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8.xml" ContentType="application/vnd.openxmlformats-officedocument.drawingml.chart+xml"/>
  <Override PartName="/xl/drawings/drawing16.xml" ContentType="application/vnd.openxmlformats-officedocument.drawingml.chartshapes+xml"/>
  <Override PartName="/xl/drawings/drawing17.xml" ContentType="application/vnd.openxmlformats-officedocument.drawing+xml"/>
  <Override PartName="/xl/charts/chart9.xml" ContentType="application/vnd.openxmlformats-officedocument.drawingml.chart+xml"/>
  <Override PartName="/xl/drawings/drawing18.xml" ContentType="application/vnd.openxmlformats-officedocument.drawingml.chartshapes+xml"/>
  <Override PartName="/xl/drawings/drawing19.xml" ContentType="application/vnd.openxmlformats-officedocument.drawing+xml"/>
  <Override PartName="/xl/charts/chart10.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1.xml" ContentType="application/vnd.openxmlformats-officedocument.drawingml.chart+xml"/>
  <Override PartName="/xl/drawings/drawing2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Users\t.piketty\Dropbox\Piketty2019Capital&amp;Ideologie\LivreEN\xls\supp\"/>
    </mc:Choice>
  </mc:AlternateContent>
  <bookViews>
    <workbookView xWindow="0" yWindow="0" windowWidth="20160" windowHeight="9732"/>
  </bookViews>
  <sheets>
    <sheet name="ReadMe" sheetId="67" r:id="rId1"/>
    <sheet name="FS10.1" sheetId="37" r:id="rId2"/>
    <sheet name="FS10.2" sheetId="12" r:id="rId3"/>
    <sheet name="FS10.3" sheetId="60" r:id="rId4"/>
    <sheet name="FS10.4" sheetId="61" r:id="rId5"/>
    <sheet name="FS10.5" sheetId="35" r:id="rId6"/>
    <sheet name="FS10.8" sheetId="59" r:id="rId7"/>
    <sheet name="FS10.9" sheetId="65" r:id="rId8"/>
    <sheet name="FS10.11a" sheetId="55" r:id="rId9"/>
    <sheet name="FS10.11b" sheetId="57" r:id="rId10"/>
    <sheet name="FS10.12a" sheetId="56" r:id="rId11"/>
    <sheet name="FS10.12b" sheetId="58" r:id="rId12"/>
    <sheet name="DataG10.1" sheetId="11" r:id="rId13"/>
    <sheet name="DataG10.4" sheetId="14" r:id="rId14"/>
    <sheet name="DataG10.6" sheetId="29" r:id="rId15"/>
    <sheet name="DataG10.8" sheetId="50" r:id="rId16"/>
    <sheet name="DataGS10.9" sheetId="66" r:id="rId17"/>
    <sheet name="DataG10.10" sheetId="54" r:id="rId18"/>
    <sheet name="DataG10.11" sheetId="8" r:id="rId19"/>
    <sheet name="DataG10.12" sheetId="9" r:id="rId20"/>
    <sheet name="DataG10.13" sheetId="63" r:id="rId21"/>
    <sheet name="DataG10.14" sheetId="42" r:id="rId22"/>
    <sheet name="DataG10.15" sheetId="44" r:id="rId23"/>
    <sheet name="DataG10.16" sheetId="47" r:id="rId24"/>
  </sheets>
  <externalReferences>
    <externalReference r:id="rId25"/>
    <externalReference r:id="rId26"/>
    <externalReference r:id="rId27"/>
    <externalReference r:id="rId28"/>
    <externalReference r:id="rId29"/>
    <externalReference r:id="rId30"/>
    <externalReference r:id="rId31"/>
    <externalReference r:id="rId32"/>
  </externalReferences>
  <definedNames>
    <definedName name="_10000" localSheetId="23">[1]Регион!#REF!</definedName>
    <definedName name="_10000" localSheetId="13">[1]Регион!#REF!</definedName>
    <definedName name="_10000" localSheetId="15">[1]Регион!#REF!</definedName>
    <definedName name="_10000" localSheetId="16">[1]Регион!#REF!</definedName>
    <definedName name="_10000" localSheetId="0">[1]Регион!#REF!</definedName>
    <definedName name="_10000">[1]Регион!#REF!</definedName>
    <definedName name="_1080" localSheetId="23">[2]Регион!#REF!</definedName>
    <definedName name="_1080" localSheetId="13">[2]Регион!#REF!</definedName>
    <definedName name="_1080" localSheetId="15">[2]Регион!#REF!</definedName>
    <definedName name="_1080" localSheetId="16">[2]Регион!#REF!</definedName>
    <definedName name="_1080" localSheetId="0">[2]Регион!#REF!</definedName>
    <definedName name="_1080">[2]Регион!#REF!</definedName>
    <definedName name="_1090" localSheetId="23">[2]Регион!#REF!</definedName>
    <definedName name="_1090" localSheetId="13">[2]Регион!#REF!</definedName>
    <definedName name="_1090" localSheetId="15">[2]Регион!#REF!</definedName>
    <definedName name="_1090" localSheetId="16">[2]Регион!#REF!</definedName>
    <definedName name="_1090" localSheetId="0">[2]Регион!#REF!</definedName>
    <definedName name="_1090">[2]Регион!#REF!</definedName>
    <definedName name="_1100" localSheetId="23">[2]Регион!#REF!</definedName>
    <definedName name="_1100" localSheetId="13">[2]Регион!#REF!</definedName>
    <definedName name="_1100" localSheetId="15">[2]Регион!#REF!</definedName>
    <definedName name="_1100" localSheetId="16">[2]Регион!#REF!</definedName>
    <definedName name="_1100" localSheetId="0">[2]Регион!#REF!</definedName>
    <definedName name="_1100">[2]Регион!#REF!</definedName>
    <definedName name="_1110" localSheetId="23">[2]Регион!#REF!</definedName>
    <definedName name="_1110" localSheetId="13">[2]Регион!#REF!</definedName>
    <definedName name="_1110" localSheetId="15">[2]Регион!#REF!</definedName>
    <definedName name="_1110" localSheetId="16">[2]Регион!#REF!</definedName>
    <definedName name="_1110" localSheetId="0">[2]Регион!#REF!</definedName>
    <definedName name="_1110">[2]Регион!#REF!</definedName>
    <definedName name="_2" localSheetId="23">[1]Регион!#REF!</definedName>
    <definedName name="_2" localSheetId="13">[1]Регион!#REF!</definedName>
    <definedName name="_2" localSheetId="15">[1]Регион!#REF!</definedName>
    <definedName name="_2" localSheetId="16">[1]Регион!#REF!</definedName>
    <definedName name="_2" localSheetId="0">[1]Регион!#REF!</definedName>
    <definedName name="_2">[1]Регион!#REF!</definedName>
    <definedName name="_2010" localSheetId="23">#REF!</definedName>
    <definedName name="_2010" localSheetId="13">#REF!</definedName>
    <definedName name="_2010" localSheetId="15">#REF!</definedName>
    <definedName name="_2010" localSheetId="16">#REF!</definedName>
    <definedName name="_2010" localSheetId="0">#REF!</definedName>
    <definedName name="_2010">#REF!</definedName>
    <definedName name="_2080" localSheetId="23">[2]Регион!#REF!</definedName>
    <definedName name="_2080" localSheetId="13">[2]Регион!#REF!</definedName>
    <definedName name="_2080" localSheetId="15">[2]Регион!#REF!</definedName>
    <definedName name="_2080" localSheetId="16">[2]Регион!#REF!</definedName>
    <definedName name="_2080" localSheetId="0">[2]Регион!#REF!</definedName>
    <definedName name="_2080">[2]Регион!#REF!</definedName>
    <definedName name="_2090" localSheetId="23">[2]Регион!#REF!</definedName>
    <definedName name="_2090" localSheetId="13">[2]Регион!#REF!</definedName>
    <definedName name="_2090" localSheetId="15">[2]Регион!#REF!</definedName>
    <definedName name="_2090" localSheetId="16">[2]Регион!#REF!</definedName>
    <definedName name="_2090" localSheetId="0">[2]Регион!#REF!</definedName>
    <definedName name="_2090">[2]Регион!#REF!</definedName>
    <definedName name="_2100" localSheetId="23">[2]Регион!#REF!</definedName>
    <definedName name="_2100" localSheetId="13">[2]Регион!#REF!</definedName>
    <definedName name="_2100" localSheetId="15">[2]Регион!#REF!</definedName>
    <definedName name="_2100" localSheetId="16">[2]Регион!#REF!</definedName>
    <definedName name="_2100" localSheetId="0">[2]Регион!#REF!</definedName>
    <definedName name="_2100">[2]Регион!#REF!</definedName>
    <definedName name="_2110" localSheetId="23">[2]Регион!#REF!</definedName>
    <definedName name="_2110" localSheetId="13">[2]Регион!#REF!</definedName>
    <definedName name="_2110" localSheetId="15">[2]Регион!#REF!</definedName>
    <definedName name="_2110" localSheetId="16">[2]Регион!#REF!</definedName>
    <definedName name="_2110" localSheetId="0">[2]Регион!#REF!</definedName>
    <definedName name="_2110">[2]Регион!#REF!</definedName>
    <definedName name="_3080" localSheetId="23">[2]Регион!#REF!</definedName>
    <definedName name="_3080" localSheetId="13">[2]Регион!#REF!</definedName>
    <definedName name="_3080" localSheetId="15">[2]Регион!#REF!</definedName>
    <definedName name="_3080" localSheetId="16">[2]Регион!#REF!</definedName>
    <definedName name="_3080" localSheetId="0">[2]Регион!#REF!</definedName>
    <definedName name="_3080">[2]Регион!#REF!</definedName>
    <definedName name="_3090" localSheetId="23">[2]Регион!#REF!</definedName>
    <definedName name="_3090" localSheetId="13">[2]Регион!#REF!</definedName>
    <definedName name="_3090" localSheetId="15">[2]Регион!#REF!</definedName>
    <definedName name="_3090" localSheetId="16">[2]Регион!#REF!</definedName>
    <definedName name="_3090" localSheetId="0">[2]Регион!#REF!</definedName>
    <definedName name="_3090">[2]Регион!#REF!</definedName>
    <definedName name="_3100" localSheetId="23">[2]Регион!#REF!</definedName>
    <definedName name="_3100" localSheetId="13">[2]Регион!#REF!</definedName>
    <definedName name="_3100" localSheetId="15">[2]Регион!#REF!</definedName>
    <definedName name="_3100" localSheetId="16">[2]Регион!#REF!</definedName>
    <definedName name="_3100" localSheetId="0">[2]Регион!#REF!</definedName>
    <definedName name="_3100">[2]Регион!#REF!</definedName>
    <definedName name="_3110" localSheetId="23">[2]Регион!#REF!</definedName>
    <definedName name="_3110" localSheetId="13">[2]Регион!#REF!</definedName>
    <definedName name="_3110" localSheetId="15">[2]Регион!#REF!</definedName>
    <definedName name="_3110" localSheetId="16">[2]Регион!#REF!</definedName>
    <definedName name="_3110" localSheetId="0">[2]Регион!#REF!</definedName>
    <definedName name="_3110">[2]Регион!#REF!</definedName>
    <definedName name="_4080" localSheetId="23">[2]Регион!#REF!</definedName>
    <definedName name="_4080" localSheetId="13">[2]Регион!#REF!</definedName>
    <definedName name="_4080" localSheetId="15">[2]Регион!#REF!</definedName>
    <definedName name="_4080" localSheetId="16">[2]Регион!#REF!</definedName>
    <definedName name="_4080" localSheetId="0">[2]Регион!#REF!</definedName>
    <definedName name="_4080">[2]Регион!#REF!</definedName>
    <definedName name="_4090" localSheetId="23">[2]Регион!#REF!</definedName>
    <definedName name="_4090" localSheetId="13">[2]Регион!#REF!</definedName>
    <definedName name="_4090" localSheetId="15">[2]Регион!#REF!</definedName>
    <definedName name="_4090" localSheetId="16">[2]Регион!#REF!</definedName>
    <definedName name="_4090" localSheetId="0">[2]Регион!#REF!</definedName>
    <definedName name="_4090">[2]Регион!#REF!</definedName>
    <definedName name="_4100" localSheetId="23">[2]Регион!#REF!</definedName>
    <definedName name="_4100" localSheetId="13">[2]Регион!#REF!</definedName>
    <definedName name="_4100" localSheetId="15">[2]Регион!#REF!</definedName>
    <definedName name="_4100" localSheetId="16">[2]Регион!#REF!</definedName>
    <definedName name="_4100" localSheetId="0">[2]Регион!#REF!</definedName>
    <definedName name="_4100">[2]Регион!#REF!</definedName>
    <definedName name="_4110" localSheetId="23">[2]Регион!#REF!</definedName>
    <definedName name="_4110" localSheetId="13">[2]Регион!#REF!</definedName>
    <definedName name="_4110" localSheetId="15">[2]Регион!#REF!</definedName>
    <definedName name="_4110" localSheetId="16">[2]Регион!#REF!</definedName>
    <definedName name="_4110" localSheetId="0">[2]Регион!#REF!</definedName>
    <definedName name="_4110">[2]Регион!#REF!</definedName>
    <definedName name="_5080" localSheetId="23">[2]Регион!#REF!</definedName>
    <definedName name="_5080" localSheetId="13">[2]Регион!#REF!</definedName>
    <definedName name="_5080" localSheetId="15">[2]Регион!#REF!</definedName>
    <definedName name="_5080" localSheetId="16">[2]Регион!#REF!</definedName>
    <definedName name="_5080" localSheetId="0">[2]Регион!#REF!</definedName>
    <definedName name="_5080">[2]Регион!#REF!</definedName>
    <definedName name="_5090" localSheetId="23">[2]Регион!#REF!</definedName>
    <definedName name="_5090" localSheetId="13">[2]Регион!#REF!</definedName>
    <definedName name="_5090" localSheetId="15">[2]Регион!#REF!</definedName>
    <definedName name="_5090" localSheetId="16">[2]Регион!#REF!</definedName>
    <definedName name="_5090" localSheetId="0">[2]Регион!#REF!</definedName>
    <definedName name="_5090">[2]Регион!#REF!</definedName>
    <definedName name="_5100" localSheetId="23">[2]Регион!#REF!</definedName>
    <definedName name="_5100" localSheetId="13">[2]Регион!#REF!</definedName>
    <definedName name="_5100" localSheetId="15">[2]Регион!#REF!</definedName>
    <definedName name="_5100" localSheetId="16">[2]Регион!#REF!</definedName>
    <definedName name="_5100" localSheetId="0">[2]Регион!#REF!</definedName>
    <definedName name="_5100">[2]Регион!#REF!</definedName>
    <definedName name="_5110" localSheetId="23">[2]Регион!#REF!</definedName>
    <definedName name="_5110" localSheetId="13">[2]Регион!#REF!</definedName>
    <definedName name="_5110" localSheetId="15">[2]Регион!#REF!</definedName>
    <definedName name="_5110" localSheetId="16">[2]Регион!#REF!</definedName>
    <definedName name="_5110" localSheetId="0">[2]Регион!#REF!</definedName>
    <definedName name="_5110">[2]Регион!#REF!</definedName>
    <definedName name="_6080" localSheetId="23">[2]Регион!#REF!</definedName>
    <definedName name="_6080" localSheetId="13">[2]Регион!#REF!</definedName>
    <definedName name="_6080" localSheetId="15">[2]Регион!#REF!</definedName>
    <definedName name="_6080" localSheetId="16">[2]Регион!#REF!</definedName>
    <definedName name="_6080" localSheetId="0">[2]Регион!#REF!</definedName>
    <definedName name="_6080">[2]Регион!#REF!</definedName>
    <definedName name="_6090" localSheetId="23">[2]Регион!#REF!</definedName>
    <definedName name="_6090" localSheetId="13">[2]Регион!#REF!</definedName>
    <definedName name="_6090" localSheetId="15">[2]Регион!#REF!</definedName>
    <definedName name="_6090" localSheetId="16">[2]Регион!#REF!</definedName>
    <definedName name="_6090" localSheetId="0">[2]Регион!#REF!</definedName>
    <definedName name="_6090">[2]Регион!#REF!</definedName>
    <definedName name="_6100" localSheetId="23">[2]Регион!#REF!</definedName>
    <definedName name="_6100" localSheetId="13">[2]Регион!#REF!</definedName>
    <definedName name="_6100" localSheetId="15">[2]Регион!#REF!</definedName>
    <definedName name="_6100" localSheetId="16">[2]Регион!#REF!</definedName>
    <definedName name="_6100" localSheetId="0">[2]Регион!#REF!</definedName>
    <definedName name="_6100">[2]Регион!#REF!</definedName>
    <definedName name="_6110" localSheetId="23">[2]Регион!#REF!</definedName>
    <definedName name="_6110" localSheetId="13">[2]Регион!#REF!</definedName>
    <definedName name="_6110" localSheetId="15">[2]Регион!#REF!</definedName>
    <definedName name="_6110" localSheetId="16">[2]Регион!#REF!</definedName>
    <definedName name="_6110" localSheetId="0">[2]Регион!#REF!</definedName>
    <definedName name="_6110">[2]Регион!#REF!</definedName>
    <definedName name="_7031_1" localSheetId="23">[2]Регион!#REF!</definedName>
    <definedName name="_7031_1" localSheetId="13">[2]Регион!#REF!</definedName>
    <definedName name="_7031_1" localSheetId="15">[2]Регион!#REF!</definedName>
    <definedName name="_7031_1" localSheetId="16">[2]Регион!#REF!</definedName>
    <definedName name="_7031_1" localSheetId="0">[2]Регион!#REF!</definedName>
    <definedName name="_7031_1">[2]Регион!#REF!</definedName>
    <definedName name="_7031_2" localSheetId="23">[2]Регион!#REF!</definedName>
    <definedName name="_7031_2" localSheetId="13">[2]Регион!#REF!</definedName>
    <definedName name="_7031_2" localSheetId="15">[2]Регион!#REF!</definedName>
    <definedName name="_7031_2" localSheetId="16">[2]Регион!#REF!</definedName>
    <definedName name="_7031_2" localSheetId="0">[2]Регион!#REF!</definedName>
    <definedName name="_7031_2">[2]Регион!#REF!</definedName>
    <definedName name="_7032_1" localSheetId="23">[2]Регион!#REF!</definedName>
    <definedName name="_7032_1" localSheetId="13">[2]Регион!#REF!</definedName>
    <definedName name="_7032_1" localSheetId="15">[2]Регион!#REF!</definedName>
    <definedName name="_7032_1" localSheetId="16">[2]Регион!#REF!</definedName>
    <definedName name="_7032_1" localSheetId="0">[2]Регион!#REF!</definedName>
    <definedName name="_7032_1">[2]Регион!#REF!</definedName>
    <definedName name="_7032_2" localSheetId="23">[2]Регион!#REF!</definedName>
    <definedName name="_7032_2" localSheetId="13">[2]Регион!#REF!</definedName>
    <definedName name="_7032_2" localSheetId="15">[2]Регион!#REF!</definedName>
    <definedName name="_7032_2" localSheetId="16">[2]Регион!#REF!</definedName>
    <definedName name="_7032_2" localSheetId="0">[2]Регион!#REF!</definedName>
    <definedName name="_7032_2">[2]Регион!#REF!</definedName>
    <definedName name="_7033_1" localSheetId="23">[2]Регион!#REF!</definedName>
    <definedName name="_7033_1" localSheetId="13">[2]Регион!#REF!</definedName>
    <definedName name="_7033_1" localSheetId="15">[2]Регион!#REF!</definedName>
    <definedName name="_7033_1" localSheetId="16">[2]Регион!#REF!</definedName>
    <definedName name="_7033_1" localSheetId="0">[2]Регион!#REF!</definedName>
    <definedName name="_7033_1">[2]Регион!#REF!</definedName>
    <definedName name="_7033_2" localSheetId="23">[2]Регион!#REF!</definedName>
    <definedName name="_7033_2" localSheetId="13">[2]Регион!#REF!</definedName>
    <definedName name="_7033_2" localSheetId="15">[2]Регион!#REF!</definedName>
    <definedName name="_7033_2" localSheetId="16">[2]Регион!#REF!</definedName>
    <definedName name="_7033_2" localSheetId="0">[2]Регион!#REF!</definedName>
    <definedName name="_7033_2">[2]Регион!#REF!</definedName>
    <definedName name="_7034_1" localSheetId="23">[2]Регион!#REF!</definedName>
    <definedName name="_7034_1" localSheetId="13">[2]Регион!#REF!</definedName>
    <definedName name="_7034_1" localSheetId="15">[2]Регион!#REF!</definedName>
    <definedName name="_7034_1" localSheetId="16">[2]Регион!#REF!</definedName>
    <definedName name="_7034_1" localSheetId="0">[2]Регион!#REF!</definedName>
    <definedName name="_7034_1">[2]Регион!#REF!</definedName>
    <definedName name="_7034_2" localSheetId="23">[2]Регион!#REF!</definedName>
    <definedName name="_7034_2" localSheetId="13">[2]Регион!#REF!</definedName>
    <definedName name="_7034_2" localSheetId="15">[2]Регион!#REF!</definedName>
    <definedName name="_7034_2" localSheetId="16">[2]Регион!#REF!</definedName>
    <definedName name="_7034_2" localSheetId="0">[2]Регион!#REF!</definedName>
    <definedName name="_7034_2">[2]Регион!#REF!</definedName>
    <definedName name="column_head" localSheetId="12">#REF!</definedName>
    <definedName name="column_head" localSheetId="23">#REF!</definedName>
    <definedName name="column_head" localSheetId="13">#REF!</definedName>
    <definedName name="column_head" localSheetId="15">#REF!</definedName>
    <definedName name="column_head" localSheetId="16">#REF!</definedName>
    <definedName name="column_head" localSheetId="0">#REF!</definedName>
    <definedName name="column_head">#REF!</definedName>
    <definedName name="column_headings" localSheetId="12">#REF!</definedName>
    <definedName name="column_headings" localSheetId="18">#REF!</definedName>
    <definedName name="column_headings" localSheetId="19">#REF!</definedName>
    <definedName name="column_headings" localSheetId="21">#REF!</definedName>
    <definedName name="column_headings" localSheetId="23">#REF!</definedName>
    <definedName name="column_headings" localSheetId="13">#REF!</definedName>
    <definedName name="column_headings" localSheetId="15">#REF!</definedName>
    <definedName name="column_headings" localSheetId="16">#REF!</definedName>
    <definedName name="column_headings" localSheetId="0">#REF!</definedName>
    <definedName name="column_headings">#REF!</definedName>
    <definedName name="column_numbers" localSheetId="12">#REF!</definedName>
    <definedName name="column_numbers" localSheetId="18">#REF!</definedName>
    <definedName name="column_numbers" localSheetId="19">#REF!</definedName>
    <definedName name="column_numbers" localSheetId="21">#REF!</definedName>
    <definedName name="column_numbers" localSheetId="23">#REF!</definedName>
    <definedName name="column_numbers" localSheetId="13">#REF!</definedName>
    <definedName name="column_numbers" localSheetId="15">#REF!</definedName>
    <definedName name="column_numbers" localSheetId="16">#REF!</definedName>
    <definedName name="column_numbers" localSheetId="0">#REF!</definedName>
    <definedName name="column_numbers">#REF!</definedName>
    <definedName name="data" localSheetId="12">#REF!</definedName>
    <definedName name="data" localSheetId="18">#REF!</definedName>
    <definedName name="data" localSheetId="19">#REF!</definedName>
    <definedName name="data" localSheetId="21">#REF!</definedName>
    <definedName name="data" localSheetId="23">#REF!</definedName>
    <definedName name="data" localSheetId="13">#REF!</definedName>
    <definedName name="data" localSheetId="15">#REF!</definedName>
    <definedName name="data" localSheetId="16">#REF!</definedName>
    <definedName name="data" localSheetId="0">#REF!</definedName>
    <definedName name="data">#REF!</definedName>
    <definedName name="data2" localSheetId="12">#REF!</definedName>
    <definedName name="data2" localSheetId="18">#REF!</definedName>
    <definedName name="data2" localSheetId="19">#REF!</definedName>
    <definedName name="data2" localSheetId="21">#REF!</definedName>
    <definedName name="data2" localSheetId="23">#REF!</definedName>
    <definedName name="data2" localSheetId="13">#REF!</definedName>
    <definedName name="data2" localSheetId="15">#REF!</definedName>
    <definedName name="data2" localSheetId="16">#REF!</definedName>
    <definedName name="data2" localSheetId="0">#REF!</definedName>
    <definedName name="data2">#REF!</definedName>
    <definedName name="Diag" localSheetId="12">#REF!,#REF!</definedName>
    <definedName name="Diag" localSheetId="23">#REF!,#REF!</definedName>
    <definedName name="Diag" localSheetId="13">#REF!,#REF!</definedName>
    <definedName name="Diag" localSheetId="15">#REF!,#REF!</definedName>
    <definedName name="Diag" localSheetId="16">#REF!,#REF!</definedName>
    <definedName name="Diag" localSheetId="0">#REF!,#REF!</definedName>
    <definedName name="Diag">#REF!,#REF!</definedName>
    <definedName name="ea_flux" localSheetId="12">#REF!</definedName>
    <definedName name="ea_flux" localSheetId="18">#REF!</definedName>
    <definedName name="ea_flux" localSheetId="19">#REF!</definedName>
    <definedName name="ea_flux" localSheetId="23">#REF!</definedName>
    <definedName name="ea_flux" localSheetId="13">#REF!</definedName>
    <definedName name="ea_flux" localSheetId="15">#REF!</definedName>
    <definedName name="ea_flux" localSheetId="16">#REF!</definedName>
    <definedName name="ea_flux" localSheetId="0">#REF!</definedName>
    <definedName name="ea_flux">#REF!</definedName>
    <definedName name="Equilibre" localSheetId="12">#REF!</definedName>
    <definedName name="Equilibre" localSheetId="18">#REF!</definedName>
    <definedName name="Equilibre" localSheetId="19">#REF!</definedName>
    <definedName name="Equilibre" localSheetId="23">#REF!</definedName>
    <definedName name="Equilibre" localSheetId="13">#REF!</definedName>
    <definedName name="Equilibre" localSheetId="15">#REF!</definedName>
    <definedName name="Equilibre" localSheetId="16">#REF!</definedName>
    <definedName name="Equilibre" localSheetId="0">#REF!</definedName>
    <definedName name="Equilibre">#REF!</definedName>
    <definedName name="females" localSheetId="12">'[3]rba table'!$I$10:$I$49</definedName>
    <definedName name="females" localSheetId="13">'[3]rba table'!$I$10:$I$49</definedName>
    <definedName name="females" localSheetId="15">'[3]rba table'!$I$10:$I$49</definedName>
    <definedName name="females" localSheetId="16">'[3]rba table'!$I$10:$I$49</definedName>
    <definedName name="females">'[4]rba table'!$I$10:$I$49</definedName>
    <definedName name="fig4b" localSheetId="12">#REF!</definedName>
    <definedName name="fig4b" localSheetId="23">#REF!</definedName>
    <definedName name="fig4b" localSheetId="13">#REF!</definedName>
    <definedName name="fig4b" localSheetId="15">#REF!</definedName>
    <definedName name="fig4b" localSheetId="16">#REF!</definedName>
    <definedName name="fig4b" localSheetId="0">#REF!</definedName>
    <definedName name="fig4b">#REF!</definedName>
    <definedName name="fmtr" localSheetId="12">#REF!</definedName>
    <definedName name="fmtr" localSheetId="23">#REF!</definedName>
    <definedName name="fmtr" localSheetId="13">#REF!</definedName>
    <definedName name="fmtr" localSheetId="15">#REF!</definedName>
    <definedName name="fmtr" localSheetId="16">#REF!</definedName>
    <definedName name="fmtr" localSheetId="0">#REF!</definedName>
    <definedName name="fmtr">#REF!</definedName>
    <definedName name="footno" localSheetId="12">#REF!</definedName>
    <definedName name="footno" localSheetId="23">#REF!</definedName>
    <definedName name="footno" localSheetId="13">#REF!</definedName>
    <definedName name="footno" localSheetId="15">#REF!</definedName>
    <definedName name="footno" localSheetId="16">#REF!</definedName>
    <definedName name="footno" localSheetId="0">#REF!</definedName>
    <definedName name="footno">#REF!</definedName>
    <definedName name="footnotes" localSheetId="12">#REF!</definedName>
    <definedName name="footnotes" localSheetId="18">#REF!</definedName>
    <definedName name="footnotes" localSheetId="19">#REF!</definedName>
    <definedName name="footnotes" localSheetId="21">#REF!</definedName>
    <definedName name="footnotes" localSheetId="23">#REF!</definedName>
    <definedName name="footnotes" localSheetId="13">#REF!</definedName>
    <definedName name="footnotes" localSheetId="15">#REF!</definedName>
    <definedName name="footnotes" localSheetId="16">#REF!</definedName>
    <definedName name="footnotes" localSheetId="0">#REF!</definedName>
    <definedName name="footnotes">#REF!</definedName>
    <definedName name="footnotes2" localSheetId="12">#REF!</definedName>
    <definedName name="footnotes2" localSheetId="23">#REF!</definedName>
    <definedName name="footnotes2" localSheetId="13">#REF!</definedName>
    <definedName name="footnotes2" localSheetId="15">#REF!</definedName>
    <definedName name="footnotes2" localSheetId="16">#REF!</definedName>
    <definedName name="footnotes2" localSheetId="0">#REF!</definedName>
    <definedName name="footnotes2">#REF!</definedName>
    <definedName name="GEOG9703" localSheetId="12">#REF!</definedName>
    <definedName name="GEOG9703" localSheetId="23">#REF!</definedName>
    <definedName name="GEOG9703" localSheetId="13">#REF!</definedName>
    <definedName name="GEOG9703" localSheetId="15">#REF!</definedName>
    <definedName name="GEOG9703" localSheetId="16">#REF!</definedName>
    <definedName name="GEOG9703" localSheetId="0">#REF!</definedName>
    <definedName name="GEOG9703">#REF!</definedName>
    <definedName name="HTML_CodePage" hidden="1">1252</definedName>
    <definedName name="HTML_Control" localSheetId="12" hidden="1">{"'swa xoffs'!$A$4:$Q$37"}</definedName>
    <definedName name="HTML_Control" localSheetId="13" hidden="1">{"'swa xoffs'!$A$4:$Q$37"}</definedName>
    <definedName name="HTML_Control" localSheetId="15" hidden="1">{"'swa xoffs'!$A$4:$Q$37"}</definedName>
    <definedName name="HTML_Control" localSheetId="16" hidden="1">{"'swa xoffs'!$A$4:$Q$37"}</definedName>
    <definedName name="HTML_Control" localSheetId="0" hidden="1">{"'swa xoffs'!$A$4:$Q$37"}</definedName>
    <definedName name="HTML_Control" hidden="1">{"'swa xoffs'!$A$4:$Q$37"}</definedName>
    <definedName name="HTML_Description" hidden="1">""</definedName>
    <definedName name="HTML_Email" hidden="1">""</definedName>
    <definedName name="HTML_Header" hidden="1">"Sheet1"</definedName>
    <definedName name="HTML_LastUpdate" hidden="1">"9/24/98"</definedName>
    <definedName name="HTML_LineAfter" hidden="1">FALSE</definedName>
    <definedName name="HTML_LineBefore" hidden="1">FALSE</definedName>
    <definedName name="HTML_Name" hidden="1">"Dweb"</definedName>
    <definedName name="HTML_OBDlg2" hidden="1">TRUE</definedName>
    <definedName name="HTML_OBDlg4" hidden="1">TRUE</definedName>
    <definedName name="HTML_OS" hidden="1">0</definedName>
    <definedName name="HTML_PathFile" hidden="1">"U:\data zone\datazone98\TEST\datazone\swaxoffs.html"</definedName>
    <definedName name="HTML_Title" hidden="1">"Book2"</definedName>
    <definedName name="males" localSheetId="12">'[3]rba table'!$C$10:$C$49</definedName>
    <definedName name="males" localSheetId="13">'[3]rba table'!$C$10:$C$49</definedName>
    <definedName name="males" localSheetId="15">'[3]rba table'!$C$10:$C$49</definedName>
    <definedName name="males" localSheetId="16">'[3]rba table'!$C$10:$C$49</definedName>
    <definedName name="males">'[4]rba table'!$C$10:$C$49</definedName>
    <definedName name="PIB" localSheetId="12">#REF!</definedName>
    <definedName name="PIB" localSheetId="18">#REF!</definedName>
    <definedName name="PIB" localSheetId="19">#REF!</definedName>
    <definedName name="PIB" localSheetId="23">#REF!</definedName>
    <definedName name="PIB" localSheetId="13">#REF!</definedName>
    <definedName name="PIB" localSheetId="15">#REF!</definedName>
    <definedName name="PIB" localSheetId="16">#REF!</definedName>
    <definedName name="PIB" localSheetId="0">#REF!</definedName>
    <definedName name="PIB">#REF!</definedName>
    <definedName name="Print_Area" localSheetId="18">DataG10.11!$A$5:$E$120</definedName>
    <definedName name="Print_Area" localSheetId="19">DataG10.12!$A$5:$E$120</definedName>
    <definedName name="Rentflag" localSheetId="12">IF([5]Comparison!$B$7,"","not ")</definedName>
    <definedName name="Rentflag" localSheetId="13">IF([5]Comparison!$B$7,"","not ")</definedName>
    <definedName name="Rentflag" localSheetId="15">IF([5]Comparison!$B$7,"","not ")</definedName>
    <definedName name="Rentflag" localSheetId="16">IF([5]Comparison!$B$7,"","not ")</definedName>
    <definedName name="Rentflag" localSheetId="0">IF([6]Comparison!$B$7,"","not ")</definedName>
    <definedName name="Rentflag">IF([7]Comparison!$B$7,"","not ")</definedName>
    <definedName name="ressources" localSheetId="12">#REF!</definedName>
    <definedName name="ressources" localSheetId="18">#REF!</definedName>
    <definedName name="ressources" localSheetId="19">#REF!</definedName>
    <definedName name="ressources" localSheetId="23">#REF!</definedName>
    <definedName name="ressources" localSheetId="13">#REF!</definedName>
    <definedName name="ressources" localSheetId="15">#REF!</definedName>
    <definedName name="ressources" localSheetId="16">#REF!</definedName>
    <definedName name="ressources" localSheetId="0">#REF!</definedName>
    <definedName name="ressources">#REF!</definedName>
    <definedName name="rpflux" localSheetId="12">#REF!</definedName>
    <definedName name="rpflux" localSheetId="18">#REF!</definedName>
    <definedName name="rpflux" localSheetId="19">#REF!</definedName>
    <definedName name="rpflux" localSheetId="23">#REF!</definedName>
    <definedName name="rpflux" localSheetId="13">#REF!</definedName>
    <definedName name="rpflux" localSheetId="15">#REF!</definedName>
    <definedName name="rpflux" localSheetId="16">#REF!</definedName>
    <definedName name="rpflux" localSheetId="0">#REF!</definedName>
    <definedName name="rpflux">#REF!</definedName>
    <definedName name="rptof" localSheetId="12">#REF!</definedName>
    <definedName name="rptof" localSheetId="18">#REF!</definedName>
    <definedName name="rptof" localSheetId="19">#REF!</definedName>
    <definedName name="rptof" localSheetId="23">#REF!</definedName>
    <definedName name="rptof" localSheetId="13">#REF!</definedName>
    <definedName name="rptof" localSheetId="15">#REF!</definedName>
    <definedName name="rptof" localSheetId="16">#REF!</definedName>
    <definedName name="rptof" localSheetId="0">#REF!</definedName>
    <definedName name="rptof">#REF!</definedName>
    <definedName name="rq" localSheetId="23">#REF!</definedName>
    <definedName name="rq" localSheetId="13">#REF!</definedName>
    <definedName name="rq" localSheetId="15">#REF!</definedName>
    <definedName name="rq" localSheetId="16">#REF!</definedName>
    <definedName name="rq" localSheetId="0">#REF!</definedName>
    <definedName name="rq">#REF!</definedName>
    <definedName name="spanners_level1" localSheetId="12">#REF!</definedName>
    <definedName name="spanners_level1" localSheetId="18">#REF!</definedName>
    <definedName name="spanners_level1" localSheetId="19">#REF!</definedName>
    <definedName name="spanners_level1" localSheetId="21">#REF!</definedName>
    <definedName name="spanners_level1" localSheetId="23">#REF!</definedName>
    <definedName name="spanners_level1" localSheetId="13">#REF!</definedName>
    <definedName name="spanners_level1" localSheetId="15">#REF!</definedName>
    <definedName name="spanners_level1" localSheetId="16">#REF!</definedName>
    <definedName name="spanners_level1" localSheetId="0">#REF!</definedName>
    <definedName name="spanners_level1">#REF!</definedName>
    <definedName name="spanners_level2" localSheetId="12">#REF!</definedName>
    <definedName name="spanners_level2" localSheetId="18">#REF!</definedName>
    <definedName name="spanners_level2" localSheetId="19">#REF!</definedName>
    <definedName name="spanners_level2" localSheetId="21">#REF!</definedName>
    <definedName name="spanners_level2" localSheetId="23">#REF!</definedName>
    <definedName name="spanners_level2" localSheetId="13">#REF!</definedName>
    <definedName name="spanners_level2" localSheetId="15">#REF!</definedName>
    <definedName name="spanners_level2" localSheetId="16">#REF!</definedName>
    <definedName name="spanners_level2" localSheetId="0">#REF!</definedName>
    <definedName name="spanners_level2">#REF!</definedName>
    <definedName name="spanners_level3" localSheetId="12">#REF!</definedName>
    <definedName name="spanners_level3" localSheetId="18">#REF!</definedName>
    <definedName name="spanners_level3" localSheetId="19">#REF!</definedName>
    <definedName name="spanners_level3" localSheetId="21">#REF!</definedName>
    <definedName name="spanners_level3" localSheetId="23">#REF!</definedName>
    <definedName name="spanners_level3" localSheetId="13">#REF!</definedName>
    <definedName name="spanners_level3" localSheetId="15">#REF!</definedName>
    <definedName name="spanners_level3" localSheetId="16">#REF!</definedName>
    <definedName name="spanners_level3" localSheetId="0">#REF!</definedName>
    <definedName name="spanners_level3">#REF!</definedName>
    <definedName name="spanners_level4" localSheetId="12">#REF!</definedName>
    <definedName name="spanners_level4" localSheetId="18">#REF!</definedName>
    <definedName name="spanners_level4" localSheetId="19">#REF!</definedName>
    <definedName name="spanners_level4" localSheetId="21">#REF!</definedName>
    <definedName name="spanners_level4" localSheetId="23">#REF!</definedName>
    <definedName name="spanners_level4" localSheetId="13">#REF!</definedName>
    <definedName name="spanners_level4" localSheetId="15">#REF!</definedName>
    <definedName name="spanners_level4" localSheetId="16">#REF!</definedName>
    <definedName name="spanners_level4" localSheetId="0">#REF!</definedName>
    <definedName name="spanners_level4">#REF!</definedName>
    <definedName name="spanners_level5" localSheetId="12">#REF!</definedName>
    <definedName name="spanners_level5" localSheetId="18">#REF!</definedName>
    <definedName name="spanners_level5" localSheetId="19">#REF!</definedName>
    <definedName name="spanners_level5" localSheetId="21">#REF!</definedName>
    <definedName name="spanners_level5" localSheetId="23">#REF!</definedName>
    <definedName name="spanners_level5" localSheetId="13">#REF!</definedName>
    <definedName name="spanners_level5" localSheetId="15">#REF!</definedName>
    <definedName name="spanners_level5" localSheetId="16">#REF!</definedName>
    <definedName name="spanners_level5" localSheetId="0">#REF!</definedName>
    <definedName name="spanners_level5">#REF!</definedName>
    <definedName name="spanners_levelV" localSheetId="12">#REF!</definedName>
    <definedName name="spanners_levelV" localSheetId="23">#REF!</definedName>
    <definedName name="spanners_levelV" localSheetId="13">#REF!</definedName>
    <definedName name="spanners_levelV" localSheetId="15">#REF!</definedName>
    <definedName name="spanners_levelV" localSheetId="16">#REF!</definedName>
    <definedName name="spanners_levelV" localSheetId="0">#REF!</definedName>
    <definedName name="spanners_levelV">#REF!</definedName>
    <definedName name="spanners_levelX" localSheetId="12">#REF!</definedName>
    <definedName name="spanners_levelX" localSheetId="23">#REF!</definedName>
    <definedName name="spanners_levelX" localSheetId="13">#REF!</definedName>
    <definedName name="spanners_levelX" localSheetId="15">#REF!</definedName>
    <definedName name="spanners_levelX" localSheetId="16">#REF!</definedName>
    <definedName name="spanners_levelX" localSheetId="0">#REF!</definedName>
    <definedName name="spanners_levelX">#REF!</definedName>
    <definedName name="spanners_levelY" localSheetId="12">#REF!</definedName>
    <definedName name="spanners_levelY" localSheetId="23">#REF!</definedName>
    <definedName name="spanners_levelY" localSheetId="13">#REF!</definedName>
    <definedName name="spanners_levelY" localSheetId="15">#REF!</definedName>
    <definedName name="spanners_levelY" localSheetId="16">#REF!</definedName>
    <definedName name="spanners_levelY" localSheetId="0">#REF!</definedName>
    <definedName name="spanners_levelY">#REF!</definedName>
    <definedName name="spanners_levelZ" localSheetId="12">#REF!</definedName>
    <definedName name="spanners_levelZ" localSheetId="23">#REF!</definedName>
    <definedName name="spanners_levelZ" localSheetId="13">#REF!</definedName>
    <definedName name="spanners_levelZ" localSheetId="15">#REF!</definedName>
    <definedName name="spanners_levelZ" localSheetId="16">#REF!</definedName>
    <definedName name="spanners_levelZ" localSheetId="0">#REF!</definedName>
    <definedName name="spanners_levelZ">#REF!</definedName>
    <definedName name="stub_lines" localSheetId="12">#REF!</definedName>
    <definedName name="stub_lines" localSheetId="18">#REF!</definedName>
    <definedName name="stub_lines" localSheetId="19">#REF!</definedName>
    <definedName name="stub_lines" localSheetId="21">#REF!</definedName>
    <definedName name="stub_lines" localSheetId="23">#REF!</definedName>
    <definedName name="stub_lines" localSheetId="13">#REF!</definedName>
    <definedName name="stub_lines" localSheetId="15">#REF!</definedName>
    <definedName name="stub_lines" localSheetId="16">#REF!</definedName>
    <definedName name="stub_lines" localSheetId="0">#REF!</definedName>
    <definedName name="stub_lines">#REF!</definedName>
    <definedName name="Table_DE.4b__Sources_of_private_wealth_accumulation_in_Germany__1870_2010___Multiplicative_decomposition">[8]TableDE4b!$A$3</definedName>
    <definedName name="tableJEL" localSheetId="15">#REF!</definedName>
    <definedName name="tableJEL" localSheetId="16">#REF!</definedName>
    <definedName name="tableJEL" localSheetId="0">#REF!</definedName>
    <definedName name="tableJEL">#REF!</definedName>
    <definedName name="temp" localSheetId="12">#REF!</definedName>
    <definedName name="temp" localSheetId="18">#REF!</definedName>
    <definedName name="temp" localSheetId="19">#REF!</definedName>
    <definedName name="temp" localSheetId="23">#REF!</definedName>
    <definedName name="temp" localSheetId="13">#REF!</definedName>
    <definedName name="temp" localSheetId="15">#REF!</definedName>
    <definedName name="temp" localSheetId="16">#REF!</definedName>
    <definedName name="temp" localSheetId="0">#REF!</definedName>
    <definedName name="temp">#REF!</definedName>
    <definedName name="test" localSheetId="23">[1]Регион!#REF!</definedName>
    <definedName name="test" localSheetId="13">[1]Регион!#REF!</definedName>
    <definedName name="test" localSheetId="15">[1]Регион!#REF!</definedName>
    <definedName name="test" localSheetId="16">[1]Регион!#REF!</definedName>
    <definedName name="test" localSheetId="0">[1]Регион!#REF!</definedName>
    <definedName name="test">[1]Регион!#REF!</definedName>
    <definedName name="titles" localSheetId="12">#REF!</definedName>
    <definedName name="titles" localSheetId="18">#REF!</definedName>
    <definedName name="titles" localSheetId="19">#REF!</definedName>
    <definedName name="titles" localSheetId="21">#REF!</definedName>
    <definedName name="titles" localSheetId="23">#REF!</definedName>
    <definedName name="titles" localSheetId="13">#REF!</definedName>
    <definedName name="titles" localSheetId="15">#REF!</definedName>
    <definedName name="titles" localSheetId="16">#REF!</definedName>
    <definedName name="titles" localSheetId="0">#REF!</definedName>
    <definedName name="titles">#REF!</definedName>
    <definedName name="totals" localSheetId="12">#REF!</definedName>
    <definedName name="totals" localSheetId="18">#REF!</definedName>
    <definedName name="totals" localSheetId="19">#REF!</definedName>
    <definedName name="totals" localSheetId="21">#REF!</definedName>
    <definedName name="totals" localSheetId="23">#REF!</definedName>
    <definedName name="totals" localSheetId="13">#REF!</definedName>
    <definedName name="totals" localSheetId="15">#REF!</definedName>
    <definedName name="totals" localSheetId="16">#REF!</definedName>
    <definedName name="totals" localSheetId="0">#REF!</definedName>
    <definedName name="totals">#REF!</definedName>
    <definedName name="tt" localSheetId="23">#REF!</definedName>
    <definedName name="tt" localSheetId="13">#REF!</definedName>
    <definedName name="tt" localSheetId="15">#REF!</definedName>
    <definedName name="tt" localSheetId="16">#REF!</definedName>
    <definedName name="tt" localSheetId="0">#REF!</definedName>
    <definedName name="tt">#REF!</definedName>
    <definedName name="xxx" localSheetId="12">#REF!</definedName>
    <definedName name="xxx" localSheetId="18">#REF!</definedName>
    <definedName name="xxx" localSheetId="19">#REF!</definedName>
    <definedName name="xxx" localSheetId="23">#REF!</definedName>
    <definedName name="xxx" localSheetId="13">#REF!</definedName>
    <definedName name="xxx" localSheetId="15">#REF!</definedName>
    <definedName name="xxx" localSheetId="16">#REF!</definedName>
    <definedName name="xxx" localSheetId="0">#REF!</definedName>
    <definedName name="xxx">#REF!</definedName>
    <definedName name="Year" localSheetId="12">[5]Output!$C$4:$C$38</definedName>
    <definedName name="Year" localSheetId="13">[5]Output!$C$4:$C$38</definedName>
    <definedName name="Year" localSheetId="15">[5]Output!$C$4:$C$38</definedName>
    <definedName name="Year" localSheetId="16">[5]Output!$C$4:$C$38</definedName>
    <definedName name="Year" localSheetId="0">[6]Output!$C$4:$C$38</definedName>
    <definedName name="Year">[7]Output!$C$4:$C$38</definedName>
    <definedName name="YearLabel" localSheetId="12">[5]Output!$B$15</definedName>
    <definedName name="YearLabel" localSheetId="13">[5]Output!$B$15</definedName>
    <definedName name="YearLabel" localSheetId="15">[5]Output!$B$15</definedName>
    <definedName name="YearLabel" localSheetId="16">[5]Output!$B$15</definedName>
    <definedName name="YearLabel" localSheetId="0">[6]Output!$B$15</definedName>
    <definedName name="YearLabel">[7]Output!$B$15</definedName>
  </definedNames>
  <calcPr calcId="152511"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96" i="66" l="1"/>
  <c r="E86" i="66"/>
  <c r="C136" i="66"/>
  <c r="C126" i="66"/>
  <c r="C116" i="66"/>
  <c r="A155" i="66"/>
  <c r="A154" i="66"/>
  <c r="A153" i="66"/>
  <c r="A152" i="66"/>
  <c r="A151" i="66"/>
  <c r="A150" i="66"/>
  <c r="A149" i="66"/>
  <c r="A148" i="66"/>
  <c r="A147" i="66"/>
  <c r="A146" i="66"/>
  <c r="A145" i="66"/>
  <c r="A144" i="66"/>
  <c r="A143" i="66"/>
  <c r="A142" i="66"/>
  <c r="A141" i="66"/>
  <c r="A140" i="66"/>
  <c r="A139" i="66"/>
  <c r="A138" i="66"/>
  <c r="A137" i="66"/>
  <c r="A136" i="66"/>
  <c r="A135" i="66"/>
  <c r="A134" i="66"/>
  <c r="A133" i="66"/>
  <c r="A132" i="66"/>
  <c r="A131" i="66"/>
  <c r="A130" i="66"/>
  <c r="A129" i="66"/>
  <c r="A128" i="66"/>
  <c r="A127" i="66"/>
  <c r="A126" i="66"/>
  <c r="A125" i="66"/>
  <c r="A124" i="66"/>
  <c r="A123" i="66"/>
  <c r="A122" i="66"/>
  <c r="A121" i="66"/>
  <c r="A120" i="66"/>
  <c r="A119" i="66"/>
  <c r="A118" i="66"/>
  <c r="A117" i="66"/>
  <c r="A116" i="66"/>
  <c r="A115" i="66"/>
  <c r="A114" i="66"/>
  <c r="A113" i="66"/>
  <c r="A112" i="66"/>
  <c r="A111" i="66"/>
  <c r="A110" i="66"/>
  <c r="A109" i="66"/>
  <c r="A108" i="66"/>
  <c r="A107" i="66"/>
  <c r="A106" i="66"/>
  <c r="A105" i="66"/>
  <c r="A104" i="66"/>
  <c r="A103" i="66"/>
  <c r="A102" i="66"/>
  <c r="A101" i="66"/>
  <c r="A100" i="66"/>
  <c r="A99" i="66"/>
  <c r="A98" i="66"/>
  <c r="A97" i="66"/>
  <c r="A96" i="66"/>
  <c r="A95" i="66"/>
  <c r="A94" i="66"/>
  <c r="A93" i="66"/>
  <c r="A92" i="66"/>
  <c r="A91" i="66"/>
  <c r="A90" i="66"/>
  <c r="A89" i="66"/>
  <c r="A88" i="66"/>
  <c r="A87" i="66"/>
  <c r="A86" i="66"/>
  <c r="A85" i="66"/>
  <c r="A84" i="66"/>
  <c r="A83" i="66"/>
  <c r="A82" i="66"/>
  <c r="A81" i="66"/>
  <c r="A80" i="66"/>
  <c r="A79" i="66"/>
  <c r="A78" i="66"/>
  <c r="A77" i="66"/>
  <c r="A76" i="66"/>
  <c r="A75" i="66"/>
  <c r="A74" i="66"/>
  <c r="A73" i="66"/>
  <c r="A72" i="66"/>
  <c r="A71" i="66"/>
  <c r="A70" i="66"/>
  <c r="A69" i="66"/>
  <c r="A68" i="66"/>
  <c r="A67" i="66"/>
  <c r="A66" i="66"/>
  <c r="A65" i="66"/>
  <c r="A64" i="66"/>
  <c r="A63" i="66"/>
  <c r="A62" i="66"/>
  <c r="A61" i="66"/>
  <c r="A60" i="66"/>
  <c r="A59" i="66"/>
  <c r="A58" i="66"/>
  <c r="A57" i="66"/>
  <c r="A56" i="66"/>
  <c r="A55" i="66"/>
  <c r="A54" i="66"/>
  <c r="A53" i="66"/>
  <c r="A52" i="66"/>
  <c r="A51" i="66"/>
  <c r="A50" i="66"/>
  <c r="A49" i="66"/>
  <c r="A48" i="66"/>
  <c r="A47" i="66"/>
  <c r="A46" i="66"/>
  <c r="A45" i="66"/>
  <c r="A44" i="66"/>
  <c r="A43" i="66"/>
  <c r="A42" i="66"/>
  <c r="A41" i="66"/>
  <c r="A40" i="66"/>
  <c r="A39" i="66"/>
  <c r="A38" i="66"/>
  <c r="A37" i="66"/>
  <c r="A36" i="66"/>
  <c r="A35" i="66"/>
  <c r="A34" i="66"/>
  <c r="A33" i="66"/>
  <c r="A32" i="66"/>
  <c r="A31" i="66"/>
  <c r="A30" i="66"/>
  <c r="A29" i="66"/>
  <c r="A28" i="66"/>
  <c r="A27" i="66"/>
  <c r="A26" i="66"/>
  <c r="A25" i="66"/>
  <c r="A24" i="66"/>
  <c r="A23" i="66"/>
  <c r="A22" i="66"/>
  <c r="A21" i="66"/>
  <c r="A20" i="66"/>
  <c r="A19" i="66"/>
  <c r="A18" i="66"/>
  <c r="A17" i="66"/>
  <c r="A16" i="66"/>
  <c r="A15" i="66"/>
  <c r="A14" i="66"/>
  <c r="A13" i="66"/>
  <c r="A12" i="66"/>
  <c r="A11" i="66"/>
  <c r="A10" i="66"/>
  <c r="A9" i="66"/>
  <c r="A8" i="66"/>
  <c r="A7" i="66"/>
  <c r="A6" i="66"/>
  <c r="B156" i="66"/>
  <c r="C156" i="66"/>
  <c r="A157" i="66"/>
  <c r="A158" i="66"/>
  <c r="A159" i="66"/>
  <c r="A160" i="66"/>
  <c r="A161" i="66"/>
  <c r="C161" i="66"/>
  <c r="A162" i="66"/>
  <c r="C162" i="66"/>
  <c r="A163" i="66"/>
  <c r="C163" i="66"/>
  <c r="A164" i="66"/>
  <c r="C164" i="66"/>
  <c r="A165" i="66"/>
  <c r="C165" i="66"/>
  <c r="A166" i="66"/>
  <c r="C166" i="66"/>
  <c r="A167" i="66"/>
  <c r="C167" i="66"/>
  <c r="A168" i="66"/>
  <c r="C168" i="66"/>
  <c r="A169" i="66"/>
  <c r="C169" i="66"/>
  <c r="A170" i="66"/>
  <c r="C170" i="66"/>
  <c r="A171" i="66"/>
  <c r="C171" i="66"/>
  <c r="A172" i="66"/>
  <c r="C172" i="66"/>
  <c r="A173" i="66"/>
  <c r="C173" i="66"/>
  <c r="A174" i="66"/>
  <c r="C174" i="66"/>
  <c r="A175" i="66"/>
  <c r="C175" i="66"/>
  <c r="A176" i="66"/>
  <c r="C176" i="66"/>
  <c r="A177" i="66"/>
  <c r="C177" i="66"/>
  <c r="A178" i="66"/>
  <c r="C178" i="66"/>
  <c r="A179" i="66"/>
  <c r="C179" i="66"/>
  <c r="A180" i="66"/>
  <c r="C180" i="66"/>
  <c r="A181" i="66"/>
  <c r="C181" i="66"/>
  <c r="A182" i="66"/>
  <c r="C182" i="66"/>
  <c r="A183" i="66"/>
  <c r="C183" i="66"/>
  <c r="A184" i="66"/>
  <c r="C184" i="66"/>
  <c r="A185" i="66"/>
  <c r="C185" i="66"/>
  <c r="A186" i="66"/>
  <c r="C186" i="66"/>
  <c r="A187" i="66"/>
  <c r="C187" i="66"/>
  <c r="A188" i="66"/>
  <c r="C188" i="66"/>
  <c r="A189" i="66"/>
  <c r="C189" i="66"/>
  <c r="A190" i="66"/>
  <c r="C190" i="66"/>
  <c r="A191" i="66"/>
  <c r="C191" i="66"/>
  <c r="A192" i="66"/>
  <c r="C192" i="66"/>
  <c r="A193" i="66"/>
  <c r="C193" i="66"/>
  <c r="A194" i="66"/>
  <c r="C194" i="66"/>
  <c r="A195" i="66"/>
  <c r="C195" i="66"/>
  <c r="A196" i="66"/>
  <c r="C196" i="66"/>
  <c r="A197" i="66"/>
  <c r="C197" i="66"/>
  <c r="A198" i="66"/>
  <c r="C198" i="66"/>
  <c r="A199" i="66"/>
  <c r="C199" i="66"/>
  <c r="A200" i="66"/>
  <c r="C200" i="66"/>
  <c r="A201" i="66"/>
  <c r="C201" i="66"/>
  <c r="A202" i="66"/>
  <c r="C202" i="66"/>
  <c r="A203" i="66"/>
  <c r="C203" i="66"/>
  <c r="A204" i="66"/>
  <c r="C204" i="66"/>
  <c r="A205" i="66"/>
  <c r="C205" i="66"/>
  <c r="A206" i="66"/>
  <c r="C206" i="66"/>
  <c r="A207" i="66"/>
  <c r="C207" i="66"/>
  <c r="A208" i="66"/>
  <c r="C208" i="66"/>
  <c r="A209" i="66"/>
  <c r="C209" i="66"/>
  <c r="A210" i="66"/>
  <c r="C210" i="66"/>
  <c r="A211" i="66"/>
  <c r="C211" i="66"/>
  <c r="A212" i="66"/>
  <c r="C212" i="66"/>
  <c r="A213" i="66"/>
  <c r="C213" i="66"/>
  <c r="A214" i="66"/>
  <c r="C214" i="66"/>
  <c r="A215" i="66"/>
  <c r="C215" i="66"/>
  <c r="C216" i="66"/>
  <c r="A217" i="66"/>
  <c r="C217" i="66"/>
  <c r="A218" i="66"/>
  <c r="C218" i="66"/>
  <c r="A219" i="66"/>
  <c r="C219" i="66"/>
  <c r="A220" i="66"/>
  <c r="C220" i="66"/>
  <c r="A221" i="66"/>
  <c r="C221" i="66"/>
  <c r="A222" i="66"/>
  <c r="C222" i="66"/>
  <c r="A223" i="66"/>
  <c r="C223" i="66"/>
  <c r="A224" i="66"/>
  <c r="C224" i="66"/>
  <c r="A225" i="66"/>
  <c r="C225" i="66"/>
  <c r="A226" i="66"/>
  <c r="C226" i="66"/>
  <c r="A227" i="66"/>
  <c r="C227" i="66"/>
  <c r="A228" i="66"/>
  <c r="C228" i="66"/>
  <c r="A229" i="66"/>
  <c r="C229" i="66"/>
  <c r="A230" i="66"/>
  <c r="C230" i="66"/>
  <c r="A231" i="66"/>
  <c r="C231" i="66"/>
  <c r="A232" i="66"/>
  <c r="C232" i="66"/>
  <c r="A233" i="66"/>
  <c r="C233" i="66"/>
  <c r="A234" i="66"/>
  <c r="C234" i="66"/>
  <c r="A235" i="66"/>
  <c r="C235" i="66"/>
  <c r="A236" i="66"/>
  <c r="C236" i="66"/>
  <c r="A237" i="66"/>
  <c r="C237" i="66"/>
  <c r="A238" i="66"/>
  <c r="B238" i="66"/>
  <c r="C238" i="66"/>
  <c r="A239" i="66"/>
  <c r="B239" i="66"/>
  <c r="C239" i="66"/>
  <c r="A240" i="66"/>
  <c r="B240" i="66"/>
  <c r="C240" i="66"/>
  <c r="A241" i="66"/>
  <c r="B241" i="66"/>
  <c r="C241" i="66"/>
  <c r="A242" i="66"/>
  <c r="B242" i="66"/>
  <c r="C242" i="66"/>
  <c r="A243" i="66"/>
  <c r="B243" i="66"/>
  <c r="C243" i="66"/>
  <c r="A244" i="66"/>
  <c r="C244" i="66"/>
  <c r="A245" i="66"/>
  <c r="C245" i="66"/>
  <c r="A246" i="66"/>
  <c r="C246" i="66"/>
  <c r="A247" i="66"/>
  <c r="C247" i="66"/>
  <c r="A248" i="66"/>
  <c r="C248" i="66"/>
  <c r="A249" i="66"/>
  <c r="C249" i="66"/>
  <c r="A250" i="66"/>
  <c r="C250" i="66"/>
  <c r="A251" i="66"/>
  <c r="C251" i="66"/>
  <c r="A252" i="66"/>
  <c r="C252" i="66"/>
  <c r="A253" i="66"/>
  <c r="C253" i="66"/>
  <c r="A254" i="66"/>
  <c r="C254" i="66"/>
  <c r="A255" i="66"/>
  <c r="C255" i="66"/>
  <c r="A256" i="66"/>
  <c r="C256" i="66"/>
  <c r="A257" i="66"/>
  <c r="C257" i="66"/>
  <c r="A258" i="66"/>
  <c r="C258" i="66"/>
  <c r="A259" i="66"/>
  <c r="C259" i="66"/>
  <c r="A260" i="66"/>
  <c r="C260" i="66"/>
  <c r="A261" i="66"/>
  <c r="C261" i="66"/>
  <c r="A262" i="66"/>
  <c r="C262" i="66"/>
  <c r="A263" i="66"/>
  <c r="C263" i="66"/>
  <c r="A264" i="66"/>
  <c r="C264" i="66"/>
  <c r="A265" i="66"/>
  <c r="C265" i="66"/>
  <c r="A266" i="66"/>
  <c r="C266" i="66"/>
  <c r="A267" i="66"/>
  <c r="C267" i="66"/>
  <c r="A268" i="66"/>
  <c r="C268" i="66"/>
  <c r="A269" i="66"/>
  <c r="C269" i="66"/>
  <c r="A270" i="66"/>
  <c r="C270" i="66"/>
  <c r="A271" i="66"/>
  <c r="C271" i="66"/>
  <c r="A272" i="66"/>
  <c r="C272" i="66"/>
  <c r="A273" i="66"/>
  <c r="A274" i="66"/>
  <c r="A275" i="66"/>
  <c r="A276" i="66"/>
  <c r="E276" i="66"/>
  <c r="A277" i="66"/>
  <c r="E277" i="66"/>
  <c r="A278" i="66"/>
  <c r="E278" i="66"/>
  <c r="A279" i="66"/>
  <c r="E279" i="66"/>
  <c r="A280" i="66"/>
  <c r="E280" i="66"/>
  <c r="A281" i="66"/>
  <c r="E281" i="66"/>
  <c r="A282" i="66"/>
  <c r="A283" i="66"/>
  <c r="A284" i="66"/>
  <c r="A285" i="66"/>
  <c r="A286" i="66"/>
  <c r="A287" i="66"/>
  <c r="A288" i="66"/>
  <c r="A289" i="66"/>
  <c r="A290" i="66"/>
  <c r="A291" i="66"/>
  <c r="A292" i="66"/>
  <c r="A293" i="66"/>
  <c r="A294" i="66"/>
  <c r="A295" i="66"/>
  <c r="A296" i="66"/>
  <c r="A297" i="66"/>
  <c r="A298" i="66"/>
  <c r="A299" i="66"/>
  <c r="A300" i="66"/>
  <c r="A301" i="66"/>
  <c r="A302" i="66"/>
  <c r="A303" i="66"/>
  <c r="A304" i="66"/>
  <c r="A305" i="66"/>
  <c r="A306" i="66"/>
  <c r="A307" i="66"/>
  <c r="A308" i="66"/>
  <c r="A309" i="66"/>
  <c r="A310" i="66"/>
  <c r="A311" i="66"/>
  <c r="A312" i="66"/>
  <c r="A313" i="66"/>
  <c r="A314" i="66"/>
  <c r="A315" i="66"/>
  <c r="A317" i="66"/>
  <c r="A318" i="66"/>
  <c r="A319" i="66"/>
  <c r="A320" i="66"/>
  <c r="A321" i="66"/>
  <c r="A322" i="66"/>
  <c r="B322" i="66"/>
  <c r="C322" i="66"/>
  <c r="D322" i="66"/>
  <c r="E322" i="66"/>
  <c r="H322" i="66"/>
  <c r="I322" i="66"/>
  <c r="A323" i="66"/>
  <c r="B323" i="66"/>
  <c r="C323" i="66"/>
  <c r="D323" i="66"/>
  <c r="E323" i="66"/>
  <c r="F323" i="66"/>
  <c r="G323" i="66"/>
  <c r="H323" i="66"/>
  <c r="I323" i="66"/>
  <c r="A324" i="66"/>
  <c r="A325" i="66"/>
  <c r="A326" i="66"/>
  <c r="C126" i="11"/>
  <c r="C125" i="11"/>
  <c r="C124" i="11"/>
  <c r="C123" i="11"/>
  <c r="C122" i="11"/>
  <c r="G35" i="42"/>
  <c r="G34" i="42"/>
  <c r="G32" i="42"/>
  <c r="G30" i="42"/>
  <c r="G28" i="42"/>
  <c r="G26" i="42"/>
  <c r="G24" i="42"/>
  <c r="G22" i="42"/>
  <c r="G20" i="42"/>
  <c r="G18" i="42"/>
  <c r="G16" i="42"/>
  <c r="G14" i="42"/>
  <c r="G12" i="42"/>
  <c r="G10" i="42"/>
  <c r="G8" i="42"/>
  <c r="G6" i="42"/>
  <c r="B134" i="8"/>
  <c r="F134" i="8"/>
  <c r="F133" i="8"/>
  <c r="F132" i="8"/>
  <c r="F131" i="8"/>
  <c r="E134" i="8"/>
  <c r="D134" i="8"/>
  <c r="C134" i="8"/>
  <c r="E133" i="8"/>
  <c r="D133" i="8"/>
  <c r="C133" i="8"/>
  <c r="E132" i="8"/>
  <c r="D132" i="8"/>
  <c r="C132" i="8"/>
  <c r="E131" i="8"/>
  <c r="D131" i="8"/>
  <c r="C131" i="8"/>
  <c r="B133" i="8"/>
  <c r="B132" i="8"/>
  <c r="B131" i="8"/>
  <c r="G150" i="11"/>
  <c r="F150" i="11"/>
  <c r="D150" i="11"/>
  <c r="C150" i="11"/>
  <c r="E125" i="11"/>
  <c r="E126" i="11"/>
  <c r="E150" i="11"/>
  <c r="D125" i="11"/>
  <c r="D126" i="11"/>
  <c r="D124" i="11"/>
  <c r="B125" i="11"/>
  <c r="B126" i="11"/>
  <c r="B150" i="11"/>
  <c r="D123" i="11"/>
  <c r="G122" i="11"/>
  <c r="G123" i="11"/>
  <c r="G124" i="11"/>
  <c r="G125" i="11"/>
  <c r="G126" i="11"/>
  <c r="F122" i="11"/>
  <c r="F123" i="11"/>
  <c r="F124" i="11"/>
  <c r="F125" i="11"/>
  <c r="F126" i="11"/>
  <c r="D122" i="11"/>
  <c r="C147" i="11"/>
  <c r="I117" i="9"/>
  <c r="I118" i="9"/>
  <c r="I119" i="9"/>
  <c r="I120" i="9"/>
  <c r="I121" i="9"/>
  <c r="I122" i="9"/>
  <c r="I123" i="9"/>
  <c r="I124" i="9"/>
  <c r="I128" i="9"/>
  <c r="I127" i="9"/>
  <c r="I126" i="9"/>
  <c r="H128" i="9"/>
  <c r="H127" i="9"/>
  <c r="H126" i="9"/>
  <c r="I118" i="8"/>
  <c r="I119" i="8"/>
  <c r="I120" i="8"/>
  <c r="I121" i="8"/>
  <c r="I122" i="8"/>
  <c r="I123" i="8"/>
  <c r="I124" i="8"/>
  <c r="I125" i="8"/>
  <c r="I128" i="8"/>
  <c r="I127" i="8"/>
  <c r="I126" i="8"/>
  <c r="H121" i="8"/>
  <c r="H122" i="8"/>
  <c r="H123" i="8"/>
  <c r="H124" i="8"/>
  <c r="H125" i="8"/>
  <c r="H128" i="8"/>
  <c r="H127" i="8"/>
  <c r="H126" i="8"/>
  <c r="C92" i="50"/>
  <c r="C91" i="50"/>
  <c r="C90" i="50"/>
  <c r="C89" i="50"/>
  <c r="C88" i="50"/>
  <c r="B93" i="50"/>
  <c r="B92" i="50"/>
  <c r="B91" i="50"/>
  <c r="B90" i="50"/>
  <c r="B89" i="50"/>
  <c r="B88" i="50"/>
  <c r="E131" i="50"/>
  <c r="E130" i="50"/>
  <c r="E129" i="50"/>
  <c r="E128" i="50"/>
  <c r="E127" i="50"/>
  <c r="E126" i="50"/>
  <c r="C6" i="50"/>
  <c r="B6" i="50"/>
  <c r="G173" i="50"/>
  <c r="F173" i="50"/>
  <c r="I172" i="50"/>
  <c r="I173" i="50"/>
  <c r="H172" i="50"/>
  <c r="H173" i="50"/>
  <c r="E172" i="50"/>
  <c r="E173" i="50"/>
  <c r="D172" i="50"/>
  <c r="D173" i="50"/>
  <c r="C172" i="50"/>
  <c r="C173" i="50"/>
  <c r="B172" i="50"/>
  <c r="B173" i="50"/>
  <c r="C121" i="50"/>
  <c r="C120" i="50"/>
  <c r="C119" i="50"/>
  <c r="C118" i="50"/>
  <c r="C117" i="50"/>
  <c r="C116" i="50"/>
  <c r="C115" i="50"/>
  <c r="C114" i="50"/>
  <c r="C113" i="50"/>
  <c r="C112" i="50"/>
  <c r="C111" i="50"/>
  <c r="C110" i="50"/>
  <c r="C109" i="50"/>
  <c r="C108" i="50"/>
  <c r="C107" i="50"/>
  <c r="C106" i="50"/>
  <c r="C105" i="50"/>
  <c r="C104" i="50"/>
  <c r="C103" i="50"/>
  <c r="C102" i="50"/>
  <c r="C101" i="50"/>
  <c r="C100" i="50"/>
  <c r="C99" i="50"/>
  <c r="C98" i="50"/>
  <c r="C97" i="50"/>
  <c r="C96" i="50"/>
  <c r="C95" i="50"/>
  <c r="C94" i="50"/>
  <c r="C93" i="50"/>
  <c r="C87" i="50"/>
  <c r="C86" i="50"/>
  <c r="C85" i="50"/>
  <c r="C84" i="50"/>
  <c r="C83" i="50"/>
  <c r="C82" i="50"/>
  <c r="C81" i="50"/>
  <c r="C80" i="50"/>
  <c r="C79" i="50"/>
  <c r="C78" i="50"/>
  <c r="C77" i="50"/>
  <c r="C76" i="50"/>
  <c r="C75" i="50"/>
  <c r="C74" i="50"/>
  <c r="C73" i="50"/>
  <c r="C72" i="50"/>
  <c r="C71" i="50"/>
  <c r="C70" i="50"/>
  <c r="C69" i="50"/>
  <c r="C68" i="50"/>
  <c r="C67" i="50"/>
  <c r="C66" i="50"/>
  <c r="C65" i="50"/>
  <c r="C64" i="50"/>
  <c r="C63" i="50"/>
  <c r="C62" i="50"/>
  <c r="C61" i="50"/>
  <c r="C60" i="50"/>
  <c r="C59" i="50"/>
  <c r="C58" i="50"/>
  <c r="C57" i="50"/>
  <c r="C56" i="50"/>
  <c r="C55" i="50"/>
  <c r="C54" i="50"/>
  <c r="C53" i="50"/>
  <c r="C52" i="50"/>
  <c r="C51" i="50"/>
  <c r="C50" i="50"/>
  <c r="C49" i="50"/>
  <c r="C48" i="50"/>
  <c r="C47" i="50"/>
  <c r="C46" i="50"/>
  <c r="C45" i="50"/>
  <c r="C44" i="50"/>
  <c r="C43" i="50"/>
  <c r="C42" i="50"/>
  <c r="C41" i="50"/>
  <c r="C40" i="50"/>
  <c r="C39" i="50"/>
  <c r="C38" i="50"/>
  <c r="C37" i="50"/>
  <c r="C36" i="50"/>
  <c r="C35" i="50"/>
  <c r="C34" i="50"/>
  <c r="C33" i="50"/>
  <c r="C32" i="50"/>
  <c r="C31" i="50"/>
  <c r="C30" i="50"/>
  <c r="C29" i="50"/>
  <c r="C28" i="50"/>
  <c r="C27" i="50"/>
  <c r="C26" i="50"/>
  <c r="C25" i="50"/>
  <c r="C24" i="50"/>
  <c r="C23" i="50"/>
  <c r="C22" i="50"/>
  <c r="C21" i="50"/>
  <c r="C20" i="50"/>
  <c r="C19" i="50"/>
  <c r="C18" i="50"/>
  <c r="C17" i="50"/>
  <c r="C16" i="50"/>
  <c r="C15" i="50"/>
  <c r="C14" i="50"/>
  <c r="C13" i="50"/>
  <c r="C12" i="50"/>
  <c r="C11" i="50"/>
  <c r="C122" i="50"/>
  <c r="A167" i="50"/>
  <c r="A168" i="50"/>
  <c r="A169" i="50"/>
  <c r="A170" i="50"/>
  <c r="A171" i="50"/>
  <c r="A172" i="50"/>
  <c r="A173" i="50"/>
  <c r="A174" i="50"/>
  <c r="A175" i="50"/>
  <c r="A176" i="50"/>
  <c r="A67" i="50"/>
  <c r="A68" i="50"/>
  <c r="A69" i="50"/>
  <c r="A70" i="50"/>
  <c r="A71" i="50"/>
  <c r="A72" i="50"/>
  <c r="A73" i="50"/>
  <c r="A74" i="50"/>
  <c r="A75" i="50"/>
  <c r="A76" i="50"/>
  <c r="A77" i="50"/>
  <c r="A78" i="50"/>
  <c r="A79" i="50"/>
  <c r="A80" i="50"/>
  <c r="A81" i="50"/>
  <c r="A82" i="50"/>
  <c r="A83" i="50"/>
  <c r="A84" i="50"/>
  <c r="A85" i="50"/>
  <c r="A86" i="50"/>
  <c r="A87" i="50"/>
  <c r="A88" i="50"/>
  <c r="A89" i="50"/>
  <c r="A90" i="50"/>
  <c r="A91" i="50"/>
  <c r="A92" i="50"/>
  <c r="A93" i="50"/>
  <c r="A94" i="50"/>
  <c r="A95" i="50"/>
  <c r="A96" i="50"/>
  <c r="A97" i="50"/>
  <c r="A98" i="50"/>
  <c r="A99" i="50"/>
  <c r="A100" i="50"/>
  <c r="A101" i="50"/>
  <c r="A102" i="50"/>
  <c r="A103" i="50"/>
  <c r="A104" i="50"/>
  <c r="A105" i="50"/>
  <c r="A106" i="50"/>
  <c r="A107" i="50"/>
  <c r="A108" i="50"/>
  <c r="A109" i="50"/>
  <c r="A110" i="50"/>
  <c r="A111" i="50"/>
  <c r="A112" i="50"/>
  <c r="A113" i="50"/>
  <c r="A114" i="50"/>
  <c r="A115" i="50"/>
  <c r="A116" i="50"/>
  <c r="A117" i="50"/>
  <c r="A118" i="50"/>
  <c r="A119" i="50"/>
  <c r="A120" i="50"/>
  <c r="A121" i="50"/>
  <c r="A122" i="50"/>
  <c r="A123" i="50"/>
  <c r="A124" i="50"/>
  <c r="A125" i="50"/>
  <c r="A126" i="50"/>
  <c r="A127" i="50"/>
  <c r="A128" i="50"/>
  <c r="A129" i="50"/>
  <c r="A130" i="50"/>
  <c r="A131" i="50"/>
  <c r="A132" i="50"/>
  <c r="A133" i="50"/>
  <c r="A134" i="50"/>
  <c r="A135" i="50"/>
  <c r="A136" i="50"/>
  <c r="A137" i="50"/>
  <c r="A138" i="50"/>
  <c r="A139" i="50"/>
  <c r="A140" i="50"/>
  <c r="A141" i="50"/>
  <c r="A142" i="50"/>
  <c r="A143" i="50"/>
  <c r="A144" i="50"/>
  <c r="A145" i="50"/>
  <c r="A146" i="50"/>
  <c r="A147" i="50"/>
  <c r="A148" i="50"/>
  <c r="A149" i="50"/>
  <c r="A150" i="50"/>
  <c r="A151" i="50"/>
  <c r="A152" i="50"/>
  <c r="A153" i="50"/>
  <c r="A154" i="50"/>
  <c r="A155" i="50"/>
  <c r="A156" i="50"/>
  <c r="A157" i="50"/>
  <c r="A158" i="50"/>
  <c r="A159" i="50"/>
  <c r="A160" i="50"/>
  <c r="A161" i="50"/>
  <c r="A162" i="50"/>
  <c r="A163" i="50"/>
  <c r="A164" i="50"/>
  <c r="A165" i="50"/>
  <c r="A7" i="50"/>
  <c r="A8" i="50"/>
  <c r="A9" i="50"/>
  <c r="A10" i="50"/>
  <c r="A11" i="50"/>
  <c r="A12" i="50"/>
  <c r="A13" i="50"/>
  <c r="A14" i="50"/>
  <c r="A15" i="50"/>
  <c r="A16" i="50"/>
  <c r="A17" i="50"/>
  <c r="A18" i="50"/>
  <c r="A19" i="50"/>
  <c r="A20" i="50"/>
  <c r="A21" i="50"/>
  <c r="A22" i="50"/>
  <c r="A23" i="50"/>
  <c r="A24" i="50"/>
  <c r="A25" i="50"/>
  <c r="A26" i="50"/>
  <c r="A27" i="50"/>
  <c r="A28" i="50"/>
  <c r="A29" i="50"/>
  <c r="A30" i="50"/>
  <c r="A31" i="50"/>
  <c r="A32" i="50"/>
  <c r="A33" i="50"/>
  <c r="A34" i="50"/>
  <c r="A35" i="50"/>
  <c r="A36" i="50"/>
  <c r="A37" i="50"/>
  <c r="A38" i="50"/>
  <c r="A39" i="50"/>
  <c r="A40" i="50"/>
  <c r="A41" i="50"/>
  <c r="A42" i="50"/>
  <c r="A43" i="50"/>
  <c r="A44" i="50"/>
  <c r="A45" i="50"/>
  <c r="A46" i="50"/>
  <c r="A47" i="50"/>
  <c r="A48" i="50"/>
  <c r="A49" i="50"/>
  <c r="A50" i="50"/>
  <c r="A51" i="50"/>
  <c r="A52" i="50"/>
  <c r="A53" i="50"/>
  <c r="A54" i="50"/>
  <c r="A55" i="50"/>
  <c r="A56" i="50"/>
  <c r="A57" i="50"/>
  <c r="A58" i="50"/>
  <c r="A59" i="50"/>
  <c r="A60" i="50"/>
  <c r="A61" i="50"/>
  <c r="A62" i="50"/>
  <c r="A63" i="50"/>
  <c r="A64" i="50"/>
  <c r="A65" i="50"/>
  <c r="C13" i="44"/>
  <c r="C11" i="44"/>
  <c r="C9" i="44"/>
  <c r="C7" i="44"/>
  <c r="C5" i="44"/>
  <c r="G32" i="44"/>
  <c r="F32" i="44"/>
  <c r="G30" i="44"/>
  <c r="F30" i="44"/>
  <c r="G28" i="44"/>
  <c r="F28" i="44"/>
  <c r="D28" i="44"/>
  <c r="G26" i="44"/>
  <c r="F26" i="44"/>
  <c r="E26" i="44"/>
  <c r="D26" i="44"/>
  <c r="C26" i="44"/>
  <c r="G24" i="44"/>
  <c r="F24" i="44"/>
  <c r="E24" i="44"/>
  <c r="D24" i="44"/>
  <c r="C24" i="44"/>
  <c r="G22" i="44"/>
  <c r="F22" i="44"/>
  <c r="E22" i="44"/>
  <c r="D22" i="44"/>
  <c r="C22" i="44"/>
  <c r="G20" i="44"/>
  <c r="F20" i="44"/>
  <c r="E20" i="44"/>
  <c r="D20" i="44"/>
  <c r="C20" i="44"/>
  <c r="G18" i="44"/>
  <c r="F18" i="44"/>
  <c r="E18" i="44"/>
  <c r="D18" i="44"/>
  <c r="C18" i="44"/>
  <c r="G16" i="44"/>
  <c r="F16" i="44"/>
  <c r="E16" i="44"/>
  <c r="D16" i="44"/>
  <c r="C16" i="44"/>
  <c r="G14" i="44"/>
  <c r="F14" i="44"/>
  <c r="E14" i="44"/>
  <c r="D14" i="44"/>
  <c r="C14" i="44"/>
  <c r="G12" i="44"/>
  <c r="F12" i="44"/>
  <c r="E12" i="44"/>
  <c r="D12" i="44"/>
  <c r="C12" i="44"/>
  <c r="G10" i="44"/>
  <c r="F10" i="44"/>
  <c r="E10" i="44"/>
  <c r="D10" i="44"/>
  <c r="C10" i="44"/>
  <c r="G8" i="44"/>
  <c r="F8" i="44"/>
  <c r="E8" i="44"/>
  <c r="D8" i="44"/>
  <c r="C8" i="44"/>
  <c r="G6" i="44"/>
  <c r="F6" i="44"/>
  <c r="E6" i="44"/>
  <c r="D6" i="44"/>
  <c r="C6" i="44"/>
  <c r="F34" i="44"/>
  <c r="G31" i="44"/>
  <c r="F31" i="44"/>
  <c r="G33" i="44"/>
  <c r="F33" i="44"/>
  <c r="G34" i="44"/>
  <c r="E29" i="44"/>
  <c r="E28" i="44"/>
  <c r="E31" i="44"/>
  <c r="E32" i="44"/>
  <c r="E33" i="44"/>
  <c r="E34" i="44"/>
  <c r="D29" i="44"/>
  <c r="D30" i="44"/>
  <c r="D31" i="44"/>
  <c r="D32" i="44"/>
  <c r="D33" i="44"/>
  <c r="C29" i="44"/>
  <c r="C28" i="44"/>
  <c r="C31" i="44"/>
  <c r="C32" i="44"/>
  <c r="C33" i="44"/>
  <c r="C34" i="44"/>
  <c r="D34" i="44"/>
  <c r="E30" i="44"/>
  <c r="C30" i="44"/>
  <c r="F65" i="44"/>
  <c r="F64" i="44"/>
  <c r="F63" i="44"/>
  <c r="F62" i="44"/>
  <c r="H54" i="44"/>
  <c r="H53" i="44"/>
  <c r="H52" i="44"/>
  <c r="H51" i="44"/>
  <c r="H50" i="44"/>
  <c r="G49" i="44"/>
  <c r="F49" i="44"/>
  <c r="E49" i="44"/>
  <c r="D49" i="44"/>
  <c r="C49" i="44"/>
  <c r="G47" i="44"/>
  <c r="G56" i="44"/>
  <c r="F47" i="44"/>
  <c r="F56" i="44"/>
  <c r="E47" i="44"/>
  <c r="E56" i="44"/>
  <c r="D47" i="44"/>
  <c r="D56" i="44"/>
  <c r="C47" i="44"/>
  <c r="C56" i="44"/>
  <c r="H34" i="44"/>
  <c r="B34" i="44"/>
  <c r="H33" i="44"/>
  <c r="B33" i="44"/>
  <c r="H31" i="44"/>
  <c r="H29" i="44"/>
  <c r="H27" i="44"/>
  <c r="H25" i="44"/>
  <c r="H23" i="44"/>
  <c r="H21" i="44"/>
  <c r="H19" i="44"/>
  <c r="H17" i="44"/>
  <c r="H15" i="44"/>
  <c r="H13" i="44"/>
  <c r="H11" i="44"/>
  <c r="H9" i="44"/>
  <c r="H7" i="44"/>
  <c r="H5" i="44"/>
  <c r="A6" i="44"/>
  <c r="A7" i="44"/>
  <c r="A8" i="44"/>
  <c r="A9" i="44"/>
  <c r="A10" i="44"/>
  <c r="A11" i="44"/>
  <c r="A12" i="44"/>
  <c r="A13" i="44"/>
  <c r="A14" i="44"/>
  <c r="A15" i="44"/>
  <c r="A16" i="44"/>
  <c r="A17" i="44"/>
  <c r="A18" i="44"/>
  <c r="A19" i="44"/>
  <c r="A20" i="44"/>
  <c r="A21" i="44"/>
  <c r="A22" i="44"/>
  <c r="A23" i="44"/>
  <c r="A24" i="44"/>
  <c r="A25" i="44"/>
  <c r="A26" i="44"/>
  <c r="A27" i="44"/>
  <c r="A28" i="44"/>
  <c r="A29" i="44"/>
  <c r="A30" i="44"/>
  <c r="A31" i="44"/>
  <c r="A32" i="44"/>
  <c r="A33" i="44"/>
  <c r="A34" i="44"/>
  <c r="H12" i="44"/>
  <c r="B11" i="44"/>
  <c r="H22" i="44"/>
  <c r="B21" i="44"/>
  <c r="H30" i="44"/>
  <c r="B29" i="44"/>
  <c r="B30" i="44"/>
  <c r="B15" i="44"/>
  <c r="B16" i="44"/>
  <c r="H16" i="44"/>
  <c r="B17" i="44"/>
  <c r="H18" i="44"/>
  <c r="B19" i="44"/>
  <c r="H20" i="44"/>
  <c r="H8" i="44"/>
  <c r="B7" i="44"/>
  <c r="H28" i="44"/>
  <c r="B27" i="44"/>
  <c r="H14" i="44"/>
  <c r="B13" i="44"/>
  <c r="H32" i="44"/>
  <c r="B31" i="44"/>
  <c r="B32" i="44"/>
  <c r="H6" i="44"/>
  <c r="B5" i="44"/>
  <c r="B6" i="44"/>
  <c r="B23" i="44"/>
  <c r="B24" i="44"/>
  <c r="H24" i="44"/>
  <c r="B9" i="44"/>
  <c r="H10" i="44"/>
  <c r="H26" i="44"/>
  <c r="B25" i="44"/>
  <c r="H49" i="44"/>
  <c r="H56" i="44"/>
  <c r="H47" i="44"/>
  <c r="B28" i="44"/>
  <c r="B8" i="44"/>
  <c r="B22" i="44"/>
  <c r="B18" i="44"/>
  <c r="B20" i="44"/>
  <c r="B26" i="44"/>
  <c r="B14" i="44"/>
  <c r="B12" i="44"/>
  <c r="B10" i="44"/>
  <c r="E34" i="42"/>
  <c r="F35" i="42"/>
  <c r="F34" i="42"/>
  <c r="F32" i="42"/>
  <c r="F30" i="42"/>
  <c r="F28" i="42"/>
  <c r="F26" i="42"/>
  <c r="F24" i="42"/>
  <c r="F22" i="42"/>
  <c r="F18" i="42"/>
  <c r="F16" i="42"/>
  <c r="F14" i="42"/>
  <c r="F12" i="42"/>
  <c r="F10" i="42"/>
  <c r="F8" i="42"/>
  <c r="F6" i="42"/>
  <c r="C16" i="42"/>
  <c r="D34" i="42"/>
  <c r="E35" i="42"/>
  <c r="D35" i="42"/>
  <c r="C35" i="42"/>
  <c r="B35" i="42"/>
  <c r="C34" i="42"/>
  <c r="B34" i="42"/>
  <c r="E32" i="42"/>
  <c r="D32" i="42"/>
  <c r="C32" i="42"/>
  <c r="B32" i="42"/>
  <c r="E30" i="42"/>
  <c r="D30" i="42"/>
  <c r="C30" i="42"/>
  <c r="B30" i="42"/>
  <c r="E28" i="42"/>
  <c r="D28" i="42"/>
  <c r="C28" i="42"/>
  <c r="B28" i="42"/>
  <c r="E26" i="42"/>
  <c r="D26" i="42"/>
  <c r="C26" i="42"/>
  <c r="B26" i="42"/>
  <c r="E24" i="42"/>
  <c r="D24" i="42"/>
  <c r="C24" i="42"/>
  <c r="B24" i="42"/>
  <c r="E22" i="42"/>
  <c r="D22" i="42"/>
  <c r="C22" i="42"/>
  <c r="B22" i="42"/>
  <c r="E20" i="42"/>
  <c r="D20" i="42"/>
  <c r="C20" i="42"/>
  <c r="B20" i="42"/>
  <c r="E18" i="42"/>
  <c r="D18" i="42"/>
  <c r="C18" i="42"/>
  <c r="B18" i="42"/>
  <c r="E16" i="42"/>
  <c r="D16" i="42"/>
  <c r="B16" i="42"/>
  <c r="E14" i="42"/>
  <c r="D14" i="42"/>
  <c r="C14" i="42"/>
  <c r="B14" i="42"/>
  <c r="E12" i="42"/>
  <c r="D12" i="42"/>
  <c r="C12" i="42"/>
  <c r="B12" i="42"/>
  <c r="B10" i="42"/>
  <c r="E10" i="42"/>
  <c r="D10" i="42"/>
  <c r="C10" i="42"/>
  <c r="E8" i="42"/>
  <c r="D8" i="42"/>
  <c r="D6" i="42"/>
  <c r="C8" i="42"/>
  <c r="E6" i="42"/>
  <c r="C6" i="42"/>
  <c r="B8" i="42"/>
  <c r="B6" i="42"/>
  <c r="R97" i="11"/>
  <c r="R96" i="11"/>
  <c r="R95" i="11"/>
  <c r="R79" i="11"/>
  <c r="R77" i="11"/>
  <c r="R78" i="11"/>
  <c r="R76" i="11"/>
  <c r="R75" i="11"/>
  <c r="O106" i="11"/>
  <c r="AX36" i="11"/>
  <c r="N36" i="11"/>
  <c r="AX26" i="11"/>
  <c r="AX25" i="11"/>
  <c r="N25" i="11"/>
  <c r="N106" i="11"/>
  <c r="O107" i="11"/>
  <c r="N107" i="11"/>
  <c r="O105" i="11"/>
  <c r="N105" i="11"/>
  <c r="P97" i="11"/>
  <c r="P96" i="11"/>
  <c r="P95" i="11"/>
  <c r="Q96" i="11"/>
  <c r="P79" i="11"/>
  <c r="P78" i="11"/>
  <c r="P77" i="11"/>
  <c r="P76" i="11"/>
  <c r="P75" i="11"/>
  <c r="Q76" i="11"/>
  <c r="BA53" i="11"/>
  <c r="BC53" i="11"/>
  <c r="AY22" i="11"/>
  <c r="O22" i="11"/>
  <c r="AX22" i="11"/>
  <c r="R116" i="11"/>
  <c r="P116" i="11"/>
  <c r="R115" i="11"/>
  <c r="P115" i="11"/>
  <c r="R114" i="11"/>
  <c r="P114" i="11"/>
  <c r="R113" i="11"/>
  <c r="P113" i="11"/>
  <c r="R112" i="11"/>
  <c r="P112" i="11"/>
  <c r="R111" i="11"/>
  <c r="P111" i="11"/>
  <c r="R110" i="11"/>
  <c r="P110" i="11"/>
  <c r="R109" i="11"/>
  <c r="P109" i="11"/>
  <c r="R108" i="11"/>
  <c r="P108" i="11"/>
  <c r="R107" i="11"/>
  <c r="P107" i="11"/>
  <c r="R106" i="11"/>
  <c r="P106" i="11"/>
  <c r="R105" i="11"/>
  <c r="P105" i="11"/>
  <c r="Q106" i="11"/>
  <c r="R104" i="11"/>
  <c r="P104" i="11"/>
  <c r="R103" i="11"/>
  <c r="P103" i="11"/>
  <c r="R102" i="11"/>
  <c r="P102" i="11"/>
  <c r="R101" i="11"/>
  <c r="P101" i="11"/>
  <c r="Q101" i="11"/>
  <c r="R100" i="11"/>
  <c r="P100" i="11"/>
  <c r="R99" i="11"/>
  <c r="P99" i="11"/>
  <c r="R98" i="11"/>
  <c r="P98" i="11"/>
  <c r="R94" i="11"/>
  <c r="P94" i="11"/>
  <c r="R93" i="11"/>
  <c r="P93" i="11"/>
  <c r="R92" i="11"/>
  <c r="P92" i="11"/>
  <c r="R91" i="11"/>
  <c r="P91" i="11"/>
  <c r="R90" i="11"/>
  <c r="P90" i="11"/>
  <c r="Q91" i="11"/>
  <c r="R89" i="11"/>
  <c r="P89" i="11"/>
  <c r="R88" i="11"/>
  <c r="P88" i="11"/>
  <c r="R87" i="11"/>
  <c r="P87" i="11"/>
  <c r="R86" i="11"/>
  <c r="P86" i="11"/>
  <c r="R85" i="11"/>
  <c r="P85" i="11"/>
  <c r="R84" i="11"/>
  <c r="P84" i="11"/>
  <c r="R83" i="11"/>
  <c r="P83" i="11"/>
  <c r="R82" i="11"/>
  <c r="P82" i="11"/>
  <c r="Q81" i="11"/>
  <c r="R81" i="11"/>
  <c r="P81" i="11"/>
  <c r="R80" i="11"/>
  <c r="P80" i="11"/>
  <c r="R74" i="11"/>
  <c r="P74" i="11"/>
  <c r="R73" i="11"/>
  <c r="P73" i="11"/>
  <c r="R72" i="11"/>
  <c r="P72" i="11"/>
  <c r="R71" i="11"/>
  <c r="P71" i="11"/>
  <c r="R70" i="11"/>
  <c r="P70" i="11"/>
  <c r="Q71" i="11"/>
  <c r="R69" i="11"/>
  <c r="P69" i="11"/>
  <c r="R68" i="11"/>
  <c r="P68" i="11"/>
  <c r="R67" i="11"/>
  <c r="P67" i="11"/>
  <c r="R66" i="11"/>
  <c r="P66" i="11"/>
  <c r="Q66" i="11"/>
  <c r="R65" i="11"/>
  <c r="P65" i="11"/>
  <c r="R64" i="11"/>
  <c r="P64" i="11"/>
  <c r="R63" i="11"/>
  <c r="P63" i="11"/>
  <c r="R62" i="11"/>
  <c r="P62" i="11"/>
  <c r="Q61" i="11"/>
  <c r="R61" i="11"/>
  <c r="P61" i="11"/>
  <c r="R60" i="11"/>
  <c r="P60" i="11"/>
  <c r="R59" i="11"/>
  <c r="P59" i="11"/>
  <c r="R58" i="11"/>
  <c r="P58" i="11"/>
  <c r="R57" i="11"/>
  <c r="P57" i="11"/>
  <c r="R56" i="11"/>
  <c r="P56" i="11"/>
  <c r="R55" i="11"/>
  <c r="P55" i="11"/>
  <c r="Q56" i="11"/>
  <c r="R54" i="11"/>
  <c r="P54" i="11"/>
  <c r="R53" i="11"/>
  <c r="R51" i="11"/>
  <c r="R50" i="11"/>
  <c r="R49" i="11"/>
  <c r="R48" i="11"/>
  <c r="R47" i="11"/>
  <c r="R46" i="11"/>
  <c r="R45" i="11"/>
  <c r="R44" i="11"/>
  <c r="R43" i="11"/>
  <c r="R42" i="11"/>
  <c r="R41" i="11"/>
  <c r="R40" i="11"/>
  <c r="R39" i="11"/>
  <c r="R38" i="11"/>
  <c r="R37" i="11"/>
  <c r="R36" i="11"/>
  <c r="R35" i="11"/>
  <c r="R34" i="11"/>
  <c r="R33" i="11"/>
  <c r="R32" i="11"/>
  <c r="R31" i="11"/>
  <c r="R30" i="11"/>
  <c r="R29" i="11"/>
  <c r="R28" i="11"/>
  <c r="R27" i="11"/>
  <c r="R26" i="11"/>
  <c r="R25" i="11"/>
  <c r="R24" i="11"/>
  <c r="R23" i="11"/>
  <c r="R22" i="11"/>
  <c r="R21" i="11"/>
  <c r="R20" i="11"/>
  <c r="R19" i="11"/>
  <c r="R18" i="11"/>
  <c r="R17" i="11"/>
  <c r="R16" i="11"/>
  <c r="R15" i="11"/>
  <c r="R14" i="11"/>
  <c r="R13" i="11"/>
  <c r="R12" i="11"/>
  <c r="R11" i="11"/>
  <c r="R10" i="11"/>
  <c r="R9" i="11"/>
  <c r="R8" i="11"/>
  <c r="R7" i="11"/>
  <c r="R6" i="11"/>
  <c r="O119" i="11"/>
  <c r="N119" i="11"/>
  <c r="O118" i="11"/>
  <c r="N118" i="11"/>
  <c r="O117" i="11"/>
  <c r="N117" i="11"/>
  <c r="O116" i="11"/>
  <c r="N116" i="11"/>
  <c r="O115" i="11"/>
  <c r="N115" i="11"/>
  <c r="O114" i="11"/>
  <c r="N114" i="11"/>
  <c r="O113" i="11"/>
  <c r="N113" i="11"/>
  <c r="E113" i="11"/>
  <c r="O112" i="11"/>
  <c r="N112" i="11"/>
  <c r="O111" i="11"/>
  <c r="N111" i="11"/>
  <c r="O110" i="11"/>
  <c r="N110" i="11"/>
  <c r="O109" i="11"/>
  <c r="N109" i="11"/>
  <c r="O108" i="11"/>
  <c r="N108" i="11"/>
  <c r="O104" i="11"/>
  <c r="N104" i="11"/>
  <c r="O103" i="11"/>
  <c r="N103" i="11"/>
  <c r="O102" i="11"/>
  <c r="N102" i="11"/>
  <c r="O101" i="11"/>
  <c r="N101" i="11"/>
  <c r="O100" i="11"/>
  <c r="N100" i="11"/>
  <c r="O99" i="11"/>
  <c r="N99" i="11"/>
  <c r="O98" i="11"/>
  <c r="N98" i="11"/>
  <c r="O97" i="11"/>
  <c r="N97" i="11"/>
  <c r="O96" i="11"/>
  <c r="N96" i="11"/>
  <c r="O95" i="11"/>
  <c r="N95" i="11"/>
  <c r="O94" i="11"/>
  <c r="N94" i="11"/>
  <c r="O93" i="11"/>
  <c r="N93" i="11"/>
  <c r="O92" i="11"/>
  <c r="N92" i="11"/>
  <c r="O91" i="11"/>
  <c r="N91" i="11"/>
  <c r="O90" i="11"/>
  <c r="N90" i="11"/>
  <c r="O89" i="11"/>
  <c r="N89" i="11"/>
  <c r="O88" i="11"/>
  <c r="N88" i="11"/>
  <c r="O87" i="11"/>
  <c r="N87" i="11"/>
  <c r="O86" i="11"/>
  <c r="N86" i="11"/>
  <c r="O85" i="11"/>
  <c r="N85" i="11"/>
  <c r="O84" i="11"/>
  <c r="N84" i="11"/>
  <c r="O83" i="11"/>
  <c r="N83" i="11"/>
  <c r="O82" i="11"/>
  <c r="N82" i="11"/>
  <c r="O81" i="11"/>
  <c r="N81" i="11"/>
  <c r="E81" i="11"/>
  <c r="O80" i="11"/>
  <c r="G80" i="11"/>
  <c r="N80" i="11"/>
  <c r="O79" i="11"/>
  <c r="N79" i="11"/>
  <c r="O78" i="11"/>
  <c r="N78" i="11"/>
  <c r="O77" i="11"/>
  <c r="N77" i="11"/>
  <c r="E77" i="11"/>
  <c r="O76" i="11"/>
  <c r="G76" i="11"/>
  <c r="N76" i="11"/>
  <c r="O75" i="11"/>
  <c r="N75" i="11"/>
  <c r="O74" i="11"/>
  <c r="N74" i="11"/>
  <c r="O73" i="11"/>
  <c r="N73" i="11"/>
  <c r="E73" i="11"/>
  <c r="O72" i="11"/>
  <c r="G72" i="11"/>
  <c r="N72" i="11"/>
  <c r="O71" i="11"/>
  <c r="N71" i="11"/>
  <c r="O70" i="11"/>
  <c r="N70" i="11"/>
  <c r="O69" i="11"/>
  <c r="N69" i="11"/>
  <c r="E69" i="11"/>
  <c r="O68" i="11"/>
  <c r="N68" i="11"/>
  <c r="O67" i="11"/>
  <c r="N67" i="11"/>
  <c r="O66" i="11"/>
  <c r="N66" i="11"/>
  <c r="O65" i="11"/>
  <c r="N65" i="11"/>
  <c r="E65" i="11"/>
  <c r="O64" i="11"/>
  <c r="N64" i="11"/>
  <c r="O63" i="11"/>
  <c r="N63" i="11"/>
  <c r="O62" i="11"/>
  <c r="N62" i="11"/>
  <c r="E62" i="11"/>
  <c r="O61" i="11"/>
  <c r="N61" i="11"/>
  <c r="O60" i="11"/>
  <c r="N60" i="11"/>
  <c r="O59" i="11"/>
  <c r="N59" i="11"/>
  <c r="O58" i="11"/>
  <c r="N58" i="11"/>
  <c r="O57" i="11"/>
  <c r="N57" i="11"/>
  <c r="O56" i="11"/>
  <c r="N56" i="11"/>
  <c r="O55" i="11"/>
  <c r="N55" i="11"/>
  <c r="O54" i="11"/>
  <c r="N54" i="11"/>
  <c r="O53" i="11"/>
  <c r="N53" i="11"/>
  <c r="O52" i="11"/>
  <c r="N52" i="11"/>
  <c r="O51" i="11"/>
  <c r="N51" i="11"/>
  <c r="O50" i="11"/>
  <c r="N50" i="11"/>
  <c r="O49" i="11"/>
  <c r="N49" i="11"/>
  <c r="O47" i="11"/>
  <c r="N47" i="11"/>
  <c r="O41" i="11"/>
  <c r="N41" i="11"/>
  <c r="O40" i="11"/>
  <c r="N40" i="11"/>
  <c r="O36" i="11"/>
  <c r="O26" i="11"/>
  <c r="N26" i="11"/>
  <c r="O25" i="11"/>
  <c r="N22" i="11"/>
  <c r="O18" i="11"/>
  <c r="N18" i="11"/>
  <c r="O13" i="11"/>
  <c r="N13" i="11"/>
  <c r="O9" i="11"/>
  <c r="N9" i="11"/>
  <c r="AU56" i="11"/>
  <c r="BA34" i="11"/>
  <c r="P34" i="11"/>
  <c r="BA32" i="11"/>
  <c r="P32" i="11"/>
  <c r="M119" i="11"/>
  <c r="M118" i="11"/>
  <c r="M117" i="11"/>
  <c r="M116" i="11"/>
  <c r="M115" i="11"/>
  <c r="M114" i="11"/>
  <c r="M113" i="11"/>
  <c r="M112" i="11"/>
  <c r="M111" i="11"/>
  <c r="G111" i="11"/>
  <c r="M110" i="11"/>
  <c r="M109" i="11"/>
  <c r="M108" i="11"/>
  <c r="M107" i="11"/>
  <c r="M104" i="11"/>
  <c r="M101" i="11"/>
  <c r="M98" i="11"/>
  <c r="M95" i="11"/>
  <c r="G95" i="11"/>
  <c r="M92" i="11"/>
  <c r="M89" i="11"/>
  <c r="M86" i="11"/>
  <c r="M83" i="11"/>
  <c r="M80" i="11"/>
  <c r="M77" i="11"/>
  <c r="M74" i="11"/>
  <c r="L74" i="11"/>
  <c r="M71" i="11"/>
  <c r="M67" i="11"/>
  <c r="M63" i="11"/>
  <c r="M60" i="11"/>
  <c r="M56" i="11"/>
  <c r="M55" i="11"/>
  <c r="M44" i="11"/>
  <c r="M43" i="11"/>
  <c r="M42" i="11"/>
  <c r="M41" i="11"/>
  <c r="M40" i="11"/>
  <c r="M39" i="11"/>
  <c r="M38" i="11"/>
  <c r="M35" i="11"/>
  <c r="M34" i="11"/>
  <c r="M33" i="11"/>
  <c r="M32" i="11"/>
  <c r="M31" i="11"/>
  <c r="M24" i="11"/>
  <c r="M23" i="11"/>
  <c r="M22" i="11"/>
  <c r="M21" i="11"/>
  <c r="G21" i="11"/>
  <c r="M20" i="11"/>
  <c r="M19" i="11"/>
  <c r="M18" i="11"/>
  <c r="M17" i="11"/>
  <c r="M16" i="11"/>
  <c r="M15" i="11"/>
  <c r="M14" i="11"/>
  <c r="M13" i="11"/>
  <c r="M12" i="11"/>
  <c r="M11" i="11"/>
  <c r="M10" i="11"/>
  <c r="M9" i="11"/>
  <c r="M8" i="11"/>
  <c r="M7" i="11"/>
  <c r="M6" i="11"/>
  <c r="J120" i="11"/>
  <c r="E120" i="11"/>
  <c r="K109" i="11"/>
  <c r="K95" i="11"/>
  <c r="J95" i="11"/>
  <c r="E95" i="11"/>
  <c r="K94" i="11"/>
  <c r="J94" i="11"/>
  <c r="K93" i="11"/>
  <c r="J93" i="11"/>
  <c r="E93" i="11"/>
  <c r="K92" i="11"/>
  <c r="J92" i="11"/>
  <c r="K91" i="11"/>
  <c r="J91" i="11"/>
  <c r="K90" i="11"/>
  <c r="J90" i="11"/>
  <c r="K89" i="11"/>
  <c r="J89" i="11"/>
  <c r="K88" i="11"/>
  <c r="J88" i="11"/>
  <c r="K87" i="11"/>
  <c r="G87" i="11"/>
  <c r="J87" i="11"/>
  <c r="K85" i="11"/>
  <c r="J85" i="11"/>
  <c r="K84" i="11"/>
  <c r="J84" i="11"/>
  <c r="E84" i="11"/>
  <c r="K83" i="11"/>
  <c r="J83" i="11"/>
  <c r="K82" i="11"/>
  <c r="J82" i="11"/>
  <c r="K81" i="11"/>
  <c r="J81" i="11"/>
  <c r="K80" i="11"/>
  <c r="J80" i="11"/>
  <c r="E80" i="11"/>
  <c r="K79" i="11"/>
  <c r="J79" i="11"/>
  <c r="K78" i="11"/>
  <c r="J78" i="11"/>
  <c r="E78" i="11"/>
  <c r="K77" i="11"/>
  <c r="J77" i="11"/>
  <c r="K76" i="11"/>
  <c r="J76" i="11"/>
  <c r="E76" i="11"/>
  <c r="K75" i="11"/>
  <c r="J75" i="11"/>
  <c r="K74" i="11"/>
  <c r="J74" i="11"/>
  <c r="K73" i="11"/>
  <c r="J73" i="11"/>
  <c r="K72" i="11"/>
  <c r="J72" i="11"/>
  <c r="E72" i="11"/>
  <c r="K71" i="11"/>
  <c r="J71" i="11"/>
  <c r="K70" i="11"/>
  <c r="J70" i="11"/>
  <c r="E70" i="11"/>
  <c r="K69" i="11"/>
  <c r="J69" i="11"/>
  <c r="K68" i="11"/>
  <c r="J68" i="11"/>
  <c r="E68" i="11"/>
  <c r="K66" i="11"/>
  <c r="K65" i="11"/>
  <c r="J65" i="11"/>
  <c r="K64" i="11"/>
  <c r="G64" i="11"/>
  <c r="K63" i="11"/>
  <c r="K62" i="11"/>
  <c r="K61" i="11"/>
  <c r="K60" i="11"/>
  <c r="G60" i="11"/>
  <c r="J60" i="11"/>
  <c r="K59" i="11"/>
  <c r="K58" i="11"/>
  <c r="K57" i="11"/>
  <c r="G57" i="11"/>
  <c r="K55" i="11"/>
  <c r="J55" i="11"/>
  <c r="K43" i="11"/>
  <c r="K25" i="11"/>
  <c r="G25" i="11"/>
  <c r="K24" i="11"/>
  <c r="K6" i="11"/>
  <c r="J6" i="11"/>
  <c r="I120" i="11"/>
  <c r="H120" i="11"/>
  <c r="I119" i="11"/>
  <c r="H119" i="11"/>
  <c r="I118" i="11"/>
  <c r="H118" i="11"/>
  <c r="I117" i="11"/>
  <c r="G117" i="11"/>
  <c r="H117" i="11"/>
  <c r="I116" i="11"/>
  <c r="H116" i="11"/>
  <c r="I115" i="11"/>
  <c r="H115" i="11"/>
  <c r="I114" i="11"/>
  <c r="G114" i="11"/>
  <c r="H114" i="11"/>
  <c r="I113" i="11"/>
  <c r="H113" i="11"/>
  <c r="I112" i="11"/>
  <c r="G112" i="11"/>
  <c r="H112" i="11"/>
  <c r="I111" i="11"/>
  <c r="H111" i="11"/>
  <c r="I110" i="11"/>
  <c r="G110" i="11"/>
  <c r="H110" i="11"/>
  <c r="I109" i="11"/>
  <c r="G109" i="11"/>
  <c r="H109" i="11"/>
  <c r="I108" i="11"/>
  <c r="H108" i="11"/>
  <c r="I107" i="11"/>
  <c r="H107" i="11"/>
  <c r="I106" i="11"/>
  <c r="G106" i="11"/>
  <c r="H106" i="11"/>
  <c r="E106" i="11"/>
  <c r="I105" i="11"/>
  <c r="H105" i="11"/>
  <c r="I104" i="11"/>
  <c r="H104" i="11"/>
  <c r="I103" i="11"/>
  <c r="H103" i="11"/>
  <c r="I102" i="11"/>
  <c r="H102" i="11"/>
  <c r="I101" i="11"/>
  <c r="H101" i="11"/>
  <c r="I100" i="11"/>
  <c r="G100" i="11"/>
  <c r="H100" i="11"/>
  <c r="I99" i="11"/>
  <c r="H99" i="11"/>
  <c r="I98" i="11"/>
  <c r="G98" i="11"/>
  <c r="H98" i="11"/>
  <c r="I97" i="11"/>
  <c r="G97" i="11"/>
  <c r="H97" i="11"/>
  <c r="I96" i="11"/>
  <c r="H96" i="11"/>
  <c r="I95" i="11"/>
  <c r="H95" i="11"/>
  <c r="I94" i="11"/>
  <c r="G94" i="11"/>
  <c r="H94" i="11"/>
  <c r="I93" i="11"/>
  <c r="G93" i="11"/>
  <c r="H93" i="11"/>
  <c r="I92" i="11"/>
  <c r="G92" i="11"/>
  <c r="H92" i="11"/>
  <c r="I91" i="11"/>
  <c r="H91" i="11"/>
  <c r="E91" i="11"/>
  <c r="I90" i="11"/>
  <c r="H90" i="11"/>
  <c r="I89" i="11"/>
  <c r="H89" i="11"/>
  <c r="I88" i="11"/>
  <c r="H88" i="11"/>
  <c r="I87" i="11"/>
  <c r="H87" i="11"/>
  <c r="E87" i="11"/>
  <c r="I86" i="11"/>
  <c r="G86" i="11"/>
  <c r="H86" i="11"/>
  <c r="I85" i="11"/>
  <c r="H85" i="11"/>
  <c r="I84" i="11"/>
  <c r="H84" i="11"/>
  <c r="I83" i="11"/>
  <c r="G83" i="11"/>
  <c r="H83" i="11"/>
  <c r="I82" i="11"/>
  <c r="G82" i="11"/>
  <c r="H82" i="11"/>
  <c r="I81" i="11"/>
  <c r="H81" i="11"/>
  <c r="I80" i="11"/>
  <c r="H80" i="11"/>
  <c r="I79" i="11"/>
  <c r="G79" i="11"/>
  <c r="H79" i="11"/>
  <c r="I78" i="11"/>
  <c r="G78" i="11"/>
  <c r="H78" i="11"/>
  <c r="I77" i="11"/>
  <c r="H77" i="11"/>
  <c r="I76" i="11"/>
  <c r="H76" i="11"/>
  <c r="I75" i="11"/>
  <c r="G75" i="11"/>
  <c r="H75" i="11"/>
  <c r="I74" i="11"/>
  <c r="G74" i="11"/>
  <c r="H74" i="11"/>
  <c r="I73" i="11"/>
  <c r="G73" i="11"/>
  <c r="H73" i="11"/>
  <c r="I72" i="11"/>
  <c r="H72" i="11"/>
  <c r="I71" i="11"/>
  <c r="G71" i="11"/>
  <c r="H71" i="11"/>
  <c r="I70" i="11"/>
  <c r="G70" i="11"/>
  <c r="H70" i="11"/>
  <c r="I69" i="11"/>
  <c r="G69" i="11"/>
  <c r="H69" i="11"/>
  <c r="I68" i="11"/>
  <c r="H68" i="11"/>
  <c r="I67" i="11"/>
  <c r="H67" i="11"/>
  <c r="I66" i="11"/>
  <c r="G66" i="11"/>
  <c r="H66" i="11"/>
  <c r="I65" i="11"/>
  <c r="G65" i="11"/>
  <c r="H65" i="11"/>
  <c r="I64" i="11"/>
  <c r="H64" i="11"/>
  <c r="I63" i="11"/>
  <c r="G63" i="11"/>
  <c r="H63" i="11"/>
  <c r="I62" i="11"/>
  <c r="G62" i="11"/>
  <c r="H62" i="11"/>
  <c r="I61" i="11"/>
  <c r="H61" i="11"/>
  <c r="I60" i="11"/>
  <c r="H60" i="11"/>
  <c r="I59" i="11"/>
  <c r="G59" i="11"/>
  <c r="H59" i="11"/>
  <c r="I58" i="11"/>
  <c r="G58" i="11"/>
  <c r="H58" i="11"/>
  <c r="I57" i="11"/>
  <c r="H57" i="11"/>
  <c r="I56" i="11"/>
  <c r="H56" i="11"/>
  <c r="I55" i="11"/>
  <c r="H55" i="11"/>
  <c r="I54" i="11"/>
  <c r="H54" i="11"/>
  <c r="I53" i="11"/>
  <c r="H53" i="11"/>
  <c r="I52" i="11"/>
  <c r="H52" i="11"/>
  <c r="I51" i="11"/>
  <c r="H51" i="11"/>
  <c r="I50" i="11"/>
  <c r="H50" i="11"/>
  <c r="I49" i="11"/>
  <c r="H49" i="11"/>
  <c r="I48" i="11"/>
  <c r="H48" i="11"/>
  <c r="I47" i="11"/>
  <c r="H47" i="11"/>
  <c r="I46" i="11"/>
  <c r="G46" i="11"/>
  <c r="H46" i="11"/>
  <c r="I45" i="11"/>
  <c r="H45" i="11"/>
  <c r="I44" i="11"/>
  <c r="H44" i="11"/>
  <c r="I43" i="11"/>
  <c r="H43" i="11"/>
  <c r="I42" i="11"/>
  <c r="H42" i="11"/>
  <c r="I41" i="11"/>
  <c r="H41" i="11"/>
  <c r="I40" i="11"/>
  <c r="H40" i="11"/>
  <c r="I39" i="11"/>
  <c r="H39" i="11"/>
  <c r="I38" i="11"/>
  <c r="H38" i="11"/>
  <c r="I37" i="11"/>
  <c r="H37" i="11"/>
  <c r="I36" i="11"/>
  <c r="H36" i="11"/>
  <c r="I35" i="11"/>
  <c r="H35" i="11"/>
  <c r="I34" i="11"/>
  <c r="H34" i="11"/>
  <c r="I33" i="11"/>
  <c r="H33" i="11"/>
  <c r="I32" i="11"/>
  <c r="H32" i="11"/>
  <c r="I31" i="11"/>
  <c r="H31" i="11"/>
  <c r="I30" i="11"/>
  <c r="H30" i="11"/>
  <c r="I29" i="11"/>
  <c r="H29" i="11"/>
  <c r="I28" i="11"/>
  <c r="H28" i="11"/>
  <c r="I27" i="11"/>
  <c r="H27" i="11"/>
  <c r="I26" i="11"/>
  <c r="G26" i="11"/>
  <c r="H26" i="11"/>
  <c r="I25" i="11"/>
  <c r="H25" i="11"/>
  <c r="I24" i="11"/>
  <c r="G24" i="11"/>
  <c r="H24" i="11"/>
  <c r="I23" i="11"/>
  <c r="G23" i="11"/>
  <c r="H23" i="11"/>
  <c r="I22" i="11"/>
  <c r="H22" i="11"/>
  <c r="I21" i="11"/>
  <c r="H21" i="11"/>
  <c r="E21" i="11"/>
  <c r="F21" i="11"/>
  <c r="I16" i="11"/>
  <c r="H16" i="11"/>
  <c r="I6" i="11"/>
  <c r="H6" i="11"/>
  <c r="D120" i="11"/>
  <c r="B120" i="11"/>
  <c r="D119" i="11"/>
  <c r="B119" i="11"/>
  <c r="D118" i="11"/>
  <c r="B118" i="11"/>
  <c r="D117" i="11"/>
  <c r="B117" i="11"/>
  <c r="D116" i="11"/>
  <c r="B116" i="11"/>
  <c r="D115" i="11"/>
  <c r="B115" i="11"/>
  <c r="C116" i="11"/>
  <c r="D114" i="11"/>
  <c r="B114" i="11"/>
  <c r="D113" i="11"/>
  <c r="B113" i="11"/>
  <c r="D112" i="11"/>
  <c r="B112" i="11"/>
  <c r="D111" i="11"/>
  <c r="B111" i="11"/>
  <c r="C111" i="11"/>
  <c r="D110" i="11"/>
  <c r="B110" i="11"/>
  <c r="D109" i="11"/>
  <c r="B109" i="11"/>
  <c r="D108" i="11"/>
  <c r="B108" i="11"/>
  <c r="D107" i="11"/>
  <c r="B107" i="11"/>
  <c r="D106" i="11"/>
  <c r="B106" i="11"/>
  <c r="D105" i="11"/>
  <c r="B105" i="11"/>
  <c r="D104" i="11"/>
  <c r="B104" i="11"/>
  <c r="D103" i="11"/>
  <c r="B103" i="11"/>
  <c r="D102" i="11"/>
  <c r="B102" i="11"/>
  <c r="D101" i="11"/>
  <c r="B101" i="11"/>
  <c r="D100" i="11"/>
  <c r="B100" i="11"/>
  <c r="C101" i="11"/>
  <c r="D99" i="11"/>
  <c r="B99" i="11"/>
  <c r="D98" i="11"/>
  <c r="B98" i="11"/>
  <c r="D97" i="11"/>
  <c r="B97" i="11"/>
  <c r="D96" i="11"/>
  <c r="B96" i="11"/>
  <c r="D95" i="11"/>
  <c r="B95" i="11"/>
  <c r="D94" i="11"/>
  <c r="B94" i="11"/>
  <c r="D93" i="11"/>
  <c r="B93" i="11"/>
  <c r="D92" i="11"/>
  <c r="B92" i="11"/>
  <c r="D91" i="11"/>
  <c r="B91" i="11"/>
  <c r="D90" i="11"/>
  <c r="B90" i="11"/>
  <c r="D89" i="11"/>
  <c r="B89" i="11"/>
  <c r="D88" i="11"/>
  <c r="B88" i="11"/>
  <c r="D87" i="11"/>
  <c r="B87" i="11"/>
  <c r="D86" i="11"/>
  <c r="B86" i="11"/>
  <c r="C86" i="11"/>
  <c r="D85" i="11"/>
  <c r="B85" i="11"/>
  <c r="D84" i="11"/>
  <c r="B84" i="11"/>
  <c r="D83" i="11"/>
  <c r="B83" i="11"/>
  <c r="D82" i="11"/>
  <c r="B82" i="11"/>
  <c r="D81" i="11"/>
  <c r="B81" i="11"/>
  <c r="D80" i="11"/>
  <c r="B80" i="11"/>
  <c r="D79" i="11"/>
  <c r="B79" i="11"/>
  <c r="D78" i="11"/>
  <c r="B78" i="11"/>
  <c r="D77" i="11"/>
  <c r="B77" i="11"/>
  <c r="D76" i="11"/>
  <c r="B76" i="11"/>
  <c r="D75" i="11"/>
  <c r="B75" i="11"/>
  <c r="D74" i="11"/>
  <c r="B74" i="11"/>
  <c r="D73" i="11"/>
  <c r="B73" i="11"/>
  <c r="D72" i="11"/>
  <c r="B72" i="11"/>
  <c r="D70" i="11"/>
  <c r="B70" i="11"/>
  <c r="D68" i="11"/>
  <c r="B68" i="11"/>
  <c r="D16" i="11"/>
  <c r="B16" i="11"/>
  <c r="C16" i="11"/>
  <c r="D6" i="11"/>
  <c r="B6" i="11"/>
  <c r="C6" i="11"/>
  <c r="BA51" i="11"/>
  <c r="P51" i="11"/>
  <c r="BA49" i="11"/>
  <c r="P49" i="11"/>
  <c r="BA46" i="11"/>
  <c r="P46" i="11"/>
  <c r="BA50" i="11"/>
  <c r="P50" i="11"/>
  <c r="BA48" i="11"/>
  <c r="P48" i="11"/>
  <c r="BA47" i="11"/>
  <c r="P47" i="11"/>
  <c r="BA45" i="11"/>
  <c r="P45" i="11"/>
  <c r="BA37" i="11"/>
  <c r="P37" i="11"/>
  <c r="BA36" i="11"/>
  <c r="P36" i="11"/>
  <c r="BC16" i="11"/>
  <c r="BA16" i="11"/>
  <c r="P16" i="11"/>
  <c r="AV119" i="11"/>
  <c r="L119" i="11"/>
  <c r="AV118" i="11"/>
  <c r="L118" i="11"/>
  <c r="AV117" i="11"/>
  <c r="L117" i="11"/>
  <c r="AV116" i="11"/>
  <c r="L116" i="11"/>
  <c r="E116" i="11"/>
  <c r="AV115" i="11"/>
  <c r="L115" i="11"/>
  <c r="AV114" i="11"/>
  <c r="L114" i="11"/>
  <c r="AV113" i="11"/>
  <c r="L113" i="11"/>
  <c r="AV112" i="11"/>
  <c r="L112" i="11"/>
  <c r="AV111" i="11"/>
  <c r="L111" i="11"/>
  <c r="AV110" i="11"/>
  <c r="L110" i="11"/>
  <c r="AV109" i="11"/>
  <c r="L109" i="11"/>
  <c r="AV108" i="11"/>
  <c r="L108" i="11"/>
  <c r="E108" i="11"/>
  <c r="AV107" i="11"/>
  <c r="L107" i="11"/>
  <c r="AV104" i="11"/>
  <c r="L104" i="11"/>
  <c r="AV101" i="11"/>
  <c r="L101" i="11"/>
  <c r="AV98" i="11"/>
  <c r="L98" i="11"/>
  <c r="AV95" i="11"/>
  <c r="L95" i="11"/>
  <c r="AV92" i="11"/>
  <c r="L92" i="11"/>
  <c r="AV89" i="11"/>
  <c r="L89" i="11"/>
  <c r="AV86" i="11"/>
  <c r="L86" i="11"/>
  <c r="AV83" i="11"/>
  <c r="L83" i="11"/>
  <c r="AV80" i="11"/>
  <c r="L80" i="11"/>
  <c r="AV77" i="11"/>
  <c r="L77" i="11"/>
  <c r="AV74" i="11"/>
  <c r="AV71" i="11"/>
  <c r="L71" i="11"/>
  <c r="AV67" i="11"/>
  <c r="L67" i="11"/>
  <c r="AV56" i="11"/>
  <c r="L56" i="11"/>
  <c r="AV42" i="11"/>
  <c r="L42" i="11"/>
  <c r="AV40" i="11"/>
  <c r="L40" i="11"/>
  <c r="AV38" i="11"/>
  <c r="L38" i="11"/>
  <c r="AV16" i="11"/>
  <c r="L16" i="11"/>
  <c r="E16" i="11"/>
  <c r="E147" i="11"/>
  <c r="BC116" i="11"/>
  <c r="BC115" i="11"/>
  <c r="BC114" i="11"/>
  <c r="BC113" i="11"/>
  <c r="BC112" i="11"/>
  <c r="BC111" i="11"/>
  <c r="BC110" i="11"/>
  <c r="BC109" i="11"/>
  <c r="BC108" i="11"/>
  <c r="BC107" i="11"/>
  <c r="BC106" i="11"/>
  <c r="BC105" i="11"/>
  <c r="BC104" i="11"/>
  <c r="BC103" i="11"/>
  <c r="BC102" i="11"/>
  <c r="BC101" i="11"/>
  <c r="BC100" i="11"/>
  <c r="BC99" i="11"/>
  <c r="BC98" i="11"/>
  <c r="BC97" i="11"/>
  <c r="BC96" i="11"/>
  <c r="BC95" i="11"/>
  <c r="BC94" i="11"/>
  <c r="BC93" i="11"/>
  <c r="BC92" i="11"/>
  <c r="BC91" i="11"/>
  <c r="BC90" i="11"/>
  <c r="BC89" i="11"/>
  <c r="BC88" i="11"/>
  <c r="BC87" i="11"/>
  <c r="BC86" i="11"/>
  <c r="BC85" i="11"/>
  <c r="BC84" i="11"/>
  <c r="BC83" i="11"/>
  <c r="BC82" i="11"/>
  <c r="BC81" i="11"/>
  <c r="BC80" i="11"/>
  <c r="BC79" i="11"/>
  <c r="BC78" i="11"/>
  <c r="BC77" i="11"/>
  <c r="BC76" i="11"/>
  <c r="BC75" i="11"/>
  <c r="BC74" i="11"/>
  <c r="BC73" i="11"/>
  <c r="BC72" i="11"/>
  <c r="BC71" i="11"/>
  <c r="BC70" i="11"/>
  <c r="BC69" i="11"/>
  <c r="BC68" i="11"/>
  <c r="BC67" i="11"/>
  <c r="BC66" i="11"/>
  <c r="BC65" i="11"/>
  <c r="BC64" i="11"/>
  <c r="BC63" i="11"/>
  <c r="BC62" i="11"/>
  <c r="BC61" i="11"/>
  <c r="BC60" i="11"/>
  <c r="BC59" i="11"/>
  <c r="BC58" i="11"/>
  <c r="BC57" i="11"/>
  <c r="BC56" i="11"/>
  <c r="BC55" i="11"/>
  <c r="BC54" i="11"/>
  <c r="AU42" i="11"/>
  <c r="AW42" i="11"/>
  <c r="BA42" i="11"/>
  <c r="P42" i="11"/>
  <c r="AU40" i="11"/>
  <c r="AU41" i="11"/>
  <c r="AW41" i="11"/>
  <c r="AU38" i="11"/>
  <c r="AU39" i="11"/>
  <c r="AW39" i="11"/>
  <c r="AU34" i="11"/>
  <c r="AU35" i="11"/>
  <c r="AU32" i="11"/>
  <c r="AU24" i="11"/>
  <c r="AU23" i="11"/>
  <c r="AU22" i="11"/>
  <c r="AU21" i="11"/>
  <c r="AU20" i="11"/>
  <c r="AU19" i="11"/>
  <c r="AU18" i="11"/>
  <c r="AU17" i="11"/>
  <c r="AU16" i="11"/>
  <c r="AU15" i="11"/>
  <c r="AU14" i="11"/>
  <c r="AU13" i="11"/>
  <c r="AU12" i="11"/>
  <c r="AU11" i="11"/>
  <c r="AU10" i="11"/>
  <c r="AU9" i="11"/>
  <c r="AU8" i="11"/>
  <c r="AU7" i="11"/>
  <c r="AU6" i="11"/>
  <c r="AZ119" i="11"/>
  <c r="AZ118" i="11"/>
  <c r="AZ117" i="11"/>
  <c r="AZ116" i="11"/>
  <c r="AZ115" i="11"/>
  <c r="AZ114" i="11"/>
  <c r="AZ113" i="11"/>
  <c r="AZ112" i="11"/>
  <c r="AZ111" i="11"/>
  <c r="AZ110" i="11"/>
  <c r="AZ109" i="11"/>
  <c r="AZ108" i="11"/>
  <c r="AZ107" i="11"/>
  <c r="AZ106" i="11"/>
  <c r="AZ105" i="11"/>
  <c r="AZ104" i="11"/>
  <c r="AZ103" i="11"/>
  <c r="AZ102" i="11"/>
  <c r="AZ101" i="11"/>
  <c r="AZ100" i="11"/>
  <c r="AZ99" i="11"/>
  <c r="AZ98" i="11"/>
  <c r="AZ97" i="11"/>
  <c r="AZ96" i="11"/>
  <c r="AZ95" i="11"/>
  <c r="AZ94" i="11"/>
  <c r="AZ93" i="11"/>
  <c r="AZ92" i="11"/>
  <c r="AZ91" i="11"/>
  <c r="AZ90" i="11"/>
  <c r="AZ89" i="11"/>
  <c r="AZ88" i="11"/>
  <c r="AZ87" i="11"/>
  <c r="AZ86" i="11"/>
  <c r="AZ85" i="11"/>
  <c r="AZ84" i="11"/>
  <c r="AZ83" i="11"/>
  <c r="AZ82" i="11"/>
  <c r="AZ81" i="11"/>
  <c r="AZ80" i="11"/>
  <c r="AZ79" i="11"/>
  <c r="AZ78" i="11"/>
  <c r="AZ77" i="11"/>
  <c r="AZ76" i="11"/>
  <c r="AZ75" i="11"/>
  <c r="AZ74" i="11"/>
  <c r="AZ73" i="11"/>
  <c r="AZ72" i="11"/>
  <c r="AZ71" i="11"/>
  <c r="AZ70" i="11"/>
  <c r="AZ69" i="11"/>
  <c r="AZ68" i="11"/>
  <c r="AZ67" i="11"/>
  <c r="AZ66" i="11"/>
  <c r="AZ65" i="11"/>
  <c r="AZ64" i="11"/>
  <c r="AZ63" i="11"/>
  <c r="AZ62" i="11"/>
  <c r="AZ61" i="11"/>
  <c r="AZ60" i="11"/>
  <c r="AZ59" i="11"/>
  <c r="AZ58" i="11"/>
  <c r="AZ57" i="11"/>
  <c r="AZ56" i="11"/>
  <c r="AZ55" i="11"/>
  <c r="AZ54" i="11"/>
  <c r="AZ53" i="11"/>
  <c r="AZ52" i="11"/>
  <c r="AZ51" i="11"/>
  <c r="AZ50" i="11"/>
  <c r="AZ49" i="11"/>
  <c r="AZ47" i="11"/>
  <c r="AZ41" i="11"/>
  <c r="AZ40" i="11"/>
  <c r="AZ18" i="11"/>
  <c r="AZ17" i="11"/>
  <c r="AZ13" i="11"/>
  <c r="AZ9" i="11"/>
  <c r="AF120" i="11"/>
  <c r="AW120" i="11"/>
  <c r="AF119" i="11"/>
  <c r="AW119" i="11"/>
  <c r="AF118" i="11"/>
  <c r="AW118" i="11"/>
  <c r="AF117" i="11"/>
  <c r="AF116" i="11"/>
  <c r="AW116" i="11"/>
  <c r="AF115" i="11"/>
  <c r="AF114" i="11"/>
  <c r="AF113" i="11"/>
  <c r="AF112" i="11"/>
  <c r="AF111" i="11"/>
  <c r="AF110" i="11"/>
  <c r="AW110" i="11"/>
  <c r="AF109" i="11"/>
  <c r="AF108" i="11"/>
  <c r="AW108" i="11"/>
  <c r="AF107" i="11"/>
  <c r="AF106" i="11"/>
  <c r="AF105" i="11"/>
  <c r="AF104" i="11"/>
  <c r="AW104" i="11"/>
  <c r="AF103" i="11"/>
  <c r="AF102" i="11"/>
  <c r="AW102" i="11"/>
  <c r="AF101" i="11"/>
  <c r="AF100" i="11"/>
  <c r="AF99" i="11"/>
  <c r="AF98" i="11"/>
  <c r="AF97" i="11"/>
  <c r="AF96" i="11"/>
  <c r="AW96" i="11"/>
  <c r="AF95" i="11"/>
  <c r="AF94" i="11"/>
  <c r="AW94" i="11"/>
  <c r="AF93" i="11"/>
  <c r="AF92" i="11"/>
  <c r="AF91" i="11"/>
  <c r="AF90" i="11"/>
  <c r="AF89" i="11"/>
  <c r="AF88" i="11"/>
  <c r="AW88" i="11"/>
  <c r="AF87" i="11"/>
  <c r="AW87" i="11"/>
  <c r="AF86" i="11"/>
  <c r="AW86" i="11"/>
  <c r="AF85" i="11"/>
  <c r="AF84" i="11"/>
  <c r="AF83" i="11"/>
  <c r="AF82" i="11"/>
  <c r="AF81" i="11"/>
  <c r="AF80" i="11"/>
  <c r="AW80" i="11"/>
  <c r="AF79" i="11"/>
  <c r="AW79" i="11"/>
  <c r="AF78" i="11"/>
  <c r="AW78" i="11"/>
  <c r="AF77" i="11"/>
  <c r="AF76" i="11"/>
  <c r="AF75" i="11"/>
  <c r="AF74" i="11"/>
  <c r="AF73" i="11"/>
  <c r="AF72" i="11"/>
  <c r="AF70" i="11"/>
  <c r="AF68" i="11"/>
  <c r="AF16" i="11"/>
  <c r="AF6" i="11"/>
  <c r="AC120" i="11"/>
  <c r="AC119" i="11"/>
  <c r="AC118" i="11"/>
  <c r="AC117" i="11"/>
  <c r="AW117" i="11"/>
  <c r="AC116" i="11"/>
  <c r="AC115" i="11"/>
  <c r="AW115" i="11"/>
  <c r="AC114" i="11"/>
  <c r="AW114" i="11"/>
  <c r="AC113" i="11"/>
  <c r="AW113" i="11"/>
  <c r="AC112" i="11"/>
  <c r="AC111" i="11"/>
  <c r="AC110" i="11"/>
  <c r="AC109" i="11"/>
  <c r="AW109" i="11"/>
  <c r="AC108" i="11"/>
  <c r="AC107" i="11"/>
  <c r="AW107" i="11"/>
  <c r="AC106" i="11"/>
  <c r="AC105" i="11"/>
  <c r="AC104" i="11"/>
  <c r="AC103" i="11"/>
  <c r="AC102" i="11"/>
  <c r="AC101" i="11"/>
  <c r="AC100" i="11"/>
  <c r="AC99" i="11"/>
  <c r="AW99" i="11"/>
  <c r="AC98" i="11"/>
  <c r="AW98" i="11"/>
  <c r="AC97" i="11"/>
  <c r="AW97" i="11"/>
  <c r="AC96" i="11"/>
  <c r="AC95" i="11"/>
  <c r="AC94" i="11"/>
  <c r="AC93" i="11"/>
  <c r="AW93" i="11"/>
  <c r="AC92" i="11"/>
  <c r="AC91" i="11"/>
  <c r="AW91" i="11"/>
  <c r="AC90" i="11"/>
  <c r="AW90" i="11"/>
  <c r="AC89" i="11"/>
  <c r="AC88" i="11"/>
  <c r="AC87" i="11"/>
  <c r="AC86" i="11"/>
  <c r="AC85" i="11"/>
  <c r="AW85" i="11"/>
  <c r="AC84" i="11"/>
  <c r="AC83" i="11"/>
  <c r="AW83" i="11"/>
  <c r="AC82" i="11"/>
  <c r="AC81" i="11"/>
  <c r="AW81" i="11"/>
  <c r="AC80" i="11"/>
  <c r="AC79" i="11"/>
  <c r="AC78" i="11"/>
  <c r="AC77" i="11"/>
  <c r="AC76" i="11"/>
  <c r="AC75" i="11"/>
  <c r="AW75" i="11"/>
  <c r="AC74" i="11"/>
  <c r="AC73" i="11"/>
  <c r="AW73" i="11"/>
  <c r="AC72" i="11"/>
  <c r="AC71" i="11"/>
  <c r="AW71" i="11"/>
  <c r="AC70" i="11"/>
  <c r="AW70" i="11"/>
  <c r="AC69" i="11"/>
  <c r="AW69" i="11"/>
  <c r="AC68" i="11"/>
  <c r="AC67" i="11"/>
  <c r="AC66" i="11"/>
  <c r="AC65" i="11"/>
  <c r="AC64" i="11"/>
  <c r="AC63" i="11"/>
  <c r="AC62" i="11"/>
  <c r="AC61" i="11"/>
  <c r="AC60" i="11"/>
  <c r="AC59" i="11"/>
  <c r="AC58" i="11"/>
  <c r="AC57" i="11"/>
  <c r="AC56" i="11"/>
  <c r="AC55" i="11"/>
  <c r="AC54" i="11"/>
  <c r="AC53" i="11"/>
  <c r="AC52" i="11"/>
  <c r="AC51" i="11"/>
  <c r="AC50" i="11"/>
  <c r="AC49" i="11"/>
  <c r="AC48" i="11"/>
  <c r="AC47" i="11"/>
  <c r="AC46" i="11"/>
  <c r="AC45" i="11"/>
  <c r="AC44" i="11"/>
  <c r="AC43" i="11"/>
  <c r="AC42" i="11"/>
  <c r="AC41" i="11"/>
  <c r="AC40" i="11"/>
  <c r="AC39" i="11"/>
  <c r="AC38" i="11"/>
  <c r="AC37" i="11"/>
  <c r="AC36" i="11"/>
  <c r="AC35" i="11"/>
  <c r="AC34" i="11"/>
  <c r="AC33" i="11"/>
  <c r="AC32" i="11"/>
  <c r="AC31" i="11"/>
  <c r="AC30" i="11"/>
  <c r="AC29" i="11"/>
  <c r="AC28" i="11"/>
  <c r="AC27" i="11"/>
  <c r="AC26" i="11"/>
  <c r="AC25" i="11"/>
  <c r="AC24" i="11"/>
  <c r="AC23" i="11"/>
  <c r="AC22" i="11"/>
  <c r="AC21" i="11"/>
  <c r="AC16" i="11"/>
  <c r="AC6" i="11"/>
  <c r="AQ95" i="11"/>
  <c r="AQ94" i="11"/>
  <c r="AQ93" i="11"/>
  <c r="AQ92" i="11"/>
  <c r="AQ91" i="11"/>
  <c r="AQ90" i="11"/>
  <c r="AQ89" i="11"/>
  <c r="AQ88" i="11"/>
  <c r="AQ87" i="11"/>
  <c r="AQ85" i="11"/>
  <c r="AQ84" i="11"/>
  <c r="AQ83" i="11"/>
  <c r="AQ82" i="11"/>
  <c r="AQ81" i="11"/>
  <c r="AQ80" i="11"/>
  <c r="AQ79" i="11"/>
  <c r="AQ78" i="11"/>
  <c r="AQ77" i="11"/>
  <c r="AQ76" i="11"/>
  <c r="AQ75" i="11"/>
  <c r="AQ74" i="11"/>
  <c r="AQ73" i="11"/>
  <c r="AQ72" i="11"/>
  <c r="AQ71" i="11"/>
  <c r="AQ70" i="11"/>
  <c r="AQ69" i="11"/>
  <c r="AT120" i="11"/>
  <c r="AT121" i="11"/>
  <c r="M121" i="11"/>
  <c r="AS120" i="11"/>
  <c r="AY120" i="11"/>
  <c r="AX120" i="11"/>
  <c r="AQ68" i="11"/>
  <c r="AQ65" i="11"/>
  <c r="AQ60" i="11"/>
  <c r="AR68" i="11"/>
  <c r="AR66" i="11"/>
  <c r="AR65" i="11"/>
  <c r="AR64" i="11"/>
  <c r="AR63" i="11"/>
  <c r="AR62" i="11"/>
  <c r="AR61" i="11"/>
  <c r="AR60" i="11"/>
  <c r="AR59" i="11"/>
  <c r="AR58" i="11"/>
  <c r="AR57" i="11"/>
  <c r="AR56" i="11"/>
  <c r="AO56" i="11"/>
  <c r="K56" i="11"/>
  <c r="AQ55" i="11"/>
  <c r="AR55" i="11"/>
  <c r="AR43" i="11"/>
  <c r="AR25" i="11"/>
  <c r="AN25" i="11"/>
  <c r="AQ25" i="11"/>
  <c r="AR24" i="11"/>
  <c r="AN24" i="11"/>
  <c r="BB119" i="11"/>
  <c r="R119" i="11"/>
  <c r="BA119" i="11"/>
  <c r="BB118" i="11"/>
  <c r="BC118" i="11"/>
  <c r="BA118" i="11"/>
  <c r="BB117" i="11"/>
  <c r="BC117" i="11"/>
  <c r="BA117" i="11"/>
  <c r="BA120" i="11"/>
  <c r="P120" i="11"/>
  <c r="AO120" i="11"/>
  <c r="AQ120" i="11"/>
  <c r="AN120" i="11"/>
  <c r="AO119" i="11"/>
  <c r="K119" i="11"/>
  <c r="G119" i="11"/>
  <c r="AN119" i="11"/>
  <c r="AO118" i="11"/>
  <c r="AN118" i="11"/>
  <c r="J118" i="11"/>
  <c r="AO117" i="11"/>
  <c r="K117" i="11"/>
  <c r="AN117" i="11"/>
  <c r="J117" i="11"/>
  <c r="E117" i="11"/>
  <c r="AO116" i="11"/>
  <c r="AN116" i="11"/>
  <c r="J116" i="11"/>
  <c r="AO115" i="11"/>
  <c r="K115" i="11"/>
  <c r="AN115" i="11"/>
  <c r="AO114" i="11"/>
  <c r="K114" i="11"/>
  <c r="AN114" i="11"/>
  <c r="J114" i="11"/>
  <c r="E114" i="11"/>
  <c r="AO113" i="11"/>
  <c r="AN113" i="11"/>
  <c r="J113" i="11"/>
  <c r="AO112" i="11"/>
  <c r="AN112" i="11"/>
  <c r="J112" i="11"/>
  <c r="E112" i="11"/>
  <c r="AO111" i="11"/>
  <c r="AN111" i="11"/>
  <c r="J111" i="11"/>
  <c r="E111" i="11"/>
  <c r="AO110" i="11"/>
  <c r="K110" i="11"/>
  <c r="AN110" i="11"/>
  <c r="J110" i="11"/>
  <c r="AO109" i="11"/>
  <c r="AN109" i="11"/>
  <c r="J109" i="11"/>
  <c r="AO108" i="11"/>
  <c r="AN108" i="11"/>
  <c r="J108" i="11"/>
  <c r="AO107" i="11"/>
  <c r="AN107" i="11"/>
  <c r="AO106" i="11"/>
  <c r="AQ106" i="11"/>
  <c r="AN106" i="11"/>
  <c r="J106" i="11"/>
  <c r="AO105" i="11"/>
  <c r="AN105" i="11"/>
  <c r="J105" i="11"/>
  <c r="AO104" i="11"/>
  <c r="AN104" i="11"/>
  <c r="J104" i="11"/>
  <c r="AO103" i="11"/>
  <c r="AN103" i="11"/>
  <c r="J103" i="11"/>
  <c r="E103" i="11"/>
  <c r="AO102" i="11"/>
  <c r="AN102" i="11"/>
  <c r="J102" i="11"/>
  <c r="AO101" i="11"/>
  <c r="AN101" i="11"/>
  <c r="J101" i="11"/>
  <c r="AO100" i="11"/>
  <c r="AN100" i="11"/>
  <c r="J100" i="11"/>
  <c r="AO99" i="11"/>
  <c r="K99" i="11"/>
  <c r="G99" i="11"/>
  <c r="AN99" i="11"/>
  <c r="J99" i="11"/>
  <c r="E99" i="11"/>
  <c r="AO98" i="11"/>
  <c r="K98" i="11"/>
  <c r="AN98" i="11"/>
  <c r="J98" i="11"/>
  <c r="AO97" i="11"/>
  <c r="K97" i="11"/>
  <c r="AN97" i="11"/>
  <c r="AQ97" i="11"/>
  <c r="J97" i="11"/>
  <c r="AO96" i="11"/>
  <c r="AN96" i="11"/>
  <c r="J96" i="11"/>
  <c r="AB121" i="11"/>
  <c r="AA121" i="11"/>
  <c r="H121" i="11"/>
  <c r="D134" i="11"/>
  <c r="E134" i="11"/>
  <c r="H140" i="11"/>
  <c r="G140" i="11"/>
  <c r="H139" i="11"/>
  <c r="G139" i="11"/>
  <c r="H138" i="11"/>
  <c r="H137" i="11"/>
  <c r="B137" i="11"/>
  <c r="G137" i="11"/>
  <c r="H136" i="11"/>
  <c r="B136" i="11"/>
  <c r="H135" i="11"/>
  <c r="AV6" i="29"/>
  <c r="AW6" i="29"/>
  <c r="AX6" i="29"/>
  <c r="AY6" i="29"/>
  <c r="DV6" i="29"/>
  <c r="DW6" i="29"/>
  <c r="DX6" i="29"/>
  <c r="DY6" i="29"/>
  <c r="DZ6" i="29"/>
  <c r="EA6" i="29"/>
  <c r="EB6" i="29"/>
  <c r="EC6" i="29"/>
  <c r="BH7" i="29"/>
  <c r="BH8" i="29"/>
  <c r="CN8" i="29"/>
  <c r="CS8" i="29"/>
  <c r="CX8" i="29"/>
  <c r="DC8" i="29"/>
  <c r="CN9" i="29"/>
  <c r="CS9" i="29"/>
  <c r="CX9" i="29"/>
  <c r="DC9" i="29"/>
  <c r="BH10" i="29"/>
  <c r="CN10" i="29"/>
  <c r="CS10" i="29"/>
  <c r="CX10" i="29"/>
  <c r="DC10" i="29"/>
  <c r="BH11" i="29"/>
  <c r="CN11" i="29"/>
  <c r="CS11" i="29"/>
  <c r="CX11" i="29"/>
  <c r="DC11" i="29"/>
  <c r="AS12" i="29"/>
  <c r="CN12" i="29"/>
  <c r="CS12" i="29"/>
  <c r="CX12" i="29"/>
  <c r="DC12" i="29"/>
  <c r="CN13" i="29"/>
  <c r="CS13" i="29"/>
  <c r="CX13" i="29"/>
  <c r="DC13" i="29"/>
  <c r="CN14" i="29"/>
  <c r="CS14" i="29"/>
  <c r="CX14" i="29"/>
  <c r="DC14" i="29"/>
  <c r="CN15" i="29"/>
  <c r="CS15" i="29"/>
  <c r="CX15" i="29"/>
  <c r="DC15" i="29"/>
  <c r="CN16" i="29"/>
  <c r="CS16" i="29"/>
  <c r="CX16" i="29"/>
  <c r="DC16" i="29"/>
  <c r="CN17" i="29"/>
  <c r="CS17" i="29"/>
  <c r="CX17" i="29"/>
  <c r="DC17" i="29"/>
  <c r="CN18" i="29"/>
  <c r="CS18" i="29"/>
  <c r="CX18" i="29"/>
  <c r="DC18" i="29"/>
  <c r="CN19" i="29"/>
  <c r="CS19" i="29"/>
  <c r="CX19" i="29"/>
  <c r="DC19" i="29"/>
  <c r="AS22" i="29"/>
  <c r="AV25" i="29"/>
  <c r="AW25" i="29"/>
  <c r="AZ25" i="29"/>
  <c r="BB25" i="29"/>
  <c r="BC25" i="29"/>
  <c r="BF25" i="29"/>
  <c r="BH9" i="29"/>
  <c r="AV26" i="29"/>
  <c r="AW26" i="29"/>
  <c r="AZ26" i="29"/>
  <c r="BB26" i="29"/>
  <c r="AS27" i="29"/>
  <c r="AV27" i="29"/>
  <c r="AW27" i="29"/>
  <c r="AZ27" i="29"/>
  <c r="BB27" i="29"/>
  <c r="BC27" i="29"/>
  <c r="AS28" i="29"/>
  <c r="AV28" i="29"/>
  <c r="AW28" i="29"/>
  <c r="AZ28" i="29"/>
  <c r="BB28" i="29"/>
  <c r="BC28" i="29"/>
  <c r="AS29" i="29"/>
  <c r="AV29" i="29"/>
  <c r="AW29" i="29"/>
  <c r="AZ29" i="29"/>
  <c r="BB29" i="29"/>
  <c r="BC29" i="29"/>
  <c r="AS30" i="29"/>
  <c r="AV30" i="29"/>
  <c r="AW30" i="29"/>
  <c r="AZ30" i="29"/>
  <c r="BB30" i="29"/>
  <c r="AS31" i="29"/>
  <c r="AV31" i="29"/>
  <c r="AW31" i="29"/>
  <c r="AZ31" i="29"/>
  <c r="BB31" i="29"/>
  <c r="BC31" i="29"/>
  <c r="AS32" i="29"/>
  <c r="AV32" i="29"/>
  <c r="AW32" i="29"/>
  <c r="AZ32" i="29"/>
  <c r="BB32" i="29"/>
  <c r="BC32" i="29"/>
  <c r="AS33" i="29"/>
  <c r="AV33" i="29"/>
  <c r="AW33" i="29"/>
  <c r="AZ33" i="29"/>
  <c r="BB33" i="29"/>
  <c r="BC33" i="29"/>
  <c r="AS34" i="29"/>
  <c r="AV34" i="29"/>
  <c r="AW34" i="29"/>
  <c r="AZ34" i="29"/>
  <c r="BB34" i="29"/>
  <c r="BC34" i="29"/>
  <c r="AS35" i="29"/>
  <c r="AV35" i="29"/>
  <c r="AW35" i="29"/>
  <c r="AZ35" i="29"/>
  <c r="BB35" i="29"/>
  <c r="BC35" i="29"/>
  <c r="AS36" i="29"/>
  <c r="AV36" i="29"/>
  <c r="AW36" i="29"/>
  <c r="AZ36" i="29"/>
  <c r="BB36" i="29"/>
  <c r="BC36" i="29"/>
  <c r="AS37" i="29"/>
  <c r="AV37" i="29"/>
  <c r="AW37" i="29"/>
  <c r="AZ37" i="29"/>
  <c r="BB37" i="29"/>
  <c r="BC37" i="29"/>
  <c r="AS38" i="29"/>
  <c r="AV38" i="29"/>
  <c r="AW38" i="29"/>
  <c r="AZ38" i="29"/>
  <c r="BB38" i="29"/>
  <c r="BC38" i="29"/>
  <c r="AS39" i="29"/>
  <c r="AV39" i="29"/>
  <c r="AW39" i="29"/>
  <c r="AZ39" i="29"/>
  <c r="BB39" i="29"/>
  <c r="BC39" i="29"/>
  <c r="AS40" i="29"/>
  <c r="AV40" i="29"/>
  <c r="AW40" i="29"/>
  <c r="AZ40" i="29"/>
  <c r="BB40" i="29"/>
  <c r="BC40" i="29"/>
  <c r="AS41" i="29"/>
  <c r="AV41" i="29"/>
  <c r="AW41" i="29"/>
  <c r="AZ41" i="29"/>
  <c r="BB41" i="29"/>
  <c r="BC41" i="29"/>
  <c r="AS42" i="29"/>
  <c r="AV42" i="29"/>
  <c r="AW42" i="29"/>
  <c r="AZ42" i="29"/>
  <c r="BB42" i="29"/>
  <c r="AS43" i="29"/>
  <c r="AV43" i="29"/>
  <c r="AW43" i="29"/>
  <c r="AZ43" i="29"/>
  <c r="BB43" i="29"/>
  <c r="BC43" i="29"/>
  <c r="AS44" i="29"/>
  <c r="AV44" i="29"/>
  <c r="AW44" i="29"/>
  <c r="AZ44" i="29"/>
  <c r="BB44" i="29"/>
  <c r="BC44" i="29"/>
  <c r="AS45" i="29"/>
  <c r="AV45" i="29"/>
  <c r="AW45" i="29"/>
  <c r="AZ45" i="29"/>
  <c r="BB45" i="29"/>
  <c r="BC45" i="29"/>
  <c r="AS46" i="29"/>
  <c r="AV46" i="29"/>
  <c r="AW46" i="29"/>
  <c r="AZ46" i="29"/>
  <c r="BB46" i="29"/>
  <c r="BC46" i="29"/>
  <c r="AS47" i="29"/>
  <c r="AV47" i="29"/>
  <c r="AW47" i="29"/>
  <c r="AZ47" i="29"/>
  <c r="BB47" i="29"/>
  <c r="BC47" i="29"/>
  <c r="AS48" i="29"/>
  <c r="AV48" i="29"/>
  <c r="AW48" i="29"/>
  <c r="AZ48" i="29"/>
  <c r="BB48" i="29"/>
  <c r="BC48" i="29"/>
  <c r="AS49" i="29"/>
  <c r="AV49" i="29"/>
  <c r="AW49" i="29"/>
  <c r="AZ49" i="29"/>
  <c r="BB49" i="29"/>
  <c r="BC49" i="29"/>
  <c r="AS50" i="29"/>
  <c r="AV50" i="29"/>
  <c r="AW50" i="29"/>
  <c r="AZ50" i="29"/>
  <c r="BB50" i="29"/>
  <c r="BC50" i="29"/>
  <c r="AS51" i="29"/>
  <c r="AV51" i="29"/>
  <c r="AW51" i="29"/>
  <c r="AZ51" i="29"/>
  <c r="BB51" i="29"/>
  <c r="BC51" i="29"/>
  <c r="AS52" i="29"/>
  <c r="AV52" i="29"/>
  <c r="AW52" i="29"/>
  <c r="AZ52" i="29"/>
  <c r="BB52" i="29"/>
  <c r="BC52" i="29"/>
  <c r="AS53" i="29"/>
  <c r="AV53" i="29"/>
  <c r="AW53" i="29"/>
  <c r="AZ53" i="29"/>
  <c r="BB53" i="29"/>
  <c r="BC53" i="29"/>
  <c r="AS54" i="29"/>
  <c r="AV54" i="29"/>
  <c r="AW54" i="29"/>
  <c r="AZ54" i="29"/>
  <c r="BB54" i="29"/>
  <c r="BC54" i="29"/>
  <c r="AS55" i="29"/>
  <c r="AV55" i="29"/>
  <c r="AW55" i="29"/>
  <c r="AZ55" i="29"/>
  <c r="BB55" i="29"/>
  <c r="AS56" i="29"/>
  <c r="AV56" i="29"/>
  <c r="AW56" i="29"/>
  <c r="AZ56" i="29"/>
  <c r="BB56" i="29"/>
  <c r="BC56" i="29"/>
  <c r="AS57" i="29"/>
  <c r="AV57" i="29"/>
  <c r="AW57" i="29"/>
  <c r="AZ57" i="29"/>
  <c r="BB57" i="29"/>
  <c r="BC57" i="29"/>
  <c r="AS58" i="29"/>
  <c r="AV58" i="29"/>
  <c r="AW58" i="29"/>
  <c r="AZ58" i="29"/>
  <c r="BB58" i="29"/>
  <c r="BC58" i="29"/>
  <c r="AS59" i="29"/>
  <c r="AV59" i="29"/>
  <c r="AW59" i="29"/>
  <c r="AZ59" i="29"/>
  <c r="BB59" i="29"/>
  <c r="BC59" i="29"/>
  <c r="AS60" i="29"/>
  <c r="AV60" i="29"/>
  <c r="AW60" i="29"/>
  <c r="AZ60" i="29"/>
  <c r="BB60" i="29"/>
  <c r="BC60" i="29"/>
  <c r="D61" i="29"/>
  <c r="K61" i="29"/>
  <c r="AS61" i="29"/>
  <c r="AV61" i="29"/>
  <c r="AW61" i="29"/>
  <c r="AZ61" i="29"/>
  <c r="BB61" i="29"/>
  <c r="D62" i="29"/>
  <c r="K62" i="29"/>
  <c r="AS62" i="29"/>
  <c r="AV62" i="29"/>
  <c r="AW62" i="29"/>
  <c r="AZ62" i="29"/>
  <c r="BB62" i="29"/>
  <c r="BC62" i="29"/>
  <c r="D63" i="29"/>
  <c r="K63" i="29"/>
  <c r="AS63" i="29"/>
  <c r="AV63" i="29"/>
  <c r="AW63" i="29"/>
  <c r="AZ63" i="29"/>
  <c r="BB63" i="29"/>
  <c r="D64" i="29"/>
  <c r="K64" i="29"/>
  <c r="AS64" i="29"/>
  <c r="AV64" i="29"/>
  <c r="AW64" i="29"/>
  <c r="AZ64" i="29"/>
  <c r="BB64" i="29"/>
  <c r="BC64" i="29"/>
  <c r="D65" i="29"/>
  <c r="K65" i="29"/>
  <c r="AS65" i="29"/>
  <c r="AV65" i="29"/>
  <c r="AW65" i="29"/>
  <c r="AZ65" i="29"/>
  <c r="BB65" i="29"/>
  <c r="D66" i="29"/>
  <c r="K66" i="29"/>
  <c r="AS66" i="29"/>
  <c r="AV66" i="29"/>
  <c r="AW66" i="29"/>
  <c r="AZ66" i="29"/>
  <c r="BB66" i="29"/>
  <c r="BC66" i="29"/>
  <c r="D67" i="29"/>
  <c r="K67" i="29"/>
  <c r="AS67" i="29"/>
  <c r="AV67" i="29"/>
  <c r="AW67" i="29"/>
  <c r="AZ67" i="29"/>
  <c r="BB67" i="29"/>
  <c r="BC67" i="29"/>
  <c r="D68" i="29"/>
  <c r="K68" i="29"/>
  <c r="AS68" i="29"/>
  <c r="AV68" i="29"/>
  <c r="AW68" i="29"/>
  <c r="AZ68" i="29"/>
  <c r="BB68" i="29"/>
  <c r="BC68" i="29"/>
  <c r="D69" i="29"/>
  <c r="K69" i="29"/>
  <c r="AS69" i="29"/>
  <c r="AV69" i="29"/>
  <c r="AW69" i="29"/>
  <c r="AZ69" i="29"/>
  <c r="BB69" i="29"/>
  <c r="BC69" i="29"/>
  <c r="D70" i="29"/>
  <c r="K70" i="29"/>
  <c r="AS70" i="29"/>
  <c r="AV70" i="29"/>
  <c r="AW70" i="29"/>
  <c r="AZ70" i="29"/>
  <c r="BB70" i="29"/>
  <c r="BC70" i="29"/>
  <c r="D71" i="29"/>
  <c r="K71" i="29"/>
  <c r="AS71" i="29"/>
  <c r="AV71" i="29"/>
  <c r="AW71" i="29"/>
  <c r="AZ71" i="29"/>
  <c r="BB71" i="29"/>
  <c r="D72" i="29"/>
  <c r="K72" i="29"/>
  <c r="AS72" i="29"/>
  <c r="AV72" i="29"/>
  <c r="AW72" i="29"/>
  <c r="AZ72" i="29"/>
  <c r="BB72" i="29"/>
  <c r="BC72" i="29"/>
  <c r="D73" i="29"/>
  <c r="K73" i="29"/>
  <c r="AS73" i="29"/>
  <c r="AV73" i="29"/>
  <c r="AW73" i="29"/>
  <c r="AZ73" i="29"/>
  <c r="BB73" i="29"/>
  <c r="BC73" i="29"/>
  <c r="D74" i="29"/>
  <c r="K74" i="29"/>
  <c r="AS74" i="29"/>
  <c r="AZ74" i="29"/>
  <c r="BB74" i="29"/>
  <c r="BC74" i="29"/>
  <c r="D75" i="29"/>
  <c r="K75" i="29"/>
  <c r="AS75" i="29"/>
  <c r="AZ75" i="29"/>
  <c r="BB75" i="29"/>
  <c r="D76" i="29"/>
  <c r="K76" i="29"/>
  <c r="AS76" i="29"/>
  <c r="AZ76" i="29"/>
  <c r="BB76" i="29"/>
  <c r="BC76" i="29"/>
  <c r="D77" i="29"/>
  <c r="K77" i="29"/>
  <c r="AS77" i="29"/>
  <c r="AZ77" i="29"/>
  <c r="BB77" i="29"/>
  <c r="BC77" i="29"/>
  <c r="D78" i="29"/>
  <c r="K78" i="29"/>
  <c r="AS78" i="29"/>
  <c r="AZ78" i="29"/>
  <c r="BB78" i="29"/>
  <c r="D79" i="29"/>
  <c r="K79" i="29"/>
  <c r="AS79" i="29"/>
  <c r="AZ79" i="29"/>
  <c r="BB79" i="29"/>
  <c r="BC79" i="29"/>
  <c r="D80" i="29"/>
  <c r="K80" i="29"/>
  <c r="AS80" i="29"/>
  <c r="AZ80" i="29"/>
  <c r="BB80" i="29"/>
  <c r="BC80" i="29"/>
  <c r="D81" i="29"/>
  <c r="K81" i="29"/>
  <c r="AS81" i="29"/>
  <c r="AZ81" i="29"/>
  <c r="BB81" i="29"/>
  <c r="BC81" i="29"/>
  <c r="D82" i="29"/>
  <c r="K82" i="29"/>
  <c r="P82" i="29"/>
  <c r="Q82" i="29"/>
  <c r="R82" i="29"/>
  <c r="W82" i="29"/>
  <c r="X82" i="29"/>
  <c r="AS82" i="29"/>
  <c r="AZ82" i="29"/>
  <c r="BB82" i="29"/>
  <c r="BC82" i="29"/>
  <c r="BS82" i="29"/>
  <c r="BZ82" i="29"/>
  <c r="CG82" i="29"/>
  <c r="DM82" i="29"/>
  <c r="DU82" i="29"/>
  <c r="DV82" i="29"/>
  <c r="DW82" i="29"/>
  <c r="DX82" i="29"/>
  <c r="DY82" i="29"/>
  <c r="DZ82" i="29"/>
  <c r="EA82" i="29"/>
  <c r="EB82" i="29"/>
  <c r="EC82" i="29"/>
  <c r="EK82" i="29"/>
  <c r="ES82" i="29"/>
  <c r="FA82" i="29"/>
  <c r="FI82" i="29"/>
  <c r="GL82" i="29"/>
  <c r="HJ82" i="29"/>
  <c r="D83" i="29"/>
  <c r="K83" i="29"/>
  <c r="Q83" i="29"/>
  <c r="R83" i="29"/>
  <c r="P83" i="29"/>
  <c r="S83" i="29"/>
  <c r="T83" i="29"/>
  <c r="U83" i="29"/>
  <c r="V83" i="29"/>
  <c r="W83" i="29"/>
  <c r="X83" i="29"/>
  <c r="AS83" i="29"/>
  <c r="AZ83" i="29"/>
  <c r="BB83" i="29"/>
  <c r="BC83" i="29"/>
  <c r="BS83" i="29"/>
  <c r="BZ83" i="29"/>
  <c r="CG83" i="29"/>
  <c r="DM83" i="29"/>
  <c r="DU83" i="29"/>
  <c r="DV83" i="29"/>
  <c r="DW83" i="29"/>
  <c r="DX83" i="29"/>
  <c r="DY83" i="29"/>
  <c r="DZ83" i="29"/>
  <c r="EA83" i="29"/>
  <c r="EB83" i="29"/>
  <c r="EK83" i="29"/>
  <c r="ES83" i="29"/>
  <c r="EC83" i="29"/>
  <c r="FA83" i="29"/>
  <c r="FI83" i="29"/>
  <c r="D84" i="29"/>
  <c r="K84" i="29"/>
  <c r="P84" i="29"/>
  <c r="S84" i="29"/>
  <c r="T84" i="29"/>
  <c r="Q84" i="29"/>
  <c r="R84" i="29"/>
  <c r="W84" i="29"/>
  <c r="X84" i="29"/>
  <c r="AS84" i="29"/>
  <c r="AZ84" i="29"/>
  <c r="BB84" i="29"/>
  <c r="BC84" i="29"/>
  <c r="BS84" i="29"/>
  <c r="BZ84" i="29"/>
  <c r="CG84" i="29"/>
  <c r="DM84" i="29"/>
  <c r="DU84" i="29"/>
  <c r="DV84" i="29"/>
  <c r="DW84" i="29"/>
  <c r="DX84" i="29"/>
  <c r="DY84" i="29"/>
  <c r="DZ84" i="29"/>
  <c r="EA84" i="29"/>
  <c r="EB84" i="29"/>
  <c r="EC84" i="29"/>
  <c r="EK84" i="29"/>
  <c r="ES84" i="29"/>
  <c r="FA84" i="29"/>
  <c r="FI84" i="29"/>
  <c r="D85" i="29"/>
  <c r="K85" i="29"/>
  <c r="P85" i="29"/>
  <c r="Q85" i="29"/>
  <c r="R85" i="29"/>
  <c r="W85" i="29"/>
  <c r="X85" i="29"/>
  <c r="AS85" i="29"/>
  <c r="AZ85" i="29"/>
  <c r="BB85" i="29"/>
  <c r="BC85" i="29"/>
  <c r="BS85" i="29"/>
  <c r="BZ85" i="29"/>
  <c r="CG85" i="29"/>
  <c r="DM85" i="29"/>
  <c r="DU85" i="29"/>
  <c r="DV85" i="29"/>
  <c r="DW85" i="29"/>
  <c r="DX85" i="29"/>
  <c r="DY85" i="29"/>
  <c r="DZ85" i="29"/>
  <c r="EA85" i="29"/>
  <c r="EB85" i="29"/>
  <c r="EC85" i="29"/>
  <c r="EK85" i="29"/>
  <c r="ES85" i="29"/>
  <c r="FA85" i="29"/>
  <c r="FI85" i="29"/>
  <c r="D86" i="29"/>
  <c r="K86" i="29"/>
  <c r="P86" i="29"/>
  <c r="Q86" i="29"/>
  <c r="R86" i="29"/>
  <c r="W86" i="29"/>
  <c r="X86" i="29"/>
  <c r="AS86" i="29"/>
  <c r="AZ86" i="29"/>
  <c r="BB86" i="29"/>
  <c r="BC86" i="29"/>
  <c r="BS86" i="29"/>
  <c r="BZ86" i="29"/>
  <c r="CG86" i="29"/>
  <c r="DM86" i="29"/>
  <c r="DU86" i="29"/>
  <c r="DV86" i="29"/>
  <c r="DW86" i="29"/>
  <c r="DX86" i="29"/>
  <c r="DY86" i="29"/>
  <c r="DZ86" i="29"/>
  <c r="EA86" i="29"/>
  <c r="EB86" i="29"/>
  <c r="EK86" i="29"/>
  <c r="EC86" i="29"/>
  <c r="ES86" i="29"/>
  <c r="FA86" i="29"/>
  <c r="FI86" i="29"/>
  <c r="D87" i="29"/>
  <c r="K87" i="29"/>
  <c r="Q87" i="29"/>
  <c r="R87" i="29"/>
  <c r="W87" i="29"/>
  <c r="X87" i="29"/>
  <c r="AS87" i="29"/>
  <c r="AZ87" i="29"/>
  <c r="BB87" i="29"/>
  <c r="BS87" i="29"/>
  <c r="BZ87" i="29"/>
  <c r="CG87" i="29"/>
  <c r="DM87" i="29"/>
  <c r="DU87" i="29"/>
  <c r="DV87" i="29"/>
  <c r="DW87" i="29"/>
  <c r="DX87" i="29"/>
  <c r="DY87" i="29"/>
  <c r="DZ87" i="29"/>
  <c r="EA87" i="29"/>
  <c r="EB87" i="29"/>
  <c r="EC87" i="29"/>
  <c r="EK87" i="29"/>
  <c r="ES87" i="29"/>
  <c r="FA87" i="29"/>
  <c r="FI87" i="29"/>
  <c r="GL87" i="29"/>
  <c r="HJ87" i="29"/>
  <c r="D88" i="29"/>
  <c r="K88" i="29"/>
  <c r="P88" i="29"/>
  <c r="Q88" i="29"/>
  <c r="R88" i="29"/>
  <c r="S88" i="29"/>
  <c r="W88" i="29"/>
  <c r="X88" i="29"/>
  <c r="AS88" i="29"/>
  <c r="AZ88" i="29"/>
  <c r="BB88" i="29"/>
  <c r="BC88" i="29"/>
  <c r="BS88" i="29"/>
  <c r="BZ88" i="29"/>
  <c r="CG88" i="29"/>
  <c r="DM88" i="29"/>
  <c r="DU88" i="29"/>
  <c r="DV88" i="29"/>
  <c r="DW88" i="29"/>
  <c r="DX88" i="29"/>
  <c r="DY88" i="29"/>
  <c r="DZ88" i="29"/>
  <c r="EA88" i="29"/>
  <c r="EB88" i="29"/>
  <c r="EC88" i="29"/>
  <c r="EK88" i="29"/>
  <c r="ES88" i="29"/>
  <c r="FA88" i="29"/>
  <c r="FI88" i="29"/>
  <c r="D89" i="29"/>
  <c r="K89" i="29"/>
  <c r="P89" i="29"/>
  <c r="S89" i="29"/>
  <c r="Q89" i="29"/>
  <c r="R89" i="29"/>
  <c r="T89" i="29"/>
  <c r="U89" i="29"/>
  <c r="V89" i="29"/>
  <c r="W89" i="29"/>
  <c r="X89" i="29"/>
  <c r="AS89" i="29"/>
  <c r="AZ89" i="29"/>
  <c r="BB89" i="29"/>
  <c r="BC89" i="29"/>
  <c r="BS89" i="29"/>
  <c r="BZ89" i="29"/>
  <c r="CG89" i="29"/>
  <c r="DM89" i="29"/>
  <c r="DU89" i="29"/>
  <c r="DV89" i="29"/>
  <c r="DW89" i="29"/>
  <c r="DX89" i="29"/>
  <c r="DY89" i="29"/>
  <c r="DZ89" i="29"/>
  <c r="EA89" i="29"/>
  <c r="EB89" i="29"/>
  <c r="EK89" i="29"/>
  <c r="EC89" i="29"/>
  <c r="ES89" i="29"/>
  <c r="FA89" i="29"/>
  <c r="FI89" i="29"/>
  <c r="D90" i="29"/>
  <c r="K90" i="29"/>
  <c r="Q90" i="29"/>
  <c r="R90" i="29"/>
  <c r="P90" i="29"/>
  <c r="S90" i="29"/>
  <c r="W90" i="29"/>
  <c r="X90" i="29"/>
  <c r="AS90" i="29"/>
  <c r="AZ90" i="29"/>
  <c r="BB90" i="29"/>
  <c r="BC90" i="29"/>
  <c r="BS90" i="29"/>
  <c r="BZ90" i="29"/>
  <c r="CG90" i="29"/>
  <c r="DM90" i="29"/>
  <c r="DU90" i="29"/>
  <c r="DV90" i="29"/>
  <c r="DW90" i="29"/>
  <c r="DX90" i="29"/>
  <c r="DY90" i="29"/>
  <c r="DZ90" i="29"/>
  <c r="EA90" i="29"/>
  <c r="EB90" i="29"/>
  <c r="EC90" i="29"/>
  <c r="EK90" i="29"/>
  <c r="ES90" i="29"/>
  <c r="FA90" i="29"/>
  <c r="FI90" i="29"/>
  <c r="D91" i="29"/>
  <c r="K91" i="29"/>
  <c r="P91" i="29"/>
  <c r="Q91" i="29"/>
  <c r="R91" i="29"/>
  <c r="W91" i="29"/>
  <c r="X91" i="29"/>
  <c r="AS91" i="29"/>
  <c r="AZ91" i="29"/>
  <c r="BB91" i="29"/>
  <c r="BS91" i="29"/>
  <c r="BZ91" i="29"/>
  <c r="CG91" i="29"/>
  <c r="DM91" i="29"/>
  <c r="DU91" i="29"/>
  <c r="DV91" i="29"/>
  <c r="DW91" i="29"/>
  <c r="DX91" i="29"/>
  <c r="DY91" i="29"/>
  <c r="DZ91" i="29"/>
  <c r="EA91" i="29"/>
  <c r="EB91" i="29"/>
  <c r="EC91" i="29"/>
  <c r="EK91" i="29"/>
  <c r="ES91" i="29"/>
  <c r="FA91" i="29"/>
  <c r="FI91" i="29"/>
  <c r="GL91" i="29"/>
  <c r="HJ91" i="29"/>
  <c r="D92" i="29"/>
  <c r="K92" i="29"/>
  <c r="P92" i="29"/>
  <c r="S92" i="29"/>
  <c r="Q92" i="29"/>
  <c r="R92" i="29"/>
  <c r="T92" i="29"/>
  <c r="U92" i="29"/>
  <c r="V92" i="29"/>
  <c r="W92" i="29"/>
  <c r="X92" i="29"/>
  <c r="AS92" i="29"/>
  <c r="AZ92" i="29"/>
  <c r="BB92" i="29"/>
  <c r="BC92" i="29"/>
  <c r="BS92" i="29"/>
  <c r="BZ92" i="29"/>
  <c r="CG92" i="29"/>
  <c r="DM92" i="29"/>
  <c r="DU92" i="29"/>
  <c r="DV92" i="29"/>
  <c r="DW92" i="29"/>
  <c r="DX92" i="29"/>
  <c r="DY92" i="29"/>
  <c r="DZ92" i="29"/>
  <c r="EA92" i="29"/>
  <c r="EB92" i="29"/>
  <c r="EK92" i="29"/>
  <c r="EC92" i="29"/>
  <c r="ES92" i="29"/>
  <c r="FA92" i="29"/>
  <c r="FI92" i="29"/>
  <c r="D93" i="29"/>
  <c r="K93" i="29"/>
  <c r="Q93" i="29"/>
  <c r="R93" i="29"/>
  <c r="P93" i="29"/>
  <c r="S93" i="29"/>
  <c r="W93" i="29"/>
  <c r="X93" i="29"/>
  <c r="AS93" i="29"/>
  <c r="AZ93" i="29"/>
  <c r="BB93" i="29"/>
  <c r="BC93" i="29"/>
  <c r="BS93" i="29"/>
  <c r="BZ93" i="29"/>
  <c r="CG93" i="29"/>
  <c r="DM93" i="29"/>
  <c r="DU93" i="29"/>
  <c r="DV93" i="29"/>
  <c r="DW93" i="29"/>
  <c r="DX93" i="29"/>
  <c r="DY93" i="29"/>
  <c r="DZ93" i="29"/>
  <c r="EA93" i="29"/>
  <c r="EB93" i="29"/>
  <c r="EC93" i="29"/>
  <c r="EK93" i="29"/>
  <c r="ES93" i="29"/>
  <c r="FA93" i="29"/>
  <c r="FI93" i="29"/>
  <c r="D94" i="29"/>
  <c r="K94" i="29"/>
  <c r="P94" i="29"/>
  <c r="S94" i="29"/>
  <c r="T94" i="29"/>
  <c r="Q94" i="29"/>
  <c r="R94" i="29"/>
  <c r="W94" i="29"/>
  <c r="X94" i="29"/>
  <c r="AS94" i="29"/>
  <c r="AZ94" i="29"/>
  <c r="BB94" i="29"/>
  <c r="BC94" i="29"/>
  <c r="BS94" i="29"/>
  <c r="BZ94" i="29"/>
  <c r="CG94" i="29"/>
  <c r="DM94" i="29"/>
  <c r="DU94" i="29"/>
  <c r="DV94" i="29"/>
  <c r="DW94" i="29"/>
  <c r="DX94" i="29"/>
  <c r="DY94" i="29"/>
  <c r="DZ94" i="29"/>
  <c r="EA94" i="29"/>
  <c r="EB94" i="29"/>
  <c r="EK94" i="29"/>
  <c r="ES94" i="29"/>
  <c r="EC94" i="29"/>
  <c r="FA94" i="29"/>
  <c r="FI94" i="29"/>
  <c r="D95" i="29"/>
  <c r="K95" i="29"/>
  <c r="P95" i="29"/>
  <c r="Q95" i="29"/>
  <c r="R95" i="29"/>
  <c r="S95" i="29"/>
  <c r="T95" i="29"/>
  <c r="U95" i="29"/>
  <c r="V95" i="29"/>
  <c r="W95" i="29"/>
  <c r="X95" i="29"/>
  <c r="AS95" i="29"/>
  <c r="AZ95" i="29"/>
  <c r="BB95" i="29"/>
  <c r="BS95" i="29"/>
  <c r="BZ95" i="29"/>
  <c r="CG95" i="29"/>
  <c r="DM95" i="29"/>
  <c r="DU95" i="29"/>
  <c r="DV95" i="29"/>
  <c r="DW95" i="29"/>
  <c r="DX95" i="29"/>
  <c r="DY95" i="29"/>
  <c r="DZ95" i="29"/>
  <c r="EA95" i="29"/>
  <c r="EB95" i="29"/>
  <c r="EK95" i="29"/>
  <c r="ES95" i="29"/>
  <c r="FA95" i="29"/>
  <c r="FI95" i="29"/>
  <c r="D96" i="29"/>
  <c r="K96" i="29"/>
  <c r="Q96" i="29"/>
  <c r="R96" i="29"/>
  <c r="P96" i="29"/>
  <c r="S96" i="29"/>
  <c r="T96" i="29"/>
  <c r="U96" i="29"/>
  <c r="V96" i="29"/>
  <c r="Y96" i="29"/>
  <c r="W96" i="29"/>
  <c r="X96" i="29"/>
  <c r="AS96" i="29"/>
  <c r="AZ96" i="29"/>
  <c r="BB96" i="29"/>
  <c r="BS96" i="29"/>
  <c r="BZ96" i="29"/>
  <c r="CG96" i="29"/>
  <c r="DM96" i="29"/>
  <c r="DU96" i="29"/>
  <c r="DV96" i="29"/>
  <c r="DW96" i="29"/>
  <c r="DX96" i="29"/>
  <c r="DY96" i="29"/>
  <c r="DZ96" i="29"/>
  <c r="EA96" i="29"/>
  <c r="EB96" i="29"/>
  <c r="EK96" i="29"/>
  <c r="EC96" i="29"/>
  <c r="ES96" i="29"/>
  <c r="FA96" i="29"/>
  <c r="FI96" i="29"/>
  <c r="GL96" i="29"/>
  <c r="HJ96" i="29"/>
  <c r="D97" i="29"/>
  <c r="K97" i="29"/>
  <c r="P97" i="29"/>
  <c r="S97" i="29"/>
  <c r="Q97" i="29"/>
  <c r="R97" i="29"/>
  <c r="T97" i="29"/>
  <c r="U97" i="29"/>
  <c r="V97" i="29"/>
  <c r="Y97" i="29"/>
  <c r="W97" i="29"/>
  <c r="X97" i="29"/>
  <c r="AS97" i="29"/>
  <c r="AZ97" i="29"/>
  <c r="BB97" i="29"/>
  <c r="BC97" i="29"/>
  <c r="BS97" i="29"/>
  <c r="BZ97" i="29"/>
  <c r="CG97" i="29"/>
  <c r="DM97" i="29"/>
  <c r="DU97" i="29"/>
  <c r="DV97" i="29"/>
  <c r="DW97" i="29"/>
  <c r="DX97" i="29"/>
  <c r="DY97" i="29"/>
  <c r="DZ97" i="29"/>
  <c r="EA97" i="29"/>
  <c r="EB97" i="29"/>
  <c r="EK97" i="29"/>
  <c r="ES97" i="29"/>
  <c r="EC97" i="29"/>
  <c r="FA97" i="29"/>
  <c r="FI97" i="29"/>
  <c r="D98" i="29"/>
  <c r="K98" i="29"/>
  <c r="P98" i="29"/>
  <c r="Q98" i="29"/>
  <c r="R98" i="29"/>
  <c r="S98" i="29"/>
  <c r="T98" i="29"/>
  <c r="U98" i="29"/>
  <c r="V98" i="29"/>
  <c r="W98" i="29"/>
  <c r="X98" i="29"/>
  <c r="AS98" i="29"/>
  <c r="AZ98" i="29"/>
  <c r="BB98" i="29"/>
  <c r="BC98" i="29"/>
  <c r="BS98" i="29"/>
  <c r="BZ98" i="29"/>
  <c r="CG98" i="29"/>
  <c r="DM98" i="29"/>
  <c r="DU98" i="29"/>
  <c r="DV98" i="29"/>
  <c r="DW98" i="29"/>
  <c r="DX98" i="29"/>
  <c r="DY98" i="29"/>
  <c r="DZ98" i="29"/>
  <c r="EA98" i="29"/>
  <c r="EB98" i="29"/>
  <c r="EK98" i="29"/>
  <c r="EC98" i="29"/>
  <c r="ES98" i="29"/>
  <c r="FA98" i="29"/>
  <c r="FI98" i="29"/>
  <c r="D99" i="29"/>
  <c r="K99" i="29"/>
  <c r="Q99" i="29"/>
  <c r="R99" i="29"/>
  <c r="P99" i="29"/>
  <c r="S99" i="29"/>
  <c r="T99" i="29"/>
  <c r="U99" i="29"/>
  <c r="V99" i="29"/>
  <c r="W99" i="29"/>
  <c r="X99" i="29"/>
  <c r="AS99" i="29"/>
  <c r="AZ99" i="29"/>
  <c r="BB99" i="29"/>
  <c r="BS99" i="29"/>
  <c r="BZ99" i="29"/>
  <c r="CG99" i="29"/>
  <c r="DM99" i="29"/>
  <c r="DU99" i="29"/>
  <c r="DV99" i="29"/>
  <c r="DW99" i="29"/>
  <c r="DX99" i="29"/>
  <c r="DY99" i="29"/>
  <c r="DZ99" i="29"/>
  <c r="EA99" i="29"/>
  <c r="EB99" i="29"/>
  <c r="EC99" i="29"/>
  <c r="EK99" i="29"/>
  <c r="ES99" i="29"/>
  <c r="FA99" i="29"/>
  <c r="FI99" i="29"/>
  <c r="D100" i="29"/>
  <c r="K100" i="29"/>
  <c r="P100" i="29"/>
  <c r="Q100" i="29"/>
  <c r="R100" i="29"/>
  <c r="W100" i="29"/>
  <c r="X100" i="29"/>
  <c r="AS100" i="29"/>
  <c r="AZ100" i="29"/>
  <c r="BB100" i="29"/>
  <c r="BS100" i="29"/>
  <c r="BZ100" i="29"/>
  <c r="CG100" i="29"/>
  <c r="DM100" i="29"/>
  <c r="DU100" i="29"/>
  <c r="DV100" i="29"/>
  <c r="DW100" i="29"/>
  <c r="DX100" i="29"/>
  <c r="DY100" i="29"/>
  <c r="DZ100" i="29"/>
  <c r="EA100" i="29"/>
  <c r="EB100" i="29"/>
  <c r="EC100" i="29"/>
  <c r="EK100" i="29"/>
  <c r="ES100" i="29"/>
  <c r="FA100" i="29"/>
  <c r="FI100" i="29"/>
  <c r="GL100" i="29"/>
  <c r="HJ100" i="29"/>
  <c r="D101" i="29"/>
  <c r="K101" i="29"/>
  <c r="P101" i="29"/>
  <c r="Q101" i="29"/>
  <c r="R101" i="29"/>
  <c r="S101" i="29"/>
  <c r="T101" i="29"/>
  <c r="U101" i="29"/>
  <c r="V101" i="29"/>
  <c r="W101" i="29"/>
  <c r="X101" i="29"/>
  <c r="AS101" i="29"/>
  <c r="AZ101" i="29"/>
  <c r="BB101" i="29"/>
  <c r="BC101" i="29"/>
  <c r="BS101" i="29"/>
  <c r="BZ101" i="29"/>
  <c r="CG101" i="29"/>
  <c r="DM101" i="29"/>
  <c r="DU101" i="29"/>
  <c r="DV101" i="29"/>
  <c r="DW101" i="29"/>
  <c r="DX101" i="29"/>
  <c r="DY101" i="29"/>
  <c r="DZ101" i="29"/>
  <c r="EA101" i="29"/>
  <c r="EB101" i="29"/>
  <c r="EC101" i="29"/>
  <c r="EK101" i="29"/>
  <c r="ES101" i="29"/>
  <c r="FA101" i="29"/>
  <c r="FI101" i="29"/>
  <c r="D102" i="29"/>
  <c r="K102" i="29"/>
  <c r="Q102" i="29"/>
  <c r="R102" i="29"/>
  <c r="P102" i="29"/>
  <c r="S102" i="29"/>
  <c r="W102" i="29"/>
  <c r="X102" i="29"/>
  <c r="AS102" i="29"/>
  <c r="AZ102" i="29"/>
  <c r="BB102" i="29"/>
  <c r="BC102" i="29"/>
  <c r="BS102" i="29"/>
  <c r="BZ102" i="29"/>
  <c r="CG102" i="29"/>
  <c r="DM102" i="29"/>
  <c r="DU102" i="29"/>
  <c r="DV102" i="29"/>
  <c r="DW102" i="29"/>
  <c r="DX102" i="29"/>
  <c r="DY102" i="29"/>
  <c r="DZ102" i="29"/>
  <c r="EA102" i="29"/>
  <c r="EB102" i="29"/>
  <c r="EK102" i="29"/>
  <c r="EC102" i="29"/>
  <c r="ES102" i="29"/>
  <c r="FA102" i="29"/>
  <c r="FI102" i="29"/>
  <c r="HJ102" i="29"/>
  <c r="D103" i="29"/>
  <c r="K103" i="29"/>
  <c r="Q103" i="29"/>
  <c r="R103" i="29"/>
  <c r="W103" i="29"/>
  <c r="X103" i="29"/>
  <c r="AS103" i="29"/>
  <c r="AZ103" i="29"/>
  <c r="BB103" i="29"/>
  <c r="BC103" i="29"/>
  <c r="BS103" i="29"/>
  <c r="BZ103" i="29"/>
  <c r="CG103" i="29"/>
  <c r="DM103" i="29"/>
  <c r="DU103" i="29"/>
  <c r="DV103" i="29"/>
  <c r="DW103" i="29"/>
  <c r="DX103" i="29"/>
  <c r="DY103" i="29"/>
  <c r="DZ103" i="29"/>
  <c r="EA103" i="29"/>
  <c r="EB103" i="29"/>
  <c r="EC103" i="29"/>
  <c r="EK103" i="29"/>
  <c r="ES103" i="29"/>
  <c r="FA103" i="29"/>
  <c r="FI103" i="29"/>
  <c r="GL103" i="29"/>
  <c r="HJ103" i="29"/>
  <c r="D104" i="29"/>
  <c r="K104" i="29"/>
  <c r="Q104" i="29"/>
  <c r="R104" i="29"/>
  <c r="P104" i="29"/>
  <c r="S104" i="29"/>
  <c r="W104" i="29"/>
  <c r="X104" i="29"/>
  <c r="AS104" i="29"/>
  <c r="AZ104" i="29"/>
  <c r="BB104" i="29"/>
  <c r="BS104" i="29"/>
  <c r="BZ104" i="29"/>
  <c r="CG104" i="29"/>
  <c r="DM104" i="29"/>
  <c r="DU104" i="29"/>
  <c r="DV104" i="29"/>
  <c r="DW104" i="29"/>
  <c r="DX104" i="29"/>
  <c r="DY104" i="29"/>
  <c r="DZ104" i="29"/>
  <c r="EA104" i="29"/>
  <c r="EB104" i="29"/>
  <c r="EK104" i="29"/>
  <c r="EC104" i="29"/>
  <c r="ES104" i="29"/>
  <c r="FA104" i="29"/>
  <c r="FI104" i="29"/>
  <c r="D105" i="29"/>
  <c r="K105" i="29"/>
  <c r="Q105" i="29"/>
  <c r="R105" i="29"/>
  <c r="W105" i="29"/>
  <c r="X105" i="29"/>
  <c r="AS105" i="29"/>
  <c r="AZ105" i="29"/>
  <c r="BB105" i="29"/>
  <c r="BS105" i="29"/>
  <c r="BZ105" i="29"/>
  <c r="CG105" i="29"/>
  <c r="DM105" i="29"/>
  <c r="DU105" i="29"/>
  <c r="DV105" i="29"/>
  <c r="DW105" i="29"/>
  <c r="DX105" i="29"/>
  <c r="DY105" i="29"/>
  <c r="DZ105" i="29"/>
  <c r="EA105" i="29"/>
  <c r="EB105" i="29"/>
  <c r="EK105" i="29"/>
  <c r="EC105" i="29"/>
  <c r="ES105" i="29"/>
  <c r="FA105" i="29"/>
  <c r="FI105" i="29"/>
  <c r="D106" i="29"/>
  <c r="K106" i="29"/>
  <c r="Q106" i="29"/>
  <c r="R106" i="29"/>
  <c r="W106" i="29"/>
  <c r="X106" i="29"/>
  <c r="AS106" i="29"/>
  <c r="AZ106" i="29"/>
  <c r="BB106" i="29"/>
  <c r="BC106" i="29"/>
  <c r="BS106" i="29"/>
  <c r="BZ106" i="29"/>
  <c r="CG106" i="29"/>
  <c r="DM106" i="29"/>
  <c r="DU106" i="29"/>
  <c r="DV106" i="29"/>
  <c r="DW106" i="29"/>
  <c r="DX106" i="29"/>
  <c r="DY106" i="29"/>
  <c r="DZ106" i="29"/>
  <c r="EA106" i="29"/>
  <c r="EB106" i="29"/>
  <c r="EC106" i="29"/>
  <c r="EK106" i="29"/>
  <c r="ES106" i="29"/>
  <c r="FA106" i="29"/>
  <c r="FI106" i="29"/>
  <c r="GL106" i="29"/>
  <c r="HJ106" i="29"/>
  <c r="D107" i="29"/>
  <c r="K107" i="29"/>
  <c r="Q107" i="29"/>
  <c r="R107" i="29"/>
  <c r="P107" i="29"/>
  <c r="S107" i="29"/>
  <c r="T107" i="29"/>
  <c r="U107" i="29"/>
  <c r="V107" i="29"/>
  <c r="W107" i="29"/>
  <c r="X107" i="29"/>
  <c r="AS107" i="29"/>
  <c r="AZ107" i="29"/>
  <c r="BB107" i="29"/>
  <c r="BC107" i="29"/>
  <c r="BS107" i="29"/>
  <c r="BZ107" i="29"/>
  <c r="CG107" i="29"/>
  <c r="DM107" i="29"/>
  <c r="DU107" i="29"/>
  <c r="DV107" i="29"/>
  <c r="DW107" i="29"/>
  <c r="DX107" i="29"/>
  <c r="DY107" i="29"/>
  <c r="DZ107" i="29"/>
  <c r="EA107" i="29"/>
  <c r="EB107" i="29"/>
  <c r="EK107" i="29"/>
  <c r="EC107" i="29"/>
  <c r="ES107" i="29"/>
  <c r="FA107" i="29"/>
  <c r="FI107" i="29"/>
  <c r="GL107" i="29"/>
  <c r="HJ107" i="29"/>
  <c r="D108" i="29"/>
  <c r="K108" i="29"/>
  <c r="Q108" i="29"/>
  <c r="R108" i="29"/>
  <c r="W108" i="29"/>
  <c r="X108" i="29"/>
  <c r="AS108" i="29"/>
  <c r="AZ108" i="29"/>
  <c r="BB108" i="29"/>
  <c r="BC108" i="29"/>
  <c r="BS108" i="29"/>
  <c r="BZ108" i="29"/>
  <c r="CG108" i="29"/>
  <c r="DM108" i="29"/>
  <c r="DU108" i="29"/>
  <c r="DV108" i="29"/>
  <c r="DW108" i="29"/>
  <c r="DX108" i="29"/>
  <c r="DY108" i="29"/>
  <c r="DZ108" i="29"/>
  <c r="EA108" i="29"/>
  <c r="EB108" i="29"/>
  <c r="EC108" i="29"/>
  <c r="EK108" i="29"/>
  <c r="ES108" i="29"/>
  <c r="FA108" i="29"/>
  <c r="FI108" i="29"/>
  <c r="GL108" i="29"/>
  <c r="HJ108" i="29"/>
  <c r="D109" i="29"/>
  <c r="K109" i="29"/>
  <c r="P109" i="29"/>
  <c r="Q109" i="29"/>
  <c r="S109" i="29"/>
  <c r="T109" i="29"/>
  <c r="U109" i="29"/>
  <c r="V109" i="29"/>
  <c r="W109" i="29"/>
  <c r="X109" i="29"/>
  <c r="AS109" i="29"/>
  <c r="AZ109" i="29"/>
  <c r="BB109" i="29"/>
  <c r="BS109" i="29"/>
  <c r="BZ109" i="29"/>
  <c r="CG109" i="29"/>
  <c r="DM109" i="29"/>
  <c r="DU109" i="29"/>
  <c r="DV109" i="29"/>
  <c r="DW109" i="29"/>
  <c r="DX109" i="29"/>
  <c r="DY109" i="29"/>
  <c r="DZ109" i="29"/>
  <c r="EA109" i="29"/>
  <c r="EB109" i="29"/>
  <c r="EK109" i="29"/>
  <c r="EC109" i="29"/>
  <c r="ES109" i="29"/>
  <c r="FA109" i="29"/>
  <c r="FI109" i="29"/>
  <c r="GL109" i="29"/>
  <c r="HJ109" i="29"/>
  <c r="D110" i="29"/>
  <c r="K110" i="29"/>
  <c r="P110" i="29"/>
  <c r="Q110" i="29"/>
  <c r="W110" i="29"/>
  <c r="X110" i="29"/>
  <c r="AS110" i="29"/>
  <c r="AZ110" i="29"/>
  <c r="BB110" i="29"/>
  <c r="BS110" i="29"/>
  <c r="BZ110" i="29"/>
  <c r="CG110" i="29"/>
  <c r="DM110" i="29"/>
  <c r="DU110" i="29"/>
  <c r="DV110" i="29"/>
  <c r="DW110" i="29"/>
  <c r="DX110" i="29"/>
  <c r="DY110" i="29"/>
  <c r="DZ110" i="29"/>
  <c r="EA110" i="29"/>
  <c r="EB110" i="29"/>
  <c r="EK110" i="29"/>
  <c r="EC110" i="29"/>
  <c r="ES110" i="29"/>
  <c r="FA110" i="29"/>
  <c r="FI110" i="29"/>
  <c r="GL110" i="29"/>
  <c r="HJ110" i="29"/>
  <c r="D111" i="29"/>
  <c r="K111" i="29"/>
  <c r="P111" i="29"/>
  <c r="S111" i="29"/>
  <c r="T111" i="29"/>
  <c r="Q111" i="29"/>
  <c r="W111" i="29"/>
  <c r="X111" i="29"/>
  <c r="AS111" i="29"/>
  <c r="AZ111" i="29"/>
  <c r="BB111" i="29"/>
  <c r="BS111" i="29"/>
  <c r="BZ111" i="29"/>
  <c r="CG111" i="29"/>
  <c r="DM111" i="29"/>
  <c r="DU111" i="29"/>
  <c r="DV111" i="29"/>
  <c r="DW111" i="29"/>
  <c r="DX111" i="29"/>
  <c r="DY111" i="29"/>
  <c r="DZ111" i="29"/>
  <c r="EA111" i="29"/>
  <c r="EB111" i="29"/>
  <c r="EK111" i="29"/>
  <c r="ES111" i="29"/>
  <c r="FA111" i="29"/>
  <c r="FI111" i="29"/>
  <c r="GL111" i="29"/>
  <c r="HJ111" i="29"/>
  <c r="D112" i="29"/>
  <c r="K112" i="29"/>
  <c r="P112" i="29"/>
  <c r="Q112" i="29"/>
  <c r="S112" i="29"/>
  <c r="T112" i="29"/>
  <c r="U112" i="29"/>
  <c r="V112" i="29"/>
  <c r="W112" i="29"/>
  <c r="X112" i="29"/>
  <c r="AS112" i="29"/>
  <c r="AZ112" i="29"/>
  <c r="BB112" i="29"/>
  <c r="BS112" i="29"/>
  <c r="BZ112" i="29"/>
  <c r="CG112" i="29"/>
  <c r="DM112" i="29"/>
  <c r="DU112" i="29"/>
  <c r="DV112" i="29"/>
  <c r="DW112" i="29"/>
  <c r="DX112" i="29"/>
  <c r="DY112" i="29"/>
  <c r="DZ112" i="29"/>
  <c r="EA112" i="29"/>
  <c r="EB112" i="29"/>
  <c r="EK112" i="29"/>
  <c r="EC112" i="29"/>
  <c r="ES112" i="29"/>
  <c r="FA112" i="29"/>
  <c r="FI112" i="29"/>
  <c r="GL112" i="29"/>
  <c r="HJ112" i="29"/>
  <c r="D113" i="29"/>
  <c r="K113" i="29"/>
  <c r="P113" i="29"/>
  <c r="Q113" i="29"/>
  <c r="W113" i="29"/>
  <c r="X113" i="29"/>
  <c r="AS113" i="29"/>
  <c r="AZ113" i="29"/>
  <c r="BB113" i="29"/>
  <c r="BS113" i="29"/>
  <c r="BZ113" i="29"/>
  <c r="CG113" i="29"/>
  <c r="DM113" i="29"/>
  <c r="DU113" i="29"/>
  <c r="DV113" i="29"/>
  <c r="DW113" i="29"/>
  <c r="DX113" i="29"/>
  <c r="DY113" i="29"/>
  <c r="DZ113" i="29"/>
  <c r="EA113" i="29"/>
  <c r="EB113" i="29"/>
  <c r="EC113" i="29"/>
  <c r="EK113" i="29"/>
  <c r="ES113" i="29"/>
  <c r="FA113" i="29"/>
  <c r="FI113" i="29"/>
  <c r="GL113" i="29"/>
  <c r="HJ113" i="29"/>
  <c r="D114" i="29"/>
  <c r="K114" i="29"/>
  <c r="Q114" i="29"/>
  <c r="S114" i="29"/>
  <c r="T114" i="29"/>
  <c r="U114" i="29"/>
  <c r="V114" i="29"/>
  <c r="W114" i="29"/>
  <c r="X114" i="29"/>
  <c r="AS114" i="29"/>
  <c r="AZ114" i="29"/>
  <c r="BB114" i="29"/>
  <c r="BC114" i="29"/>
  <c r="BS114" i="29"/>
  <c r="BZ114" i="29"/>
  <c r="CG114" i="29"/>
  <c r="DM114" i="29"/>
  <c r="DU114" i="29"/>
  <c r="DV114" i="29"/>
  <c r="DW114" i="29"/>
  <c r="DX114" i="29"/>
  <c r="DY114" i="29"/>
  <c r="DZ114" i="29"/>
  <c r="EA114" i="29"/>
  <c r="EB114" i="29"/>
  <c r="EK114" i="29"/>
  <c r="ES114" i="29"/>
  <c r="FA114" i="29"/>
  <c r="FI114" i="29"/>
  <c r="GL114" i="29"/>
  <c r="HJ114" i="29"/>
  <c r="D115" i="29"/>
  <c r="K115" i="29"/>
  <c r="Q115" i="29"/>
  <c r="S115" i="29"/>
  <c r="T115" i="29"/>
  <c r="U115" i="29"/>
  <c r="V115" i="29"/>
  <c r="W115" i="29"/>
  <c r="X115" i="29"/>
  <c r="AS115" i="29"/>
  <c r="AZ115" i="29"/>
  <c r="BB115" i="29"/>
  <c r="BC115" i="29"/>
  <c r="BS115" i="29"/>
  <c r="BZ115" i="29"/>
  <c r="CG115" i="29"/>
  <c r="DM115" i="29"/>
  <c r="DU115" i="29"/>
  <c r="DV115" i="29"/>
  <c r="DW115" i="29"/>
  <c r="DX115" i="29"/>
  <c r="DY115" i="29"/>
  <c r="DZ115" i="29"/>
  <c r="EA115" i="29"/>
  <c r="EB115" i="29"/>
  <c r="EK115" i="29"/>
  <c r="EC115" i="29"/>
  <c r="ES115" i="29"/>
  <c r="FA115" i="29"/>
  <c r="FI115" i="29"/>
  <c r="GL115" i="29"/>
  <c r="HJ115" i="29"/>
  <c r="D116" i="29"/>
  <c r="K116" i="29"/>
  <c r="Q116" i="29"/>
  <c r="S116" i="29"/>
  <c r="T116" i="29"/>
  <c r="U116" i="29"/>
  <c r="V116" i="29"/>
  <c r="Y116" i="29"/>
  <c r="W116" i="29"/>
  <c r="X116" i="29"/>
  <c r="AS116" i="29"/>
  <c r="AZ116" i="29"/>
  <c r="BB116" i="29"/>
  <c r="BS116" i="29"/>
  <c r="BZ116" i="29"/>
  <c r="CG116" i="29"/>
  <c r="DM116" i="29"/>
  <c r="DU116" i="29"/>
  <c r="DV116" i="29"/>
  <c r="DW116" i="29"/>
  <c r="DX116" i="29"/>
  <c r="DY116" i="29"/>
  <c r="DZ116" i="29"/>
  <c r="EA116" i="29"/>
  <c r="EB116" i="29"/>
  <c r="EK116" i="29"/>
  <c r="EC116" i="29"/>
  <c r="ES116" i="29"/>
  <c r="FA116" i="29"/>
  <c r="FI116" i="29"/>
  <c r="GL116" i="29"/>
  <c r="HJ116" i="29"/>
  <c r="D117" i="29"/>
  <c r="K117" i="29"/>
  <c r="Q117" i="29"/>
  <c r="S117" i="29"/>
  <c r="T117" i="29"/>
  <c r="U117" i="29"/>
  <c r="V117" i="29"/>
  <c r="Z117" i="29"/>
  <c r="W117" i="29"/>
  <c r="X117" i="29"/>
  <c r="Y117" i="29"/>
  <c r="AS117" i="29"/>
  <c r="AZ117" i="29"/>
  <c r="BB117" i="29"/>
  <c r="BS117" i="29"/>
  <c r="BZ117" i="29"/>
  <c r="CG117" i="29"/>
  <c r="DM117" i="29"/>
  <c r="DU117" i="29"/>
  <c r="DV117" i="29"/>
  <c r="DW117" i="29"/>
  <c r="DX117" i="29"/>
  <c r="DY117" i="29"/>
  <c r="DZ117" i="29"/>
  <c r="EA117" i="29"/>
  <c r="EB117" i="29"/>
  <c r="EC117" i="29"/>
  <c r="EK117" i="29"/>
  <c r="ES117" i="29"/>
  <c r="FA117" i="29"/>
  <c r="FI117" i="29"/>
  <c r="GL117" i="29"/>
  <c r="HJ117" i="29"/>
  <c r="D118" i="29"/>
  <c r="K118" i="29"/>
  <c r="Q118" i="29"/>
  <c r="S118" i="29"/>
  <c r="T118" i="29"/>
  <c r="U118" i="29"/>
  <c r="V118" i="29"/>
  <c r="W118" i="29"/>
  <c r="X118" i="29"/>
  <c r="Y118" i="29"/>
  <c r="AS118" i="29"/>
  <c r="AZ118" i="29"/>
  <c r="BB118" i="29"/>
  <c r="BC118" i="29"/>
  <c r="BS118" i="29"/>
  <c r="BZ118" i="29"/>
  <c r="CG118" i="29"/>
  <c r="DM118" i="29"/>
  <c r="DU118" i="29"/>
  <c r="DV118" i="29"/>
  <c r="DW118" i="29"/>
  <c r="DX118" i="29"/>
  <c r="DY118" i="29"/>
  <c r="DZ118" i="29"/>
  <c r="EA118" i="29"/>
  <c r="EB118" i="29"/>
  <c r="EK118" i="29"/>
  <c r="EC118" i="29"/>
  <c r="ES118" i="29"/>
  <c r="FA118" i="29"/>
  <c r="FI118" i="29"/>
  <c r="GL118" i="29"/>
  <c r="HJ118" i="29"/>
  <c r="D119" i="29"/>
  <c r="K119" i="29"/>
  <c r="Q119" i="29"/>
  <c r="S119" i="29"/>
  <c r="T119" i="29"/>
  <c r="U119" i="29"/>
  <c r="V119" i="29"/>
  <c r="W119" i="29"/>
  <c r="X119" i="29"/>
  <c r="AS119" i="29"/>
  <c r="AZ119" i="29"/>
  <c r="BB119" i="29"/>
  <c r="BC119" i="29"/>
  <c r="BS119" i="29"/>
  <c r="BZ119" i="29"/>
  <c r="CG119" i="29"/>
  <c r="DM119" i="29"/>
  <c r="DU119" i="29"/>
  <c r="DV119" i="29"/>
  <c r="DW119" i="29"/>
  <c r="DX119" i="29"/>
  <c r="DY119" i="29"/>
  <c r="DZ119" i="29"/>
  <c r="EA119" i="29"/>
  <c r="EB119" i="29"/>
  <c r="EK119" i="29"/>
  <c r="EC119" i="29"/>
  <c r="ES119" i="29"/>
  <c r="FA119" i="29"/>
  <c r="FI119" i="29"/>
  <c r="GL119" i="29"/>
  <c r="HJ119" i="29"/>
  <c r="D120" i="29"/>
  <c r="K120" i="29"/>
  <c r="Q120" i="29"/>
  <c r="S120" i="29"/>
  <c r="T120" i="29"/>
  <c r="U120" i="29"/>
  <c r="V120" i="29"/>
  <c r="W120" i="29"/>
  <c r="X120" i="29"/>
  <c r="AS120" i="29"/>
  <c r="AZ120" i="29"/>
  <c r="BB120" i="29"/>
  <c r="BC120" i="29"/>
  <c r="BS120" i="29"/>
  <c r="BZ120" i="29"/>
  <c r="CG120" i="29"/>
  <c r="DM120" i="29"/>
  <c r="DU120" i="29"/>
  <c r="DV120" i="29"/>
  <c r="DW120" i="29"/>
  <c r="DX120" i="29"/>
  <c r="DY120" i="29"/>
  <c r="DZ120" i="29"/>
  <c r="EA120" i="29"/>
  <c r="EB120" i="29"/>
  <c r="EK120" i="29"/>
  <c r="EC120" i="29"/>
  <c r="ES120" i="29"/>
  <c r="FA120" i="29"/>
  <c r="FI120" i="29"/>
  <c r="GL120" i="29"/>
  <c r="HJ120" i="29"/>
  <c r="D121" i="29"/>
  <c r="K121" i="29"/>
  <c r="Q121" i="29"/>
  <c r="S121" i="29"/>
  <c r="T121" i="29"/>
  <c r="U121" i="29"/>
  <c r="V121" i="29"/>
  <c r="W121" i="29"/>
  <c r="X121" i="29"/>
  <c r="Y121" i="29"/>
  <c r="Z121" i="29"/>
  <c r="AS121" i="29"/>
  <c r="AZ121" i="29"/>
  <c r="BB121" i="29"/>
  <c r="BS121" i="29"/>
  <c r="BZ121" i="29"/>
  <c r="CG121" i="29"/>
  <c r="DM121" i="29"/>
  <c r="DU121" i="29"/>
  <c r="DV121" i="29"/>
  <c r="DW121" i="29"/>
  <c r="DX121" i="29"/>
  <c r="DY121" i="29"/>
  <c r="DZ121" i="29"/>
  <c r="EA121" i="29"/>
  <c r="EB121" i="29"/>
  <c r="EC121" i="29"/>
  <c r="EK121" i="29"/>
  <c r="ES121" i="29"/>
  <c r="FA121" i="29"/>
  <c r="FI121" i="29"/>
  <c r="GL121" i="29"/>
  <c r="HJ121" i="29"/>
  <c r="D122" i="29"/>
  <c r="K122" i="29"/>
  <c r="Q122" i="29"/>
  <c r="S122" i="29"/>
  <c r="T122" i="29"/>
  <c r="U122" i="29"/>
  <c r="V122" i="29"/>
  <c r="W122" i="29"/>
  <c r="X122" i="29"/>
  <c r="AS122" i="29"/>
  <c r="AZ122" i="29"/>
  <c r="BB122" i="29"/>
  <c r="BC122" i="29"/>
  <c r="BS122" i="29"/>
  <c r="BZ122" i="29"/>
  <c r="CG122" i="29"/>
  <c r="DM122" i="29"/>
  <c r="DU122" i="29"/>
  <c r="DV122" i="29"/>
  <c r="DW122" i="29"/>
  <c r="DX122" i="29"/>
  <c r="DY122" i="29"/>
  <c r="DZ122" i="29"/>
  <c r="EA122" i="29"/>
  <c r="EB122" i="29"/>
  <c r="EK122" i="29"/>
  <c r="ES122" i="29"/>
  <c r="FA122" i="29"/>
  <c r="FI122" i="29"/>
  <c r="GL122" i="29"/>
  <c r="HJ122" i="29"/>
  <c r="D123" i="29"/>
  <c r="K123" i="29"/>
  <c r="Q123" i="29"/>
  <c r="S123" i="29"/>
  <c r="T123" i="29"/>
  <c r="U123" i="29"/>
  <c r="V123" i="29"/>
  <c r="W123" i="29"/>
  <c r="X123" i="29"/>
  <c r="AS123" i="29"/>
  <c r="AZ123" i="29"/>
  <c r="BB123" i="29"/>
  <c r="BC123" i="29"/>
  <c r="BS123" i="29"/>
  <c r="BZ123" i="29"/>
  <c r="CG123" i="29"/>
  <c r="DM123" i="29"/>
  <c r="DU123" i="29"/>
  <c r="DV123" i="29"/>
  <c r="DW123" i="29"/>
  <c r="DX123" i="29"/>
  <c r="DY123" i="29"/>
  <c r="DZ123" i="29"/>
  <c r="EA123" i="29"/>
  <c r="EB123" i="29"/>
  <c r="EK123" i="29"/>
  <c r="EC123" i="29"/>
  <c r="ES123" i="29"/>
  <c r="FA123" i="29"/>
  <c r="FI123" i="29"/>
  <c r="GL123" i="29"/>
  <c r="HJ123" i="29"/>
  <c r="D124" i="29"/>
  <c r="K124" i="29"/>
  <c r="Q124" i="29"/>
  <c r="S124" i="29"/>
  <c r="T124" i="29"/>
  <c r="U124" i="29"/>
  <c r="V124" i="29"/>
  <c r="Y124" i="29"/>
  <c r="W124" i="29"/>
  <c r="X124" i="29"/>
  <c r="AS124" i="29"/>
  <c r="AZ124" i="29"/>
  <c r="BB124" i="29"/>
  <c r="BS124" i="29"/>
  <c r="BZ124" i="29"/>
  <c r="CG124" i="29"/>
  <c r="DM124" i="29"/>
  <c r="DU124" i="29"/>
  <c r="DV124" i="29"/>
  <c r="DW124" i="29"/>
  <c r="DX124" i="29"/>
  <c r="DY124" i="29"/>
  <c r="DZ124" i="29"/>
  <c r="EA124" i="29"/>
  <c r="EB124" i="29"/>
  <c r="EK124" i="29"/>
  <c r="EC124" i="29"/>
  <c r="ES124" i="29"/>
  <c r="FA124" i="29"/>
  <c r="FI124" i="29"/>
  <c r="GL124" i="29"/>
  <c r="HJ124" i="29"/>
  <c r="D125" i="29"/>
  <c r="K125" i="29"/>
  <c r="AS125" i="29"/>
  <c r="AZ125" i="29"/>
  <c r="BB125" i="29"/>
  <c r="BS125" i="29"/>
  <c r="BZ125" i="29"/>
  <c r="CG125" i="29"/>
  <c r="DM125" i="29"/>
  <c r="DU125" i="29"/>
  <c r="DV125" i="29"/>
  <c r="DW125" i="29"/>
  <c r="DX125" i="29"/>
  <c r="DY125" i="29"/>
  <c r="DZ125" i="29"/>
  <c r="EA125" i="29"/>
  <c r="EB125" i="29"/>
  <c r="EK125" i="29"/>
  <c r="EC125" i="29"/>
  <c r="ES125" i="29"/>
  <c r="FA125" i="29"/>
  <c r="FI125" i="29"/>
  <c r="HJ125" i="29"/>
  <c r="D126" i="29"/>
  <c r="K126" i="29"/>
  <c r="AS126" i="29"/>
  <c r="AZ126" i="29"/>
  <c r="BB126" i="29"/>
  <c r="BS126" i="29"/>
  <c r="BZ126" i="29"/>
  <c r="CG126" i="29"/>
  <c r="DM126" i="29"/>
  <c r="DU126" i="29"/>
  <c r="DV126" i="29"/>
  <c r="DW126" i="29"/>
  <c r="DX126" i="29"/>
  <c r="DY126" i="29"/>
  <c r="DZ126" i="29"/>
  <c r="EA126" i="29"/>
  <c r="EB126" i="29"/>
  <c r="EK126" i="29"/>
  <c r="EC126" i="29"/>
  <c r="ES126" i="29"/>
  <c r="FA126" i="29"/>
  <c r="FI126" i="29"/>
  <c r="HJ126" i="29"/>
  <c r="AR128" i="29"/>
  <c r="AV128" i="29"/>
  <c r="AV130" i="29"/>
  <c r="AW128" i="29"/>
  <c r="AX128" i="29"/>
  <c r="AY128" i="29"/>
  <c r="GO298" i="29"/>
  <c r="GP298" i="29"/>
  <c r="Q51" i="11"/>
  <c r="Q111" i="11"/>
  <c r="AQ109" i="11"/>
  <c r="C81" i="11"/>
  <c r="E101" i="11"/>
  <c r="E105" i="11"/>
  <c r="E96" i="11"/>
  <c r="AW106" i="11"/>
  <c r="G81" i="11"/>
  <c r="G85" i="11"/>
  <c r="E97" i="11"/>
  <c r="P53" i="11"/>
  <c r="M120" i="11"/>
  <c r="AW74" i="11"/>
  <c r="P117" i="11"/>
  <c r="Q116" i="11"/>
  <c r="AQ61" i="11"/>
  <c r="G89" i="11"/>
  <c r="AZ22" i="11"/>
  <c r="E118" i="11"/>
  <c r="AQ105" i="11"/>
  <c r="AQ113" i="11"/>
  <c r="G22" i="11"/>
  <c r="G90" i="11"/>
  <c r="K113" i="11"/>
  <c r="G68" i="11"/>
  <c r="G84" i="11"/>
  <c r="AQ98" i="11"/>
  <c r="AW101" i="11"/>
  <c r="E75" i="11"/>
  <c r="E83" i="11"/>
  <c r="AQ99" i="11"/>
  <c r="AQ115" i="11"/>
  <c r="E88" i="11"/>
  <c r="G135" i="11"/>
  <c r="B135" i="11"/>
  <c r="R118" i="11"/>
  <c r="BC17" i="11"/>
  <c r="BA17" i="11"/>
  <c r="P17" i="11"/>
  <c r="AV9" i="11"/>
  <c r="L9" i="11"/>
  <c r="AV6" i="11"/>
  <c r="L6" i="11"/>
  <c r="E6" i="11"/>
  <c r="F6" i="11"/>
  <c r="BC15" i="11"/>
  <c r="BA15" i="11"/>
  <c r="P15" i="11"/>
  <c r="Q16" i="11"/>
  <c r="AC121" i="11"/>
  <c r="K111" i="11"/>
  <c r="AV13" i="11"/>
  <c r="L13" i="11"/>
  <c r="AQ24" i="11"/>
  <c r="J24" i="11"/>
  <c r="AW38" i="11"/>
  <c r="BC14" i="11"/>
  <c r="BA14" i="11"/>
  <c r="P14" i="11"/>
  <c r="AW43" i="11"/>
  <c r="B138" i="11"/>
  <c r="G138" i="11"/>
  <c r="AQ96" i="11"/>
  <c r="K96" i="11"/>
  <c r="G96" i="11"/>
  <c r="K100" i="11"/>
  <c r="AQ100" i="11"/>
  <c r="AQ112" i="11"/>
  <c r="K112" i="11"/>
  <c r="K120" i="11"/>
  <c r="AW40" i="11"/>
  <c r="BA40" i="11"/>
  <c r="P40" i="11"/>
  <c r="E92" i="11"/>
  <c r="E100" i="11"/>
  <c r="J115" i="11"/>
  <c r="E115" i="11"/>
  <c r="AW56" i="11"/>
  <c r="AU60" i="11"/>
  <c r="AU55" i="11"/>
  <c r="AW55" i="11"/>
  <c r="AV55" i="11"/>
  <c r="L55" i="11"/>
  <c r="AS121" i="11"/>
  <c r="AV121" i="11"/>
  <c r="L121" i="11"/>
  <c r="AV120" i="11"/>
  <c r="L120" i="11"/>
  <c r="BA7" i="11"/>
  <c r="P7" i="11"/>
  <c r="Q6" i="11"/>
  <c r="J107" i="11"/>
  <c r="E107" i="11"/>
  <c r="F106" i="11"/>
  <c r="BC119" i="11"/>
  <c r="P119" i="11"/>
  <c r="BC8" i="11"/>
  <c r="BA8" i="11"/>
  <c r="P8" i="11"/>
  <c r="AV20" i="11"/>
  <c r="L20" i="11"/>
  <c r="AU44" i="11"/>
  <c r="AU43" i="11"/>
  <c r="AX121" i="11"/>
  <c r="N121" i="11"/>
  <c r="N120" i="11"/>
  <c r="AQ110" i="11"/>
  <c r="BA35" i="11"/>
  <c r="P35" i="11"/>
  <c r="Q36" i="11"/>
  <c r="E85" i="11"/>
  <c r="I121" i="11"/>
  <c r="K106" i="11"/>
  <c r="BC18" i="11"/>
  <c r="BA18" i="11"/>
  <c r="P18" i="11"/>
  <c r="AO17" i="11"/>
  <c r="H134" i="11"/>
  <c r="G134" i="11"/>
  <c r="BA121" i="11"/>
  <c r="P121" i="11"/>
  <c r="Q121" i="11"/>
  <c r="P118" i="11"/>
  <c r="G61" i="11"/>
  <c r="AQ117" i="11"/>
  <c r="AW82" i="11"/>
  <c r="G6" i="11"/>
  <c r="G67" i="11"/>
  <c r="G91" i="11"/>
  <c r="K105" i="11"/>
  <c r="AQ66" i="11"/>
  <c r="AN66" i="11"/>
  <c r="J66" i="11"/>
  <c r="E66" i="11"/>
  <c r="AU33" i="11"/>
  <c r="J25" i="11"/>
  <c r="E25" i="11"/>
  <c r="AU31" i="11"/>
  <c r="BB120" i="11"/>
  <c r="R117" i="11"/>
  <c r="AR44" i="11"/>
  <c r="AR45" i="11"/>
  <c r="AR46" i="11"/>
  <c r="AO46" i="11"/>
  <c r="K46" i="11"/>
  <c r="AW72" i="11"/>
  <c r="BC13" i="11"/>
  <c r="BA13" i="11"/>
  <c r="P13" i="11"/>
  <c r="AV18" i="11"/>
  <c r="L18" i="11"/>
  <c r="BA6" i="11"/>
  <c r="P6" i="11"/>
  <c r="AQ62" i="11"/>
  <c r="AN62" i="11"/>
  <c r="J62" i="11"/>
  <c r="AQ63" i="11"/>
  <c r="AQ64" i="11"/>
  <c r="AN61" i="11"/>
  <c r="J61" i="11"/>
  <c r="AW95" i="11"/>
  <c r="AW103" i="11"/>
  <c r="AW111" i="11"/>
  <c r="AQ119" i="11"/>
  <c r="G136" i="11"/>
  <c r="AW89" i="11"/>
  <c r="AW105" i="11"/>
  <c r="AR26" i="11"/>
  <c r="AW112" i="11"/>
  <c r="BB121" i="11"/>
  <c r="AQ56" i="11"/>
  <c r="AQ57" i="11"/>
  <c r="AW77" i="11"/>
  <c r="B140" i="11"/>
  <c r="B139" i="11"/>
  <c r="AN43" i="11"/>
  <c r="Y122" i="29"/>
  <c r="Z122" i="29"/>
  <c r="Y107" i="29"/>
  <c r="Z107" i="29"/>
  <c r="U102" i="29"/>
  <c r="V102" i="29"/>
  <c r="Z89" i="29"/>
  <c r="Y89" i="29"/>
  <c r="Y95" i="29"/>
  <c r="Z95" i="29"/>
  <c r="Y109" i="29"/>
  <c r="Z109" i="29"/>
  <c r="Y92" i="29"/>
  <c r="Z92" i="29"/>
  <c r="Z120" i="29"/>
  <c r="Y120" i="29"/>
  <c r="Y119" i="29"/>
  <c r="Z119" i="29"/>
  <c r="Z99" i="29"/>
  <c r="Y99" i="29"/>
  <c r="U104" i="29"/>
  <c r="V104" i="29"/>
  <c r="Z114" i="29"/>
  <c r="Y114" i="29"/>
  <c r="Y112" i="29"/>
  <c r="Z112" i="29"/>
  <c r="Y83" i="29"/>
  <c r="Z83" i="29"/>
  <c r="GP219" i="29"/>
  <c r="GP227" i="29"/>
  <c r="GP235" i="29"/>
  <c r="GP251" i="29"/>
  <c r="GP220" i="29"/>
  <c r="GP228" i="29"/>
  <c r="GP236" i="29"/>
  <c r="GP244" i="29"/>
  <c r="GP252" i="29"/>
  <c r="GP299" i="29"/>
  <c r="GP192" i="29"/>
  <c r="GP221" i="29"/>
  <c r="GP237" i="29"/>
  <c r="GP245" i="29"/>
  <c r="GP253" i="29"/>
  <c r="GP222" i="29"/>
  <c r="GP152" i="29"/>
  <c r="GP232" i="29"/>
  <c r="BC124" i="29"/>
  <c r="BC116" i="29"/>
  <c r="EC111" i="29"/>
  <c r="S91" i="29"/>
  <c r="T91" i="29"/>
  <c r="U91" i="29"/>
  <c r="V91" i="29"/>
  <c r="GP242" i="29"/>
  <c r="GP132" i="29"/>
  <c r="EC122" i="29"/>
  <c r="Z118" i="29"/>
  <c r="P105" i="29"/>
  <c r="GP255" i="29"/>
  <c r="GP230" i="29"/>
  <c r="GP240" i="29"/>
  <c r="GP215" i="29"/>
  <c r="Z124" i="29"/>
  <c r="Z116" i="29"/>
  <c r="BC99" i="29"/>
  <c r="U94" i="29"/>
  <c r="V94" i="29"/>
  <c r="S86" i="29"/>
  <c r="T86" i="29"/>
  <c r="U86" i="29"/>
  <c r="V86" i="29"/>
  <c r="U84" i="29"/>
  <c r="V84" i="29"/>
  <c r="Y123" i="29"/>
  <c r="Z123" i="29"/>
  <c r="GP247" i="29"/>
  <c r="GO299" i="29"/>
  <c r="GO214" i="29"/>
  <c r="GO132" i="29"/>
  <c r="GP218" i="29"/>
  <c r="EC95" i="29"/>
  <c r="GP256" i="29"/>
  <c r="GP217" i="29"/>
  <c r="Y101" i="29"/>
  <c r="Z101" i="29"/>
  <c r="BC96" i="29"/>
  <c r="GP216" i="29"/>
  <c r="GP254" i="29"/>
  <c r="GP226" i="29"/>
  <c r="GP250" i="29"/>
  <c r="GP239" i="29"/>
  <c r="GP225" i="29"/>
  <c r="GP214" i="29"/>
  <c r="BC104" i="29"/>
  <c r="S100" i="29"/>
  <c r="T100" i="29"/>
  <c r="U100" i="29"/>
  <c r="V100" i="29"/>
  <c r="Z96" i="29"/>
  <c r="BC42" i="29"/>
  <c r="Y115" i="29"/>
  <c r="Z115" i="29"/>
  <c r="GP233" i="29"/>
  <c r="U110" i="29"/>
  <c r="V110" i="29"/>
  <c r="Y98" i="29"/>
  <c r="Z98" i="29"/>
  <c r="Z97" i="29"/>
  <c r="GP246" i="29"/>
  <c r="GO152" i="29"/>
  <c r="P108" i="29"/>
  <c r="P103" i="29"/>
  <c r="GP231" i="29"/>
  <c r="EC114" i="29"/>
  <c r="S85" i="29"/>
  <c r="T85" i="29"/>
  <c r="U85" i="29"/>
  <c r="V85" i="29"/>
  <c r="S82" i="29"/>
  <c r="T82" i="29"/>
  <c r="U82" i="29"/>
  <c r="V82" i="29"/>
  <c r="BC30" i="29"/>
  <c r="GP241" i="29"/>
  <c r="P106" i="29"/>
  <c r="GP249" i="29"/>
  <c r="GP238" i="29"/>
  <c r="GP224" i="29"/>
  <c r="GP172" i="29"/>
  <c r="S113" i="29"/>
  <c r="T113" i="29"/>
  <c r="U113" i="29"/>
  <c r="V113" i="29"/>
  <c r="BC112" i="29"/>
  <c r="BC111" i="29"/>
  <c r="U111" i="29"/>
  <c r="V111" i="29"/>
  <c r="S110" i="29"/>
  <c r="T110" i="29"/>
  <c r="BC109" i="29"/>
  <c r="T104" i="29"/>
  <c r="T102" i="29"/>
  <c r="BC95" i="29"/>
  <c r="P87" i="29"/>
  <c r="BC75" i="29"/>
  <c r="BC55" i="29"/>
  <c r="BC121" i="29"/>
  <c r="BC117" i="29"/>
  <c r="BC113" i="29"/>
  <c r="BC100" i="29"/>
  <c r="T93" i="29"/>
  <c r="U93" i="29"/>
  <c r="V93" i="29"/>
  <c r="BC91" i="29"/>
  <c r="T90" i="29"/>
  <c r="U90" i="29"/>
  <c r="V90" i="29"/>
  <c r="T88" i="29"/>
  <c r="BC87" i="29"/>
  <c r="BC126" i="29"/>
  <c r="BC125" i="29"/>
  <c r="BC110" i="29"/>
  <c r="BC105" i="29"/>
  <c r="BC78" i="29"/>
  <c r="BC26" i="29"/>
  <c r="U88" i="29"/>
  <c r="V88" i="29"/>
  <c r="BC71" i="29"/>
  <c r="BC65" i="29"/>
  <c r="BC63" i="29"/>
  <c r="BC61" i="29"/>
  <c r="BH12" i="29"/>
  <c r="F96" i="11"/>
  <c r="AO45" i="11"/>
  <c r="K45" i="11"/>
  <c r="G45" i="11"/>
  <c r="BA38" i="11"/>
  <c r="P38" i="11"/>
  <c r="K16" i="11"/>
  <c r="G16" i="11"/>
  <c r="G147" i="11"/>
  <c r="AO44" i="11"/>
  <c r="K44" i="11"/>
  <c r="AV7" i="11"/>
  <c r="L7" i="11"/>
  <c r="AV17" i="11"/>
  <c r="L17" i="11"/>
  <c r="BA41" i="11"/>
  <c r="P41" i="11"/>
  <c r="AV41" i="11"/>
  <c r="L41" i="11"/>
  <c r="BA33" i="11"/>
  <c r="P33" i="11"/>
  <c r="AU63" i="11"/>
  <c r="AW63" i="11"/>
  <c r="AV63" i="11"/>
  <c r="L63" i="11"/>
  <c r="AW60" i="11"/>
  <c r="AV60" i="11"/>
  <c r="L60" i="11"/>
  <c r="BA39" i="11"/>
  <c r="P39" i="11"/>
  <c r="AV39" i="11"/>
  <c r="L39" i="11"/>
  <c r="B134" i="11"/>
  <c r="AN17" i="11"/>
  <c r="J16" i="11"/>
  <c r="BC9" i="11"/>
  <c r="BA9" i="11"/>
  <c r="P9" i="11"/>
  <c r="AV14" i="11"/>
  <c r="L14" i="11"/>
  <c r="AV8" i="11"/>
  <c r="L8" i="11"/>
  <c r="AV11" i="11"/>
  <c r="L11" i="11"/>
  <c r="BC11" i="11"/>
  <c r="BA11" i="11"/>
  <c r="P11" i="11"/>
  <c r="AV19" i="11"/>
  <c r="L19" i="11"/>
  <c r="BC19" i="11"/>
  <c r="BA19" i="11"/>
  <c r="P19" i="11"/>
  <c r="AQ43" i="11"/>
  <c r="AQ44" i="11"/>
  <c r="AN44" i="11"/>
  <c r="AQ45" i="11"/>
  <c r="AQ46" i="11"/>
  <c r="AQ47" i="11"/>
  <c r="AQ48" i="11"/>
  <c r="J43" i="11"/>
  <c r="BC20" i="11"/>
  <c r="BA20" i="11"/>
  <c r="P20" i="11"/>
  <c r="AV15" i="11"/>
  <c r="L15" i="11"/>
  <c r="BA31" i="11"/>
  <c r="P31" i="11"/>
  <c r="Q31" i="11"/>
  <c r="BA43" i="11"/>
  <c r="P43" i="11"/>
  <c r="BA10" i="11"/>
  <c r="P10" i="11"/>
  <c r="AV10" i="11"/>
  <c r="L10" i="11"/>
  <c r="AV12" i="11"/>
  <c r="L12" i="11"/>
  <c r="BC12" i="11"/>
  <c r="BA12" i="11"/>
  <c r="P12" i="11"/>
  <c r="AR27" i="11"/>
  <c r="AO26" i="11"/>
  <c r="K26" i="11"/>
  <c r="AN56" i="11"/>
  <c r="J56" i="11"/>
  <c r="AN64" i="11"/>
  <c r="J64" i="11"/>
  <c r="E64" i="11"/>
  <c r="AN63" i="11"/>
  <c r="J63" i="11"/>
  <c r="Y85" i="29"/>
  <c r="Z85" i="29"/>
  <c r="Y113" i="29"/>
  <c r="Z113" i="29"/>
  <c r="Y100" i="29"/>
  <c r="Z100" i="29"/>
  <c r="Y91" i="29"/>
  <c r="Z91" i="29"/>
  <c r="Y82" i="29"/>
  <c r="Z82" i="29"/>
  <c r="Y90" i="29"/>
  <c r="Z90" i="29"/>
  <c r="S103" i="29"/>
  <c r="T103" i="29"/>
  <c r="U103" i="29"/>
  <c r="V103" i="29"/>
  <c r="Y110" i="29"/>
  <c r="Z110" i="29"/>
  <c r="S105" i="29"/>
  <c r="T105" i="29"/>
  <c r="U105" i="29"/>
  <c r="V105" i="29"/>
  <c r="Z88" i="29"/>
  <c r="Y88" i="29"/>
  <c r="S108" i="29"/>
  <c r="T108" i="29"/>
  <c r="U108" i="29"/>
  <c r="V108" i="29"/>
  <c r="Y111" i="29"/>
  <c r="Z111" i="29"/>
  <c r="Y93" i="29"/>
  <c r="Z93" i="29"/>
  <c r="Z84" i="29"/>
  <c r="Y84" i="29"/>
  <c r="Y104" i="29"/>
  <c r="Z104" i="29"/>
  <c r="Y86" i="29"/>
  <c r="Z86" i="29"/>
  <c r="S106" i="29"/>
  <c r="T106" i="29"/>
  <c r="U106" i="29"/>
  <c r="V106" i="29"/>
  <c r="GP229" i="29"/>
  <c r="GO300" i="29"/>
  <c r="GO172" i="29"/>
  <c r="Z102" i="29"/>
  <c r="Y102" i="29"/>
  <c r="Z94" i="29"/>
  <c r="Y94" i="29"/>
  <c r="S87" i="29"/>
  <c r="T87" i="29"/>
  <c r="U87" i="29"/>
  <c r="V87" i="29"/>
  <c r="GO192" i="29"/>
  <c r="GP248" i="29"/>
  <c r="GP223" i="29"/>
  <c r="GP300" i="29"/>
  <c r="GP234" i="29"/>
  <c r="GP243" i="29"/>
  <c r="E63" i="11"/>
  <c r="J44" i="11"/>
  <c r="AR47" i="11"/>
  <c r="F16" i="11"/>
  <c r="F147" i="11"/>
  <c r="AQ17" i="11"/>
  <c r="BA44" i="11"/>
  <c r="P44" i="11"/>
  <c r="AN45" i="11"/>
  <c r="J45" i="11"/>
  <c r="E45" i="11"/>
  <c r="AN26" i="11"/>
  <c r="Y105" i="29"/>
  <c r="Z105" i="29"/>
  <c r="Y87" i="29"/>
  <c r="Z87" i="29"/>
  <c r="Y108" i="29"/>
  <c r="Z108" i="29"/>
  <c r="Y103" i="29"/>
  <c r="Z103" i="29"/>
  <c r="Y106" i="29"/>
  <c r="Z106" i="29"/>
  <c r="AQ26" i="11"/>
  <c r="J26" i="11"/>
  <c r="E26" i="11"/>
  <c r="AQ49" i="11"/>
  <c r="AQ50" i="11"/>
  <c r="AQ51" i="11"/>
  <c r="AQ52" i="11"/>
  <c r="AQ53" i="11"/>
  <c r="AQ54" i="11"/>
  <c r="Y45" i="11"/>
  <c r="Y44" i="11"/>
  <c r="Y43" i="11"/>
  <c r="AD43" i="11"/>
  <c r="Y42" i="11"/>
  <c r="Y41" i="11"/>
  <c r="Y40" i="11"/>
  <c r="Y39" i="11"/>
  <c r="Y38" i="11"/>
  <c r="Y37" i="11"/>
  <c r="Y36" i="11"/>
  <c r="Y35" i="11"/>
  <c r="AD35" i="11"/>
  <c r="Y34" i="11"/>
  <c r="Y33" i="11"/>
  <c r="Y32" i="11"/>
  <c r="Y31" i="11"/>
  <c r="AD31" i="11"/>
  <c r="Y30" i="11"/>
  <c r="AD30" i="11"/>
  <c r="B30" i="11"/>
  <c r="C31" i="11"/>
  <c r="Y29" i="11"/>
  <c r="Y28" i="11"/>
  <c r="Y27" i="11"/>
  <c r="Y26" i="11"/>
  <c r="Y25" i="11"/>
  <c r="Y24" i="11"/>
  <c r="Y23" i="11"/>
  <c r="Y22" i="11"/>
  <c r="AD22" i="11"/>
  <c r="Y21" i="11"/>
  <c r="Y20" i="11"/>
  <c r="Y19" i="11"/>
  <c r="AD19" i="11"/>
  <c r="B19" i="11"/>
  <c r="B147" i="11"/>
  <c r="Z44" i="11"/>
  <c r="Z43" i="11"/>
  <c r="Z42" i="11"/>
  <c r="AE42" i="11"/>
  <c r="Z41" i="11"/>
  <c r="Z40" i="11"/>
  <c r="AE40" i="11"/>
  <c r="Z39" i="11"/>
  <c r="Z38" i="11"/>
  <c r="Z37" i="11"/>
  <c r="Z36" i="11"/>
  <c r="Z35" i="11"/>
  <c r="Z34" i="11"/>
  <c r="Z33" i="11"/>
  <c r="Z32" i="11"/>
  <c r="Z31" i="11"/>
  <c r="Z30" i="11"/>
  <c r="Z29" i="11"/>
  <c r="AE29" i="11"/>
  <c r="Z28" i="11"/>
  <c r="Z27" i="11"/>
  <c r="AE27" i="11"/>
  <c r="Z26" i="11"/>
  <c r="AE26" i="11"/>
  <c r="Z25" i="11"/>
  <c r="AE25" i="11"/>
  <c r="Z24" i="11"/>
  <c r="AE24" i="11"/>
  <c r="Z23" i="11"/>
  <c r="Z22" i="11"/>
  <c r="Z21" i="11"/>
  <c r="Z20" i="11"/>
  <c r="Z19" i="11"/>
  <c r="Z45" i="11"/>
  <c r="Z120" i="11"/>
  <c r="Z119" i="11"/>
  <c r="Z121" i="11"/>
  <c r="AE121" i="11"/>
  <c r="D121" i="11"/>
  <c r="Z118" i="11"/>
  <c r="Z117" i="11"/>
  <c r="Z116" i="11"/>
  <c r="Z115" i="11"/>
  <c r="Z114" i="11"/>
  <c r="Z113" i="11"/>
  <c r="Z112" i="11"/>
  <c r="Z111" i="11"/>
  <c r="Z110" i="11"/>
  <c r="Z109" i="11"/>
  <c r="Z108" i="11"/>
  <c r="Z107" i="11"/>
  <c r="Z106" i="11"/>
  <c r="Z105" i="11"/>
  <c r="Z104" i="11"/>
  <c r="Z103" i="11"/>
  <c r="Z102" i="11"/>
  <c r="Z101" i="11"/>
  <c r="Z100" i="11"/>
  <c r="Z99" i="11"/>
  <c r="Z98" i="11"/>
  <c r="Z97" i="11"/>
  <c r="Z96" i="11"/>
  <c r="Z95" i="11"/>
  <c r="Z94" i="11"/>
  <c r="Z93" i="11"/>
  <c r="Z92" i="11"/>
  <c r="Z91" i="11"/>
  <c r="Z90" i="11"/>
  <c r="Z89" i="11"/>
  <c r="Z88" i="11"/>
  <c r="Z87" i="11"/>
  <c r="Z86" i="11"/>
  <c r="Z85" i="11"/>
  <c r="Z84" i="11"/>
  <c r="Z83" i="11"/>
  <c r="Z82" i="11"/>
  <c r="Z81" i="11"/>
  <c r="Z80" i="11"/>
  <c r="Z79" i="11"/>
  <c r="Z78" i="11"/>
  <c r="Z77" i="11"/>
  <c r="Z76" i="11"/>
  <c r="Z75" i="11"/>
  <c r="Z74" i="11"/>
  <c r="Z73" i="11"/>
  <c r="Z72" i="11"/>
  <c r="Z70" i="11"/>
  <c r="Z68" i="11"/>
  <c r="X120" i="11"/>
  <c r="X119" i="11"/>
  <c r="X118" i="11"/>
  <c r="X117" i="11"/>
  <c r="X116" i="11"/>
  <c r="X115" i="11"/>
  <c r="X114" i="11"/>
  <c r="X113" i="11"/>
  <c r="X112" i="11"/>
  <c r="X111" i="11"/>
  <c r="X110" i="11"/>
  <c r="X109" i="11"/>
  <c r="X108" i="11"/>
  <c r="X107" i="11"/>
  <c r="X106" i="11"/>
  <c r="X105" i="11"/>
  <c r="X104" i="11"/>
  <c r="X103" i="11"/>
  <c r="X102" i="11"/>
  <c r="X101" i="11"/>
  <c r="X100" i="11"/>
  <c r="X99" i="11"/>
  <c r="X98" i="11"/>
  <c r="X97" i="11"/>
  <c r="X96" i="11"/>
  <c r="X95" i="11"/>
  <c r="X94" i="11"/>
  <c r="X93" i="11"/>
  <c r="X92" i="11"/>
  <c r="X91" i="11"/>
  <c r="X90" i="11"/>
  <c r="X89" i="11"/>
  <c r="X88" i="11"/>
  <c r="X87" i="11"/>
  <c r="X86" i="11"/>
  <c r="X85" i="11"/>
  <c r="X84" i="11"/>
  <c r="X83" i="11"/>
  <c r="X82" i="11"/>
  <c r="X81" i="11"/>
  <c r="X80" i="11"/>
  <c r="X79" i="11"/>
  <c r="X78" i="11"/>
  <c r="X77" i="11"/>
  <c r="X76" i="11"/>
  <c r="X75" i="11"/>
  <c r="X74" i="11"/>
  <c r="X73" i="11"/>
  <c r="X72" i="11"/>
  <c r="X71" i="11"/>
  <c r="X70" i="11"/>
  <c r="X69" i="11"/>
  <c r="X68" i="11"/>
  <c r="X67" i="11"/>
  <c r="X66" i="11"/>
  <c r="X65" i="11"/>
  <c r="X64" i="11"/>
  <c r="X63" i="11"/>
  <c r="X62" i="11"/>
  <c r="X61" i="11"/>
  <c r="X60" i="11"/>
  <c r="X59" i="11"/>
  <c r="X58" i="11"/>
  <c r="X57" i="11"/>
  <c r="X56" i="11"/>
  <c r="X55" i="11"/>
  <c r="X54" i="11"/>
  <c r="X53" i="11"/>
  <c r="X52" i="11"/>
  <c r="X51" i="11"/>
  <c r="X50" i="11"/>
  <c r="X49" i="11"/>
  <c r="X48" i="11"/>
  <c r="X47" i="11"/>
  <c r="X46" i="11"/>
  <c r="X45" i="11"/>
  <c r="X44" i="11"/>
  <c r="X43" i="11"/>
  <c r="X42" i="11"/>
  <c r="X41" i="11"/>
  <c r="X40" i="11"/>
  <c r="X39" i="11"/>
  <c r="X38" i="11"/>
  <c r="X37" i="11"/>
  <c r="X36" i="11"/>
  <c r="X35" i="11"/>
  <c r="X34" i="11"/>
  <c r="X33" i="11"/>
  <c r="X32" i="11"/>
  <c r="X31" i="11"/>
  <c r="X30" i="11"/>
  <c r="X29" i="11"/>
  <c r="X28" i="11"/>
  <c r="X27" i="11"/>
  <c r="X26" i="11"/>
  <c r="X25" i="11"/>
  <c r="X24" i="11"/>
  <c r="X23" i="11"/>
  <c r="X22" i="11"/>
  <c r="X21" i="11"/>
  <c r="X16" i="11"/>
  <c r="X6" i="11"/>
  <c r="Y120" i="11"/>
  <c r="Y121" i="11"/>
  <c r="AD121" i="11"/>
  <c r="B121" i="11"/>
  <c r="C121" i="11"/>
  <c r="Y119" i="11"/>
  <c r="Y118" i="11"/>
  <c r="Y117" i="11"/>
  <c r="Y116" i="11"/>
  <c r="Y115" i="11"/>
  <c r="Y114" i="11"/>
  <c r="Y113" i="11"/>
  <c r="Y112" i="11"/>
  <c r="Y111" i="11"/>
  <c r="Y110" i="11"/>
  <c r="Y109" i="11"/>
  <c r="Y108" i="11"/>
  <c r="Y107" i="11"/>
  <c r="Y106" i="11"/>
  <c r="Y105" i="11"/>
  <c r="Y104" i="11"/>
  <c r="Y103" i="11"/>
  <c r="Y102" i="11"/>
  <c r="Y101" i="11"/>
  <c r="Y100" i="11"/>
  <c r="Y99" i="11"/>
  <c r="Y98" i="11"/>
  <c r="Y97" i="11"/>
  <c r="Y96" i="11"/>
  <c r="Y95" i="11"/>
  <c r="Y94" i="11"/>
  <c r="Y93" i="11"/>
  <c r="Y92" i="11"/>
  <c r="Y91" i="11"/>
  <c r="Y90" i="11"/>
  <c r="Y89" i="11"/>
  <c r="Y88" i="11"/>
  <c r="Y87" i="11"/>
  <c r="Y86" i="11"/>
  <c r="Y85" i="11"/>
  <c r="Y84" i="11"/>
  <c r="Y83" i="11"/>
  <c r="Y82" i="11"/>
  <c r="Y81" i="11"/>
  <c r="Y80" i="11"/>
  <c r="Y79" i="11"/>
  <c r="Y78" i="11"/>
  <c r="Y77" i="11"/>
  <c r="Y76" i="11"/>
  <c r="Y75" i="11"/>
  <c r="Y74" i="11"/>
  <c r="Y73" i="11"/>
  <c r="Y72" i="11"/>
  <c r="Y70" i="11"/>
  <c r="Y68" i="11"/>
  <c r="W120" i="11"/>
  <c r="W119" i="11"/>
  <c r="W118" i="11"/>
  <c r="W117" i="11"/>
  <c r="W116" i="11"/>
  <c r="W115" i="11"/>
  <c r="W114" i="11"/>
  <c r="W113" i="11"/>
  <c r="W112" i="11"/>
  <c r="W111" i="11"/>
  <c r="W110" i="11"/>
  <c r="W109" i="11"/>
  <c r="W108" i="11"/>
  <c r="W107" i="11"/>
  <c r="W106" i="11"/>
  <c r="W105" i="11"/>
  <c r="W104" i="11"/>
  <c r="W103" i="11"/>
  <c r="W102" i="11"/>
  <c r="W101" i="11"/>
  <c r="W100" i="11"/>
  <c r="W99" i="11"/>
  <c r="W98" i="11"/>
  <c r="W97" i="11"/>
  <c r="W96" i="11"/>
  <c r="W95" i="11"/>
  <c r="W94" i="11"/>
  <c r="W93" i="11"/>
  <c r="W92" i="11"/>
  <c r="W91" i="11"/>
  <c r="W90" i="11"/>
  <c r="W89" i="11"/>
  <c r="W88" i="11"/>
  <c r="W87" i="11"/>
  <c r="W86" i="11"/>
  <c r="W85" i="11"/>
  <c r="W84" i="11"/>
  <c r="W83" i="11"/>
  <c r="W82" i="11"/>
  <c r="W81" i="11"/>
  <c r="W80" i="11"/>
  <c r="W79" i="11"/>
  <c r="W78" i="11"/>
  <c r="W77" i="11"/>
  <c r="W76" i="11"/>
  <c r="W75" i="11"/>
  <c r="W74" i="11"/>
  <c r="W73" i="11"/>
  <c r="W72" i="11"/>
  <c r="W71" i="11"/>
  <c r="W70" i="11"/>
  <c r="W69" i="11"/>
  <c r="W68" i="11"/>
  <c r="W67" i="11"/>
  <c r="W66" i="11"/>
  <c r="W65" i="11"/>
  <c r="W64" i="11"/>
  <c r="W63" i="11"/>
  <c r="W62" i="11"/>
  <c r="W61" i="11"/>
  <c r="W60" i="11"/>
  <c r="W59" i="11"/>
  <c r="W58" i="11"/>
  <c r="W57" i="11"/>
  <c r="W56" i="11"/>
  <c r="W55" i="11"/>
  <c r="W54" i="11"/>
  <c r="W53" i="11"/>
  <c r="W52" i="11"/>
  <c r="W51" i="11"/>
  <c r="W50" i="11"/>
  <c r="W49" i="11"/>
  <c r="W48" i="11"/>
  <c r="W47" i="11"/>
  <c r="W46" i="11"/>
  <c r="W45" i="11"/>
  <c r="W44" i="11"/>
  <c r="W43" i="11"/>
  <c r="W42" i="11"/>
  <c r="W41" i="11"/>
  <c r="W40" i="11"/>
  <c r="W39" i="11"/>
  <c r="W38" i="11"/>
  <c r="W37" i="11"/>
  <c r="W36" i="11"/>
  <c r="W35" i="11"/>
  <c r="W34" i="11"/>
  <c r="W33" i="11"/>
  <c r="W32" i="11"/>
  <c r="W31" i="11"/>
  <c r="W30" i="11"/>
  <c r="W29" i="11"/>
  <c r="W28" i="11"/>
  <c r="W27" i="11"/>
  <c r="W26" i="11"/>
  <c r="W25" i="11"/>
  <c r="W24" i="11"/>
  <c r="W23" i="11"/>
  <c r="W22" i="11"/>
  <c r="W21" i="11"/>
  <c r="W16" i="11"/>
  <c r="W6" i="11"/>
  <c r="AG21" i="11"/>
  <c r="AG20" i="11"/>
  <c r="AG19" i="11"/>
  <c r="AG22" i="11"/>
  <c r="C26" i="14"/>
  <c r="Y122" i="11"/>
  <c r="Y123" i="11"/>
  <c r="AD123" i="11"/>
  <c r="Y67" i="11"/>
  <c r="AD67" i="11"/>
  <c r="B67" i="11"/>
  <c r="Z67" i="11"/>
  <c r="AE67" i="11"/>
  <c r="AD25" i="11"/>
  <c r="B25" i="11"/>
  <c r="C26" i="11"/>
  <c r="AD33" i="11"/>
  <c r="B33" i="11"/>
  <c r="AD26" i="11"/>
  <c r="B26" i="11"/>
  <c r="AD42" i="11"/>
  <c r="B42" i="11"/>
  <c r="AD28" i="11"/>
  <c r="B28" i="11"/>
  <c r="AD36" i="11"/>
  <c r="B36" i="11"/>
  <c r="AD44" i="11"/>
  <c r="AD45" i="11"/>
  <c r="AD38" i="11"/>
  <c r="B38" i="11"/>
  <c r="B31" i="11"/>
  <c r="AD39" i="11"/>
  <c r="B39" i="11"/>
  <c r="B43" i="11"/>
  <c r="AD20" i="11"/>
  <c r="B20" i="11"/>
  <c r="AD32" i="11"/>
  <c r="B32" i="11"/>
  <c r="AD40" i="11"/>
  <c r="B40" i="11"/>
  <c r="C41" i="11"/>
  <c r="AE31" i="11"/>
  <c r="D31" i="11"/>
  <c r="AE23" i="11"/>
  <c r="D23" i="11"/>
  <c r="AE38" i="11"/>
  <c r="D29" i="11"/>
  <c r="AE44" i="11"/>
  <c r="AE28" i="11"/>
  <c r="D28" i="11"/>
  <c r="AE43" i="11"/>
  <c r="D25" i="11"/>
  <c r="D26" i="11"/>
  <c r="AE36" i="11"/>
  <c r="D36" i="11"/>
  <c r="AE45" i="11"/>
  <c r="D45" i="11"/>
  <c r="AE37" i="11"/>
  <c r="AF37" i="11"/>
  <c r="AE46" i="11"/>
  <c r="D46" i="11"/>
  <c r="AE20" i="11"/>
  <c r="D20" i="11"/>
  <c r="AE21" i="11"/>
  <c r="AE30" i="11"/>
  <c r="D30" i="11"/>
  <c r="AE39" i="11"/>
  <c r="AE22" i="11"/>
  <c r="D22" i="11"/>
  <c r="AE33" i="11"/>
  <c r="AE34" i="11"/>
  <c r="D34" i="11"/>
  <c r="AE32" i="11"/>
  <c r="D32" i="11"/>
  <c r="AE41" i="11"/>
  <c r="D41" i="11"/>
  <c r="AE19" i="11"/>
  <c r="AE35" i="11"/>
  <c r="AF35" i="11"/>
  <c r="D35" i="11"/>
  <c r="E121" i="14"/>
  <c r="D121" i="14"/>
  <c r="E116" i="14"/>
  <c r="D116" i="14"/>
  <c r="E111" i="14"/>
  <c r="D111" i="14"/>
  <c r="E106" i="14"/>
  <c r="D106" i="14"/>
  <c r="E101" i="14"/>
  <c r="D101" i="14"/>
  <c r="E96" i="14"/>
  <c r="D96" i="14"/>
  <c r="E91" i="14"/>
  <c r="D91" i="14"/>
  <c r="E86" i="14"/>
  <c r="D86" i="14"/>
  <c r="E81" i="14"/>
  <c r="D81" i="14"/>
  <c r="E76" i="14"/>
  <c r="D76" i="14"/>
  <c r="E71" i="14"/>
  <c r="D71" i="14"/>
  <c r="E66" i="14"/>
  <c r="D66" i="14"/>
  <c r="E61" i="14"/>
  <c r="D61" i="14"/>
  <c r="E56" i="14"/>
  <c r="D56" i="14"/>
  <c r="E51" i="14"/>
  <c r="D51" i="14"/>
  <c r="E46" i="14"/>
  <c r="D46" i="14"/>
  <c r="E41" i="14"/>
  <c r="D41" i="14"/>
  <c r="E36" i="14"/>
  <c r="D36" i="14"/>
  <c r="E31" i="14"/>
  <c r="D31" i="14"/>
  <c r="E26" i="14"/>
  <c r="D26" i="14"/>
  <c r="E16" i="14"/>
  <c r="D16" i="14"/>
  <c r="E6" i="14"/>
  <c r="D6" i="14"/>
  <c r="C121" i="14"/>
  <c r="C116" i="14"/>
  <c r="C111" i="14"/>
  <c r="C106" i="14"/>
  <c r="C101" i="14"/>
  <c r="C96" i="14"/>
  <c r="C91" i="14"/>
  <c r="C86" i="14"/>
  <c r="C81" i="14"/>
  <c r="C76" i="14"/>
  <c r="C71" i="14"/>
  <c r="C66" i="14"/>
  <c r="C61" i="14"/>
  <c r="C56" i="14"/>
  <c r="C51" i="14"/>
  <c r="C46" i="14"/>
  <c r="C41" i="14"/>
  <c r="C36" i="14"/>
  <c r="C31" i="14"/>
  <c r="C21" i="14"/>
  <c r="C16" i="14"/>
  <c r="P22" i="14"/>
  <c r="P21" i="14"/>
  <c r="P20" i="14"/>
  <c r="P19" i="14"/>
  <c r="B16" i="14"/>
  <c r="B116" i="14"/>
  <c r="B121" i="14"/>
  <c r="B111" i="14"/>
  <c r="B106" i="14"/>
  <c r="B101" i="14"/>
  <c r="B96" i="14"/>
  <c r="B91" i="14"/>
  <c r="B86" i="14"/>
  <c r="B81" i="14"/>
  <c r="B76" i="14"/>
  <c r="B71" i="14"/>
  <c r="B66" i="14"/>
  <c r="B61" i="14"/>
  <c r="B56" i="14"/>
  <c r="B51" i="14"/>
  <c r="B46" i="14"/>
  <c r="B41" i="14"/>
  <c r="B36" i="14"/>
  <c r="B31" i="14"/>
  <c r="B26" i="14"/>
  <c r="A117" i="14"/>
  <c r="A118" i="14"/>
  <c r="A119" i="14"/>
  <c r="A120"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106" i="14"/>
  <c r="A107" i="14"/>
  <c r="A108" i="14"/>
  <c r="A109" i="14"/>
  <c r="A110" i="14"/>
  <c r="A111" i="14"/>
  <c r="A112" i="14"/>
  <c r="A113" i="14"/>
  <c r="A114" i="14"/>
  <c r="A115" i="14"/>
  <c r="B21" i="14"/>
  <c r="AF42" i="11"/>
  <c r="D42" i="11"/>
  <c r="AF43" i="11"/>
  <c r="D43" i="11"/>
  <c r="D44" i="11"/>
  <c r="AF31" i="11"/>
  <c r="AF30" i="11"/>
  <c r="AF26" i="11"/>
  <c r="AF25" i="11"/>
  <c r="AF20" i="11"/>
  <c r="Z47" i="11"/>
  <c r="AD122" i="11"/>
  <c r="AD41" i="11"/>
  <c r="AD24" i="11"/>
  <c r="B24" i="11"/>
  <c r="AD23" i="11"/>
  <c r="AD37" i="11"/>
  <c r="B37" i="11"/>
  <c r="C36" i="11"/>
  <c r="AD46" i="11"/>
  <c r="AD34" i="11"/>
  <c r="B34" i="11"/>
  <c r="AD29" i="11"/>
  <c r="B35" i="11"/>
  <c r="AD27" i="11"/>
  <c r="B27"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7" i="11"/>
  <c r="A118" i="11"/>
  <c r="A119" i="11"/>
  <c r="A120" i="11"/>
  <c r="AF46" i="11"/>
  <c r="B46" i="11"/>
  <c r="B23" i="11"/>
  <c r="AF29" i="11"/>
  <c r="B29" i="11"/>
  <c r="B41" i="11"/>
  <c r="AV21" i="11"/>
  <c r="L21" i="11"/>
  <c r="BC21" i="11"/>
  <c r="BA21" i="11"/>
  <c r="P21" i="11"/>
  <c r="Q21" i="11"/>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G121" i="9"/>
  <c r="G120" i="9"/>
  <c r="G114" i="9"/>
  <c r="G113" i="9"/>
  <c r="G112" i="9"/>
  <c r="G110" i="9"/>
  <c r="G106" i="9"/>
  <c r="G105" i="9"/>
  <c r="G104" i="9"/>
  <c r="G102" i="9"/>
  <c r="G98" i="9"/>
  <c r="G97" i="9"/>
  <c r="G96" i="9"/>
  <c r="G95" i="9"/>
  <c r="G94" i="9"/>
  <c r="G93" i="9"/>
  <c r="G92" i="9"/>
  <c r="G91" i="9"/>
  <c r="G90" i="9"/>
  <c r="G89" i="9"/>
  <c r="G88" i="9"/>
  <c r="G87" i="9"/>
  <c r="G86" i="9"/>
  <c r="G85" i="9"/>
  <c r="G84" i="9"/>
  <c r="G83" i="9"/>
  <c r="G82" i="9"/>
  <c r="G81" i="9"/>
  <c r="G80" i="9"/>
  <c r="G79" i="9"/>
  <c r="G78" i="9"/>
  <c r="G77" i="9"/>
  <c r="G76" i="9"/>
  <c r="G75" i="9"/>
  <c r="G74" i="9"/>
  <c r="G73" i="9"/>
  <c r="G72" i="9"/>
  <c r="G71" i="9"/>
  <c r="G70" i="9"/>
  <c r="G69" i="9"/>
  <c r="G68" i="9"/>
  <c r="G67" i="9"/>
  <c r="G66" i="9"/>
  <c r="G65" i="9"/>
  <c r="G64" i="9"/>
  <c r="G63" i="9"/>
  <c r="G62" i="9"/>
  <c r="G61" i="9"/>
  <c r="G60" i="9"/>
  <c r="G59" i="9"/>
  <c r="G58" i="9"/>
  <c r="G57" i="9"/>
  <c r="F54" i="9"/>
  <c r="F55" i="9"/>
  <c r="F56" i="9"/>
  <c r="G56" i="9"/>
  <c r="G53" i="9"/>
  <c r="G52" i="9"/>
  <c r="G51" i="9"/>
  <c r="G50" i="9"/>
  <c r="G49" i="9"/>
  <c r="G48" i="9"/>
  <c r="G47" i="9"/>
  <c r="G46" i="9"/>
  <c r="G45" i="9"/>
  <c r="G44" i="9"/>
  <c r="G43" i="9"/>
  <c r="G42" i="9"/>
  <c r="G41" i="9"/>
  <c r="G40" i="9"/>
  <c r="G39" i="9"/>
  <c r="G38" i="9"/>
  <c r="G37" i="9"/>
  <c r="G36" i="9"/>
  <c r="G35" i="9"/>
  <c r="G34" i="9"/>
  <c r="G33" i="9"/>
  <c r="G32" i="9"/>
  <c r="G31" i="9"/>
  <c r="G30" i="9"/>
  <c r="G29" i="9"/>
  <c r="G28" i="9"/>
  <c r="G27" i="9"/>
  <c r="G26" i="9"/>
  <c r="G25" i="9"/>
  <c r="G24" i="9"/>
  <c r="G23" i="9"/>
  <c r="G22" i="9"/>
  <c r="G21" i="9"/>
  <c r="G20" i="9"/>
  <c r="G19" i="9"/>
  <c r="G18" i="9"/>
  <c r="G17" i="9"/>
  <c r="G16" i="9"/>
  <c r="G15" i="9"/>
  <c r="G14" i="9"/>
  <c r="G13" i="9"/>
  <c r="G12" i="9"/>
  <c r="G11" i="9"/>
  <c r="G10" i="9"/>
  <c r="G9" i="9"/>
  <c r="G8" i="9"/>
  <c r="G7" i="9"/>
  <c r="E128" i="9"/>
  <c r="D128" i="9"/>
  <c r="B128" i="9"/>
  <c r="E127" i="9"/>
  <c r="D127" i="9"/>
  <c r="C127" i="9"/>
  <c r="B127" i="9"/>
  <c r="F126" i="9"/>
  <c r="E126" i="9"/>
  <c r="D126" i="9"/>
  <c r="C126" i="9"/>
  <c r="B126" i="9"/>
  <c r="C122" i="9"/>
  <c r="C123" i="9"/>
  <c r="C124" i="9"/>
  <c r="C125" i="9"/>
  <c r="F124" i="9"/>
  <c r="G124" i="9"/>
  <c r="C128" i="9"/>
  <c r="F125" i="9"/>
  <c r="F128" i="9"/>
  <c r="AV22" i="11"/>
  <c r="L22" i="11"/>
  <c r="E22" i="11"/>
  <c r="BA22" i="11"/>
  <c r="P22" i="11"/>
  <c r="AV23" i="11"/>
  <c r="L23" i="11"/>
  <c r="E23" i="11"/>
  <c r="BA23" i="11"/>
  <c r="P23" i="11"/>
  <c r="AV24" i="11"/>
  <c r="L24" i="11"/>
  <c r="G125" i="9"/>
  <c r="G126" i="9"/>
  <c r="G54" i="9"/>
  <c r="G118" i="9"/>
  <c r="G55" i="9"/>
  <c r="G127" i="9"/>
  <c r="G103" i="9"/>
  <c r="G111" i="9"/>
  <c r="G119" i="9"/>
  <c r="F127" i="9"/>
  <c r="G122" i="9"/>
  <c r="G99" i="9"/>
  <c r="G100" i="9"/>
  <c r="G101" i="9"/>
  <c r="G107" i="9"/>
  <c r="G108" i="9"/>
  <c r="G109" i="9"/>
  <c r="G115" i="9"/>
  <c r="G116" i="9"/>
  <c r="G117" i="9"/>
  <c r="G123" i="9"/>
  <c r="G128" i="9"/>
  <c r="A8" i="9"/>
  <c r="A9" i="9"/>
  <c r="A10" i="9"/>
  <c r="A11" i="9"/>
  <c r="A12" i="9"/>
  <c r="A13" i="9"/>
  <c r="A14" i="9"/>
  <c r="A15" i="9"/>
  <c r="A16" i="9"/>
  <c r="A17" i="9"/>
  <c r="A18" i="9"/>
  <c r="A19" i="9"/>
  <c r="A20" i="9"/>
  <c r="A21" i="9"/>
  <c r="A22" i="9"/>
  <c r="A23" i="9"/>
  <c r="A24" i="9"/>
  <c r="A25" i="9"/>
  <c r="A26" i="9"/>
  <c r="A27" i="9"/>
  <c r="A28" i="9"/>
  <c r="A29" i="9"/>
  <c r="A30" i="9"/>
  <c r="A31" i="9"/>
  <c r="A32" i="9"/>
  <c r="A33" i="9"/>
  <c r="A34" i="9"/>
  <c r="A35" i="9"/>
  <c r="A36" i="9"/>
  <c r="A37" i="9"/>
  <c r="A38" i="9"/>
  <c r="A39" i="9"/>
  <c r="A40" i="9"/>
  <c r="A41" i="9"/>
  <c r="A42" i="9"/>
  <c r="A43" i="9"/>
  <c r="A44" i="9"/>
  <c r="A45" i="9"/>
  <c r="A46" i="9"/>
  <c r="A47" i="9"/>
  <c r="A48" i="9"/>
  <c r="A49" i="9"/>
  <c r="A50" i="9"/>
  <c r="A51" i="9"/>
  <c r="A52" i="9"/>
  <c r="A53" i="9"/>
  <c r="A54" i="9"/>
  <c r="A55" i="9"/>
  <c r="A56" i="9"/>
  <c r="A57" i="9"/>
  <c r="A58" i="9"/>
  <c r="A59" i="9"/>
  <c r="A60" i="9"/>
  <c r="A61" i="9"/>
  <c r="A62" i="9"/>
  <c r="A63" i="9"/>
  <c r="A64" i="9"/>
  <c r="A65" i="9"/>
  <c r="A66" i="9"/>
  <c r="A67" i="9"/>
  <c r="A68" i="9"/>
  <c r="A69" i="9"/>
  <c r="A70" i="9"/>
  <c r="A71" i="9"/>
  <c r="A72" i="9"/>
  <c r="A73" i="9"/>
  <c r="A74" i="9"/>
  <c r="A75" i="9"/>
  <c r="A76" i="9"/>
  <c r="A77" i="9"/>
  <c r="A78" i="9"/>
  <c r="A79" i="9"/>
  <c r="A80" i="9"/>
  <c r="A81" i="9"/>
  <c r="A82" i="9"/>
  <c r="A83" i="9"/>
  <c r="A84" i="9"/>
  <c r="A85" i="9"/>
  <c r="A86" i="9"/>
  <c r="A87" i="9"/>
  <c r="A88"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G7" i="8"/>
  <c r="G8" i="8"/>
  <c r="G9" i="8"/>
  <c r="G10" i="8"/>
  <c r="G11" i="8"/>
  <c r="G12" i="8"/>
  <c r="G13" i="8"/>
  <c r="G14" i="8"/>
  <c r="G15" i="8"/>
  <c r="G16" i="8"/>
  <c r="G17" i="8"/>
  <c r="G18" i="8"/>
  <c r="G19" i="8"/>
  <c r="G20" i="8"/>
  <c r="G21" i="8"/>
  <c r="G22" i="8"/>
  <c r="G23" i="8"/>
  <c r="G24" i="8"/>
  <c r="G25" i="8"/>
  <c r="G26" i="8"/>
  <c r="G27" i="8"/>
  <c r="G28" i="8"/>
  <c r="G29" i="8"/>
  <c r="G30" i="8"/>
  <c r="G31" i="8"/>
  <c r="G32" i="8"/>
  <c r="G33" i="8"/>
  <c r="G34" i="8"/>
  <c r="G35" i="8"/>
  <c r="G36" i="8"/>
  <c r="G37" i="8"/>
  <c r="G38" i="8"/>
  <c r="G126"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A46"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115" i="8"/>
  <c r="A116" i="8"/>
  <c r="A117" i="8"/>
  <c r="A118" i="8"/>
  <c r="A119" i="8"/>
  <c r="G39" i="8"/>
  <c r="G40" i="8"/>
  <c r="G41" i="8"/>
  <c r="G42" i="8"/>
  <c r="G43" i="8"/>
  <c r="G44" i="8"/>
  <c r="G45" i="8"/>
  <c r="G46" i="8"/>
  <c r="G47" i="8"/>
  <c r="G48" i="8"/>
  <c r="G49" i="8"/>
  <c r="G50" i="8"/>
  <c r="G51" i="8"/>
  <c r="G52" i="8"/>
  <c r="G53" i="8"/>
  <c r="G54" i="8"/>
  <c r="G55" i="8"/>
  <c r="G56" i="8"/>
  <c r="G57" i="8"/>
  <c r="G58" i="8"/>
  <c r="G59" i="8"/>
  <c r="G60" i="8"/>
  <c r="G61" i="8"/>
  <c r="G62" i="8"/>
  <c r="G63" i="8"/>
  <c r="G64" i="8"/>
  <c r="G65" i="8"/>
  <c r="G66" i="8"/>
  <c r="G67" i="8"/>
  <c r="G68" i="8"/>
  <c r="G69" i="8"/>
  <c r="G70" i="8"/>
  <c r="G71" i="8"/>
  <c r="G72" i="8"/>
  <c r="G73" i="8"/>
  <c r="G74" i="8"/>
  <c r="G75" i="8"/>
  <c r="G76" i="8"/>
  <c r="G77" i="8"/>
  <c r="G78" i="8"/>
  <c r="G79" i="8"/>
  <c r="G80" i="8"/>
  <c r="G81" i="8"/>
  <c r="G82" i="8"/>
  <c r="G83" i="8"/>
  <c r="G84" i="8"/>
  <c r="G85" i="8"/>
  <c r="G86" i="8"/>
  <c r="G87" i="8"/>
  <c r="G127" i="8"/>
  <c r="G88" i="8"/>
  <c r="G89" i="8"/>
  <c r="G90" i="8"/>
  <c r="G91" i="8"/>
  <c r="G92" i="8"/>
  <c r="G93" i="8"/>
  <c r="G94" i="8"/>
  <c r="G95" i="8"/>
  <c r="G96" i="8"/>
  <c r="G97" i="8"/>
  <c r="G98" i="8"/>
  <c r="G99" i="8"/>
  <c r="G100" i="8"/>
  <c r="G101" i="8"/>
  <c r="G102" i="8"/>
  <c r="G103" i="8"/>
  <c r="G104" i="8"/>
  <c r="G105" i="8"/>
  <c r="G106" i="8"/>
  <c r="G107" i="8"/>
  <c r="G108" i="8"/>
  <c r="G109" i="8"/>
  <c r="G110" i="8"/>
  <c r="G111" i="8"/>
  <c r="G112" i="8"/>
  <c r="G113" i="8"/>
  <c r="G114" i="8"/>
  <c r="G115" i="8"/>
  <c r="G116" i="8"/>
  <c r="G117" i="8"/>
  <c r="G118" i="8"/>
  <c r="G119" i="8"/>
  <c r="G120" i="8"/>
  <c r="A121" i="8"/>
  <c r="G121" i="8"/>
  <c r="A122" i="8"/>
  <c r="A123" i="8"/>
  <c r="A124" i="8"/>
  <c r="A125" i="8"/>
  <c r="G122" i="8"/>
  <c r="G123" i="8"/>
  <c r="G124" i="8"/>
  <c r="G125" i="8"/>
  <c r="B126" i="8"/>
  <c r="C126" i="8"/>
  <c r="D126" i="8"/>
  <c r="E126" i="8"/>
  <c r="F126" i="8"/>
  <c r="B127" i="8"/>
  <c r="C127" i="8"/>
  <c r="D127" i="8"/>
  <c r="E127" i="8"/>
  <c r="F127" i="8"/>
  <c r="B128" i="8"/>
  <c r="C128" i="8"/>
  <c r="D128" i="8"/>
  <c r="E128" i="8"/>
  <c r="F128" i="8"/>
  <c r="G128" i="8"/>
  <c r="BA24" i="11"/>
  <c r="P24" i="11"/>
  <c r="BA25" i="11"/>
  <c r="P25" i="11"/>
  <c r="Q26" i="11"/>
  <c r="BA26" i="11"/>
  <c r="P26" i="11"/>
  <c r="BA27" i="11"/>
  <c r="P27" i="11"/>
  <c r="BA28" i="11"/>
  <c r="P28" i="11"/>
  <c r="BA29" i="11"/>
  <c r="P29" i="11"/>
  <c r="BA30" i="11"/>
  <c r="P30" i="11"/>
  <c r="D24" i="11"/>
  <c r="AF24" i="11"/>
  <c r="AF40" i="11"/>
  <c r="D40" i="11"/>
  <c r="AF22" i="11"/>
  <c r="B22" i="11"/>
  <c r="E24" i="11"/>
  <c r="AF27" i="11"/>
  <c r="D27" i="11"/>
  <c r="D39" i="11"/>
  <c r="AF39" i="11"/>
  <c r="Q41" i="11"/>
  <c r="AW68" i="11"/>
  <c r="G102" i="11"/>
  <c r="AF34" i="11"/>
  <c r="Z48" i="11"/>
  <c r="AE47" i="11"/>
  <c r="AF36" i="11"/>
  <c r="D21" i="11"/>
  <c r="D38" i="11"/>
  <c r="AF38" i="11"/>
  <c r="Z122" i="11"/>
  <c r="AZ120" i="11"/>
  <c r="AY121" i="11"/>
  <c r="AF23" i="11"/>
  <c r="AF28" i="11"/>
  <c r="D33" i="11"/>
  <c r="AF33" i="11"/>
  <c r="B45" i="11"/>
  <c r="AF45" i="11"/>
  <c r="AN46" i="11"/>
  <c r="J46" i="11"/>
  <c r="E46" i="11"/>
  <c r="BC120" i="11"/>
  <c r="R120" i="11"/>
  <c r="O120" i="11"/>
  <c r="K102" i="11"/>
  <c r="AQ102" i="11"/>
  <c r="AQ107" i="11"/>
  <c r="K107" i="11"/>
  <c r="G107" i="11"/>
  <c r="AW35" i="11"/>
  <c r="AV35" i="11"/>
  <c r="L35" i="11"/>
  <c r="AW32" i="11"/>
  <c r="AV32" i="11"/>
  <c r="L32" i="11"/>
  <c r="AW31" i="11"/>
  <c r="AV31" i="11"/>
  <c r="L31" i="11"/>
  <c r="AW34" i="11"/>
  <c r="AV34" i="11"/>
  <c r="L34" i="11"/>
  <c r="AW33" i="11"/>
  <c r="AV33" i="11"/>
  <c r="L33" i="11"/>
  <c r="AO121" i="11"/>
  <c r="AF19" i="11"/>
  <c r="D19" i="11"/>
  <c r="D147" i="11"/>
  <c r="AQ104" i="11"/>
  <c r="K104" i="11"/>
  <c r="BC121" i="11"/>
  <c r="R121" i="11"/>
  <c r="Y47" i="11"/>
  <c r="AF32" i="11"/>
  <c r="B44" i="11"/>
  <c r="AF44" i="11"/>
  <c r="F116" i="11"/>
  <c r="AW44" i="11"/>
  <c r="AV44" i="11"/>
  <c r="L44" i="11"/>
  <c r="AV43" i="11"/>
  <c r="L43" i="11"/>
  <c r="AQ114" i="11"/>
  <c r="AF121" i="11"/>
  <c r="AW121" i="11"/>
  <c r="AF41" i="11"/>
  <c r="F101" i="11"/>
  <c r="E89" i="11"/>
  <c r="G104" i="11"/>
  <c r="G120" i="11"/>
  <c r="D37" i="11"/>
  <c r="D67" i="11"/>
  <c r="AF67" i="11"/>
  <c r="AW67" i="11"/>
  <c r="K116" i="11"/>
  <c r="G116" i="11"/>
  <c r="AQ116" i="11"/>
  <c r="AN121" i="11"/>
  <c r="J121" i="11"/>
  <c r="E121" i="11"/>
  <c r="F121" i="11"/>
  <c r="J119" i="11"/>
  <c r="E119" i="11"/>
  <c r="G77" i="11"/>
  <c r="F76" i="11"/>
  <c r="Q46" i="11"/>
  <c r="C91" i="11"/>
  <c r="G43" i="11"/>
  <c r="G55" i="11"/>
  <c r="AR48" i="11"/>
  <c r="AO47" i="11"/>
  <c r="Q11" i="11"/>
  <c r="AR28" i="11"/>
  <c r="AO27" i="11"/>
  <c r="E104" i="11"/>
  <c r="C71" i="11"/>
  <c r="C76" i="11"/>
  <c r="C96" i="11"/>
  <c r="G44" i="11"/>
  <c r="G56" i="11"/>
  <c r="AN57" i="11"/>
  <c r="J57" i="11"/>
  <c r="E57" i="11"/>
  <c r="AQ58" i="11"/>
  <c r="AQ101" i="11"/>
  <c r="K101" i="11"/>
  <c r="G101" i="11"/>
  <c r="K108" i="11"/>
  <c r="G108" i="11"/>
  <c r="AQ108" i="11"/>
  <c r="E90" i="11"/>
  <c r="F91" i="11"/>
  <c r="G105" i="11"/>
  <c r="G113" i="11"/>
  <c r="AD21" i="11"/>
  <c r="B21" i="11"/>
  <c r="E61" i="11"/>
  <c r="K103" i="11"/>
  <c r="G103" i="11"/>
  <c r="AQ103" i="11"/>
  <c r="G115" i="11"/>
  <c r="E74" i="11"/>
  <c r="E82" i="11"/>
  <c r="F81" i="11"/>
  <c r="E86" i="11"/>
  <c r="F86" i="11"/>
  <c r="E109" i="11"/>
  <c r="C106" i="11"/>
  <c r="E43" i="11"/>
  <c r="E55" i="11"/>
  <c r="E67" i="11"/>
  <c r="F66" i="11"/>
  <c r="E71" i="11"/>
  <c r="F71" i="11"/>
  <c r="E79" i="11"/>
  <c r="E94" i="11"/>
  <c r="E98" i="11"/>
  <c r="E102" i="11"/>
  <c r="E110" i="11"/>
  <c r="F111" i="11"/>
  <c r="G88" i="11"/>
  <c r="AQ118" i="11"/>
  <c r="K118" i="11"/>
  <c r="G118" i="11"/>
  <c r="AW76" i="11"/>
  <c r="AW84" i="11"/>
  <c r="AW92" i="11"/>
  <c r="AW100" i="11"/>
  <c r="AQ111" i="11"/>
  <c r="E44" i="11"/>
  <c r="E56" i="11"/>
  <c r="E60" i="11"/>
  <c r="Q86" i="11"/>
  <c r="AN47" i="11"/>
  <c r="J47" i="11"/>
  <c r="E47" i="11"/>
  <c r="F46" i="11"/>
  <c r="K47" i="11"/>
  <c r="G47" i="11"/>
  <c r="AO48" i="11"/>
  <c r="AR49" i="11"/>
  <c r="F56" i="11"/>
  <c r="C21" i="11"/>
  <c r="AF21" i="11"/>
  <c r="AQ59" i="11"/>
  <c r="AN59" i="11"/>
  <c r="J59" i="11"/>
  <c r="E59" i="11"/>
  <c r="E149" i="11"/>
  <c r="AN58" i="11"/>
  <c r="J58" i="11"/>
  <c r="E58" i="11"/>
  <c r="AN27" i="11"/>
  <c r="J27" i="11"/>
  <c r="E27" i="11"/>
  <c r="K27" i="11"/>
  <c r="G27" i="11"/>
  <c r="K121" i="11"/>
  <c r="G121" i="11"/>
  <c r="AQ121" i="11"/>
  <c r="C46" i="11"/>
  <c r="AZ121" i="11"/>
  <c r="O121" i="11"/>
  <c r="AR29" i="11"/>
  <c r="AO28" i="11"/>
  <c r="Y48" i="11"/>
  <c r="AD47" i="11"/>
  <c r="B47" i="11"/>
  <c r="D47" i="11"/>
  <c r="AF47" i="11"/>
  <c r="G149" i="11"/>
  <c r="AE122" i="11"/>
  <c r="AF122" i="11"/>
  <c r="Z123" i="11"/>
  <c r="AE123" i="11"/>
  <c r="AF123" i="11"/>
  <c r="Z49" i="11"/>
  <c r="AE48" i="11"/>
  <c r="F61" i="11"/>
  <c r="D48" i="11"/>
  <c r="AF48" i="11"/>
  <c r="Y49" i="11"/>
  <c r="AD48" i="11"/>
  <c r="B48" i="11"/>
  <c r="AR50" i="11"/>
  <c r="AO49" i="11"/>
  <c r="F26" i="11"/>
  <c r="K48" i="11"/>
  <c r="G48" i="11"/>
  <c r="AN48" i="11"/>
  <c r="J48" i="11"/>
  <c r="E48" i="11"/>
  <c r="AR30" i="11"/>
  <c r="AO29" i="11"/>
  <c r="AQ27" i="11"/>
  <c r="F149" i="11"/>
  <c r="AE49" i="11"/>
  <c r="Z50" i="11"/>
  <c r="AN28" i="11"/>
  <c r="J28" i="11"/>
  <c r="E28" i="11"/>
  <c r="K28" i="11"/>
  <c r="G28" i="11"/>
  <c r="Y50" i="11"/>
  <c r="AD49" i="11"/>
  <c r="B49" i="11"/>
  <c r="AN49" i="11"/>
  <c r="J49" i="11"/>
  <c r="E49" i="11"/>
  <c r="K49" i="11"/>
  <c r="G49" i="11"/>
  <c r="AO50" i="11"/>
  <c r="AR51" i="11"/>
  <c r="AQ28" i="11"/>
  <c r="K29" i="11"/>
  <c r="G29" i="11"/>
  <c r="AN29" i="11"/>
  <c r="J29" i="11"/>
  <c r="E29" i="11"/>
  <c r="AR31" i="11"/>
  <c r="AO30" i="11"/>
  <c r="Z51" i="11"/>
  <c r="AE50" i="11"/>
  <c r="D49" i="11"/>
  <c r="AF49" i="11"/>
  <c r="AR52" i="11"/>
  <c r="AO51" i="11"/>
  <c r="AR32" i="11"/>
  <c r="AO31" i="11"/>
  <c r="AN50" i="11"/>
  <c r="J50" i="11"/>
  <c r="E50" i="11"/>
  <c r="K50" i="11"/>
  <c r="G50" i="11"/>
  <c r="AE51" i="11"/>
  <c r="Z52" i="11"/>
  <c r="AN30" i="11"/>
  <c r="J30" i="11"/>
  <c r="E30" i="11"/>
  <c r="K30" i="11"/>
  <c r="G30" i="11"/>
  <c r="AQ30" i="11"/>
  <c r="AQ29" i="11"/>
  <c r="Y51" i="11"/>
  <c r="AD50" i="11"/>
  <c r="B50" i="11"/>
  <c r="D50" i="11"/>
  <c r="AE52" i="11"/>
  <c r="Z53" i="11"/>
  <c r="D51" i="11"/>
  <c r="Y52" i="11"/>
  <c r="AD51" i="11"/>
  <c r="B51" i="11"/>
  <c r="AN31" i="11"/>
  <c r="J31" i="11"/>
  <c r="E31" i="11"/>
  <c r="K31" i="11"/>
  <c r="G31" i="11"/>
  <c r="AQ31" i="11"/>
  <c r="AR33" i="11"/>
  <c r="AO32" i="11"/>
  <c r="AN51" i="11"/>
  <c r="J51" i="11"/>
  <c r="E51" i="11"/>
  <c r="K51" i="11"/>
  <c r="G51" i="11"/>
  <c r="AF50" i="11"/>
  <c r="AR53" i="11"/>
  <c r="AO52" i="11"/>
  <c r="Y53" i="11"/>
  <c r="AD52" i="11"/>
  <c r="B52" i="11"/>
  <c r="C51" i="11"/>
  <c r="AN32" i="11"/>
  <c r="J32" i="11"/>
  <c r="E32" i="11"/>
  <c r="F31" i="11"/>
  <c r="AQ32" i="11"/>
  <c r="K32" i="11"/>
  <c r="G32" i="11"/>
  <c r="AO33" i="11"/>
  <c r="AR34" i="11"/>
  <c r="AF51" i="11"/>
  <c r="AN52" i="11"/>
  <c r="J52" i="11"/>
  <c r="E52" i="11"/>
  <c r="F51" i="11"/>
  <c r="K52" i="11"/>
  <c r="G52" i="11"/>
  <c r="AO53" i="11"/>
  <c r="AR54" i="11"/>
  <c r="AO54" i="11"/>
  <c r="Z54" i="11"/>
  <c r="AE53" i="11"/>
  <c r="D52" i="11"/>
  <c r="AR35" i="11"/>
  <c r="AO34" i="11"/>
  <c r="D53" i="11"/>
  <c r="AN33" i="11"/>
  <c r="J33" i="11"/>
  <c r="E33" i="11"/>
  <c r="K33" i="11"/>
  <c r="G33" i="11"/>
  <c r="AQ33" i="11"/>
  <c r="Z55" i="11"/>
  <c r="AE54" i="11"/>
  <c r="K54" i="11"/>
  <c r="G54" i="11"/>
  <c r="AN54" i="11"/>
  <c r="J54" i="11"/>
  <c r="E54" i="11"/>
  <c r="AN53" i="11"/>
  <c r="J53" i="11"/>
  <c r="E53" i="11"/>
  <c r="K53" i="11"/>
  <c r="G53" i="11"/>
  <c r="AD53" i="11"/>
  <c r="B53" i="11"/>
  <c r="Y54" i="11"/>
  <c r="AF52" i="11"/>
  <c r="AF53" i="11"/>
  <c r="K34" i="11"/>
  <c r="G34" i="11"/>
  <c r="AN34" i="11"/>
  <c r="J34" i="11"/>
  <c r="E34" i="11"/>
  <c r="D54" i="11"/>
  <c r="AR36" i="11"/>
  <c r="AO35" i="11"/>
  <c r="AD54" i="11"/>
  <c r="B54" i="11"/>
  <c r="Y55" i="11"/>
  <c r="Z56" i="11"/>
  <c r="AE55" i="11"/>
  <c r="AF54" i="11"/>
  <c r="D55" i="11"/>
  <c r="Z57" i="11"/>
  <c r="AE56" i="11"/>
  <c r="AQ34" i="11"/>
  <c r="Y56" i="11"/>
  <c r="AD55" i="11"/>
  <c r="B55" i="11"/>
  <c r="AN35" i="11"/>
  <c r="J35" i="11"/>
  <c r="E35" i="11"/>
  <c r="K35" i="11"/>
  <c r="G35" i="11"/>
  <c r="AR37" i="11"/>
  <c r="AO36" i="11"/>
  <c r="AQ35" i="11"/>
  <c r="Y57" i="11"/>
  <c r="AD56" i="11"/>
  <c r="B56" i="11"/>
  <c r="AN36" i="11"/>
  <c r="J36" i="11"/>
  <c r="E36" i="11"/>
  <c r="AQ36" i="11"/>
  <c r="K36" i="11"/>
  <c r="G36" i="11"/>
  <c r="AF56" i="11"/>
  <c r="D56" i="11"/>
  <c r="AR38" i="11"/>
  <c r="AO37" i="11"/>
  <c r="Z58" i="11"/>
  <c r="AE57" i="11"/>
  <c r="AF55" i="11"/>
  <c r="F36" i="11"/>
  <c r="D148" i="11"/>
  <c r="D57" i="11"/>
  <c r="AE58" i="11"/>
  <c r="Z59" i="11"/>
  <c r="B148" i="11"/>
  <c r="K37" i="11"/>
  <c r="G37" i="11"/>
  <c r="AN37" i="11"/>
  <c r="J37" i="11"/>
  <c r="E37" i="11"/>
  <c r="AD57" i="11"/>
  <c r="B57" i="11"/>
  <c r="C56" i="11"/>
  <c r="Y58" i="11"/>
  <c r="AR39" i="11"/>
  <c r="AO38" i="11"/>
  <c r="AR40" i="11"/>
  <c r="AO39" i="11"/>
  <c r="AE59" i="11"/>
  <c r="Z60" i="11"/>
  <c r="AD58" i="11"/>
  <c r="B58" i="11"/>
  <c r="Y59" i="11"/>
  <c r="D58" i="11"/>
  <c r="AF58" i="11"/>
  <c r="C148" i="11"/>
  <c r="AF57" i="11"/>
  <c r="AQ37" i="11"/>
  <c r="AN38" i="11"/>
  <c r="J38" i="11"/>
  <c r="E38" i="11"/>
  <c r="AQ38" i="11"/>
  <c r="K38" i="11"/>
  <c r="G38" i="11"/>
  <c r="AD59" i="11"/>
  <c r="B59" i="11"/>
  <c r="Y60" i="11"/>
  <c r="Z61" i="11"/>
  <c r="AE60" i="11"/>
  <c r="D59" i="11"/>
  <c r="AN39" i="11"/>
  <c r="J39" i="11"/>
  <c r="E39" i="11"/>
  <c r="AQ39" i="11"/>
  <c r="K39" i="11"/>
  <c r="G39" i="11"/>
  <c r="AR41" i="11"/>
  <c r="AO40" i="11"/>
  <c r="AR42" i="11"/>
  <c r="AO42" i="11"/>
  <c r="AO41" i="11"/>
  <c r="AD60" i="11"/>
  <c r="B60" i="11"/>
  <c r="Y61" i="11"/>
  <c r="AF59" i="11"/>
  <c r="D60" i="11"/>
  <c r="AF60" i="11"/>
  <c r="AN40" i="11"/>
  <c r="J40" i="11"/>
  <c r="E40" i="11"/>
  <c r="AQ40" i="11"/>
  <c r="K40" i="11"/>
  <c r="G40" i="11"/>
  <c r="AE61" i="11"/>
  <c r="Z62" i="11"/>
  <c r="Z63" i="11"/>
  <c r="AE62" i="11"/>
  <c r="D61" i="11"/>
  <c r="AD61" i="11"/>
  <c r="B61" i="11"/>
  <c r="Y62" i="11"/>
  <c r="AQ41" i="11"/>
  <c r="K41" i="11"/>
  <c r="G41" i="11"/>
  <c r="AN41" i="11"/>
  <c r="J41" i="11"/>
  <c r="E41" i="11"/>
  <c r="K42" i="11"/>
  <c r="G42" i="11"/>
  <c r="AN42" i="11"/>
  <c r="J42" i="11"/>
  <c r="E42" i="11"/>
  <c r="E148" i="11"/>
  <c r="Z64" i="11"/>
  <c r="AE63" i="11"/>
  <c r="AD62" i="11"/>
  <c r="B62" i="11"/>
  <c r="C61" i="11"/>
  <c r="Y63" i="11"/>
  <c r="AQ42" i="11"/>
  <c r="G148" i="11"/>
  <c r="F41" i="11"/>
  <c r="F148" i="11"/>
  <c r="AF61" i="11"/>
  <c r="D62" i="11"/>
  <c r="Y64" i="11"/>
  <c r="AD63" i="11"/>
  <c r="B63" i="11"/>
  <c r="AF62" i="11"/>
  <c r="D63" i="11"/>
  <c r="Z65" i="11"/>
  <c r="AE64" i="11"/>
  <c r="Y65" i="11"/>
  <c r="AD64" i="11"/>
  <c r="B64" i="11"/>
  <c r="D64" i="11"/>
  <c r="Z66" i="11"/>
  <c r="AE66" i="11"/>
  <c r="AE65" i="11"/>
  <c r="AF63" i="11"/>
  <c r="D65" i="11"/>
  <c r="AF65" i="11"/>
  <c r="AW65" i="11"/>
  <c r="D66" i="11"/>
  <c r="AF64" i="11"/>
  <c r="AW64" i="11"/>
  <c r="Y66" i="11"/>
  <c r="AD66" i="11"/>
  <c r="B66" i="11"/>
  <c r="AD65" i="11"/>
  <c r="B65" i="11"/>
  <c r="C66" i="11"/>
  <c r="C149" i="11"/>
  <c r="B149" i="11"/>
  <c r="AF66" i="11"/>
  <c r="AW66" i="11"/>
  <c r="D149" i="11"/>
</calcChain>
</file>

<file path=xl/sharedStrings.xml><?xml version="1.0" encoding="utf-8"?>
<sst xmlns="http://schemas.openxmlformats.org/spreadsheetml/2006/main" count="677" uniqueCount="396">
  <si>
    <t>Voir texte de l'annexe au chapitre pour les références bibliographiques complètes liées à ces estimations</t>
  </si>
  <si>
    <t>Japan</t>
  </si>
  <si>
    <t>United Kingdom</t>
  </si>
  <si>
    <t>France</t>
  </si>
  <si>
    <t>Germany</t>
  </si>
  <si>
    <t>UK</t>
  </si>
  <si>
    <t>1980-2018</t>
  </si>
  <si>
    <t>1932-1980</t>
  </si>
  <si>
    <t>1900-1932</t>
  </si>
  <si>
    <t>Average</t>
  </si>
  <si>
    <t>US</t>
  </si>
  <si>
    <t>Top marginal income tax rate in rich countries, 1900-2018</t>
  </si>
  <si>
    <t>Données utilisées pour le graphique sur le taux marginal supérieur de l'impot sur le revenu</t>
  </si>
  <si>
    <t>Top inheritance tax over the world, 1900-2017</t>
  </si>
  <si>
    <t>Données utilisées pour le graphique sur le taux marginal supérieur de l'impot sur les successions</t>
  </si>
  <si>
    <t>Royaume-Uni: 40% 1988-2018 raised to 41% in order to distinguish it from France/US on the graph</t>
  </si>
  <si>
    <t>France: 15%1959-1968 reduced to 14% in order to distinguish it from Germany on the graph</t>
  </si>
  <si>
    <t>US: 0% 1900-1915 raised to 1% to distinguish it from Germany</t>
  </si>
  <si>
    <t>Source: author's computations using WID.world series (as of 8-1-2019)</t>
  </si>
  <si>
    <t>Données utilisées pour le graphique sur l'inégalité des revenus en Europe, aux Etats-Unis et au Japon 1900-2015</t>
  </si>
  <si>
    <t>Données utilisées pour le graphique sur l'inégalité de la propriété en Europe et aux Etats-Unis 1900-2015</t>
  </si>
  <si>
    <t>UK: see sheet DataG5.4</t>
  </si>
  <si>
    <t>France: see sheet DataG4.1</t>
  </si>
  <si>
    <t>Sweden: see sheet DataG5.5</t>
  </si>
  <si>
    <t xml:space="preserve">shweal_p90p100_992_j_US
USA
Net personal wealth
Top 10% | share | adults | equal split
</t>
  </si>
  <si>
    <t>Downloaded from wid.world on 08-01-2019 at 10:03:09</t>
  </si>
  <si>
    <t xml:space="preserve">shweal_p99p100_992_j_US
USA
Net personal wealth
Top 1% | share | adults | equal split
</t>
  </si>
  <si>
    <t>U.S.         (top 10%)</t>
  </si>
  <si>
    <t>U.S.         (top 1%)</t>
  </si>
  <si>
    <t>Suède   (top 10%)</t>
  </si>
  <si>
    <t>Suède   (top 1%)</t>
  </si>
  <si>
    <t>France (top 10%)</t>
  </si>
  <si>
    <t>France (top 1%)</t>
  </si>
  <si>
    <t>U.K.         (top 10%)</t>
  </si>
  <si>
    <t>U.K.         (top 1%)</t>
  </si>
  <si>
    <t xml:space="preserve">Europe  (top 10%) </t>
  </si>
  <si>
    <t xml:space="preserve">Europe  (top 1%) </t>
  </si>
  <si>
    <t>Sources: author's computations (five-year moving averages) using WID.world series (as of 8-1-2019)</t>
  </si>
  <si>
    <t>US: five-year moving averages (see formulas) based upon WID.world series (Saez-Zucman); 1913-1916 estimates for top 10% shares estimated using top 1% shares (see formula); 1900 estimate based upon</t>
  </si>
  <si>
    <t xml:space="preserve">sfiinc_p90p100_992_t_DE
Germany
Fiscal income
Top 10% | share | adults | tax unit
</t>
  </si>
  <si>
    <t xml:space="preserve">sfiinc_p99p100_992_t_DE
Germany
Fiscal income
Top 1% | share | adults | tax unit
</t>
  </si>
  <si>
    <t>Downloaded from wid.world on 08-01-2019 at 09:45:56</t>
  </si>
  <si>
    <t xml:space="preserve">sfiinc_p90p100_992_t_US
USA
Fiscal income
Top 10% | share | adults | tax unit
</t>
  </si>
  <si>
    <t xml:space="preserve">sfiinc_p99p100_992_t_US
USA
Fiscal income
Top 1% | share | adults | tax unit
</t>
  </si>
  <si>
    <t xml:space="preserve">sfiinc_p90p100_992_t_GB
United Kingdom
Fiscal income
Top 10% | share | adults | tax unit
</t>
  </si>
  <si>
    <t xml:space="preserve">sfiinc_p99p100_992_t_GB
United Kingdom
Fiscal income
Top 1% | share | adults | tax unit
</t>
  </si>
  <si>
    <t xml:space="preserve">sfiinc_p99.9p100_992_t_GB
United Kingdom
Fiscal income
P99.9-100 | share | adults | tax unit
</t>
  </si>
  <si>
    <t xml:space="preserve">sfiinc_p90p100_992_t_SE
Sweden
Fiscal income
Top 10% | share | adults | tax unit
</t>
  </si>
  <si>
    <t xml:space="preserve">sfiinc_p99p100_992_t_SE
Sweden
Fiscal income
Top 1% | share | adults | tax unit
</t>
  </si>
  <si>
    <t xml:space="preserve">sfiinc_p90p100_992_t_FR
France
Fiscal income
Top 10% | share | adults | tax unit
</t>
  </si>
  <si>
    <t xml:space="preserve">sfiinc_p0p50_992_t_FR
France
Fiscal income
Bottom 50% | share | adults | tax unit
</t>
  </si>
  <si>
    <t xml:space="preserve">sfiinc_p99p100_992_t_FR
France
Fiscal income
Top 1% | share | adults | tax unit
</t>
  </si>
  <si>
    <t xml:space="preserve">sfiinc_p90p100_992_i_JP
Japan
Fiscal income
Top 10% | share | adults | individual
</t>
  </si>
  <si>
    <t xml:space="preserve">sfiinc_p99p100_992_i_JP
Japan
Fiscal income
Top 1% | share | adults | individual
</t>
  </si>
  <si>
    <t>Downloaded from wid.world on 08-01-2019 at 16:06:43</t>
  </si>
  <si>
    <t xml:space="preserve">sfiinc_p90p100_992_i_GB
United Kingdom
Fiscal income
Top 10% | share | adults | individual
</t>
  </si>
  <si>
    <t xml:space="preserve">sfiinc_p99p100_992_i_GB
United Kingdom
Fiscal income
Top 1% | share | adults | individual
</t>
  </si>
  <si>
    <t>Tax-Unit Fiscal Income Shares Series</t>
  </si>
  <si>
    <t>Individual Fiscal Income Shares Series</t>
  </si>
  <si>
    <t xml:space="preserve">sptinc_p90p100_992_j_US
USA
Pre-tax national income 
Top 10% | share | adults | equal split
</t>
  </si>
  <si>
    <t xml:space="preserve">sptinc_p99p100_992_j_US
USA
Pre-tax national income 
Top 1% | share | adults | equal split
</t>
  </si>
  <si>
    <t xml:space="preserve">sptinc_p90p100_992_j_FR
France
Pre-tax national income 
Top 10% | share | adults | equal split
</t>
  </si>
  <si>
    <t xml:space="preserve">sptinc_p99p100_992_j_FR
France
Pre-tax national income 
Top 1% | share | adults | equal split
</t>
  </si>
  <si>
    <t>Downloaded from wid.world on 08-01-2019 at 09:51:29</t>
  </si>
  <si>
    <t>Equal-split National Income Shares Series</t>
  </si>
  <si>
    <t>Saez (october 2018 update)</t>
  </si>
  <si>
    <t>Top 10% share (incl. Capital gains)</t>
  </si>
  <si>
    <t>Top 1% share (incl. Capital gains)</t>
  </si>
  <si>
    <t>Ratio FR top10% Equal-Split National income/Tax-Unit Fiscal income</t>
  </si>
  <si>
    <t>Ratio US top10% Equal-Split National income/Tax-Unit Fiscal income</t>
  </si>
  <si>
    <t>Ratio FR top1% Equal-Split National income/Tax-Unit Fiscal income</t>
  </si>
  <si>
    <t>Ratio US top1% Equal-Split National income/Tax-Unit Fiscal income</t>
  </si>
  <si>
    <t>P99.9-100</t>
  </si>
  <si>
    <t>P99.5-99.9</t>
  </si>
  <si>
    <t>P99-99.5</t>
  </si>
  <si>
    <t>P95-99</t>
  </si>
  <si>
    <t>P90-95</t>
  </si>
  <si>
    <t>P80-90</t>
  </si>
  <si>
    <t>P70-80</t>
  </si>
  <si>
    <t>P60-70</t>
  </si>
  <si>
    <t>P50-60</t>
  </si>
  <si>
    <t>P40-50</t>
  </si>
  <si>
    <t>P30-40</t>
  </si>
  <si>
    <t>P0-10</t>
  </si>
  <si>
    <t>Labor income</t>
  </si>
  <si>
    <t>Total income</t>
  </si>
  <si>
    <t>Wealth</t>
  </si>
  <si>
    <t>Capital income</t>
  </si>
  <si>
    <t>P90-99</t>
  </si>
  <si>
    <t>P99-100</t>
  </si>
  <si>
    <t>P90-100</t>
  </si>
  <si>
    <t>P50-90</t>
  </si>
  <si>
    <t>P0-50</t>
  </si>
  <si>
    <t>Top 10-1%</t>
  </si>
  <si>
    <t>Top 1%</t>
  </si>
  <si>
    <t>Top 10%</t>
  </si>
  <si>
    <t>Middle 40%</t>
  </si>
  <si>
    <t>Bottom 50%</t>
  </si>
  <si>
    <t>year for share=50%</t>
  </si>
  <si>
    <t>b=</t>
  </si>
  <si>
    <t>a=</t>
  </si>
  <si>
    <t>Levels 2014 in PPP € 2014</t>
  </si>
  <si>
    <t>Source: OCDE</t>
  </si>
  <si>
    <t>en PPP euro 2014</t>
  </si>
  <si>
    <t>en PPP euro 2012</t>
  </si>
  <si>
    <t>1$ =</t>
  </si>
  <si>
    <t>P50-P60</t>
  </si>
  <si>
    <t>P40-P50</t>
  </si>
  <si>
    <t>P0-P40</t>
  </si>
  <si>
    <t>P0-P30</t>
  </si>
  <si>
    <t>Top 1 -0,1</t>
  </si>
  <si>
    <t>Top 1</t>
  </si>
  <si>
    <t>Top 10-1</t>
  </si>
  <si>
    <t>Top 10</t>
  </si>
  <si>
    <t>Middle 40</t>
  </si>
  <si>
    <t>P0-30</t>
  </si>
  <si>
    <t>Bottom 50</t>
  </si>
  <si>
    <t>All</t>
  </si>
  <si>
    <t>P99-100  (individualized)</t>
  </si>
  <si>
    <t>P90-100  (individualized)</t>
  </si>
  <si>
    <t>P50-90  (individualized)</t>
  </si>
  <si>
    <t>P0-50 (individualized)</t>
  </si>
  <si>
    <t>P99-100 (tax units)</t>
  </si>
  <si>
    <t>P90-100 (tax units)</t>
  </si>
  <si>
    <t>P50-90 (tax units)</t>
  </si>
  <si>
    <t>P0-50 (tax units)</t>
  </si>
  <si>
    <t>P99-100 (fiscal income)</t>
  </si>
  <si>
    <t>P90-100 (fiscal income)</t>
  </si>
  <si>
    <t>P50-90 (fiscal income)</t>
  </si>
  <si>
    <t>P0-50 (fiscal income)</t>
  </si>
  <si>
    <t>verif</t>
  </si>
  <si>
    <t>Other</t>
  </si>
  <si>
    <t>Employers payroll taxes</t>
  </si>
  <si>
    <t>Employees social contributions</t>
  </si>
  <si>
    <t>Fiscal reported income + CSG deductible</t>
  </si>
  <si>
    <t>CSG deductible</t>
  </si>
  <si>
    <t>Gross fiscal income</t>
  </si>
  <si>
    <t>taux CSG deduc</t>
  </si>
  <si>
    <t>Employees contribution rate</t>
  </si>
  <si>
    <t>Fiscal reported income</t>
  </si>
  <si>
    <t>Compensation of employees</t>
  </si>
  <si>
    <t>incl.
Other tax-exempt income (imputed rents and interests</t>
  </si>
  <si>
    <t>incl.
Income paid to pensions and insurance</t>
  </si>
  <si>
    <t>Tax exempt income (life insurance, imputed rents and interest from savings accounts)</t>
  </si>
  <si>
    <t>Retained earnings</t>
  </si>
  <si>
    <t>Corporate income tax</t>
  </si>
  <si>
    <t xml:space="preserve">Taxable dividends, interest, rents and profits </t>
  </si>
  <si>
    <t>share of capital into factor price national income</t>
  </si>
  <si>
    <t>Capital component of factor price natinal income</t>
  </si>
  <si>
    <t>Factor price national income</t>
  </si>
  <si>
    <t>P99.5-100</t>
  </si>
  <si>
    <t>Age</t>
  </si>
  <si>
    <t>Share of working men among men</t>
  </si>
  <si>
    <t>Share of working women among 25-60 yo</t>
  </si>
  <si>
    <t>Proportion of women among 25-60 yo</t>
  </si>
  <si>
    <t>Share of working women among women</t>
  </si>
  <si>
    <t xml:space="preserve">top 0.1% </t>
  </si>
  <si>
    <t>top 1%</t>
  </si>
  <si>
    <t xml:space="preserve"> top 10%</t>
  </si>
  <si>
    <t xml:space="preserve"> top 50%</t>
  </si>
  <si>
    <t>bottom 50%</t>
  </si>
  <si>
    <t>&gt;80 yo</t>
  </si>
  <si>
    <t>70-79</t>
  </si>
  <si>
    <t>60-69</t>
  </si>
  <si>
    <t>50-59</t>
  </si>
  <si>
    <t>40-49</t>
  </si>
  <si>
    <t>30-39</t>
  </si>
  <si>
    <t>20-29</t>
  </si>
  <si>
    <t>Income share</t>
  </si>
  <si>
    <t>year</t>
  </si>
  <si>
    <t>Rents + Financial income</t>
  </si>
  <si>
    <t>Financial income</t>
  </si>
  <si>
    <t>Rents</t>
  </si>
  <si>
    <t>Mixed income</t>
  </si>
  <si>
    <t>wages and pensions</t>
  </si>
  <si>
    <t>Capital Income</t>
  </si>
  <si>
    <t>Wages and pensions</t>
  </si>
  <si>
    <t>P99.999-100</t>
  </si>
  <si>
    <t>P99.99-100</t>
  </si>
  <si>
    <t>US (PPP euro)</t>
  </si>
  <si>
    <t>US ($)</t>
  </si>
  <si>
    <t xml:space="preserve">France </t>
  </si>
  <si>
    <t>ratio France/US (GDP/hour)</t>
  </si>
  <si>
    <t>ratio France/US (national income/ adult)</t>
  </si>
  <si>
    <t>Per adult national income (2014 euro PPP)</t>
  </si>
  <si>
    <t>Per adult national income (2014 $)</t>
  </si>
  <si>
    <t>Per adult national income (2014 euros)</t>
  </si>
  <si>
    <t>Shares (% of compensation of employees)</t>
  </si>
  <si>
    <t>Decomposition of employees compensation</t>
  </si>
  <si>
    <t>Decomposition of capital income share (% of factor price national income)</t>
  </si>
  <si>
    <t>+60 years old</t>
  </si>
  <si>
    <t>40-59 years old</t>
  </si>
  <si>
    <t>20-39 years old</t>
  </si>
  <si>
    <t>Age-capital Income Ratio for some years (Equal-splitpretax income)</t>
  </si>
  <si>
    <t>Age-labor Income Ratio for some years (Equal-split pretax income)</t>
  </si>
  <si>
    <t>Age-Income Ratio for some years (Equal-split pretax income)</t>
  </si>
  <si>
    <t>Share of women and men with factor labor  income&gt;0 among 25-60 y.o</t>
  </si>
  <si>
    <t>Gender capital income ratio for some years</t>
  </si>
  <si>
    <t>Gender labor income ratio for some years</t>
  </si>
  <si>
    <t>Gender income ratio by age for some years</t>
  </si>
  <si>
    <t>Proportion of women in</t>
  </si>
  <si>
    <t>Gender income ratio (pretax labor income)</t>
  </si>
  <si>
    <t>Top 0.1%</t>
  </si>
  <si>
    <t>Top 1-0,1% income composition (in% national income)</t>
  </si>
  <si>
    <t>Top 0.1% income composition (in% national income)</t>
  </si>
  <si>
    <t>Top 1% income composition (in% national income)</t>
  </si>
  <si>
    <t>Top 10-1% income composition (in% national income)</t>
  </si>
  <si>
    <t>Top 10% income composition (in% national income)</t>
  </si>
  <si>
    <t>Middle 40% income composition (in% national income)</t>
  </si>
  <si>
    <t>Bottom 50% income composition (in% national income)</t>
  </si>
  <si>
    <t>labor (individuals)</t>
  </si>
  <si>
    <t>labor (equal split)</t>
  </si>
  <si>
    <t>Share of capital income</t>
  </si>
  <si>
    <t>average pre-tax national income 2012</t>
  </si>
  <si>
    <t>US Pre-tax national income (equal split individuals)</t>
  </si>
  <si>
    <t>Pre-tax national income (equal split individuals)</t>
  </si>
  <si>
    <t>Pre-tax national income (individuals)</t>
  </si>
  <si>
    <t>Fiscal income (tax units)</t>
  </si>
  <si>
    <t>Fiscal income (individuals)</t>
  </si>
  <si>
    <t xml:space="preserve">Age income profile by age </t>
  </si>
  <si>
    <t>Top 1-0.1%</t>
  </si>
  <si>
    <t xml:space="preserve">Top 10% </t>
  </si>
  <si>
    <t>from AppendixTablesII(Distrib)</t>
  </si>
  <si>
    <t>P99-100 (equal split)</t>
  </si>
  <si>
    <t>P90-100 (equal split)</t>
  </si>
  <si>
    <t>P50-90 (equal split)</t>
  </si>
  <si>
    <t>P0-50 (equal split)</t>
  </si>
  <si>
    <t>P99-100 (individuals)</t>
  </si>
  <si>
    <t>P90-100 (individuals)</t>
  </si>
  <si>
    <t>P50-90 (individuals)</t>
  </si>
  <si>
    <t>P0-50 (individuals)</t>
  </si>
  <si>
    <t>Inter and intra generational inequality (equal-split pretax income)</t>
  </si>
  <si>
    <t>Gender inequality</t>
  </si>
  <si>
    <t>Income composition by income groups  (labor vs capital)</t>
  </si>
  <si>
    <t>Income composition by income groups  (labor, capital, mixed income)</t>
  </si>
  <si>
    <t>Income composition by year (Graphs F30 to F33)</t>
  </si>
  <si>
    <t>US equal split individuals</t>
  </si>
  <si>
    <t>equal split individuals</t>
  </si>
  <si>
    <t>Individualized incomes (non equal split)</t>
  </si>
  <si>
    <t>Vérif si peut-être supprimé car lien avec graph désormais en App C</t>
  </si>
  <si>
    <t>Scott-Walker 2018, Table 6 (new estimates of UK inequality using re-discovered Inland Revenue data for 1911-1949)</t>
  </si>
  <si>
    <t>1911b</t>
  </si>
  <si>
    <t>1911c</t>
  </si>
  <si>
    <t>Top 5%</t>
  </si>
  <si>
    <t>Pareto a (top 5% within top 1%)</t>
  </si>
  <si>
    <t>Pareto b</t>
  </si>
  <si>
    <t>(top 10% shares estimated using formulas for shares-within-shares Pareto coefficients; see Piketty 2013, Annexe technique, p.65)</t>
  </si>
  <si>
    <t>1911 (aver.)</t>
  </si>
  <si>
    <t>Pareto a (top 0.1% within top 1%)</t>
  </si>
  <si>
    <t>Pareto a (top 1% within top 10%)</t>
  </si>
  <si>
    <t>Corrected Pareto a (top 1% within top 10%)</t>
  </si>
  <si>
    <t>Corrected top10% share Germany</t>
  </si>
  <si>
    <t>Series for other countries are not fully homoegenous; missing years interpolated using Pareto coefficients (see formulas)</t>
  </si>
  <si>
    <t>Complete homogenous DINA series are available only for France and the US at this stage</t>
  </si>
  <si>
    <r>
      <t xml:space="preserve">U.S.              (top 10%) </t>
    </r>
    <r>
      <rPr>
        <sz val="12"/>
        <rFont val="Arial"/>
        <family val="2"/>
      </rPr>
      <t>(série annuelle)</t>
    </r>
  </si>
  <si>
    <r>
      <t xml:space="preserve">U.S.              (top 1%) </t>
    </r>
    <r>
      <rPr>
        <sz val="12"/>
        <rFont val="Arial"/>
        <family val="2"/>
      </rPr>
      <t>(série annuelle)</t>
    </r>
  </si>
  <si>
    <r>
      <t xml:space="preserve">Europe (top 10%) </t>
    </r>
    <r>
      <rPr>
        <sz val="12"/>
        <rFont val="Arial"/>
        <family val="2"/>
      </rPr>
      <t>(série annuelle) (UK-FR-AL-SU)</t>
    </r>
  </si>
  <si>
    <r>
      <t xml:space="preserve">Europe (top 1%) </t>
    </r>
    <r>
      <rPr>
        <sz val="12"/>
        <rFont val="Arial"/>
        <family val="2"/>
      </rPr>
      <t>(série annuelle) (UK-FR-AL-SU)</t>
    </r>
  </si>
  <si>
    <r>
      <t xml:space="preserve">France (top 10%) </t>
    </r>
    <r>
      <rPr>
        <sz val="12"/>
        <rFont val="Arial"/>
        <family val="2"/>
      </rPr>
      <t>(série annuelle)</t>
    </r>
  </si>
  <si>
    <r>
      <t xml:space="preserve">France (top 1%)         </t>
    </r>
    <r>
      <rPr>
        <sz val="12"/>
        <rFont val="Arial"/>
        <family val="2"/>
      </rPr>
      <t>(série annuelle)</t>
    </r>
  </si>
  <si>
    <r>
      <t xml:space="preserve">U.K.           (top 10%) </t>
    </r>
    <r>
      <rPr>
        <sz val="12"/>
        <rFont val="Arial"/>
        <family val="2"/>
      </rPr>
      <t>(série annuelle)</t>
    </r>
  </si>
  <si>
    <r>
      <t xml:space="preserve">U.K.           (top 1%) </t>
    </r>
    <r>
      <rPr>
        <sz val="12"/>
        <rFont val="Arial"/>
        <family val="2"/>
      </rPr>
      <t>(série annuelle)</t>
    </r>
  </si>
  <si>
    <r>
      <t xml:space="preserve">Allemagne (top 10%) </t>
    </r>
    <r>
      <rPr>
        <sz val="12"/>
        <rFont val="Arial"/>
        <family val="2"/>
      </rPr>
      <t>(série annuelle)</t>
    </r>
  </si>
  <si>
    <r>
      <t xml:space="preserve">Allemagne (top 1%) </t>
    </r>
    <r>
      <rPr>
        <sz val="12"/>
        <rFont val="Arial"/>
        <family val="2"/>
      </rPr>
      <t>(série annuelle)</t>
    </r>
  </si>
  <si>
    <r>
      <t xml:space="preserve">Suède    (top 10%) </t>
    </r>
    <r>
      <rPr>
        <sz val="12"/>
        <rFont val="Arial"/>
        <family val="2"/>
      </rPr>
      <t>(série annuelle)</t>
    </r>
  </si>
  <si>
    <r>
      <t xml:space="preserve">Suède    (top 1%) </t>
    </r>
    <r>
      <rPr>
        <sz val="12"/>
        <rFont val="Arial"/>
        <family val="2"/>
      </rPr>
      <t>(série annuelle)</t>
    </r>
  </si>
  <si>
    <r>
      <t xml:space="preserve">Japon    (top 1%) </t>
    </r>
    <r>
      <rPr>
        <sz val="12"/>
        <rFont val="Arial"/>
        <family val="2"/>
      </rPr>
      <t>(série annuelle)</t>
    </r>
  </si>
  <si>
    <r>
      <t xml:space="preserve">Japon    (top 10%) </t>
    </r>
    <r>
      <rPr>
        <sz val="12"/>
        <rFont val="Arial"/>
        <family val="2"/>
      </rPr>
      <t>(série annuelle)</t>
    </r>
  </si>
  <si>
    <r>
      <t xml:space="preserve">U.S.              (top 10%) </t>
    </r>
    <r>
      <rPr>
        <sz val="12"/>
        <rFont val="Arial Narrow"/>
        <family val="2"/>
      </rPr>
      <t>(moyennes mobiles quinquenalles)</t>
    </r>
  </si>
  <si>
    <r>
      <t xml:space="preserve">Europe (top 10%) </t>
    </r>
    <r>
      <rPr>
        <sz val="12"/>
        <rFont val="Arial Narrow"/>
        <family val="2"/>
      </rPr>
      <t>(moyennes mobiles quinquenalles)</t>
    </r>
    <r>
      <rPr>
        <sz val="12"/>
        <rFont val="Arial"/>
        <family val="2"/>
      </rPr>
      <t xml:space="preserve"> (UK-FR-AL-SU)</t>
    </r>
  </si>
  <si>
    <r>
      <t xml:space="preserve">Japon            (top 10%) </t>
    </r>
    <r>
      <rPr>
        <sz val="12"/>
        <rFont val="Arial Narrow"/>
        <family val="2"/>
      </rPr>
      <t>(moyennes mobiles quinquenalles)</t>
    </r>
  </si>
  <si>
    <t>Détail des calculs: ne pas effacer</t>
  </si>
  <si>
    <t>Notes: (1) Boom-years peaks for Japon 1970-1972 and 1988-1990 and Sweden 1989-1990 reduced so as to be more in line with DINA standards (see US comparison between DINA anf fiscal series)</t>
  </si>
  <si>
    <t>(2) Raw top 10% shares look un plausibly small relative to top 1% shares in pre-1914 Germany (and Pareto b coefficient unplausibly high); they were corrected on the basis of Pareto interpolations (see formulas) (top 1% shares were left uncorrected)</t>
  </si>
  <si>
    <r>
      <t xml:space="preserve">Séries utilisés sur la part du top 10% et du top 1% dans le revenu total </t>
    </r>
    <r>
      <rPr>
        <sz val="12"/>
        <rFont val="Arial"/>
        <family val="2"/>
      </rPr>
      <t xml:space="preserve">(calculs de l'auteur à partir des séries WID.world) </t>
    </r>
  </si>
  <si>
    <r>
      <t>Séries sur la part du top 10% et top 1% dans le total des propriétés privés</t>
    </r>
    <r>
      <rPr>
        <sz val="12"/>
        <rFont val="Arial"/>
        <family val="2"/>
      </rPr>
      <t xml:space="preserve"> (moyennes mobiles quinquennales)                            (calculs de l'auteur à partir des séries WID.world)</t>
    </r>
  </si>
  <si>
    <t>Séries de données utilisées pour les graphiques comparant l'inégalité des revenus du capital, de la propriété du capital, du revenu total et du revenu du travail</t>
  </si>
  <si>
    <t>Data series from GGPDINA2017_NoLinks.xlsx (sheet DataFigures)</t>
  </si>
  <si>
    <t>(total des prélèvements obligatoires, en % du revenu national)</t>
  </si>
  <si>
    <t>U.S.</t>
  </si>
  <si>
    <t>U.K.</t>
  </si>
  <si>
    <t>Sweden</t>
  </si>
  <si>
    <t>United States</t>
  </si>
  <si>
    <t>Details series (see sources at the bottom) (version mise à jour de TS13.1, chapitre 13, Le capital au 21e siècle</t>
  </si>
  <si>
    <t>Données utilisées pour le graphique sur la montée de l'Etat fiscal dans les pays riches</t>
  </si>
  <si>
    <t>France: Piketty 2010, On the long run evolution of inheritance, table A9 and A12, % national income</t>
  </si>
  <si>
    <t>US, UK, Sweden: Kleven-Kreiner-Saez 2009, Why can modern governements tax so much?, NBER WP, datafig2, % GDP</t>
  </si>
  <si>
    <t>United Kingdom (% GDP)</t>
  </si>
  <si>
    <t>United States     (% GDP)</t>
  </si>
  <si>
    <t>Sweden             (% GDP)</t>
  </si>
  <si>
    <t>France                        (% national income)</t>
  </si>
  <si>
    <t>Germany                     (% national income)</t>
  </si>
  <si>
    <t xml:space="preserve">Taxation trends in the European Union, 2017 Edition, p.16, 77, 80, 136, 139 </t>
  </si>
  <si>
    <t>Series for Germany from Piketty-Zucman 2013 Table DE.3d</t>
  </si>
  <si>
    <t>Table S13.2. Les dépenses publiques dans les pays riches (moyenne 2000-2010, % GDP)</t>
  </si>
  <si>
    <t>Allemagne</t>
  </si>
  <si>
    <t>Total OCDE</t>
  </si>
  <si>
    <t>(1)</t>
  </si>
  <si>
    <t>(2)</t>
  </si>
  <si>
    <t>(3)</t>
  </si>
  <si>
    <t>(4)</t>
  </si>
  <si>
    <t>(5)</t>
  </si>
  <si>
    <t>Total des dépenses publiques</t>
  </si>
  <si>
    <t>Dépenses sociales</t>
  </si>
  <si>
    <t>Education</t>
  </si>
  <si>
    <t>Santé</t>
  </si>
  <si>
    <t>Retraites</t>
  </si>
  <si>
    <t>Revenus de transferts (hors retraites)</t>
  </si>
  <si>
    <t>Autres dépenses sociales</t>
  </si>
  <si>
    <t>Autres dépenses publiques</t>
  </si>
  <si>
    <t>Notes and sources: This table is borrowed from Piketty-Saez ("Optimal Labor Income Taxation", Handbook of Public Economics, 2014, Table 1). The data sources used to construct this table are the following. OECD Economic Outlook 2012, Annex Tables 25-31; Adema et al., 2011, Table 1.2; Education at a Glance, OECD 2011, Table B4.1. Total public spending includes all government outlays (except net debt interest payments). Other social public spending includes social services to the elderly and the disabled, family services, housing and other social policy areas (see Adema et al., 2011, p.21). We report 2000-2010 averages so as to smooth business cycle variations. Note that tax to GDP ratios are a little bit lower than spending to GDP ratios for two reasons: (a) governments typically run budget deficits (which can be large, around 5-8 GDP points during recessions), (b) governments get revenue from non-tax sources (such as user fees, profits from government owned firms, etc.).</t>
  </si>
  <si>
    <t>Total recettes fiscales (moyenne RU-FR-AL-SU)</t>
  </si>
  <si>
    <t>Moyenne Allemagne-FR-UK</t>
  </si>
  <si>
    <t>Défence, police, justice, etc.</t>
  </si>
  <si>
    <t>Transfers sociaux</t>
  </si>
  <si>
    <t>(table copied from T. Piketty, Le capital au 21e siècle, chapitre 13)</t>
  </si>
  <si>
    <t>Santé 2007</t>
  </si>
  <si>
    <t>Retraites 2007</t>
  </si>
  <si>
    <t>Santé 2012</t>
  </si>
  <si>
    <t>Retraites 2012</t>
  </si>
  <si>
    <t>Voir également OECD Social Expenditures Database, 2016 update</t>
  </si>
  <si>
    <t>Moyenne</t>
  </si>
  <si>
    <t>(Adema et al 2011, Table I.2, updated) (% GDP)</t>
  </si>
  <si>
    <t>Total public education spending (% GDP) (Nontertiary+Tertiary)</t>
  </si>
  <si>
    <t>Voir également calculs dans fichier OECDEducationSpending.xlsx (slight decline 1995-2014) (missing years for Germany-UK; complete series only for France-Sweden)</t>
  </si>
  <si>
    <t xml:space="preserve">Sources: répartition des recettes fiscales moyennes RU-FR-AL-SU (voir graphique sur la montée de l'Etat fiscal) par grands postes de dépenses </t>
  </si>
  <si>
    <t>Calculs de l'auteur à partir de données OCDE pour la période 1950-2015 (voir en particulier Adema et al 2011)</t>
  </si>
  <si>
    <t>Voir également Lindert 2004, Growing public, vol.1, figure 7.1, p.172, et vol. 2, p.194-196, sur les retraites et les autres transferts sociaux pour 1880-1960 (quasi-nuls jusqu'en 1930)</t>
  </si>
  <si>
    <t>Voir également Lindert 2004, Growing public, vol. 2, p.153-155, sur les dépenses d'éducation RU-FR-AL-SU pour 1870-1910 (vs US)</t>
  </si>
  <si>
    <t>Voir notamment Lindert 2004, Growing public, vol.1, table 1..2, figure 1.1 p.12-15 pour les séries de référence sur les dépenses sociales 1880-1995</t>
  </si>
  <si>
    <t>Répartition approximative pour les années 1870-1930 fondée notamment sur les travaux de Lindert 2004 (catégories imparfaitement comparables dans le temps, mais ordres de grandeur ok)</t>
  </si>
  <si>
    <t>Données sur la montée de l'Etat social en Europe 1870-2015 (moyenne Royaume-Uni, France, Suède, Allemagne; répartition des recettes fiscales; le total des dépenses publiques peut être légèrement différent, en général un peu plus élevé)</t>
  </si>
  <si>
    <t>Prévisions 2030-2050: version médiane des prévisions ONU (voir formules et liens)</t>
  </si>
  <si>
    <t>Croissance pop mondiale 2012-2020</t>
  </si>
  <si>
    <t>Hypothèses sous-jacentes à la mise à jour 2010-2020 (voir Le capital au 21e siècle, 2013, Chapitre2TableauxGraphiques.xlsx, Tableaux 2.5 et S2.2):</t>
  </si>
  <si>
    <t>(see sheet DataG0.2 in Chapitre0TableauxGraphiques.xlsx and formulas and links to sheets DataG0.2b and DataG0.2c, themselves borrowed T. Piketty, Le capital au 21e siècle, 2013, Chapitre1TableauxGraphiques.xlsx)</t>
  </si>
  <si>
    <t xml:space="preserve">Sources: </t>
  </si>
  <si>
    <t>Royaume-Uni</t>
  </si>
  <si>
    <t>Italie</t>
  </si>
  <si>
    <t>Données utilisées pour le graphique sur la démographie et l'équilibre des puissances en Europe</t>
  </si>
  <si>
    <t>Séries de population UN/WB/Maddison (UN World Population Prospects 2015, median variant)</t>
  </si>
  <si>
    <t>Etats-Unis</t>
  </si>
  <si>
    <t>Piketty-Zucman 2013 Table UK6a</t>
  </si>
  <si>
    <t>Données utilisées pour le graphique sur le capital privé et la dette publique 1850-2020</t>
  </si>
  <si>
    <t>Source: calculs de l'auteur à partir des séries annuelles WID.world (voir plus bas)</t>
  </si>
  <si>
    <t xml:space="preserve">Source: calculs de l'auteur à partir des séries annuelles WID.world </t>
  </si>
  <si>
    <t>Les séries WID. world débutent en 1855 pour Royaume-Uni et en 1870 pour France-Allemagne-Etats-Unis; complétées pour dette publique 1855-1966 RU (en utilisant Piketty-Zucman 2013 UK.xls, Table UK6a (série 1855-1966: dette financière publique nette; je suppose le même actif financier qu'en 1969, voir formule infra) (et pour 1850 avec Table Uk6e) (correction dénominateur 1932-1937); complétées également pour 1850-1869 FR (en utilisant Piketty-Zucman 2013 France.xls, feuille DataFR2, colonne AT/colonne B) (et Table FR6.f pour private wealth 1850 et 1860) (et correction 1970-1975 pour discontinuité dans actifs publics); et Table US6.f pour US 1850 et 1860.</t>
  </si>
  <si>
    <t>1970-1990</t>
  </si>
  <si>
    <t>1820-1870</t>
  </si>
  <si>
    <t>1990-2020</t>
  </si>
  <si>
    <t>Inflation: chiffres repris du tableau S2.5 (Le capital au 21e siècle, chapitre 2), complété pour 2012-2020 (sans changement significatif)</t>
  </si>
  <si>
    <t>Données utiliées pour les taux d'inflation en Europe et aux Etats-Unis, 1700-2020</t>
  </si>
  <si>
    <t>1700-1820</t>
  </si>
  <si>
    <t>1950-1970</t>
  </si>
  <si>
    <t>1870-1914</t>
  </si>
  <si>
    <t>1914-1950</t>
  </si>
  <si>
    <t>Note: l'inflation allemande moyenne de près de 17% sur la période 1914-1950 exclut l'hyper-inflation de 1923; il s'agit donc de la progression géométrique</t>
  </si>
  <si>
    <t>moyenne de l'indice des prix allemand sur les périodes 1914-1922 et 1924-1950?</t>
  </si>
  <si>
    <t>Suède</t>
  </si>
  <si>
    <t>Source: WIR 2018, Figure 5.2.2. , mise à jour pour 2018 (sauf Suède: Du Rietz et al 2015, table 2, mise à jour 2018) (sauf Italie: Scheve-Stasavadge 2016, mise à jour 2018)</t>
  </si>
  <si>
    <t>Source: WIR 2018, Figure 5.2.3. , mise à jour pour 2018 (sauf Suède et Italie: Scheve-Stasavadge 2016, mis à jour 2018)</t>
  </si>
  <si>
    <t>1870-1910</t>
  </si>
  <si>
    <t>1910-1950</t>
  </si>
  <si>
    <t>1950-1990</t>
  </si>
  <si>
    <t>Europe</t>
  </si>
  <si>
    <t>(always equal-split)</t>
  </si>
  <si>
    <t>Average tax rates by pre-tax income group</t>
  </si>
  <si>
    <t>[1]</t>
  </si>
  <si>
    <t>[2]</t>
  </si>
  <si>
    <t>[3]</t>
  </si>
  <si>
    <t>[4]</t>
  </si>
  <si>
    <t>[5]</t>
  </si>
  <si>
    <t>[6]</t>
  </si>
  <si>
    <t>[7]</t>
  </si>
  <si>
    <t>[8]</t>
  </si>
  <si>
    <t>[9]</t>
  </si>
  <si>
    <t>[10]</t>
  </si>
  <si>
    <t>[11]</t>
  </si>
  <si>
    <t>Population: equal-split individuals (20+)</t>
  </si>
  <si>
    <r>
      <t xml:space="preserve">(% of </t>
    </r>
    <r>
      <rPr>
        <sz val="12"/>
        <color theme="1"/>
        <rFont val="Arial"/>
        <family val="2"/>
      </rPr>
      <t>pre-tax income</t>
    </r>
    <r>
      <rPr>
        <sz val="12"/>
        <color theme="1"/>
        <rFont val="Arial"/>
        <family val="2"/>
      </rPr>
      <t>)</t>
    </r>
  </si>
  <si>
    <t>Bottom 90%</t>
  </si>
  <si>
    <t>Top 0.5%</t>
  </si>
  <si>
    <t>Top 0.01%</t>
  </si>
  <si>
    <t>Top 0.001%</t>
  </si>
  <si>
    <t>check</t>
  </si>
  <si>
    <t>Séries utilisées pour le graphique sur la progressivité fiscale réelle aux Etats-Unis</t>
  </si>
  <si>
    <t>Top400</t>
  </si>
  <si>
    <t>Source: Piketty-Saez-Zucman QJE 2018, PSZ2018AppendixTableII(Distrib).xlsx, Table G1 (voir aussi PSZ2018DINADistrib(External).xlsx pour version mise à jour)</t>
  </si>
  <si>
    <t>Données utilisées pour le graphique sur le capital privé et la dette publique 1700-2020</t>
  </si>
  <si>
    <t>Les séries WID. world débutent en 1855 pour Royaume-Uni et en 1870 pour France-Allemagne-Etats-Unis; complétées pour dette publique 1855-1966 RU (en utilisant Piketty-Zucman 2013 UK.xls, Table UK6a (série 1855-1966: dette financière publique nette; je suppose le même actif financier qu'en 1969, voir formule infra) (et pour 1700-1850 avec Table Uk6e) (correction dénominateur 1932-1937); complétées également pour 1700-1850-1869 FR (en utilisant Piketty-Zucman 2013 France.xls, feuille DataFR2, colonne AT/colonne B) (et Table FR6.f pour private wealth 1850 et 1860) (et correction 1970-1975 pour discontinuité dans actifs publics); et Table US6.f pour US 1850 et 1860.</t>
  </si>
  <si>
    <t>See texte of the appendix for full biblographical references in relation to these estimates</t>
  </si>
  <si>
    <t>See text of the chapter for an interpretative discussion</t>
  </si>
  <si>
    <t>Beware: the estimates presented in this folder are fragile and ought to be interpreted with care</t>
  </si>
  <si>
    <t>T. Piketty, Capital and ideology, HUP 2020</t>
  </si>
  <si>
    <t>Supplementary tables and figures from Chapter 10: The crisis of proprietarian societies</t>
  </si>
  <si>
    <t>(last revised: 7/1/2020)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</si>
</sst>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 _€_-;\-* #,##0.00\ _€_-;_-* &quot;-&quot;??\ _€_-;_-@_-"/>
    <numFmt numFmtId="164" formatCode="0.0%"/>
    <numFmt numFmtId="165" formatCode="_-* #,##0\ _€_-;\-* #,##0\ _€_-;_-* &quot;-&quot;??\ _€_-;_-@_-"/>
    <numFmt numFmtId="166" formatCode="0.0000"/>
    <numFmt numFmtId="167" formatCode="0.0"/>
  </numFmts>
  <fonts count="38"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name val="Arial"/>
      <family val="2"/>
    </font>
    <font>
      <sz val="12"/>
      <color theme="1"/>
      <name val="Arial"/>
      <family val="2"/>
    </font>
    <font>
      <sz val="11"/>
      <name val="Calibri"/>
      <family val="2"/>
    </font>
    <font>
      <sz val="12"/>
      <color theme="1"/>
      <name val="Arial"/>
      <family val="2"/>
    </font>
    <font>
      <b/>
      <sz val="12"/>
      <color theme="1"/>
      <name val="Arial"/>
      <family val="2"/>
    </font>
    <font>
      <sz val="11"/>
      <name val="Calibri"/>
      <family val="2"/>
    </font>
    <font>
      <sz val="10"/>
      <name val="Arial"/>
      <family val="2"/>
    </font>
    <font>
      <sz val="12"/>
      <name val="Arial"/>
      <family val="2"/>
    </font>
    <font>
      <b/>
      <sz val="12"/>
      <name val="Arial"/>
      <family val="2"/>
    </font>
    <font>
      <sz val="12"/>
      <color rgb="FFFF0000"/>
      <name val="Arial"/>
      <family val="2"/>
    </font>
    <font>
      <b/>
      <sz val="14"/>
      <name val="Arial"/>
      <family val="2"/>
    </font>
    <font>
      <sz val="11"/>
      <color theme="1"/>
      <name val="Calibri"/>
      <family val="2"/>
      <scheme val="minor"/>
    </font>
    <font>
      <sz val="11"/>
      <color rgb="FFFF0000"/>
      <name val="Calibri"/>
      <family val="2"/>
      <scheme val="minor"/>
    </font>
    <font>
      <b/>
      <sz val="11"/>
      <color theme="1"/>
      <name val="Calibri"/>
      <family val="2"/>
      <scheme val="minor"/>
    </font>
    <font>
      <b/>
      <sz val="10"/>
      <name val="Arial"/>
      <family val="2"/>
    </font>
    <font>
      <i/>
      <sz val="11"/>
      <color theme="1"/>
      <name val="Calibri"/>
      <family val="2"/>
      <scheme val="minor"/>
    </font>
    <font>
      <b/>
      <sz val="18"/>
      <color rgb="FFFF0000"/>
      <name val="Calibri"/>
      <family val="2"/>
      <scheme val="minor"/>
    </font>
    <font>
      <b/>
      <sz val="14"/>
      <color rgb="FFFF0000"/>
      <name val="Calibri"/>
      <family val="2"/>
      <scheme val="minor"/>
    </font>
    <font>
      <sz val="12"/>
      <name val="Arial Narrow"/>
      <family val="2"/>
    </font>
    <font>
      <sz val="10"/>
      <name val="Arial"/>
      <family val="2"/>
    </font>
    <font>
      <b/>
      <sz val="12"/>
      <name val="Arial"/>
      <family val="2"/>
    </font>
    <font>
      <sz val="8"/>
      <name val="Arial"/>
      <family val="2"/>
    </font>
    <font>
      <sz val="11"/>
      <name val="Arial"/>
      <family val="2"/>
    </font>
    <font>
      <sz val="10"/>
      <name val="Arial"/>
      <family val="2"/>
    </font>
    <font>
      <u/>
      <sz val="12"/>
      <color indexed="12"/>
      <name val="Calibri"/>
      <family val="2"/>
    </font>
    <font>
      <u/>
      <sz val="12"/>
      <color indexed="12"/>
      <name val="Arial"/>
      <family val="2"/>
    </font>
    <font>
      <b/>
      <sz val="14"/>
      <color theme="1"/>
      <name val="Arial"/>
      <family val="2"/>
    </font>
    <font>
      <sz val="10"/>
      <color theme="1"/>
      <name val="Arial"/>
      <family val="2"/>
    </font>
    <font>
      <sz val="10"/>
      <name val="Arial"/>
      <family val="2"/>
    </font>
    <font>
      <sz val="12"/>
      <name val="Arial"/>
      <family val="2"/>
    </font>
    <font>
      <sz val="12"/>
      <color theme="1"/>
      <name val="Arial Narrow"/>
      <family val="2"/>
    </font>
    <font>
      <sz val="11"/>
      <name val="Arial"/>
      <family val="2"/>
    </font>
    <font>
      <sz val="12"/>
      <color theme="1"/>
      <name val="Calibri"/>
      <family val="2"/>
      <scheme val="minor"/>
    </font>
    <font>
      <b/>
      <sz val="12"/>
      <color rgb="FFFF0000"/>
      <name val="Arial"/>
      <family val="2"/>
    </font>
  </fonts>
  <fills count="12">
    <fill>
      <patternFill patternType="none"/>
    </fill>
    <fill>
      <patternFill patternType="gray125"/>
    </fill>
    <fill>
      <patternFill patternType="solid">
        <fgColor theme="5"/>
        <bgColor indexed="64"/>
      </patternFill>
    </fill>
    <fill>
      <patternFill patternType="solid">
        <fgColor theme="0"/>
        <bgColor indexed="64"/>
      </patternFill>
    </fill>
    <fill>
      <patternFill patternType="solid">
        <fgColor rgb="FFFFFF00"/>
        <bgColor indexed="64"/>
      </patternFill>
    </fill>
    <fill>
      <patternFill patternType="solid">
        <fgColor rgb="FF7030A0"/>
        <bgColor indexed="64"/>
      </patternFill>
    </fill>
    <fill>
      <patternFill patternType="solid">
        <fgColor theme="9"/>
        <bgColor indexed="64"/>
      </patternFill>
    </fill>
    <fill>
      <patternFill patternType="solid">
        <fgColor theme="4"/>
        <bgColor indexed="64"/>
      </patternFill>
    </fill>
    <fill>
      <patternFill patternType="solid">
        <fgColor theme="7"/>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6" tint="0.79998168889431442"/>
        <bgColor indexed="64"/>
      </patternFill>
    </fill>
  </fills>
  <borders count="59">
    <border>
      <left/>
      <right/>
      <top/>
      <bottom/>
      <diagonal/>
    </border>
    <border>
      <left style="thick">
        <color auto="1"/>
      </left>
      <right style="thick">
        <color auto="1"/>
      </right>
      <top/>
      <bottom/>
      <diagonal/>
    </border>
    <border>
      <left style="thick">
        <color auto="1"/>
      </left>
      <right style="thick">
        <color auto="1"/>
      </right>
      <top style="thick">
        <color auto="1"/>
      </top>
      <bottom/>
      <diagonal/>
    </border>
    <border>
      <left style="thick">
        <color auto="1"/>
      </left>
      <right style="thick">
        <color auto="1"/>
      </right>
      <top style="thick">
        <color auto="1"/>
      </top>
      <bottom style="thick">
        <color auto="1"/>
      </bottom>
      <diagonal/>
    </border>
    <border>
      <left style="thick">
        <color auto="1"/>
      </left>
      <right/>
      <top/>
      <bottom/>
      <diagonal/>
    </border>
    <border>
      <left/>
      <right style="thick">
        <color auto="1"/>
      </right>
      <top style="thick">
        <color auto="1"/>
      </top>
      <bottom style="thick">
        <color auto="1"/>
      </bottom>
      <diagonal/>
    </border>
    <border>
      <left/>
      <right/>
      <top style="thick">
        <color auto="1"/>
      </top>
      <bottom style="thick">
        <color auto="1"/>
      </bottom>
      <diagonal/>
    </border>
    <border>
      <left style="thick">
        <color auto="1"/>
      </left>
      <right/>
      <top style="thick">
        <color auto="1"/>
      </top>
      <bottom style="thick">
        <color auto="1"/>
      </bottom>
      <diagonal/>
    </border>
    <border>
      <left style="thick">
        <color auto="1"/>
      </left>
      <right style="thick">
        <color auto="1"/>
      </right>
      <top/>
      <bottom style="medium">
        <color auto="1"/>
      </bottom>
      <diagonal/>
    </border>
    <border>
      <left style="medium">
        <color auto="1"/>
      </left>
      <right style="thick">
        <color auto="1"/>
      </right>
      <top/>
      <bottom style="medium">
        <color auto="1"/>
      </bottom>
      <diagonal/>
    </border>
    <border>
      <left style="medium">
        <color auto="1"/>
      </left>
      <right style="thick">
        <color auto="1"/>
      </right>
      <top/>
      <bottom/>
      <diagonal/>
    </border>
    <border>
      <left style="medium">
        <color auto="1"/>
      </left>
      <right style="thick">
        <color auto="1"/>
      </right>
      <top style="thick">
        <color auto="1"/>
      </top>
      <bottom/>
      <diagonal/>
    </border>
    <border>
      <left style="thick">
        <color auto="1"/>
      </left>
      <right/>
      <top style="medium">
        <color auto="1"/>
      </top>
      <bottom/>
      <diagonal/>
    </border>
    <border>
      <left style="thick">
        <color auto="1"/>
      </left>
      <right style="thick">
        <color auto="1"/>
      </right>
      <top style="medium">
        <color auto="1"/>
      </top>
      <bottom/>
      <diagonal/>
    </border>
    <border>
      <left style="medium">
        <color auto="1"/>
      </left>
      <right/>
      <top style="medium">
        <color auto="1"/>
      </top>
      <bottom/>
      <diagonal/>
    </border>
    <border>
      <left/>
      <right/>
      <top style="medium">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style="thick">
        <color auto="1"/>
      </right>
      <top/>
      <bottom style="thick">
        <color auto="1"/>
      </bottom>
      <diagonal/>
    </border>
    <border>
      <left style="medium">
        <color indexed="64"/>
      </left>
      <right/>
      <top/>
      <bottom style="medium">
        <color indexed="64"/>
      </bottom>
      <diagonal/>
    </border>
    <border>
      <left style="medium">
        <color auto="1"/>
      </left>
      <right/>
      <top/>
      <bottom/>
      <diagonal/>
    </border>
    <border>
      <left/>
      <right style="medium">
        <color auto="1"/>
      </right>
      <top/>
      <bottom style="medium">
        <color auto="1"/>
      </bottom>
      <diagonal/>
    </border>
    <border>
      <left/>
      <right/>
      <top/>
      <bottom style="medium">
        <color auto="1"/>
      </bottom>
      <diagonal/>
    </border>
    <border>
      <left/>
      <right style="medium">
        <color auto="1"/>
      </right>
      <top/>
      <bottom/>
      <diagonal/>
    </border>
    <border>
      <left style="thin">
        <color auto="1"/>
      </left>
      <right/>
      <top/>
      <bottom/>
      <diagonal/>
    </border>
    <border>
      <left/>
      <right style="thin">
        <color auto="1"/>
      </right>
      <top/>
      <bottom/>
      <diagonal/>
    </border>
    <border>
      <left style="thin">
        <color indexed="64"/>
      </left>
      <right style="thin">
        <color indexed="64"/>
      </right>
      <top style="medium">
        <color indexed="64"/>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auto="1"/>
      </right>
      <top style="medium">
        <color auto="1"/>
      </top>
      <bottom/>
      <diagonal/>
    </border>
    <border>
      <left/>
      <right/>
      <top style="medium">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bottom style="double">
        <color indexed="64"/>
      </bottom>
      <diagonal/>
    </border>
    <border>
      <left/>
      <right/>
      <top/>
      <bottom style="thin">
        <color indexed="64"/>
      </bottom>
      <diagonal/>
    </border>
    <border>
      <left style="thick">
        <color indexed="64"/>
      </left>
      <right style="thin">
        <color indexed="64"/>
      </right>
      <top style="thick">
        <color indexed="64"/>
      </top>
      <bottom style="thick">
        <color indexed="64"/>
      </bottom>
      <diagonal/>
    </border>
    <border>
      <left/>
      <right/>
      <top style="thin">
        <color auto="1"/>
      </top>
      <bottom/>
      <diagonal/>
    </border>
    <border>
      <left/>
      <right style="thick">
        <color auto="1"/>
      </right>
      <top style="thin">
        <color auto="1"/>
      </top>
      <bottom/>
      <diagonal/>
    </border>
    <border>
      <left style="thick">
        <color auto="1"/>
      </left>
      <right/>
      <top/>
      <bottom style="thin">
        <color auto="1"/>
      </bottom>
      <diagonal/>
    </border>
    <border>
      <left/>
      <right style="thick">
        <color auto="1"/>
      </right>
      <top/>
      <bottom style="thin">
        <color auto="1"/>
      </bottom>
      <diagonal/>
    </border>
    <border>
      <left style="thick">
        <color auto="1"/>
      </left>
      <right/>
      <top style="thin">
        <color auto="1"/>
      </top>
      <bottom/>
      <diagonal/>
    </border>
    <border>
      <left style="thick">
        <color auto="1"/>
      </left>
      <right/>
      <top/>
      <bottom style="dashed">
        <color auto="1"/>
      </bottom>
      <diagonal/>
    </border>
    <border>
      <left/>
      <right/>
      <top/>
      <bottom style="dashed">
        <color auto="1"/>
      </bottom>
      <diagonal/>
    </border>
    <border>
      <left/>
      <right style="thick">
        <color auto="1"/>
      </right>
      <top/>
      <bottom style="dashed">
        <color auto="1"/>
      </bottom>
      <diagonal/>
    </border>
    <border>
      <left style="thick">
        <color auto="1"/>
      </left>
      <right/>
      <top style="dashed">
        <color auto="1"/>
      </top>
      <bottom/>
      <diagonal/>
    </border>
    <border>
      <left/>
      <right/>
      <top style="dashed">
        <color auto="1"/>
      </top>
      <bottom/>
      <diagonal/>
    </border>
    <border>
      <left/>
      <right style="thick">
        <color auto="1"/>
      </right>
      <top style="dashed">
        <color auto="1"/>
      </top>
      <bottom/>
      <diagonal/>
    </border>
  </borders>
  <cellStyleXfs count="23">
    <xf numFmtId="0" fontId="0" fillId="0" borderId="0"/>
    <xf numFmtId="0" fontId="9" fillId="0" borderId="0"/>
    <xf numFmtId="9" fontId="9" fillId="0" borderId="0" applyFont="0" applyFill="0" applyBorder="0" applyAlignment="0" applyProtection="0"/>
    <xf numFmtId="0" fontId="10" fillId="0" borderId="0"/>
    <xf numFmtId="9" fontId="10" fillId="0" borderId="0" applyFont="0" applyFill="0" applyBorder="0" applyAlignment="0" applyProtection="0"/>
    <xf numFmtId="43" fontId="15" fillId="0" borderId="0" applyFont="0" applyFill="0" applyBorder="0" applyAlignment="0" applyProtection="0"/>
    <xf numFmtId="9" fontId="15" fillId="0" borderId="0" applyFont="0" applyFill="0" applyBorder="0" applyAlignment="0" applyProtection="0"/>
    <xf numFmtId="0" fontId="10" fillId="0" borderId="0"/>
    <xf numFmtId="0" fontId="23" fillId="0" borderId="0"/>
    <xf numFmtId="0" fontId="10" fillId="0" borderId="0"/>
    <xf numFmtId="0" fontId="10" fillId="0" borderId="0"/>
    <xf numFmtId="0" fontId="26" fillId="0" borderId="0"/>
    <xf numFmtId="0" fontId="27" fillId="0" borderId="0"/>
    <xf numFmtId="0" fontId="27" fillId="0" borderId="0"/>
    <xf numFmtId="0" fontId="28" fillId="0" borderId="0" applyNumberFormat="0" applyFill="0" applyBorder="0" applyAlignment="0" applyProtection="0"/>
    <xf numFmtId="0" fontId="7" fillId="0" borderId="0"/>
    <xf numFmtId="0" fontId="32" fillId="0" borderId="0"/>
    <xf numFmtId="0" fontId="32" fillId="0" borderId="0"/>
    <xf numFmtId="0" fontId="6" fillId="0" borderId="0"/>
    <xf numFmtId="0" fontId="7" fillId="0" borderId="0"/>
    <xf numFmtId="9" fontId="7" fillId="0" borderId="0" applyFont="0" applyFill="0" applyBorder="0" applyAlignment="0" applyProtection="0"/>
    <xf numFmtId="9" fontId="6" fillId="0" borderId="0" applyFont="0" applyFill="0" applyBorder="0" applyAlignment="0" applyProtection="0"/>
    <xf numFmtId="9" fontId="36" fillId="0" borderId="0" applyFont="0" applyFill="0" applyBorder="0" applyAlignment="0" applyProtection="0"/>
  </cellStyleXfs>
  <cellXfs count="471">
    <xf numFmtId="0" fontId="0" fillId="0" borderId="0" xfId="0"/>
    <xf numFmtId="0" fontId="7" fillId="0" borderId="0" xfId="0" applyFont="1"/>
    <xf numFmtId="0" fontId="8" fillId="0" borderId="0" xfId="0" applyFont="1"/>
    <xf numFmtId="0" fontId="10" fillId="0" borderId="0" xfId="3"/>
    <xf numFmtId="0" fontId="10" fillId="0" borderId="0" xfId="3" applyAlignment="1">
      <alignment horizontal="left"/>
    </xf>
    <xf numFmtId="9" fontId="11" fillId="0" borderId="0" xfId="3" applyNumberFormat="1" applyFont="1" applyBorder="1" applyAlignment="1">
      <alignment horizontal="center"/>
    </xf>
    <xf numFmtId="0" fontId="11" fillId="0" borderId="0" xfId="3" applyFont="1" applyBorder="1" applyAlignment="1">
      <alignment horizontal="center"/>
    </xf>
    <xf numFmtId="9" fontId="11" fillId="0" borderId="1" xfId="3" applyNumberFormat="1" applyFont="1" applyBorder="1" applyAlignment="1">
      <alignment horizontal="center"/>
    </xf>
    <xf numFmtId="0" fontId="11" fillId="0" borderId="1" xfId="3" applyFont="1" applyBorder="1" applyAlignment="1">
      <alignment horizontal="center"/>
    </xf>
    <xf numFmtId="9" fontId="11" fillId="0" borderId="2" xfId="3" applyNumberFormat="1" applyFont="1" applyBorder="1" applyAlignment="1">
      <alignment horizontal="center"/>
    </xf>
    <xf numFmtId="0" fontId="11" fillId="0" borderId="2" xfId="3" applyFont="1" applyBorder="1" applyAlignment="1">
      <alignment horizontal="center"/>
    </xf>
    <xf numFmtId="0" fontId="12" fillId="0" borderId="0" xfId="3" applyFont="1" applyBorder="1" applyAlignment="1">
      <alignment horizontal="center" vertical="center" wrapText="1"/>
    </xf>
    <xf numFmtId="0" fontId="11" fillId="0" borderId="3" xfId="3" applyFont="1" applyBorder="1" applyAlignment="1">
      <alignment horizontal="center" vertical="center" wrapText="1"/>
    </xf>
    <xf numFmtId="0" fontId="11" fillId="0" borderId="4" xfId="3" applyFont="1" applyBorder="1"/>
    <xf numFmtId="0" fontId="10" fillId="0" borderId="0" xfId="3" applyAlignment="1">
      <alignment horizontal="center" vertical="center"/>
    </xf>
    <xf numFmtId="0" fontId="12" fillId="0" borderId="0" xfId="3" applyFont="1" applyAlignment="1">
      <alignment vertical="center"/>
    </xf>
    <xf numFmtId="0" fontId="12" fillId="0" borderId="0" xfId="3" applyFont="1"/>
    <xf numFmtId="0" fontId="11" fillId="0" borderId="4" xfId="3" applyFont="1" applyBorder="1" applyAlignment="1">
      <alignment horizontal="center"/>
    </xf>
    <xf numFmtId="9" fontId="11" fillId="0" borderId="8" xfId="3" applyNumberFormat="1" applyFont="1" applyBorder="1" applyAlignment="1">
      <alignment horizontal="center"/>
    </xf>
    <xf numFmtId="0" fontId="11" fillId="0" borderId="9" xfId="3" applyFont="1" applyBorder="1" applyAlignment="1">
      <alignment horizontal="center"/>
    </xf>
    <xf numFmtId="0" fontId="11" fillId="0" borderId="10" xfId="3" applyFont="1" applyBorder="1" applyAlignment="1">
      <alignment horizontal="center"/>
    </xf>
    <xf numFmtId="0" fontId="11" fillId="0" borderId="11" xfId="3" applyFont="1" applyBorder="1" applyAlignment="1">
      <alignment horizontal="center"/>
    </xf>
    <xf numFmtId="0" fontId="11" fillId="0" borderId="12" xfId="3" applyFont="1" applyBorder="1" applyAlignment="1">
      <alignment horizontal="center" vertical="center" wrapText="1"/>
    </xf>
    <xf numFmtId="0" fontId="11" fillId="0" borderId="13" xfId="3" applyFont="1" applyBorder="1" applyAlignment="1">
      <alignment horizontal="center" vertical="center" wrapText="1"/>
    </xf>
    <xf numFmtId="0" fontId="11" fillId="0" borderId="14" xfId="3" applyFont="1" applyBorder="1"/>
    <xf numFmtId="9" fontId="13" fillId="0" borderId="1" xfId="3" applyNumberFormat="1" applyFont="1" applyBorder="1" applyAlignment="1">
      <alignment horizontal="center"/>
    </xf>
    <xf numFmtId="0" fontId="11" fillId="0" borderId="0" xfId="3" applyFont="1" applyBorder="1" applyAlignment="1">
      <alignment horizontal="left"/>
    </xf>
    <xf numFmtId="0" fontId="11" fillId="0" borderId="0" xfId="3" applyFont="1"/>
    <xf numFmtId="0" fontId="11" fillId="0" borderId="16" xfId="3" applyFont="1" applyBorder="1" applyAlignment="1">
      <alignment horizontal="center"/>
    </xf>
    <xf numFmtId="9" fontId="11" fillId="0" borderId="17" xfId="3" applyNumberFormat="1" applyFont="1" applyBorder="1" applyAlignment="1">
      <alignment horizontal="center"/>
    </xf>
    <xf numFmtId="9" fontId="11" fillId="0" borderId="18" xfId="3" applyNumberFormat="1" applyFont="1" applyBorder="1" applyAlignment="1">
      <alignment horizontal="center"/>
    </xf>
    <xf numFmtId="9" fontId="11" fillId="0" borderId="19" xfId="3" applyNumberFormat="1" applyFont="1" applyBorder="1" applyAlignment="1">
      <alignment horizontal="center"/>
    </xf>
    <xf numFmtId="0" fontId="11" fillId="0" borderId="20" xfId="3" applyFont="1" applyBorder="1" applyAlignment="1">
      <alignment horizontal="center"/>
    </xf>
    <xf numFmtId="9" fontId="11" fillId="0" borderId="21" xfId="3" applyNumberFormat="1" applyFont="1" applyBorder="1" applyAlignment="1">
      <alignment horizontal="center"/>
    </xf>
    <xf numFmtId="9" fontId="11" fillId="0" borderId="22" xfId="3" applyNumberFormat="1" applyFont="1" applyBorder="1" applyAlignment="1">
      <alignment horizontal="center"/>
    </xf>
    <xf numFmtId="164" fontId="11" fillId="0" borderId="23" xfId="3" applyNumberFormat="1" applyFont="1" applyBorder="1" applyAlignment="1">
      <alignment horizontal="center"/>
    </xf>
    <xf numFmtId="164" fontId="7" fillId="0" borderId="23" xfId="0" applyNumberFormat="1" applyFont="1" applyBorder="1" applyAlignment="1">
      <alignment horizontal="center"/>
    </xf>
    <xf numFmtId="0" fontId="11" fillId="0" borderId="23" xfId="3" applyFont="1" applyBorder="1" applyAlignment="1">
      <alignment horizontal="center"/>
    </xf>
    <xf numFmtId="0" fontId="11" fillId="0" borderId="1" xfId="3" applyFont="1" applyBorder="1"/>
    <xf numFmtId="164" fontId="7" fillId="0" borderId="1" xfId="0" applyNumberFormat="1" applyFont="1" applyBorder="1" applyAlignment="1">
      <alignment horizontal="center"/>
    </xf>
    <xf numFmtId="164" fontId="11" fillId="0" borderId="1" xfId="3" applyNumberFormat="1" applyFont="1" applyBorder="1" applyAlignment="1">
      <alignment horizontal="center"/>
    </xf>
    <xf numFmtId="164" fontId="11" fillId="0" borderId="1" xfId="4" applyNumberFormat="1" applyFont="1" applyBorder="1" applyAlignment="1">
      <alignment horizontal="center"/>
    </xf>
    <xf numFmtId="0" fontId="12" fillId="0" borderId="1" xfId="3" applyFont="1" applyBorder="1" applyAlignment="1">
      <alignment horizontal="center" vertical="center" wrapText="1"/>
    </xf>
    <xf numFmtId="0" fontId="12" fillId="0" borderId="1" xfId="3" applyFont="1" applyBorder="1"/>
    <xf numFmtId="0" fontId="14" fillId="0" borderId="2" xfId="3" applyFont="1" applyBorder="1" applyAlignment="1">
      <alignment vertical="center"/>
    </xf>
    <xf numFmtId="164" fontId="11" fillId="0" borderId="0" xfId="3" applyNumberFormat="1" applyFont="1"/>
    <xf numFmtId="164" fontId="11" fillId="0" borderId="0" xfId="3" applyNumberFormat="1" applyFont="1" applyAlignment="1">
      <alignment vertical="center"/>
    </xf>
    <xf numFmtId="0" fontId="7" fillId="0" borderId="0" xfId="0" applyFont="1" applyAlignment="1">
      <alignment wrapText="1"/>
    </xf>
    <xf numFmtId="164" fontId="7" fillId="0" borderId="0" xfId="0" applyNumberFormat="1" applyFont="1" applyAlignment="1">
      <alignment horizontal="center"/>
    </xf>
    <xf numFmtId="164" fontId="11" fillId="0" borderId="0" xfId="3" applyNumberFormat="1" applyFont="1" applyAlignment="1">
      <alignment horizontal="center"/>
    </xf>
    <xf numFmtId="164" fontId="13" fillId="0" borderId="0" xfId="3" applyNumberFormat="1" applyFont="1" applyAlignment="1">
      <alignment horizontal="center"/>
    </xf>
    <xf numFmtId="0" fontId="7" fillId="0" borderId="0" xfId="0" applyFont="1" applyAlignment="1">
      <alignment horizontal="center" vertical="center" wrapText="1"/>
    </xf>
    <xf numFmtId="9" fontId="7" fillId="0" borderId="0" xfId="0" applyNumberFormat="1" applyFont="1" applyAlignment="1">
      <alignment horizontal="center" vertical="center" wrapText="1"/>
    </xf>
    <xf numFmtId="9" fontId="13" fillId="0" borderId="0" xfId="0" applyNumberFormat="1" applyFont="1" applyAlignment="1">
      <alignment horizontal="center" vertical="center" wrapText="1"/>
    </xf>
    <xf numFmtId="9" fontId="13" fillId="0" borderId="0" xfId="3" applyNumberFormat="1" applyFont="1" applyAlignment="1">
      <alignment horizontal="center"/>
    </xf>
    <xf numFmtId="164" fontId="13" fillId="0" borderId="0" xfId="0" applyNumberFormat="1" applyFont="1" applyAlignment="1">
      <alignment horizontal="center"/>
    </xf>
    <xf numFmtId="0" fontId="10" fillId="0" borderId="0" xfId="3" applyBorder="1"/>
    <xf numFmtId="9" fontId="0" fillId="0" borderId="0" xfId="6" applyFont="1" applyAlignment="1">
      <alignment horizontal="center" vertical="center"/>
    </xf>
    <xf numFmtId="0" fontId="0" fillId="0" borderId="0" xfId="0" applyAlignment="1">
      <alignment horizontal="center" vertical="center"/>
    </xf>
    <xf numFmtId="0" fontId="0" fillId="0" borderId="25" xfId="0" applyBorder="1"/>
    <xf numFmtId="0" fontId="0" fillId="0" borderId="25" xfId="0" applyBorder="1" applyAlignment="1">
      <alignment horizontal="center" vertical="center"/>
    </xf>
    <xf numFmtId="0" fontId="0" fillId="0" borderId="0" xfId="0" applyBorder="1"/>
    <xf numFmtId="0" fontId="0" fillId="0" borderId="0" xfId="0" applyBorder="1" applyAlignment="1">
      <alignment horizontal="center" vertical="center"/>
    </xf>
    <xf numFmtId="0" fontId="0" fillId="0" borderId="0" xfId="0" applyFill="1"/>
    <xf numFmtId="0" fontId="0" fillId="0" borderId="0" xfId="0" applyAlignment="1">
      <alignment horizontal="center"/>
    </xf>
    <xf numFmtId="0" fontId="0" fillId="0" borderId="0" xfId="0" applyNumberFormat="1"/>
    <xf numFmtId="164" fontId="0" fillId="0" borderId="0" xfId="0" applyNumberFormat="1" applyAlignment="1">
      <alignment horizontal="center" vertical="center"/>
    </xf>
    <xf numFmtId="164" fontId="0" fillId="0" borderId="26" xfId="0" applyNumberFormat="1" applyBorder="1" applyAlignment="1">
      <alignment horizontal="center" vertical="center"/>
    </xf>
    <xf numFmtId="164" fontId="0" fillId="0" borderId="27" xfId="0" applyNumberFormat="1" applyBorder="1" applyAlignment="1">
      <alignment horizontal="center" vertical="center"/>
    </xf>
    <xf numFmtId="0" fontId="0" fillId="0" borderId="27" xfId="0" applyBorder="1"/>
    <xf numFmtId="0" fontId="0" fillId="0" borderId="27" xfId="0" applyBorder="1" applyAlignment="1">
      <alignment horizontal="center" vertical="center"/>
    </xf>
    <xf numFmtId="0" fontId="0" fillId="0" borderId="24" xfId="0" applyBorder="1" applyAlignment="1">
      <alignment horizontal="center" vertical="center"/>
    </xf>
    <xf numFmtId="164" fontId="0" fillId="0" borderId="28" xfId="0" applyNumberFormat="1" applyBorder="1" applyAlignment="1">
      <alignment horizontal="center" vertical="center"/>
    </xf>
    <xf numFmtId="164" fontId="0" fillId="0" borderId="0" xfId="0" applyNumberFormat="1" applyBorder="1" applyAlignment="1">
      <alignment horizontal="center" vertical="center"/>
    </xf>
    <xf numFmtId="1" fontId="0" fillId="0" borderId="25" xfId="0" applyNumberFormat="1" applyBorder="1" applyAlignment="1">
      <alignment horizontal="center" vertical="center"/>
    </xf>
    <xf numFmtId="0" fontId="0" fillId="0" borderId="28" xfId="0" applyBorder="1"/>
    <xf numFmtId="9" fontId="0" fillId="0" borderId="0" xfId="0" applyNumberFormat="1" applyAlignment="1">
      <alignment horizontal="center"/>
    </xf>
    <xf numFmtId="3" fontId="0" fillId="0" borderId="0" xfId="0" applyNumberFormat="1" applyAlignment="1">
      <alignment horizontal="center"/>
    </xf>
    <xf numFmtId="1" fontId="0" fillId="0" borderId="0" xfId="0" applyNumberFormat="1" applyAlignment="1">
      <alignment horizontal="center" vertical="center"/>
    </xf>
    <xf numFmtId="0" fontId="0" fillId="2" borderId="28" xfId="0" applyFill="1" applyBorder="1"/>
    <xf numFmtId="164" fontId="0" fillId="2" borderId="0" xfId="0" applyNumberFormat="1" applyFill="1" applyBorder="1" applyAlignment="1">
      <alignment horizontal="center" vertical="center"/>
    </xf>
    <xf numFmtId="0" fontId="0" fillId="2" borderId="0" xfId="0" applyFill="1" applyBorder="1"/>
    <xf numFmtId="1" fontId="0" fillId="2" borderId="0" xfId="0" applyNumberFormat="1" applyFill="1" applyBorder="1" applyAlignment="1">
      <alignment horizontal="center" vertical="center"/>
    </xf>
    <xf numFmtId="0" fontId="0" fillId="2" borderId="25" xfId="0" applyFill="1" applyBorder="1" applyAlignment="1">
      <alignment horizontal="center" vertical="center"/>
    </xf>
    <xf numFmtId="1" fontId="0" fillId="0" borderId="0" xfId="0" applyNumberFormat="1" applyBorder="1" applyAlignment="1">
      <alignment horizontal="center" vertical="center"/>
    </xf>
    <xf numFmtId="9" fontId="0" fillId="0" borderId="0" xfId="0" applyNumberFormat="1" applyFill="1" applyAlignment="1">
      <alignment horizontal="center"/>
    </xf>
    <xf numFmtId="9" fontId="0" fillId="0" borderId="26" xfId="0" applyNumberFormat="1" applyFill="1" applyBorder="1" applyAlignment="1">
      <alignment horizontal="center" vertical="center"/>
    </xf>
    <xf numFmtId="9" fontId="0" fillId="0" borderId="27" xfId="0" applyNumberFormat="1" applyFill="1" applyBorder="1" applyAlignment="1">
      <alignment horizontal="center" vertical="center"/>
    </xf>
    <xf numFmtId="9" fontId="0" fillId="0" borderId="27" xfId="6" applyFont="1" applyFill="1" applyBorder="1" applyAlignment="1">
      <alignment horizontal="center" vertical="center"/>
    </xf>
    <xf numFmtId="9" fontId="0" fillId="0" borderId="24" xfId="0" applyNumberFormat="1" applyFill="1" applyBorder="1" applyAlignment="1">
      <alignment horizontal="center" vertical="center"/>
    </xf>
    <xf numFmtId="0" fontId="0" fillId="3" borderId="26" xfId="0" applyFill="1" applyBorder="1" applyAlignment="1">
      <alignment horizontal="center" vertical="center"/>
    </xf>
    <xf numFmtId="0" fontId="0" fillId="3" borderId="27" xfId="0" applyFill="1" applyBorder="1" applyAlignment="1">
      <alignment horizontal="center" vertical="center"/>
    </xf>
    <xf numFmtId="0" fontId="0" fillId="3" borderId="24" xfId="0" applyFill="1" applyBorder="1" applyAlignment="1">
      <alignment horizontal="center" vertical="center"/>
    </xf>
    <xf numFmtId="9" fontId="0" fillId="3" borderId="26" xfId="6" applyFont="1" applyFill="1" applyBorder="1" applyAlignment="1">
      <alignment horizontal="center" vertical="center"/>
    </xf>
    <xf numFmtId="9" fontId="0" fillId="3" borderId="27" xfId="6" applyFont="1" applyFill="1" applyBorder="1" applyAlignment="1">
      <alignment horizontal="center" vertical="center"/>
    </xf>
    <xf numFmtId="9" fontId="0" fillId="3" borderId="24" xfId="6" applyFont="1" applyFill="1" applyBorder="1" applyAlignment="1">
      <alignment horizontal="center" vertical="center"/>
    </xf>
    <xf numFmtId="164" fontId="0" fillId="3" borderId="28" xfId="6" applyNumberFormat="1" applyFont="1" applyFill="1" applyBorder="1" applyAlignment="1">
      <alignment horizontal="center" vertical="center"/>
    </xf>
    <xf numFmtId="164" fontId="0" fillId="3" borderId="0" xfId="6" applyNumberFormat="1" applyFont="1" applyFill="1" applyBorder="1" applyAlignment="1">
      <alignment horizontal="center" vertical="center"/>
    </xf>
    <xf numFmtId="164" fontId="0" fillId="3" borderId="25" xfId="6" applyNumberFormat="1" applyFont="1" applyFill="1" applyBorder="1" applyAlignment="1">
      <alignment horizontal="center" vertical="center"/>
    </xf>
    <xf numFmtId="164" fontId="0" fillId="3" borderId="0" xfId="6" applyNumberFormat="1" applyFont="1" applyFill="1" applyAlignment="1">
      <alignment horizontal="center" vertical="center"/>
    </xf>
    <xf numFmtId="164" fontId="0" fillId="0" borderId="28" xfId="6" applyNumberFormat="1" applyFont="1" applyFill="1" applyBorder="1" applyAlignment="1">
      <alignment horizontal="center" vertical="center"/>
    </xf>
    <xf numFmtId="164" fontId="0" fillId="0" borderId="0" xfId="6" applyNumberFormat="1" applyFont="1" applyFill="1" applyBorder="1" applyAlignment="1">
      <alignment horizontal="center" vertical="center"/>
    </xf>
    <xf numFmtId="164" fontId="0" fillId="0" borderId="25" xfId="6" applyNumberFormat="1" applyFont="1" applyFill="1" applyBorder="1" applyAlignment="1">
      <alignment horizontal="center" vertical="center"/>
    </xf>
    <xf numFmtId="9" fontId="0" fillId="3" borderId="0" xfId="0" applyNumberFormat="1" applyFill="1" applyBorder="1" applyAlignment="1">
      <alignment horizontal="center" vertical="center"/>
    </xf>
    <xf numFmtId="9" fontId="0" fillId="3" borderId="26" xfId="0" applyNumberFormat="1" applyFill="1" applyBorder="1" applyAlignment="1">
      <alignment horizontal="center" vertical="center"/>
    </xf>
    <xf numFmtId="9" fontId="0" fillId="3" borderId="27" xfId="0" applyNumberFormat="1" applyFill="1" applyBorder="1" applyAlignment="1">
      <alignment horizontal="center" vertical="center"/>
    </xf>
    <xf numFmtId="9" fontId="0" fillId="3" borderId="24" xfId="0" applyNumberFormat="1" applyFill="1" applyBorder="1" applyAlignment="1">
      <alignment horizontal="center" vertical="center"/>
    </xf>
    <xf numFmtId="9" fontId="0" fillId="3" borderId="25" xfId="0" applyNumberFormat="1" applyFill="1" applyBorder="1" applyAlignment="1">
      <alignment horizontal="center" vertical="center"/>
    </xf>
    <xf numFmtId="9" fontId="0" fillId="3" borderId="28" xfId="0" applyNumberFormat="1" applyFill="1" applyBorder="1" applyAlignment="1">
      <alignment horizontal="center" vertical="center"/>
    </xf>
    <xf numFmtId="1" fontId="0" fillId="0" borderId="24" xfId="0" applyNumberFormat="1" applyBorder="1" applyAlignment="1">
      <alignment horizontal="center" vertical="center"/>
    </xf>
    <xf numFmtId="9" fontId="0" fillId="0" borderId="0" xfId="6" applyFont="1" applyFill="1" applyAlignment="1">
      <alignment horizontal="center" vertical="center"/>
    </xf>
    <xf numFmtId="165" fontId="0" fillId="0" borderId="0" xfId="5" applyNumberFormat="1" applyFont="1" applyAlignment="1">
      <alignment horizontal="center" vertical="center"/>
    </xf>
    <xf numFmtId="3" fontId="0" fillId="0" borderId="0" xfId="0" applyNumberFormat="1"/>
    <xf numFmtId="9" fontId="0" fillId="0" borderId="0" xfId="6" applyNumberFormat="1" applyFont="1" applyAlignment="1">
      <alignment horizontal="center" vertical="center"/>
    </xf>
    <xf numFmtId="9" fontId="0" fillId="0" borderId="0" xfId="0" applyNumberFormat="1"/>
    <xf numFmtId="9" fontId="0" fillId="3" borderId="0" xfId="0" applyNumberFormat="1" applyFill="1"/>
    <xf numFmtId="9" fontId="0" fillId="0" borderId="0" xfId="0" applyNumberFormat="1" applyFill="1" applyBorder="1"/>
    <xf numFmtId="9" fontId="0" fillId="0" borderId="29" xfId="0" applyNumberFormat="1" applyBorder="1"/>
    <xf numFmtId="9" fontId="0" fillId="0" borderId="0" xfId="0" applyNumberFormat="1" applyAlignment="1">
      <alignment horizontal="center" vertical="center"/>
    </xf>
    <xf numFmtId="1" fontId="0" fillId="0" borderId="0" xfId="0" applyNumberFormat="1" applyFill="1" applyAlignment="1">
      <alignment horizontal="center" vertical="center"/>
    </xf>
    <xf numFmtId="9" fontId="0" fillId="0" borderId="28" xfId="6" applyNumberFormat="1" applyFont="1" applyBorder="1"/>
    <xf numFmtId="9" fontId="0" fillId="0" borderId="0" xfId="6" applyFont="1" applyBorder="1" applyAlignment="1">
      <alignment horizontal="center"/>
    </xf>
    <xf numFmtId="9" fontId="0" fillId="0" borderId="0" xfId="0" applyNumberFormat="1" applyBorder="1" applyAlignment="1">
      <alignment horizontal="center"/>
    </xf>
    <xf numFmtId="1" fontId="0" fillId="0" borderId="0" xfId="0" applyNumberFormat="1" applyBorder="1" applyAlignment="1">
      <alignment horizontal="center"/>
    </xf>
    <xf numFmtId="0" fontId="0" fillId="3" borderId="0" xfId="0" applyFill="1"/>
    <xf numFmtId="9" fontId="0" fillId="0" borderId="28" xfId="0" applyNumberFormat="1" applyFill="1" applyBorder="1" applyAlignment="1">
      <alignment horizontal="center" vertical="center"/>
    </xf>
    <xf numFmtId="9" fontId="0" fillId="0" borderId="0" xfId="0" applyNumberFormat="1" applyFill="1" applyBorder="1" applyAlignment="1">
      <alignment horizontal="center" vertical="center"/>
    </xf>
    <xf numFmtId="9" fontId="0" fillId="0" borderId="0" xfId="6" applyFont="1" applyFill="1" applyBorder="1" applyAlignment="1">
      <alignment horizontal="center" vertical="center"/>
    </xf>
    <xf numFmtId="9" fontId="0" fillId="0" borderId="25" xfId="0" applyNumberFormat="1" applyFill="1" applyBorder="1" applyAlignment="1">
      <alignment horizontal="center" vertical="center"/>
    </xf>
    <xf numFmtId="0" fontId="0" fillId="3" borderId="28" xfId="0" applyFill="1" applyBorder="1" applyAlignment="1">
      <alignment horizontal="center" vertical="center"/>
    </xf>
    <xf numFmtId="0" fontId="0" fillId="3" borderId="0" xfId="0" applyFill="1" applyBorder="1" applyAlignment="1">
      <alignment horizontal="center" vertical="center"/>
    </xf>
    <xf numFmtId="0" fontId="0" fillId="3" borderId="25" xfId="0" applyFill="1" applyBorder="1" applyAlignment="1">
      <alignment horizontal="center" vertical="center"/>
    </xf>
    <xf numFmtId="9" fontId="0" fillId="3" borderId="28" xfId="6" applyFont="1" applyFill="1" applyBorder="1" applyAlignment="1">
      <alignment horizontal="center" vertical="center"/>
    </xf>
    <xf numFmtId="9" fontId="0" fillId="3" borderId="0" xfId="6" applyFont="1" applyFill="1" applyBorder="1" applyAlignment="1">
      <alignment horizontal="center" vertical="center"/>
    </xf>
    <xf numFmtId="9" fontId="0" fillId="3" borderId="25" xfId="6" applyFont="1" applyFill="1" applyBorder="1" applyAlignment="1">
      <alignment horizontal="center" vertical="center"/>
    </xf>
    <xf numFmtId="9" fontId="0" fillId="3" borderId="26" xfId="0" applyNumberFormat="1" applyFill="1" applyBorder="1"/>
    <xf numFmtId="9" fontId="0" fillId="3" borderId="27" xfId="0" applyNumberFormat="1" applyFill="1" applyBorder="1"/>
    <xf numFmtId="9" fontId="0" fillId="3" borderId="24" xfId="0" applyNumberFormat="1" applyFill="1" applyBorder="1"/>
    <xf numFmtId="9" fontId="0" fillId="3" borderId="0" xfId="0" applyNumberFormat="1" applyFill="1" applyBorder="1"/>
    <xf numFmtId="9" fontId="0" fillId="0" borderId="28" xfId="6" applyFont="1" applyBorder="1" applyAlignment="1">
      <alignment horizontal="center" vertical="center"/>
    </xf>
    <xf numFmtId="9" fontId="0" fillId="0" borderId="0" xfId="6" applyFont="1" applyBorder="1" applyAlignment="1">
      <alignment horizontal="center" vertical="center"/>
    </xf>
    <xf numFmtId="9" fontId="16" fillId="0" borderId="0" xfId="0" applyNumberFormat="1" applyFont="1" applyFill="1" applyBorder="1" applyAlignment="1">
      <alignment horizontal="center" vertical="center"/>
    </xf>
    <xf numFmtId="9" fontId="0" fillId="0" borderId="28" xfId="6" applyFont="1" applyFill="1" applyBorder="1" applyAlignment="1">
      <alignment horizontal="center" vertical="center"/>
    </xf>
    <xf numFmtId="9" fontId="0" fillId="0" borderId="25" xfId="6" applyFont="1" applyFill="1" applyBorder="1" applyAlignment="1">
      <alignment horizontal="center" vertical="center"/>
    </xf>
    <xf numFmtId="9" fontId="0" fillId="0" borderId="29" xfId="0" applyNumberFormat="1" applyFill="1" applyBorder="1"/>
    <xf numFmtId="164" fontId="0" fillId="0" borderId="0" xfId="6" applyNumberFormat="1" applyFont="1" applyAlignment="1">
      <alignment horizontal="center" vertical="center"/>
    </xf>
    <xf numFmtId="9" fontId="0" fillId="3" borderId="28" xfId="0" applyNumberFormat="1" applyFill="1" applyBorder="1"/>
    <xf numFmtId="9" fontId="0" fillId="3" borderId="25" xfId="0" applyNumberFormat="1" applyFill="1" applyBorder="1"/>
    <xf numFmtId="9" fontId="0" fillId="0" borderId="25" xfId="0" applyNumberFormat="1" applyBorder="1" applyAlignment="1">
      <alignment horizontal="center" vertical="center"/>
    </xf>
    <xf numFmtId="0" fontId="0" fillId="0" borderId="28" xfId="0" applyFill="1" applyBorder="1"/>
    <xf numFmtId="1" fontId="16" fillId="0" borderId="0" xfId="0" applyNumberFormat="1" applyFont="1" applyFill="1" applyBorder="1" applyAlignment="1">
      <alignment horizontal="center" vertical="center"/>
    </xf>
    <xf numFmtId="0" fontId="0" fillId="4" borderId="0" xfId="0" applyFill="1"/>
    <xf numFmtId="9" fontId="0" fillId="4" borderId="28" xfId="0" applyNumberFormat="1" applyFill="1" applyBorder="1"/>
    <xf numFmtId="9" fontId="0" fillId="4" borderId="0" xfId="0" applyNumberFormat="1" applyFill="1" applyBorder="1"/>
    <xf numFmtId="9" fontId="0" fillId="4" borderId="25" xfId="0" applyNumberFormat="1" applyFill="1" applyBorder="1"/>
    <xf numFmtId="9" fontId="0" fillId="4" borderId="28" xfId="0" applyNumberFormat="1" applyFill="1" applyBorder="1" applyAlignment="1">
      <alignment horizontal="center" vertical="center"/>
    </xf>
    <xf numFmtId="9" fontId="0" fillId="4" borderId="0" xfId="0" applyNumberFormat="1" applyFill="1" applyBorder="1" applyAlignment="1">
      <alignment horizontal="center" vertical="center"/>
    </xf>
    <xf numFmtId="9" fontId="0" fillId="4" borderId="0" xfId="6" applyFont="1" applyFill="1" applyBorder="1" applyAlignment="1">
      <alignment horizontal="center" vertical="center"/>
    </xf>
    <xf numFmtId="9" fontId="0" fillId="4" borderId="25" xfId="0" applyNumberFormat="1" applyFill="1" applyBorder="1" applyAlignment="1">
      <alignment horizontal="center" vertical="center"/>
    </xf>
    <xf numFmtId="9" fontId="0" fillId="4" borderId="28" xfId="6" applyFont="1" applyFill="1" applyBorder="1" applyAlignment="1">
      <alignment horizontal="center" vertical="center"/>
    </xf>
    <xf numFmtId="1" fontId="0" fillId="4" borderId="25" xfId="0" applyNumberFormat="1" applyFill="1" applyBorder="1" applyAlignment="1">
      <alignment horizontal="center" vertical="center"/>
    </xf>
    <xf numFmtId="9" fontId="0" fillId="4" borderId="25" xfId="6" applyFont="1" applyFill="1" applyBorder="1" applyAlignment="1">
      <alignment horizontal="center" vertical="center"/>
    </xf>
    <xf numFmtId="0" fontId="0" fillId="4" borderId="0" xfId="0" applyFill="1" applyBorder="1"/>
    <xf numFmtId="164" fontId="0" fillId="4" borderId="28" xfId="6" applyNumberFormat="1" applyFont="1" applyFill="1" applyBorder="1" applyAlignment="1">
      <alignment horizontal="center" vertical="center"/>
    </xf>
    <xf numFmtId="164" fontId="0" fillId="4" borderId="0" xfId="6" applyNumberFormat="1" applyFont="1" applyFill="1" applyBorder="1" applyAlignment="1">
      <alignment horizontal="center" vertical="center"/>
    </xf>
    <xf numFmtId="164" fontId="0" fillId="4" borderId="25" xfId="6" applyNumberFormat="1" applyFont="1" applyFill="1" applyBorder="1" applyAlignment="1">
      <alignment horizontal="center" vertical="center"/>
    </xf>
    <xf numFmtId="164" fontId="0" fillId="4" borderId="0" xfId="6" applyNumberFormat="1" applyFont="1" applyFill="1" applyAlignment="1">
      <alignment horizontal="center" vertical="center"/>
    </xf>
    <xf numFmtId="9" fontId="0" fillId="4" borderId="0" xfId="0" applyNumberFormat="1" applyFill="1"/>
    <xf numFmtId="9" fontId="0" fillId="4" borderId="29" xfId="0" applyNumberFormat="1" applyFill="1" applyBorder="1"/>
    <xf numFmtId="0" fontId="0" fillId="0" borderId="0" xfId="0" applyFill="1" applyBorder="1"/>
    <xf numFmtId="0" fontId="0" fillId="0" borderId="28" xfId="0" applyBorder="1" applyAlignment="1">
      <alignment horizontal="center" vertical="center"/>
    </xf>
    <xf numFmtId="9" fontId="0" fillId="0" borderId="0" xfId="0" applyNumberFormat="1" applyBorder="1"/>
    <xf numFmtId="9" fontId="0" fillId="3" borderId="0" xfId="6" applyFont="1" applyFill="1" applyBorder="1" applyAlignment="1">
      <alignment horizontal="center"/>
    </xf>
    <xf numFmtId="0" fontId="0" fillId="0" borderId="24" xfId="0" applyBorder="1"/>
    <xf numFmtId="1" fontId="0" fillId="0" borderId="28" xfId="0" applyNumberFormat="1" applyBorder="1"/>
    <xf numFmtId="0" fontId="0" fillId="0" borderId="0" xfId="0" applyAlignment="1">
      <alignment vertical="center" wrapText="1"/>
    </xf>
    <xf numFmtId="0" fontId="0" fillId="0" borderId="0" xfId="0" applyFill="1" applyBorder="1" applyAlignment="1">
      <alignment horizontal="left" vertical="center"/>
    </xf>
    <xf numFmtId="3" fontId="0" fillId="0" borderId="36" xfId="0" applyNumberFormat="1" applyBorder="1" applyAlignment="1">
      <alignment horizontal="left" vertical="center"/>
    </xf>
    <xf numFmtId="0" fontId="0" fillId="0" borderId="36" xfId="0" applyBorder="1" applyAlignment="1">
      <alignment horizontal="left" vertical="center"/>
    </xf>
    <xf numFmtId="165" fontId="0" fillId="0" borderId="36" xfId="5" applyNumberFormat="1" applyFont="1" applyBorder="1" applyAlignment="1">
      <alignment horizontal="center" vertical="center"/>
    </xf>
    <xf numFmtId="3" fontId="0" fillId="0" borderId="0" xfId="0" applyNumberFormat="1" applyBorder="1" applyAlignment="1">
      <alignment horizontal="left" vertical="center"/>
    </xf>
    <xf numFmtId="0" fontId="0" fillId="0" borderId="35" xfId="0" applyBorder="1"/>
    <xf numFmtId="164" fontId="0" fillId="0" borderId="26" xfId="6" applyNumberFormat="1" applyFont="1" applyBorder="1" applyAlignment="1">
      <alignment horizontal="center" vertical="center"/>
    </xf>
    <xf numFmtId="164" fontId="0" fillId="0" borderId="27" xfId="6" applyNumberFormat="1" applyFont="1" applyBorder="1" applyAlignment="1">
      <alignment horizontal="center" vertical="center"/>
    </xf>
    <xf numFmtId="164" fontId="0" fillId="0" borderId="24" xfId="6" applyNumberFormat="1" applyFont="1" applyBorder="1" applyAlignment="1">
      <alignment horizontal="center" vertical="center"/>
    </xf>
    <xf numFmtId="164" fontId="0" fillId="0" borderId="28" xfId="6" applyNumberFormat="1" applyFont="1" applyBorder="1" applyAlignment="1">
      <alignment horizontal="center" vertical="center"/>
    </xf>
    <xf numFmtId="164" fontId="0" fillId="0" borderId="0" xfId="6" applyNumberFormat="1" applyFont="1" applyBorder="1" applyAlignment="1">
      <alignment horizontal="center" vertical="center"/>
    </xf>
    <xf numFmtId="164" fontId="0" fillId="0" borderId="25" xfId="6" applyNumberFormat="1" applyFont="1" applyBorder="1" applyAlignment="1">
      <alignment horizontal="center" vertical="center"/>
    </xf>
    <xf numFmtId="0" fontId="0" fillId="0" borderId="0" xfId="0" applyFont="1" applyAlignment="1">
      <alignment horizontal="center" vertical="center"/>
    </xf>
    <xf numFmtId="9" fontId="0" fillId="0" borderId="0" xfId="0" applyNumberFormat="1" applyFont="1" applyAlignment="1">
      <alignment horizontal="center" vertical="center"/>
    </xf>
    <xf numFmtId="1" fontId="0" fillId="0" borderId="37" xfId="0" applyNumberFormat="1" applyBorder="1" applyAlignment="1">
      <alignment horizontal="center" vertical="center"/>
    </xf>
    <xf numFmtId="165" fontId="0" fillId="0" borderId="36" xfId="5" applyNumberFormat="1" applyFont="1" applyBorder="1" applyAlignment="1">
      <alignment horizontal="left" vertical="center"/>
    </xf>
    <xf numFmtId="0" fontId="0" fillId="0" borderId="0" xfId="0" applyFill="1" applyAlignment="1">
      <alignment horizontal="center" vertical="center"/>
    </xf>
    <xf numFmtId="0" fontId="0" fillId="0" borderId="0" xfId="0" applyAlignment="1">
      <alignment horizontal="center" vertical="center" wrapText="1"/>
    </xf>
    <xf numFmtId="0" fontId="17" fillId="0" borderId="0" xfId="0" applyNumberFormat="1" applyFont="1" applyFill="1" applyBorder="1" applyAlignment="1">
      <alignment horizontal="center" vertical="center" wrapText="1"/>
    </xf>
    <xf numFmtId="0" fontId="17" fillId="0" borderId="29" xfId="0" applyNumberFormat="1" applyFont="1" applyBorder="1" applyAlignment="1">
      <alignment horizontal="center" vertical="center" wrapText="1"/>
    </xf>
    <xf numFmtId="0" fontId="17" fillId="0" borderId="0" xfId="0" applyNumberFormat="1" applyFont="1" applyBorder="1" applyAlignment="1">
      <alignment horizontal="center" vertical="center" wrapText="1"/>
    </xf>
    <xf numFmtId="0" fontId="17" fillId="0" borderId="30" xfId="0" applyNumberFormat="1" applyFont="1" applyFill="1" applyBorder="1" applyAlignment="1">
      <alignment horizontal="center" vertical="center" wrapText="1"/>
    </xf>
    <xf numFmtId="0" fontId="17" fillId="0" borderId="26" xfId="0" applyNumberFormat="1" applyFont="1" applyFill="1" applyBorder="1" applyAlignment="1">
      <alignment horizontal="center" vertical="center" wrapText="1"/>
    </xf>
    <xf numFmtId="0" fontId="17" fillId="0" borderId="27" xfId="0" applyNumberFormat="1" applyFont="1" applyFill="1" applyBorder="1" applyAlignment="1">
      <alignment horizontal="center" vertical="center" wrapText="1"/>
    </xf>
    <xf numFmtId="0" fontId="17" fillId="0" borderId="27" xfId="0" applyNumberFormat="1" applyFont="1" applyBorder="1" applyAlignment="1">
      <alignment horizontal="center" vertical="center" wrapText="1"/>
    </xf>
    <xf numFmtId="0" fontId="17" fillId="0" borderId="24" xfId="0" applyNumberFormat="1" applyFont="1" applyBorder="1" applyAlignment="1">
      <alignment horizontal="center" vertical="center" wrapText="1"/>
    </xf>
    <xf numFmtId="0" fontId="0" fillId="0" borderId="34" xfId="0" applyBorder="1" applyAlignment="1">
      <alignment horizontal="center" vertical="center"/>
    </xf>
    <xf numFmtId="1" fontId="19" fillId="0" borderId="38" xfId="0" applyNumberFormat="1" applyFont="1" applyBorder="1" applyAlignment="1">
      <alignment horizontal="center" vertical="center" wrapText="1"/>
    </xf>
    <xf numFmtId="1" fontId="0" fillId="0" borderId="38" xfId="0" applyNumberFormat="1" applyFont="1" applyBorder="1" applyAlignment="1">
      <alignment horizontal="center" vertical="center" wrapText="1"/>
    </xf>
    <xf numFmtId="0" fontId="0" fillId="0" borderId="39" xfId="0" applyFont="1" applyBorder="1" applyAlignment="1">
      <alignment horizontal="center" vertical="center" wrapText="1"/>
    </xf>
    <xf numFmtId="0" fontId="0" fillId="0" borderId="31" xfId="0" applyFont="1" applyBorder="1" applyAlignment="1">
      <alignment horizontal="center" vertical="center" wrapText="1"/>
    </xf>
    <xf numFmtId="0" fontId="17" fillId="0" borderId="0" xfId="0" applyFont="1" applyAlignment="1">
      <alignment horizontal="center" vertical="center" wrapText="1"/>
    </xf>
    <xf numFmtId="0" fontId="0" fillId="0" borderId="26" xfId="0" applyBorder="1" applyAlignment="1">
      <alignment horizontal="left" vertical="center"/>
    </xf>
    <xf numFmtId="0" fontId="0" fillId="0" borderId="27" xfId="0" applyBorder="1" applyAlignment="1">
      <alignment horizontal="left" vertical="center"/>
    </xf>
    <xf numFmtId="0" fontId="0" fillId="0" borderId="24" xfId="0" applyBorder="1" applyAlignment="1">
      <alignment horizontal="left" vertical="center"/>
    </xf>
    <xf numFmtId="0" fontId="0" fillId="0" borderId="26" xfId="0" applyBorder="1" applyAlignment="1">
      <alignment horizontal="center" vertical="center"/>
    </xf>
    <xf numFmtId="0" fontId="0" fillId="0" borderId="15" xfId="0" applyBorder="1" applyAlignment="1">
      <alignment horizontal="center" vertical="center"/>
    </xf>
    <xf numFmtId="0" fontId="0" fillId="0" borderId="33" xfId="0" applyBorder="1" applyAlignment="1">
      <alignment horizontal="center" vertical="center"/>
    </xf>
    <xf numFmtId="0" fontId="0" fillId="0" borderId="26" xfId="0" applyBorder="1" applyAlignment="1">
      <alignment horizontal="center" vertical="center" wrapText="1"/>
    </xf>
    <xf numFmtId="0" fontId="0" fillId="0" borderId="27" xfId="0" applyBorder="1" applyAlignment="1">
      <alignment horizontal="center" vertical="center" wrapText="1"/>
    </xf>
    <xf numFmtId="0" fontId="0" fillId="0" borderId="24" xfId="0" applyBorder="1" applyAlignment="1">
      <alignment horizontal="center" vertical="center" wrapText="1"/>
    </xf>
    <xf numFmtId="0" fontId="0" fillId="0" borderId="0" xfId="0" applyBorder="1" applyAlignment="1">
      <alignment horizontal="center" vertical="center" wrapText="1"/>
    </xf>
    <xf numFmtId="0" fontId="0" fillId="0" borderId="24" xfId="0" applyFill="1" applyBorder="1" applyAlignment="1">
      <alignment horizontal="center" vertical="center" wrapText="1"/>
    </xf>
    <xf numFmtId="0" fontId="0" fillId="0" borderId="0" xfId="0" applyFill="1" applyBorder="1" applyAlignment="1">
      <alignment horizontal="center" vertical="center"/>
    </xf>
    <xf numFmtId="0" fontId="0" fillId="0" borderId="28" xfId="0" applyBorder="1" applyAlignment="1">
      <alignment horizontal="center" vertical="center" wrapText="1"/>
    </xf>
    <xf numFmtId="0" fontId="0" fillId="0" borderId="25" xfId="0" applyBorder="1" applyAlignment="1">
      <alignment horizontal="center" vertical="center" wrapText="1"/>
    </xf>
    <xf numFmtId="0" fontId="10" fillId="0" borderId="0" xfId="0" applyFont="1" applyFill="1" applyBorder="1" applyAlignment="1">
      <alignment horizontal="center" vertical="center" wrapText="1"/>
    </xf>
    <xf numFmtId="0" fontId="10" fillId="0" borderId="40" xfId="0" applyFont="1" applyFill="1" applyBorder="1" applyAlignment="1">
      <alignment horizontal="center" vertical="center" wrapText="1"/>
    </xf>
    <xf numFmtId="0" fontId="10" fillId="0" borderId="41" xfId="0" applyFont="1" applyFill="1" applyBorder="1" applyAlignment="1">
      <alignment horizontal="center" vertical="center" wrapText="1"/>
    </xf>
    <xf numFmtId="0" fontId="10" fillId="0" borderId="41" xfId="0" applyFont="1" applyBorder="1" applyAlignment="1">
      <alignment horizontal="center" vertical="center" wrapText="1"/>
    </xf>
    <xf numFmtId="0" fontId="0" fillId="0" borderId="42" xfId="7" applyFont="1" applyBorder="1" applyAlignment="1">
      <alignment horizontal="center" vertical="center" wrapText="1"/>
    </xf>
    <xf numFmtId="1" fontId="0" fillId="0" borderId="43" xfId="0" applyNumberFormat="1" applyBorder="1" applyAlignment="1">
      <alignment horizontal="center" vertical="center"/>
    </xf>
    <xf numFmtId="0" fontId="0" fillId="0" borderId="14" xfId="0" applyBorder="1" applyAlignment="1">
      <alignment horizontal="center" vertical="center"/>
    </xf>
    <xf numFmtId="0" fontId="0" fillId="0" borderId="35" xfId="0" applyBorder="1" applyAlignment="1">
      <alignment horizontal="center" vertical="center" wrapText="1"/>
    </xf>
    <xf numFmtId="1" fontId="0" fillId="0" borderId="14" xfId="0" applyNumberFormat="1" applyBorder="1" applyAlignment="1">
      <alignment horizontal="center" vertical="center"/>
    </xf>
    <xf numFmtId="0" fontId="17" fillId="0" borderId="28" xfId="0" applyFont="1" applyBorder="1" applyAlignment="1">
      <alignment horizontal="center" vertical="center" wrapText="1"/>
    </xf>
    <xf numFmtId="0" fontId="18" fillId="0" borderId="25" xfId="0" applyFont="1" applyBorder="1" applyAlignment="1">
      <alignment horizontal="center" vertical="center" wrapText="1"/>
    </xf>
    <xf numFmtId="0" fontId="17" fillId="0" borderId="0" xfId="0" applyFont="1" applyBorder="1" applyAlignment="1">
      <alignment horizontal="center" vertical="center"/>
    </xf>
    <xf numFmtId="0" fontId="17" fillId="0" borderId="0" xfId="0" applyFont="1" applyFill="1" applyBorder="1" applyAlignment="1">
      <alignment horizontal="center" vertical="center"/>
    </xf>
    <xf numFmtId="0" fontId="17" fillId="0" borderId="0" xfId="0" applyFont="1" applyAlignment="1">
      <alignment horizontal="left" vertical="center"/>
    </xf>
    <xf numFmtId="0" fontId="0" fillId="0" borderId="0" xfId="0" applyFill="1" applyBorder="1" applyAlignment="1">
      <alignment horizontal="center"/>
    </xf>
    <xf numFmtId="0" fontId="0" fillId="0" borderId="0" xfId="0" applyBorder="1" applyAlignment="1">
      <alignment horizontal="center"/>
    </xf>
    <xf numFmtId="0" fontId="0" fillId="5" borderId="0" xfId="0" applyFill="1"/>
    <xf numFmtId="0" fontId="17" fillId="5" borderId="0" xfId="0" applyFont="1" applyFill="1"/>
    <xf numFmtId="0" fontId="0" fillId="6" borderId="0" xfId="0" applyFill="1"/>
    <xf numFmtId="0" fontId="0" fillId="6" borderId="0" xfId="0" applyFill="1" applyBorder="1"/>
    <xf numFmtId="0" fontId="0" fillId="6" borderId="0" xfId="0" applyFill="1" applyBorder="1" applyAlignment="1">
      <alignment horizontal="center" vertical="center"/>
    </xf>
    <xf numFmtId="0" fontId="17" fillId="6" borderId="0" xfId="0" applyFont="1" applyFill="1"/>
    <xf numFmtId="0" fontId="0" fillId="7" borderId="0" xfId="0" applyFill="1"/>
    <xf numFmtId="0" fontId="17" fillId="7" borderId="0" xfId="0" applyFont="1" applyFill="1"/>
    <xf numFmtId="0" fontId="0" fillId="8" borderId="0" xfId="0" applyFill="1"/>
    <xf numFmtId="0" fontId="17" fillId="8" borderId="0" xfId="0" applyFont="1" applyFill="1"/>
    <xf numFmtId="0" fontId="0" fillId="9" borderId="0" xfId="0" applyFill="1"/>
    <xf numFmtId="0" fontId="17" fillId="9" borderId="0" xfId="0" applyFont="1" applyFill="1"/>
    <xf numFmtId="0" fontId="0" fillId="10" borderId="0" xfId="0" applyFill="1" applyBorder="1" applyAlignment="1">
      <alignment horizontal="center" vertical="center"/>
    </xf>
    <xf numFmtId="0" fontId="0" fillId="9" borderId="15" xfId="0" applyFill="1" applyBorder="1" applyAlignment="1">
      <alignment horizontal="center" vertical="center"/>
    </xf>
    <xf numFmtId="0" fontId="20" fillId="0" borderId="32" xfId="0" applyFont="1" applyBorder="1" applyAlignment="1">
      <alignment horizontal="center" vertical="center"/>
    </xf>
    <xf numFmtId="0" fontId="20" fillId="0" borderId="15" xfId="0" applyFont="1" applyBorder="1" applyAlignment="1">
      <alignment horizontal="center" vertical="center"/>
    </xf>
    <xf numFmtId="0" fontId="20" fillId="0" borderId="33" xfId="0" applyFont="1" applyBorder="1" applyAlignment="1">
      <alignment horizontal="center" vertical="center"/>
    </xf>
    <xf numFmtId="0" fontId="11" fillId="0" borderId="0" xfId="3" applyFont="1" applyAlignment="1">
      <alignment horizontal="center"/>
    </xf>
    <xf numFmtId="0" fontId="11" fillId="0" borderId="0" xfId="3" applyFont="1" applyAlignment="1">
      <alignment horizontal="center" vertical="center"/>
    </xf>
    <xf numFmtId="2" fontId="13" fillId="0" borderId="0" xfId="3" applyNumberFormat="1" applyFont="1" applyAlignment="1">
      <alignment horizontal="center"/>
    </xf>
    <xf numFmtId="2" fontId="13" fillId="0" borderId="0" xfId="0" applyNumberFormat="1" applyFont="1" applyAlignment="1">
      <alignment horizontal="center"/>
    </xf>
    <xf numFmtId="164" fontId="11" fillId="0" borderId="0" xfId="0" applyNumberFormat="1" applyFont="1" applyAlignment="1">
      <alignment horizontal="center"/>
    </xf>
    <xf numFmtId="164" fontId="11" fillId="0" borderId="0" xfId="3" applyNumberFormat="1" applyFont="1" applyBorder="1" applyAlignment="1">
      <alignment horizontal="center"/>
    </xf>
    <xf numFmtId="0" fontId="23" fillId="0" borderId="0" xfId="8"/>
    <xf numFmtId="0" fontId="11" fillId="0" borderId="0" xfId="8" applyFont="1" applyAlignment="1">
      <alignment horizontal="center" vertical="center"/>
    </xf>
    <xf numFmtId="0" fontId="10" fillId="0" borderId="16" xfId="8" applyFont="1" applyBorder="1"/>
    <xf numFmtId="0" fontId="23" fillId="0" borderId="17" xfId="8" applyBorder="1"/>
    <xf numFmtId="0" fontId="22" fillId="0" borderId="3" xfId="8" applyFont="1" applyBorder="1" applyAlignment="1">
      <alignment horizontal="center" vertical="center" wrapText="1"/>
    </xf>
    <xf numFmtId="0" fontId="11" fillId="0" borderId="3" xfId="8" applyFont="1" applyBorder="1" applyAlignment="1">
      <alignment horizontal="center" vertical="center"/>
    </xf>
    <xf numFmtId="0" fontId="23" fillId="0" borderId="4" xfId="8" applyBorder="1" applyAlignment="1">
      <alignment horizontal="center"/>
    </xf>
    <xf numFmtId="0" fontId="23" fillId="0" borderId="0" xfId="8" applyBorder="1" applyAlignment="1">
      <alignment horizontal="center" wrapText="1"/>
    </xf>
    <xf numFmtId="0" fontId="23" fillId="0" borderId="19" xfId="8" applyBorder="1" applyAlignment="1">
      <alignment horizontal="center" wrapText="1"/>
    </xf>
    <xf numFmtId="0" fontId="11" fillId="0" borderId="2" xfId="8" applyFont="1" applyBorder="1" applyAlignment="1">
      <alignment horizontal="center" vertical="center"/>
    </xf>
    <xf numFmtId="9" fontId="11" fillId="0" borderId="2" xfId="8" applyNumberFormat="1" applyFont="1" applyBorder="1" applyAlignment="1">
      <alignment horizontal="center" vertical="center"/>
    </xf>
    <xf numFmtId="0" fontId="23" fillId="0" borderId="0" xfId="8" applyBorder="1" applyAlignment="1">
      <alignment horizontal="center"/>
    </xf>
    <xf numFmtId="10" fontId="23" fillId="0" borderId="0" xfId="8" applyNumberFormat="1" applyBorder="1" applyAlignment="1">
      <alignment horizontal="center"/>
    </xf>
    <xf numFmtId="0" fontId="11" fillId="0" borderId="1" xfId="8" applyFont="1" applyBorder="1" applyAlignment="1">
      <alignment horizontal="center" vertical="center"/>
    </xf>
    <xf numFmtId="9" fontId="11" fillId="0" borderId="1" xfId="8" applyNumberFormat="1" applyFont="1" applyBorder="1" applyAlignment="1">
      <alignment horizontal="center" vertical="center"/>
    </xf>
    <xf numFmtId="164" fontId="23" fillId="0" borderId="19" xfId="8" applyNumberFormat="1" applyBorder="1" applyAlignment="1">
      <alignment horizontal="center"/>
    </xf>
    <xf numFmtId="164" fontId="23" fillId="0" borderId="0" xfId="8" applyNumberFormat="1" applyBorder="1" applyAlignment="1">
      <alignment horizontal="center"/>
    </xf>
    <xf numFmtId="0" fontId="11" fillId="0" borderId="23" xfId="8" applyFont="1" applyBorder="1" applyAlignment="1">
      <alignment horizontal="center" vertical="center"/>
    </xf>
    <xf numFmtId="9" fontId="11" fillId="0" borderId="23" xfId="8" applyNumberFormat="1" applyFont="1" applyBorder="1" applyAlignment="1">
      <alignment horizontal="center" vertical="center"/>
    </xf>
    <xf numFmtId="0" fontId="23" fillId="0" borderId="20" xfId="8" applyBorder="1" applyAlignment="1">
      <alignment horizontal="center"/>
    </xf>
    <xf numFmtId="10" fontId="23" fillId="0" borderId="21" xfId="8" applyNumberFormat="1" applyBorder="1" applyAlignment="1">
      <alignment horizontal="center"/>
    </xf>
    <xf numFmtId="164" fontId="23" fillId="0" borderId="22" xfId="8" applyNumberFormat="1" applyBorder="1" applyAlignment="1">
      <alignment horizontal="center"/>
    </xf>
    <xf numFmtId="0" fontId="10" fillId="0" borderId="0" xfId="8" applyFont="1" applyAlignment="1">
      <alignment horizontal="left"/>
    </xf>
    <xf numFmtId="164" fontId="23" fillId="0" borderId="21" xfId="8" applyNumberFormat="1" applyBorder="1" applyAlignment="1">
      <alignment horizontal="center"/>
    </xf>
    <xf numFmtId="0" fontId="12" fillId="0" borderId="0" xfId="8" applyFont="1"/>
    <xf numFmtId="164" fontId="23" fillId="0" borderId="0" xfId="8" applyNumberFormat="1" applyAlignment="1">
      <alignment horizontal="center"/>
    </xf>
    <xf numFmtId="0" fontId="10" fillId="0" borderId="0" xfId="8" applyFont="1" applyBorder="1" applyAlignment="1">
      <alignment horizontal="center" wrapText="1"/>
    </xf>
    <xf numFmtId="0" fontId="10" fillId="0" borderId="19" xfId="8" applyFont="1" applyBorder="1" applyAlignment="1">
      <alignment horizontal="center" wrapText="1"/>
    </xf>
    <xf numFmtId="0" fontId="10" fillId="0" borderId="0" xfId="8" applyFont="1"/>
    <xf numFmtId="0" fontId="10" fillId="0" borderId="18" xfId="8" applyFont="1" applyBorder="1"/>
    <xf numFmtId="0" fontId="23" fillId="0" borderId="19" xfId="8" applyBorder="1"/>
    <xf numFmtId="0" fontId="23" fillId="0" borderId="0" xfId="8" applyBorder="1"/>
    <xf numFmtId="0" fontId="23" fillId="0" borderId="21" xfId="8" applyBorder="1"/>
    <xf numFmtId="0" fontId="7" fillId="0" borderId="0" xfId="0" applyFont="1" applyAlignment="1">
      <alignment horizontal="center"/>
    </xf>
    <xf numFmtId="0" fontId="10" fillId="0" borderId="0" xfId="9"/>
    <xf numFmtId="0" fontId="10" fillId="0" borderId="46" xfId="9" applyBorder="1" applyAlignment="1">
      <alignment horizontal="center" wrapText="1"/>
    </xf>
    <xf numFmtId="0" fontId="10" fillId="0" borderId="46" xfId="9" applyBorder="1"/>
    <xf numFmtId="0" fontId="10" fillId="0" borderId="46" xfId="9" quotePrefix="1" applyBorder="1" applyAlignment="1">
      <alignment horizontal="center"/>
    </xf>
    <xf numFmtId="0" fontId="18" fillId="0" borderId="0" xfId="9" applyFont="1"/>
    <xf numFmtId="164" fontId="18" fillId="0" borderId="0" xfId="9" applyNumberFormat="1" applyFont="1" applyAlignment="1">
      <alignment horizontal="center"/>
    </xf>
    <xf numFmtId="164" fontId="10" fillId="0" borderId="0" xfId="9" applyNumberFormat="1" applyAlignment="1">
      <alignment horizontal="center"/>
    </xf>
    <xf numFmtId="0" fontId="7" fillId="0" borderId="0" xfId="0" applyFont="1" applyAlignment="1">
      <alignment horizontal="left"/>
    </xf>
    <xf numFmtId="164" fontId="7" fillId="0" borderId="0" xfId="0" applyNumberFormat="1" applyFont="1"/>
    <xf numFmtId="0" fontId="10" fillId="0" borderId="0" xfId="9" applyFill="1" applyBorder="1" applyAlignment="1">
      <alignment horizontal="center" wrapText="1"/>
    </xf>
    <xf numFmtId="164" fontId="0" fillId="0" borderId="0" xfId="0" applyNumberFormat="1"/>
    <xf numFmtId="0" fontId="11" fillId="0" borderId="46" xfId="9" applyFont="1" applyBorder="1" applyAlignment="1">
      <alignment horizontal="center" wrapText="1"/>
    </xf>
    <xf numFmtId="0" fontId="11" fillId="0" borderId="0" xfId="9" applyFont="1" applyFill="1" applyBorder="1" applyAlignment="1">
      <alignment horizontal="center" wrapText="1"/>
    </xf>
    <xf numFmtId="2" fontId="7" fillId="0" borderId="0" xfId="0" applyNumberFormat="1" applyFont="1" applyAlignment="1">
      <alignment horizontal="center"/>
    </xf>
    <xf numFmtId="164" fontId="13" fillId="0" borderId="0" xfId="0" applyNumberFormat="1" applyFont="1"/>
    <xf numFmtId="0" fontId="10" fillId="0" borderId="0" xfId="10"/>
    <xf numFmtId="9" fontId="11" fillId="0" borderId="0" xfId="10" applyNumberFormat="1" applyFont="1"/>
    <xf numFmtId="0" fontId="11" fillId="0" borderId="0" xfId="10" applyFont="1"/>
    <xf numFmtId="166" fontId="11" fillId="0" borderId="0" xfId="10" applyNumberFormat="1" applyFont="1"/>
    <xf numFmtId="167" fontId="11" fillId="0" borderId="0" xfId="10" applyNumberFormat="1" applyFont="1" applyAlignment="1">
      <alignment horizontal="center"/>
    </xf>
    <xf numFmtId="164" fontId="11" fillId="0" borderId="0" xfId="6" applyNumberFormat="1" applyFont="1" applyAlignment="1">
      <alignment horizontal="center"/>
    </xf>
    <xf numFmtId="0" fontId="12" fillId="0" borderId="0" xfId="10" applyFont="1"/>
    <xf numFmtId="1" fontId="11" fillId="0" borderId="0" xfId="10" applyNumberFormat="1" applyFont="1" applyAlignment="1">
      <alignment horizontal="center"/>
    </xf>
    <xf numFmtId="0" fontId="11" fillId="0" borderId="0" xfId="10" applyFont="1" applyAlignment="1">
      <alignment horizontal="center" vertical="center" wrapText="1"/>
    </xf>
    <xf numFmtId="0" fontId="11" fillId="0" borderId="0" xfId="3" applyFont="1" applyBorder="1"/>
    <xf numFmtId="9" fontId="11" fillId="0" borderId="0" xfId="3" applyNumberFormat="1" applyFont="1" applyBorder="1"/>
    <xf numFmtId="9" fontId="11" fillId="0" borderId="0" xfId="4" applyNumberFormat="1" applyFont="1" applyBorder="1" applyAlignment="1">
      <alignment horizontal="center"/>
    </xf>
    <xf numFmtId="9" fontId="11" fillId="0" borderId="0" xfId="3" applyNumberFormat="1" applyFont="1" applyAlignment="1">
      <alignment horizontal="center"/>
    </xf>
    <xf numFmtId="9" fontId="11" fillId="0" borderId="0" xfId="3" applyNumberFormat="1" applyFont="1"/>
    <xf numFmtId="0" fontId="12" fillId="0" borderId="16" xfId="3" applyFont="1" applyBorder="1"/>
    <xf numFmtId="9" fontId="13" fillId="0" borderId="0" xfId="3" applyNumberFormat="1" applyFont="1" applyBorder="1" applyAlignment="1">
      <alignment horizontal="center"/>
    </xf>
    <xf numFmtId="9" fontId="13" fillId="0" borderId="0" xfId="4" applyNumberFormat="1" applyFont="1" applyBorder="1" applyAlignment="1">
      <alignment horizontal="center"/>
    </xf>
    <xf numFmtId="9" fontId="13" fillId="0" borderId="19" xfId="3" applyNumberFormat="1" applyFont="1" applyBorder="1" applyAlignment="1">
      <alignment horizontal="center"/>
    </xf>
    <xf numFmtId="0" fontId="10" fillId="0" borderId="0" xfId="3" applyAlignment="1">
      <alignment horizontal="center"/>
    </xf>
    <xf numFmtId="0" fontId="10" fillId="0" borderId="19" xfId="3" applyBorder="1"/>
    <xf numFmtId="0" fontId="27" fillId="0" borderId="0" xfId="12"/>
    <xf numFmtId="0" fontId="11" fillId="0" borderId="0" xfId="12" applyFont="1"/>
    <xf numFmtId="0" fontId="12" fillId="0" borderId="0" xfId="12" applyFont="1"/>
    <xf numFmtId="0" fontId="11" fillId="0" borderId="47" xfId="13" applyFont="1" applyBorder="1" applyAlignment="1">
      <alignment horizontal="center" vertical="center" wrapText="1"/>
    </xf>
    <xf numFmtId="0" fontId="11" fillId="0" borderId="3" xfId="13" applyFont="1" applyBorder="1" applyAlignment="1">
      <alignment horizontal="center" vertical="center" wrapText="1"/>
    </xf>
    <xf numFmtId="0" fontId="11" fillId="0" borderId="16" xfId="13" applyFont="1" applyBorder="1" applyAlignment="1">
      <alignment horizontal="center" vertical="center"/>
    </xf>
    <xf numFmtId="164" fontId="11" fillId="0" borderId="17" xfId="13" applyNumberFormat="1" applyFont="1" applyBorder="1" applyAlignment="1">
      <alignment horizontal="center" vertical="center"/>
    </xf>
    <xf numFmtId="164" fontId="11" fillId="0" borderId="18" xfId="13" applyNumberFormat="1" applyFont="1" applyBorder="1" applyAlignment="1">
      <alignment horizontal="center" vertical="center"/>
    </xf>
    <xf numFmtId="0" fontId="11" fillId="0" borderId="4" xfId="13" applyFont="1" applyBorder="1" applyAlignment="1">
      <alignment horizontal="center" vertical="center"/>
    </xf>
    <xf numFmtId="164" fontId="11" fillId="0" borderId="0" xfId="13" applyNumberFormat="1" applyFont="1" applyBorder="1" applyAlignment="1">
      <alignment horizontal="center" vertical="center"/>
    </xf>
    <xf numFmtId="164" fontId="11" fillId="0" borderId="19" xfId="13" applyNumberFormat="1" applyFont="1" applyBorder="1" applyAlignment="1">
      <alignment horizontal="center" vertical="center"/>
    </xf>
    <xf numFmtId="0" fontId="11" fillId="0" borderId="20" xfId="13" applyFont="1" applyBorder="1" applyAlignment="1">
      <alignment horizontal="center" vertical="center"/>
    </xf>
    <xf numFmtId="164" fontId="11" fillId="0" borderId="21" xfId="13" applyNumberFormat="1" applyFont="1" applyBorder="1" applyAlignment="1">
      <alignment horizontal="center" vertical="center"/>
    </xf>
    <xf numFmtId="164" fontId="11" fillId="0" borderId="22" xfId="13" applyNumberFormat="1" applyFont="1" applyBorder="1" applyAlignment="1">
      <alignment horizontal="center" vertical="center"/>
    </xf>
    <xf numFmtId="0" fontId="11" fillId="0" borderId="2" xfId="3" applyFont="1" applyBorder="1" applyAlignment="1">
      <alignment horizontal="center" vertical="center" wrapText="1"/>
    </xf>
    <xf numFmtId="0" fontId="29" fillId="0" borderId="0" xfId="14" applyFont="1"/>
    <xf numFmtId="0" fontId="7" fillId="0" borderId="0" xfId="15" applyFont="1"/>
    <xf numFmtId="0" fontId="7" fillId="0" borderId="0" xfId="15" applyFont="1" applyFill="1"/>
    <xf numFmtId="0" fontId="30" fillId="0" borderId="0" xfId="15" applyFont="1" applyBorder="1" applyAlignment="1">
      <alignment horizontal="center" vertical="center"/>
    </xf>
    <xf numFmtId="0" fontId="8" fillId="0" borderId="4" xfId="15" applyFont="1" applyBorder="1" applyAlignment="1">
      <alignment horizontal="center" vertical="center"/>
    </xf>
    <xf numFmtId="0" fontId="8" fillId="0" borderId="0" xfId="15" applyFont="1" applyBorder="1" applyAlignment="1">
      <alignment horizontal="center" vertical="center"/>
    </xf>
    <xf numFmtId="0" fontId="7" fillId="0" borderId="19" xfId="15" applyFont="1" applyBorder="1"/>
    <xf numFmtId="0" fontId="7" fillId="0" borderId="0" xfId="15" applyFont="1" applyBorder="1"/>
    <xf numFmtId="0" fontId="31" fillId="0" borderId="0" xfId="15" applyFont="1" applyBorder="1" applyAlignment="1">
      <alignment horizontal="center" vertical="center"/>
    </xf>
    <xf numFmtId="0" fontId="32" fillId="0" borderId="0" xfId="16" applyFont="1" applyFill="1" applyBorder="1" applyAlignment="1">
      <alignment horizontal="center"/>
    </xf>
    <xf numFmtId="0" fontId="32" fillId="0" borderId="0" xfId="16" applyNumberFormat="1" applyFont="1" applyFill="1" applyBorder="1" applyAlignment="1" applyProtection="1">
      <alignment horizontal="center"/>
    </xf>
    <xf numFmtId="0" fontId="31" fillId="0" borderId="0" xfId="16" applyNumberFormat="1" applyFont="1" applyFill="1" applyBorder="1" applyAlignment="1" applyProtection="1">
      <alignment horizontal="center"/>
    </xf>
    <xf numFmtId="0" fontId="32" fillId="0" borderId="0" xfId="17" applyFont="1" applyFill="1" applyBorder="1" applyAlignment="1">
      <alignment horizontal="center"/>
    </xf>
    <xf numFmtId="0" fontId="32" fillId="0" borderId="19" xfId="17" applyFont="1" applyFill="1" applyBorder="1" applyAlignment="1">
      <alignment horizontal="center"/>
    </xf>
    <xf numFmtId="0" fontId="7" fillId="0" borderId="4" xfId="15" applyFont="1" applyBorder="1"/>
    <xf numFmtId="0" fontId="7" fillId="0" borderId="0" xfId="15" applyFont="1" applyBorder="1" applyAlignment="1">
      <alignment horizontal="center" vertical="center"/>
    </xf>
    <xf numFmtId="164" fontId="6" fillId="0" borderId="0" xfId="18" applyNumberFormat="1" applyAlignment="1">
      <alignment horizontal="center" vertical="center" wrapText="1"/>
    </xf>
    <xf numFmtId="0" fontId="7" fillId="0" borderId="50" xfId="15" applyFont="1" applyBorder="1" applyAlignment="1">
      <alignment wrapText="1"/>
    </xf>
    <xf numFmtId="0" fontId="7" fillId="0" borderId="46" xfId="15" applyFont="1" applyBorder="1" applyAlignment="1">
      <alignment horizontal="center" vertical="center" wrapText="1"/>
    </xf>
    <xf numFmtId="0" fontId="33" fillId="0" borderId="46" xfId="15" applyFont="1" applyBorder="1" applyAlignment="1">
      <alignment horizontal="center" vertical="center" wrapText="1"/>
    </xf>
    <xf numFmtId="0" fontId="8" fillId="0" borderId="46" xfId="15" applyFont="1" applyBorder="1" applyAlignment="1">
      <alignment horizontal="center" vertical="center" wrapText="1"/>
    </xf>
    <xf numFmtId="0" fontId="34" fillId="0" borderId="0" xfId="18" applyFont="1" applyBorder="1" applyAlignment="1">
      <alignment horizontal="center" vertical="center" wrapText="1"/>
    </xf>
    <xf numFmtId="0" fontId="7" fillId="0" borderId="0" xfId="15" applyFont="1" applyAlignment="1">
      <alignment wrapText="1"/>
    </xf>
    <xf numFmtId="0" fontId="7" fillId="0" borderId="0" xfId="19" applyFont="1"/>
    <xf numFmtId="0" fontId="7" fillId="0" borderId="52" xfId="15" applyFont="1" applyBorder="1" applyAlignment="1">
      <alignment horizontal="center"/>
    </xf>
    <xf numFmtId="164" fontId="12" fillId="0" borderId="48" xfId="20" applyNumberFormat="1" applyFont="1" applyBorder="1" applyAlignment="1">
      <alignment horizontal="center"/>
    </xf>
    <xf numFmtId="164" fontId="33" fillId="0" borderId="48" xfId="20" applyNumberFormat="1" applyFont="1" applyBorder="1" applyAlignment="1">
      <alignment horizontal="center"/>
    </xf>
    <xf numFmtId="164" fontId="7" fillId="0" borderId="0" xfId="21" applyNumberFormat="1" applyFont="1" applyFill="1" applyBorder="1" applyAlignment="1">
      <alignment horizontal="center"/>
    </xf>
    <xf numFmtId="9" fontId="35" fillId="0" borderId="0" xfId="20" applyFont="1" applyAlignment="1">
      <alignment horizontal="center" wrapText="1"/>
    </xf>
    <xf numFmtId="164" fontId="6" fillId="0" borderId="0" xfId="22" applyNumberFormat="1" applyFont="1" applyAlignment="1">
      <alignment horizontal="center"/>
    </xf>
    <xf numFmtId="164" fontId="6" fillId="0" borderId="0" xfId="18" applyNumberFormat="1" applyAlignment="1">
      <alignment horizontal="center"/>
    </xf>
    <xf numFmtId="0" fontId="7" fillId="0" borderId="4" xfId="15" applyFont="1" applyBorder="1" applyAlignment="1">
      <alignment horizontal="center"/>
    </xf>
    <xf numFmtId="164" fontId="12" fillId="0" borderId="0" xfId="20" applyNumberFormat="1" applyFont="1" applyBorder="1" applyAlignment="1">
      <alignment horizontal="center"/>
    </xf>
    <xf numFmtId="164" fontId="33" fillId="0" borderId="0" xfId="22" applyNumberFormat="1" applyFont="1" applyBorder="1" applyAlignment="1">
      <alignment horizontal="center"/>
    </xf>
    <xf numFmtId="164" fontId="33" fillId="0" borderId="0" xfId="20" applyNumberFormat="1" applyFont="1" applyBorder="1" applyAlignment="1">
      <alignment horizontal="center"/>
    </xf>
    <xf numFmtId="0" fontId="7" fillId="0" borderId="53" xfId="15" applyFont="1" applyBorder="1" applyAlignment="1">
      <alignment horizontal="center"/>
    </xf>
    <xf numFmtId="164" fontId="12" fillId="0" borderId="54" xfId="20" applyNumberFormat="1" applyFont="1" applyBorder="1" applyAlignment="1">
      <alignment horizontal="center"/>
    </xf>
    <xf numFmtId="164" fontId="33" fillId="0" borderId="54" xfId="22" applyNumberFormat="1" applyFont="1" applyBorder="1" applyAlignment="1">
      <alignment horizontal="center"/>
    </xf>
    <xf numFmtId="164" fontId="33" fillId="0" borderId="54" xfId="20" applyNumberFormat="1" applyFont="1" applyBorder="1" applyAlignment="1">
      <alignment horizontal="center"/>
    </xf>
    <xf numFmtId="0" fontId="7" fillId="0" borderId="56" xfId="15" applyFont="1" applyBorder="1" applyAlignment="1">
      <alignment horizontal="center"/>
    </xf>
    <xf numFmtId="164" fontId="12" fillId="0" borderId="57" xfId="20" applyNumberFormat="1" applyFont="1" applyBorder="1" applyAlignment="1">
      <alignment horizontal="center"/>
    </xf>
    <xf numFmtId="164" fontId="33" fillId="0" borderId="57" xfId="22" applyNumberFormat="1" applyFont="1" applyBorder="1" applyAlignment="1">
      <alignment horizontal="center"/>
    </xf>
    <xf numFmtId="164" fontId="33" fillId="0" borderId="57" xfId="20" applyNumberFormat="1" applyFont="1" applyBorder="1" applyAlignment="1">
      <alignment horizontal="center"/>
    </xf>
    <xf numFmtId="164" fontId="33" fillId="0" borderId="0" xfId="20" applyNumberFormat="1" applyFont="1" applyFill="1" applyBorder="1" applyAlignment="1">
      <alignment horizontal="center"/>
    </xf>
    <xf numFmtId="164" fontId="12" fillId="0" borderId="0" xfId="20" applyNumberFormat="1" applyFont="1" applyFill="1" applyBorder="1" applyAlignment="1">
      <alignment horizontal="center"/>
    </xf>
    <xf numFmtId="164" fontId="12" fillId="0" borderId="54" xfId="20" applyNumberFormat="1" applyFont="1" applyFill="1" applyBorder="1" applyAlignment="1">
      <alignment horizontal="center"/>
    </xf>
    <xf numFmtId="164" fontId="33" fillId="0" borderId="54" xfId="20" applyNumberFormat="1" applyFont="1" applyFill="1" applyBorder="1" applyAlignment="1">
      <alignment horizontal="center"/>
    </xf>
    <xf numFmtId="164" fontId="12" fillId="0" borderId="57" xfId="20" applyNumberFormat="1" applyFont="1" applyFill="1" applyBorder="1" applyAlignment="1">
      <alignment horizontal="center"/>
    </xf>
    <xf numFmtId="164" fontId="33" fillId="0" borderId="57" xfId="20" applyNumberFormat="1" applyFont="1" applyFill="1" applyBorder="1" applyAlignment="1">
      <alignment horizontal="center"/>
    </xf>
    <xf numFmtId="0" fontId="7" fillId="0" borderId="20" xfId="15" applyFont="1" applyBorder="1" applyAlignment="1">
      <alignment horizontal="center"/>
    </xf>
    <xf numFmtId="164" fontId="33" fillId="0" borderId="21" xfId="21" applyNumberFormat="1" applyFont="1" applyBorder="1" applyAlignment="1">
      <alignment horizontal="center"/>
    </xf>
    <xf numFmtId="164" fontId="33" fillId="0" borderId="21" xfId="20" applyNumberFormat="1" applyFont="1" applyBorder="1" applyAlignment="1">
      <alignment horizontal="center"/>
    </xf>
    <xf numFmtId="164" fontId="7" fillId="0" borderId="21" xfId="21" applyNumberFormat="1" applyFont="1" applyBorder="1" applyAlignment="1">
      <alignment horizontal="center"/>
    </xf>
    <xf numFmtId="9" fontId="35" fillId="0" borderId="0" xfId="20" applyFont="1" applyAlignment="1">
      <alignment horizontal="center"/>
    </xf>
    <xf numFmtId="0" fontId="12" fillId="0" borderId="0" xfId="14" applyFont="1"/>
    <xf numFmtId="164" fontId="37" fillId="0" borderId="48" xfId="20" applyNumberFormat="1" applyFont="1" applyBorder="1" applyAlignment="1">
      <alignment horizontal="center"/>
    </xf>
    <xf numFmtId="164" fontId="13" fillId="0" borderId="48" xfId="20" applyNumberFormat="1" applyFont="1" applyBorder="1" applyAlignment="1">
      <alignment horizontal="center"/>
    </xf>
    <xf numFmtId="164" fontId="11" fillId="0" borderId="0" xfId="20" applyNumberFormat="1" applyFont="1" applyFill="1" applyBorder="1" applyAlignment="1">
      <alignment horizontal="center"/>
    </xf>
    <xf numFmtId="0" fontId="8" fillId="0" borderId="19" xfId="15" applyFont="1" applyBorder="1" applyAlignment="1">
      <alignment horizontal="center" vertical="center"/>
    </xf>
    <xf numFmtId="0" fontId="7" fillId="0" borderId="52" xfId="15" applyFont="1" applyBorder="1"/>
    <xf numFmtId="0" fontId="7" fillId="0" borderId="51" xfId="15" applyFont="1" applyBorder="1" applyAlignment="1">
      <alignment horizontal="center" vertical="center" wrapText="1"/>
    </xf>
    <xf numFmtId="164" fontId="33" fillId="0" borderId="19" xfId="20" applyNumberFormat="1" applyFont="1" applyBorder="1" applyAlignment="1">
      <alignment horizontal="center"/>
    </xf>
    <xf numFmtId="164" fontId="33" fillId="0" borderId="49" xfId="20" applyNumberFormat="1" applyFont="1" applyBorder="1" applyAlignment="1">
      <alignment horizontal="center"/>
    </xf>
    <xf numFmtId="164" fontId="33" fillId="0" borderId="55" xfId="20" applyNumberFormat="1" applyFont="1" applyBorder="1" applyAlignment="1">
      <alignment horizontal="center"/>
    </xf>
    <xf numFmtId="164" fontId="33" fillId="0" borderId="58" xfId="20" applyNumberFormat="1" applyFont="1" applyBorder="1" applyAlignment="1">
      <alignment horizontal="center"/>
    </xf>
    <xf numFmtId="164" fontId="33" fillId="0" borderId="19" xfId="20" applyNumberFormat="1" applyFont="1" applyFill="1" applyBorder="1" applyAlignment="1">
      <alignment horizontal="center"/>
    </xf>
    <xf numFmtId="164" fontId="33" fillId="0" borderId="55" xfId="20" applyNumberFormat="1" applyFont="1" applyFill="1" applyBorder="1" applyAlignment="1">
      <alignment horizontal="center"/>
    </xf>
    <xf numFmtId="164" fontId="33" fillId="0" borderId="58" xfId="20" applyNumberFormat="1" applyFont="1" applyFill="1" applyBorder="1" applyAlignment="1">
      <alignment horizontal="center"/>
    </xf>
    <xf numFmtId="164" fontId="7" fillId="0" borderId="22" xfId="21" applyNumberFormat="1" applyFont="1" applyBorder="1" applyAlignment="1">
      <alignment horizontal="center"/>
    </xf>
    <xf numFmtId="0" fontId="5" fillId="0" borderId="0" xfId="0" applyFont="1"/>
    <xf numFmtId="0" fontId="12" fillId="0" borderId="19" xfId="3" applyFont="1" applyBorder="1" applyAlignment="1">
      <alignment horizontal="center" vertical="center" wrapText="1"/>
    </xf>
    <xf numFmtId="9" fontId="11" fillId="0" borderId="0" xfId="3" applyNumberFormat="1" applyFont="1" applyBorder="1" applyAlignment="1">
      <alignment horizontal="center" vertical="center" wrapText="1"/>
    </xf>
    <xf numFmtId="0" fontId="3" fillId="0" borderId="0" xfId="0" applyFont="1"/>
    <xf numFmtId="0" fontId="2" fillId="0" borderId="0" xfId="0" applyFont="1"/>
    <xf numFmtId="0" fontId="12" fillId="0" borderId="2" xfId="3" applyFont="1" applyBorder="1" applyAlignment="1">
      <alignment horizontal="center" vertical="center" wrapText="1"/>
    </xf>
    <xf numFmtId="0" fontId="12" fillId="0" borderId="7" xfId="3" applyFont="1" applyBorder="1" applyAlignment="1">
      <alignment horizontal="center" vertical="center" wrapText="1"/>
    </xf>
    <xf numFmtId="0" fontId="12" fillId="0" borderId="6" xfId="3" applyFont="1" applyBorder="1" applyAlignment="1">
      <alignment horizontal="center" vertical="center" wrapText="1"/>
    </xf>
    <xf numFmtId="0" fontId="12" fillId="0" borderId="5" xfId="3" applyFont="1" applyBorder="1" applyAlignment="1">
      <alignment horizontal="center" vertical="center" wrapText="1"/>
    </xf>
    <xf numFmtId="0" fontId="17" fillId="0" borderId="33" xfId="0" applyFont="1" applyBorder="1" applyAlignment="1">
      <alignment horizontal="center" vertical="center" wrapText="1"/>
    </xf>
    <xf numFmtId="0" fontId="17" fillId="0" borderId="15" xfId="0" applyFont="1" applyBorder="1" applyAlignment="1">
      <alignment horizontal="center" vertical="center" wrapText="1"/>
    </xf>
    <xf numFmtId="0" fontId="17" fillId="0" borderId="32" xfId="0" applyFont="1" applyBorder="1" applyAlignment="1">
      <alignment horizontal="center" vertical="center" wrapText="1"/>
    </xf>
    <xf numFmtId="1" fontId="17" fillId="0" borderId="14" xfId="0" applyNumberFormat="1" applyFont="1" applyBorder="1" applyAlignment="1">
      <alignment horizontal="center" vertical="center"/>
    </xf>
    <xf numFmtId="1" fontId="17" fillId="0" borderId="35" xfId="0" applyNumberFormat="1" applyFont="1" applyBorder="1" applyAlignment="1">
      <alignment horizontal="center" vertical="center"/>
    </xf>
    <xf numFmtId="1" fontId="17" fillId="0" borderId="34" xfId="0" applyNumberFormat="1" applyFont="1" applyBorder="1" applyAlignment="1">
      <alignment horizontal="center" vertical="center"/>
    </xf>
    <xf numFmtId="0" fontId="17" fillId="0" borderId="33" xfId="0" applyFont="1" applyBorder="1" applyAlignment="1">
      <alignment horizontal="center" vertical="center"/>
    </xf>
    <xf numFmtId="0" fontId="17" fillId="0" borderId="15" xfId="0" applyFont="1" applyBorder="1" applyAlignment="1">
      <alignment horizontal="center" vertical="center"/>
    </xf>
    <xf numFmtId="0" fontId="0" fillId="0" borderId="32" xfId="0" applyBorder="1" applyAlignment="1">
      <alignment horizontal="center" vertical="center"/>
    </xf>
    <xf numFmtId="0" fontId="0" fillId="0" borderId="44" xfId="0" applyBorder="1" applyAlignment="1">
      <alignment horizontal="center" vertical="center"/>
    </xf>
    <xf numFmtId="0" fontId="0" fillId="0" borderId="33" xfId="0" applyBorder="1" applyAlignment="1">
      <alignment horizontal="center" vertical="center"/>
    </xf>
    <xf numFmtId="0" fontId="17" fillId="0" borderId="14" xfId="0" applyFont="1" applyBorder="1" applyAlignment="1">
      <alignment horizontal="center" vertical="center"/>
    </xf>
    <xf numFmtId="0" fontId="17" fillId="0" borderId="35" xfId="0" applyFont="1" applyBorder="1" applyAlignment="1">
      <alignment horizontal="center" vertical="center"/>
    </xf>
    <xf numFmtId="0" fontId="17" fillId="0" borderId="34" xfId="0" applyFont="1" applyBorder="1" applyAlignment="1">
      <alignment horizontal="center" vertical="center"/>
    </xf>
    <xf numFmtId="0" fontId="17" fillId="0" borderId="32" xfId="0" applyFont="1" applyBorder="1" applyAlignment="1">
      <alignment horizontal="center" vertical="center"/>
    </xf>
    <xf numFmtId="0" fontId="18" fillId="0" borderId="14" xfId="0" applyFont="1" applyBorder="1" applyAlignment="1">
      <alignment horizontal="center" vertical="center" wrapText="1"/>
    </xf>
    <xf numFmtId="0" fontId="18" fillId="0" borderId="35" xfId="0" applyFont="1" applyBorder="1" applyAlignment="1">
      <alignment horizontal="center" vertical="center" wrapText="1"/>
    </xf>
    <xf numFmtId="0" fontId="18" fillId="0" borderId="34" xfId="0" applyFont="1" applyBorder="1" applyAlignment="1">
      <alignment horizontal="center" vertical="center" wrapText="1"/>
    </xf>
    <xf numFmtId="0" fontId="17" fillId="0" borderId="36" xfId="0" applyFont="1" applyBorder="1" applyAlignment="1">
      <alignment horizontal="center" vertical="center" wrapText="1"/>
    </xf>
    <xf numFmtId="0" fontId="21" fillId="0" borderId="0" xfId="0" applyFont="1" applyAlignment="1">
      <alignment horizontal="center" vertical="center" wrapText="1"/>
    </xf>
    <xf numFmtId="0" fontId="0" fillId="11" borderId="33" xfId="0" applyFill="1" applyBorder="1" applyAlignment="1">
      <alignment horizontal="center" vertical="center"/>
    </xf>
    <xf numFmtId="0" fontId="0" fillId="11" borderId="15" xfId="0" applyFill="1" applyBorder="1" applyAlignment="1">
      <alignment horizontal="center" vertical="center"/>
    </xf>
    <xf numFmtId="0" fontId="0" fillId="11" borderId="32" xfId="0" applyFill="1" applyBorder="1" applyAlignment="1">
      <alignment horizontal="center" vertical="center"/>
    </xf>
    <xf numFmtId="0" fontId="0" fillId="9" borderId="33" xfId="0" applyFill="1" applyBorder="1" applyAlignment="1">
      <alignment horizontal="center" vertical="center"/>
    </xf>
    <xf numFmtId="0" fontId="0" fillId="9" borderId="15" xfId="0" applyFill="1" applyBorder="1" applyAlignment="1">
      <alignment horizontal="center" vertical="center"/>
    </xf>
    <xf numFmtId="0" fontId="0" fillId="0" borderId="0" xfId="0" applyBorder="1" applyAlignment="1">
      <alignment horizontal="center"/>
    </xf>
    <xf numFmtId="0" fontId="0" fillId="10" borderId="25" xfId="0" applyFill="1" applyBorder="1" applyAlignment="1">
      <alignment horizontal="center" vertical="center"/>
    </xf>
    <xf numFmtId="0" fontId="0" fillId="10" borderId="0" xfId="0" applyFill="1" applyBorder="1" applyAlignment="1">
      <alignment horizontal="center" vertical="center"/>
    </xf>
    <xf numFmtId="0" fontId="17" fillId="0" borderId="25" xfId="0" applyFont="1" applyBorder="1" applyAlignment="1">
      <alignment horizontal="center" vertical="center"/>
    </xf>
    <xf numFmtId="0" fontId="17" fillId="0" borderId="0" xfId="0" applyFont="1" applyBorder="1" applyAlignment="1">
      <alignment horizontal="center" vertical="center"/>
    </xf>
    <xf numFmtId="0" fontId="12" fillId="0" borderId="17" xfId="3" applyFont="1" applyBorder="1" applyAlignment="1">
      <alignment horizontal="center" vertical="center" wrapText="1"/>
    </xf>
    <xf numFmtId="0" fontId="12" fillId="0" borderId="18" xfId="3" applyFont="1" applyBorder="1" applyAlignment="1">
      <alignment horizontal="center" vertical="center" wrapText="1"/>
    </xf>
    <xf numFmtId="0" fontId="11" fillId="0" borderId="0" xfId="3" applyFont="1" applyAlignment="1">
      <alignment horizontal="left" vertical="center" wrapText="1"/>
    </xf>
    <xf numFmtId="0" fontId="11" fillId="0" borderId="7" xfId="3" applyFont="1" applyBorder="1" applyAlignment="1">
      <alignment horizontal="center" vertical="center" wrapText="1"/>
    </xf>
    <xf numFmtId="0" fontId="11" fillId="0" borderId="6" xfId="3" applyFont="1" applyBorder="1" applyAlignment="1">
      <alignment horizontal="center" vertical="center" wrapText="1"/>
    </xf>
    <xf numFmtId="0" fontId="11" fillId="0" borderId="5" xfId="3" applyFont="1" applyBorder="1" applyAlignment="1">
      <alignment horizontal="center" vertical="center" wrapText="1"/>
    </xf>
    <xf numFmtId="0" fontId="11" fillId="0" borderId="15" xfId="3" applyFont="1" applyFill="1" applyBorder="1" applyAlignment="1">
      <alignment horizontal="center" vertical="center" wrapText="1"/>
    </xf>
    <xf numFmtId="164" fontId="6" fillId="0" borderId="0" xfId="18" applyNumberFormat="1" applyAlignment="1">
      <alignment horizontal="center" vertical="center" wrapText="1"/>
    </xf>
    <xf numFmtId="0" fontId="7" fillId="0" borderId="48" xfId="15" applyFont="1" applyBorder="1" applyAlignment="1">
      <alignment horizontal="center" vertical="center"/>
    </xf>
    <xf numFmtId="0" fontId="7" fillId="0" borderId="49" xfId="15" applyFont="1" applyBorder="1" applyAlignment="1">
      <alignment horizontal="center" vertical="center"/>
    </xf>
    <xf numFmtId="0" fontId="30" fillId="0" borderId="16" xfId="15" applyFont="1" applyBorder="1" applyAlignment="1">
      <alignment horizontal="center" vertical="center"/>
    </xf>
    <xf numFmtId="0" fontId="30" fillId="0" borderId="17" xfId="15" applyFont="1" applyBorder="1" applyAlignment="1">
      <alignment horizontal="center" vertical="center"/>
    </xf>
    <xf numFmtId="0" fontId="30" fillId="0" borderId="18" xfId="15" applyFont="1" applyBorder="1" applyAlignment="1">
      <alignment horizontal="center" vertical="center"/>
    </xf>
    <xf numFmtId="0" fontId="8" fillId="0" borderId="48" xfId="15" applyFont="1" applyBorder="1" applyAlignment="1">
      <alignment horizontal="center" vertical="center"/>
    </xf>
    <xf numFmtId="0" fontId="8" fillId="0" borderId="49" xfId="15" applyFont="1" applyBorder="1" applyAlignment="1">
      <alignment horizontal="center" vertical="center"/>
    </xf>
    <xf numFmtId="0" fontId="12" fillId="0" borderId="45" xfId="9" applyFont="1" applyBorder="1" applyAlignment="1">
      <alignment horizontal="center" vertical="center"/>
    </xf>
    <xf numFmtId="0" fontId="24" fillId="0" borderId="45" xfId="9" applyFont="1" applyBorder="1" applyAlignment="1">
      <alignment horizontal="center" vertical="center"/>
    </xf>
    <xf numFmtId="0" fontId="25" fillId="0" borderId="0" xfId="9" applyFont="1" applyAlignment="1">
      <alignment horizontal="left"/>
    </xf>
  </cellXfs>
  <cellStyles count="23">
    <cellStyle name="Lien hypertexte 2" xfId="14"/>
    <cellStyle name="Milliers" xfId="5" builtinId="3"/>
    <cellStyle name="Normal" xfId="0" builtinId="0"/>
    <cellStyle name="Normal 2" xfId="1"/>
    <cellStyle name="Normal 2 2" xfId="3"/>
    <cellStyle name="Normal 2 3" xfId="17"/>
    <cellStyle name="Normal 2 4" xfId="18"/>
    <cellStyle name="Normal 2_AccumulationEquation" xfId="7"/>
    <cellStyle name="Normal 2_AccumulationEquation 2" xfId="16"/>
    <cellStyle name="Normal 3" xfId="8"/>
    <cellStyle name="Normal 4" xfId="12"/>
    <cellStyle name="Normal 5" xfId="11"/>
    <cellStyle name="Normal 8" xfId="15"/>
    <cellStyle name="Normal 9" xfId="19"/>
    <cellStyle name="Normal_France" xfId="13"/>
    <cellStyle name="Normal_TabAnnexeH" xfId="10"/>
    <cellStyle name="Normal_US_france_taxtransfer" xfId="9"/>
    <cellStyle name="Pourcentage" xfId="6" builtinId="5"/>
    <cellStyle name="Pourcentage 2" xfId="2"/>
    <cellStyle name="Pourcentage 2 2" xfId="4"/>
    <cellStyle name="Pourcentage 3" xfId="22"/>
    <cellStyle name="Pourcentage 6 2" xfId="21"/>
    <cellStyle name="Pourcentage 7" xfId="20"/>
  </cellStyles>
  <dxfs count="0"/>
  <tableStyles count="0" defaultTableStyle="TableStyleMedium2" defaultPivotStyle="PivotStyleLight16"/>
  <colors>
    <mruColors>
      <color rgb="FFFF66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7.xml"/><Relationship Id="rId13" Type="http://schemas.openxmlformats.org/officeDocument/2006/relationships/worksheet" Target="worksheets/sheet2.xml"/><Relationship Id="rId18" Type="http://schemas.openxmlformats.org/officeDocument/2006/relationships/worksheet" Target="worksheets/sheet7.xml"/><Relationship Id="rId26" Type="http://schemas.openxmlformats.org/officeDocument/2006/relationships/externalLink" Target="externalLinks/externalLink2.xml"/><Relationship Id="rId3" Type="http://schemas.openxmlformats.org/officeDocument/2006/relationships/chartsheet" Target="chartsheets/sheet2.xml"/><Relationship Id="rId21" Type="http://schemas.openxmlformats.org/officeDocument/2006/relationships/worksheet" Target="worksheets/sheet10.xml"/><Relationship Id="rId34" Type="http://schemas.openxmlformats.org/officeDocument/2006/relationships/styles" Target="styles.xml"/><Relationship Id="rId7" Type="http://schemas.openxmlformats.org/officeDocument/2006/relationships/chartsheet" Target="chartsheets/sheet6.xml"/><Relationship Id="rId12" Type="http://schemas.openxmlformats.org/officeDocument/2006/relationships/chartsheet" Target="chartsheets/sheet11.xml"/><Relationship Id="rId17" Type="http://schemas.openxmlformats.org/officeDocument/2006/relationships/worksheet" Target="worksheets/sheet6.xml"/><Relationship Id="rId25" Type="http://schemas.openxmlformats.org/officeDocument/2006/relationships/externalLink" Target="externalLinks/externalLink1.xml"/><Relationship Id="rId33" Type="http://schemas.openxmlformats.org/officeDocument/2006/relationships/theme" Target="theme/theme1.xml"/><Relationship Id="rId2" Type="http://schemas.openxmlformats.org/officeDocument/2006/relationships/chartsheet" Target="chartsheets/sheet1.xml"/><Relationship Id="rId16" Type="http://schemas.openxmlformats.org/officeDocument/2006/relationships/worksheet" Target="worksheets/sheet5.xml"/><Relationship Id="rId20" Type="http://schemas.openxmlformats.org/officeDocument/2006/relationships/worksheet" Target="worksheets/sheet9.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chartsheet" Target="chartsheets/sheet5.xml"/><Relationship Id="rId11" Type="http://schemas.openxmlformats.org/officeDocument/2006/relationships/chartsheet" Target="chartsheets/sheet10.xml"/><Relationship Id="rId24" Type="http://schemas.openxmlformats.org/officeDocument/2006/relationships/worksheet" Target="worksheets/sheet13.xml"/><Relationship Id="rId32" Type="http://schemas.openxmlformats.org/officeDocument/2006/relationships/externalLink" Target="externalLinks/externalLink8.xml"/><Relationship Id="rId5" Type="http://schemas.openxmlformats.org/officeDocument/2006/relationships/chartsheet" Target="chartsheets/sheet4.xml"/><Relationship Id="rId15" Type="http://schemas.openxmlformats.org/officeDocument/2006/relationships/worksheet" Target="worksheets/sheet4.xml"/><Relationship Id="rId23" Type="http://schemas.openxmlformats.org/officeDocument/2006/relationships/worksheet" Target="worksheets/sheet12.xml"/><Relationship Id="rId28" Type="http://schemas.openxmlformats.org/officeDocument/2006/relationships/externalLink" Target="externalLinks/externalLink4.xml"/><Relationship Id="rId36" Type="http://schemas.openxmlformats.org/officeDocument/2006/relationships/calcChain" Target="calcChain.xml"/><Relationship Id="rId10" Type="http://schemas.openxmlformats.org/officeDocument/2006/relationships/chartsheet" Target="chartsheets/sheet9.xml"/><Relationship Id="rId19" Type="http://schemas.openxmlformats.org/officeDocument/2006/relationships/worksheet" Target="worksheets/sheet8.xml"/><Relationship Id="rId31" Type="http://schemas.openxmlformats.org/officeDocument/2006/relationships/externalLink" Target="externalLinks/externalLink7.xml"/><Relationship Id="rId4" Type="http://schemas.openxmlformats.org/officeDocument/2006/relationships/chartsheet" Target="chartsheets/sheet3.xml"/><Relationship Id="rId9" Type="http://schemas.openxmlformats.org/officeDocument/2006/relationships/chartsheet" Target="chartsheets/sheet8.xml"/><Relationship Id="rId14" Type="http://schemas.openxmlformats.org/officeDocument/2006/relationships/worksheet" Target="worksheets/sheet3.xml"/><Relationship Id="rId22" Type="http://schemas.openxmlformats.org/officeDocument/2006/relationships/worksheet" Target="worksheets/sheet11.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2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4.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6.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10.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1800" baseline="0"/>
              <a:t>Figure S10.1. Income Inequality: Europe, U.S., Japan 1900-2015 </a:t>
            </a:r>
            <a:endParaRPr lang="fr-FR" sz="1800"/>
          </a:p>
        </c:rich>
      </c:tx>
      <c:layout>
        <c:manualLayout>
          <c:xMode val="edge"/>
          <c:yMode val="edge"/>
          <c:x val="0.17427307095370376"/>
          <c:y val="4.474017879023579E-3"/>
        </c:manualLayout>
      </c:layout>
      <c:overlay val="0"/>
      <c:spPr>
        <a:noFill/>
        <a:ln w="25400">
          <a:noFill/>
        </a:ln>
      </c:spPr>
    </c:title>
    <c:autoTitleDeleted val="0"/>
    <c:plotArea>
      <c:layout>
        <c:manualLayout>
          <c:layoutTarget val="inner"/>
          <c:xMode val="edge"/>
          <c:yMode val="edge"/>
          <c:x val="0.10075292402461369"/>
          <c:y val="7.2398262970165161E-2"/>
          <c:w val="0.86616395114914224"/>
          <c:h val="0.73562487381385022"/>
        </c:manualLayout>
      </c:layout>
      <c:lineChart>
        <c:grouping val="standard"/>
        <c:varyColors val="0"/>
        <c:ser>
          <c:idx val="0"/>
          <c:order val="0"/>
          <c:tx>
            <c:v>United States</c:v>
          </c:tx>
          <c:spPr>
            <a:ln w="44450">
              <a:solidFill>
                <a:schemeClr val="accent1"/>
              </a:solidFill>
            </a:ln>
          </c:spPr>
          <c:marker>
            <c:symbol val="square"/>
            <c:size val="8"/>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DataG10.1!$B$6:$B$121</c:f>
              <c:numCache>
                <c:formatCode>General</c:formatCode>
                <c:ptCount val="116"/>
                <c:pt idx="0" formatCode="0.0%">
                  <c:v>0.42</c:v>
                </c:pt>
                <c:pt idx="10" formatCode="0.0%">
                  <c:v>0.44</c:v>
                </c:pt>
                <c:pt idx="13" formatCode="0.0%">
                  <c:v>0.44076148308453589</c:v>
                </c:pt>
                <c:pt idx="14" formatCode="0.0%">
                  <c:v>0.442780054897492</c:v>
                </c:pt>
                <c:pt idx="15" formatCode="0.0%">
                  <c:v>0.43686182166929083</c:v>
                </c:pt>
                <c:pt idx="16" formatCode="0.0%">
                  <c:v>0.45453876513726632</c:v>
                </c:pt>
                <c:pt idx="17" formatCode="0.0%">
                  <c:v>0.41317810599091864</c:v>
                </c:pt>
                <c:pt idx="18" formatCode="0.0%">
                  <c:v>0.40909186355661736</c:v>
                </c:pt>
                <c:pt idx="19" formatCode="0.0%">
                  <c:v>0.41121950639663074</c:v>
                </c:pt>
                <c:pt idx="20" formatCode="0.0%">
                  <c:v>0.3979439591318093</c:v>
                </c:pt>
                <c:pt idx="21" formatCode="0.0%">
                  <c:v>0.44044677797076792</c:v>
                </c:pt>
                <c:pt idx="22" formatCode="0.0%">
                  <c:v>0.4459590721474806</c:v>
                </c:pt>
                <c:pt idx="23" formatCode="0.0%">
                  <c:v>0.42290475591434651</c:v>
                </c:pt>
                <c:pt idx="24" formatCode="0.0%">
                  <c:v>0.45295183602804412</c:v>
                </c:pt>
                <c:pt idx="25" formatCode="0.0%">
                  <c:v>0.47281158457200567</c:v>
                </c:pt>
                <c:pt idx="26" formatCode="0.0%">
                  <c:v>0.4662464448360214</c:v>
                </c:pt>
                <c:pt idx="27" formatCode="0.0%">
                  <c:v>0.47601825231010653</c:v>
                </c:pt>
                <c:pt idx="28" formatCode="0.0%">
                  <c:v>0.50274485830714344</c:v>
                </c:pt>
                <c:pt idx="29" formatCode="0.0%">
                  <c:v>0.47643779653927382</c:v>
                </c:pt>
                <c:pt idx="30" formatCode="0.0%">
                  <c:v>0.44742764084123365</c:v>
                </c:pt>
                <c:pt idx="31" formatCode="0.0%">
                  <c:v>0.45434064012680625</c:v>
                </c:pt>
                <c:pt idx="32" formatCode="0.0%">
                  <c:v>0.47297616012806742</c:v>
                </c:pt>
                <c:pt idx="33" formatCode="0.0%">
                  <c:v>0.46513850719172994</c:v>
                </c:pt>
                <c:pt idx="34" formatCode="0.0%">
                  <c:v>0.4669921281158651</c:v>
                </c:pt>
                <c:pt idx="35" formatCode="0.0%">
                  <c:v>0.45383862366678346</c:v>
                </c:pt>
                <c:pt idx="36" formatCode="0.0%">
                  <c:v>0.47525650596365787</c:v>
                </c:pt>
                <c:pt idx="37" formatCode="0.0%">
                  <c:v>0.45116039995791779</c:v>
                </c:pt>
                <c:pt idx="38" formatCode="0.0%">
                  <c:v>0.44956334322187308</c:v>
                </c:pt>
                <c:pt idx="39" formatCode="0.0%">
                  <c:v>0.46428243354590704</c:v>
                </c:pt>
                <c:pt idx="40" formatCode="0.0%">
                  <c:v>0.46198995077601529</c:v>
                </c:pt>
                <c:pt idx="41" formatCode="0.0%">
                  <c:v>0.42877397092200725</c:v>
                </c:pt>
                <c:pt idx="42" formatCode="0.0%">
                  <c:v>0.37037305770501872</c:v>
                </c:pt>
                <c:pt idx="43" formatCode="0.0%">
                  <c:v>0.34625111940263076</c:v>
                </c:pt>
                <c:pt idx="44" formatCode="0.0%">
                  <c:v>0.33499149801054401</c:v>
                </c:pt>
                <c:pt idx="45" formatCode="0.0%">
                  <c:v>0.35556947577486459</c:v>
                </c:pt>
                <c:pt idx="46" formatCode="0.0%">
                  <c:v>0.38003071666942401</c:v>
                </c:pt>
                <c:pt idx="47" formatCode="0.0%">
                  <c:v>0.35656711885652748</c:v>
                </c:pt>
                <c:pt idx="48" formatCode="0.0%">
                  <c:v>0.36438264122482955</c:v>
                </c:pt>
                <c:pt idx="49" formatCode="0.0%">
                  <c:v>0.3625495172283309</c:v>
                </c:pt>
                <c:pt idx="50" formatCode="0.0%">
                  <c:v>0.37194463149376367</c:v>
                </c:pt>
                <c:pt idx="51" formatCode="0.0%">
                  <c:v>0.35875424516361271</c:v>
                </c:pt>
                <c:pt idx="52" formatCode="0.0%">
                  <c:v>0.34906538262050252</c:v>
                </c:pt>
                <c:pt idx="53" formatCode="0.0%">
                  <c:v>0.34039374330377647</c:v>
                </c:pt>
                <c:pt idx="54" formatCode="0.0%">
                  <c:v>0.35526806648712167</c:v>
                </c:pt>
                <c:pt idx="55" formatCode="0.0%">
                  <c:v>0.35933230882123834</c:v>
                </c:pt>
                <c:pt idx="56" formatCode="0.0%">
                  <c:v>0.35516153204485662</c:v>
                </c:pt>
                <c:pt idx="57" formatCode="0.0%">
                  <c:v>0.35098858463694516</c:v>
                </c:pt>
                <c:pt idx="58" formatCode="0.0%">
                  <c:v>0.3579526066653671</c:v>
                </c:pt>
                <c:pt idx="59" formatCode="0.0%">
                  <c:v>0.36354723709870379</c:v>
                </c:pt>
                <c:pt idx="60" formatCode="0.0%">
                  <c:v>0.35876231449705537</c:v>
                </c:pt>
                <c:pt idx="61" formatCode="0.0%">
                  <c:v>0.36800431953381318</c:v>
                </c:pt>
                <c:pt idx="62" formatCode="0.0%">
                  <c:v>0.36089999709999998</c:v>
                </c:pt>
                <c:pt idx="64" formatCode="0.0%">
                  <c:v>0.36980999650000002</c:v>
                </c:pt>
                <c:pt idx="66" formatCode="0.0%">
                  <c:v>0.36290000030000003</c:v>
                </c:pt>
                <c:pt idx="67" formatCode="0.0%">
                  <c:v>0.35286999520000001</c:v>
                </c:pt>
                <c:pt idx="68" formatCode="0.0%">
                  <c:v>0.35507999499999998</c:v>
                </c:pt>
                <c:pt idx="69" formatCode="0.0%">
                  <c:v>0.34127000219999998</c:v>
                </c:pt>
                <c:pt idx="70" formatCode="0.0%">
                  <c:v>0.33836000100000002</c:v>
                </c:pt>
                <c:pt idx="71" formatCode="0.0%">
                  <c:v>0.3436499979</c:v>
                </c:pt>
                <c:pt idx="72" formatCode="0.0%">
                  <c:v>0.34651999859999999</c:v>
                </c:pt>
                <c:pt idx="73" formatCode="0.0%">
                  <c:v>0.34968999810000001</c:v>
                </c:pt>
                <c:pt idx="74" formatCode="0.0%">
                  <c:v>0.34054000089999997</c:v>
                </c:pt>
                <c:pt idx="75" formatCode="0.0%">
                  <c:v>0.34412999649999998</c:v>
                </c:pt>
                <c:pt idx="76" formatCode="0.0%">
                  <c:v>0.34283999990000003</c:v>
                </c:pt>
                <c:pt idx="77" formatCode="0.0%">
                  <c:v>0.3476000024</c:v>
                </c:pt>
                <c:pt idx="78" formatCode="0.0%">
                  <c:v>0.34649999910000001</c:v>
                </c:pt>
                <c:pt idx="79" formatCode="0.0%">
                  <c:v>0.34885000360000001</c:v>
                </c:pt>
                <c:pt idx="80" formatCode="0.0%">
                  <c:v>0.34242999930000001</c:v>
                </c:pt>
                <c:pt idx="81" formatCode="0.0%">
                  <c:v>0.3472299969</c:v>
                </c:pt>
                <c:pt idx="82" formatCode="0.0%">
                  <c:v>0.34898000080000002</c:v>
                </c:pt>
                <c:pt idx="83" formatCode="0.0%">
                  <c:v>0.35420999650000001</c:v>
                </c:pt>
                <c:pt idx="84" formatCode="0.0%">
                  <c:v>0.36660000259999997</c:v>
                </c:pt>
                <c:pt idx="85" formatCode="0.0%">
                  <c:v>0.36657000159999997</c:v>
                </c:pt>
                <c:pt idx="86" formatCode="0.0%">
                  <c:v>0.3647299967</c:v>
                </c:pt>
                <c:pt idx="87" formatCode="0.0%">
                  <c:v>0.37612000179999999</c:v>
                </c:pt>
                <c:pt idx="88" formatCode="0.0%">
                  <c:v>0.38949000430000003</c:v>
                </c:pt>
                <c:pt idx="89" formatCode="0.0%">
                  <c:v>0.38670999960000002</c:v>
                </c:pt>
                <c:pt idx="90" formatCode="0.0%">
                  <c:v>0.38713000009999998</c:v>
                </c:pt>
                <c:pt idx="91" formatCode="0.0%">
                  <c:v>0.38555999759999998</c:v>
                </c:pt>
                <c:pt idx="92" formatCode="0.0%">
                  <c:v>0.39775000129999999</c:v>
                </c:pt>
                <c:pt idx="93" formatCode="0.0%">
                  <c:v>0.39558999750000001</c:v>
                </c:pt>
                <c:pt idx="94" formatCode="0.0%">
                  <c:v>0.39859000119999999</c:v>
                </c:pt>
                <c:pt idx="95" formatCode="0.0%">
                  <c:v>0.4065699968</c:v>
                </c:pt>
                <c:pt idx="96" formatCode="0.0%">
                  <c:v>0.41548999930000002</c:v>
                </c:pt>
                <c:pt idx="97" formatCode="0.0%">
                  <c:v>0.42269000130000001</c:v>
                </c:pt>
                <c:pt idx="98" formatCode="0.0%">
                  <c:v>0.42632000149999999</c:v>
                </c:pt>
                <c:pt idx="99" formatCode="0.0%">
                  <c:v>0.43351000299999998</c:v>
                </c:pt>
                <c:pt idx="100" formatCode="0.0%">
                  <c:v>0.43884999920000001</c:v>
                </c:pt>
                <c:pt idx="101" formatCode="0.0%">
                  <c:v>0.42798999879999999</c:v>
                </c:pt>
                <c:pt idx="102" formatCode="0.0%">
                  <c:v>0.4272500025</c:v>
                </c:pt>
                <c:pt idx="103" formatCode="0.0%">
                  <c:v>0.42865000110000001</c:v>
                </c:pt>
                <c:pt idx="104" formatCode="0.0%">
                  <c:v>0.43902999970000001</c:v>
                </c:pt>
                <c:pt idx="105" formatCode="0.0%">
                  <c:v>0.4506100006</c:v>
                </c:pt>
                <c:pt idx="106" formatCode="0.0%">
                  <c:v>0.4602900023</c:v>
                </c:pt>
                <c:pt idx="107" formatCode="0.0%">
                  <c:v>0.45795000050000001</c:v>
                </c:pt>
                <c:pt idx="108" formatCode="0.0%">
                  <c:v>0.45306000390000001</c:v>
                </c:pt>
                <c:pt idx="109" formatCode="0.0%">
                  <c:v>0.44339999629999999</c:v>
                </c:pt>
                <c:pt idx="110" formatCode="0.0%">
                  <c:v>0.45750999650000002</c:v>
                </c:pt>
                <c:pt idx="111" formatCode="0.0%">
                  <c:v>0.45924000199999998</c:v>
                </c:pt>
                <c:pt idx="112" formatCode="0.0%">
                  <c:v>0.47143999990000002</c:v>
                </c:pt>
                <c:pt idx="113" formatCode="0.0%">
                  <c:v>0.46316000060000001</c:v>
                </c:pt>
                <c:pt idx="114" formatCode="0.0%">
                  <c:v>0.47016999510000002</c:v>
                </c:pt>
                <c:pt idx="115" formatCode="0.0%">
                  <c:v>0.47374917938237227</c:v>
                </c:pt>
              </c:numCache>
            </c:numRef>
          </c:val>
          <c:smooth val="1"/>
        </c:ser>
        <c:ser>
          <c:idx val="5"/>
          <c:order val="1"/>
          <c:tx>
            <c:v>Europe</c:v>
          </c:tx>
          <c:spPr>
            <a:ln w="44450">
              <a:solidFill>
                <a:schemeClr val="accent6"/>
              </a:solidFill>
            </a:ln>
          </c:spPr>
          <c:marker>
            <c:symbol val="square"/>
            <c:size val="8"/>
            <c:spPr>
              <a:solidFill>
                <a:schemeClr val="accent6"/>
              </a:solidFill>
              <a:ln>
                <a:solidFill>
                  <a:schemeClr val="accent6"/>
                </a:solidFill>
              </a:ln>
            </c:spPr>
          </c:marker>
          <c:val>
            <c:numRef>
              <c:f>DataG10.1!$E$6:$E$121</c:f>
              <c:numCache>
                <c:formatCode>General</c:formatCode>
                <c:ptCount val="116"/>
                <c:pt idx="0" formatCode="0.0%">
                  <c:v>0.49925313170052044</c:v>
                </c:pt>
                <c:pt idx="10" formatCode="0.0%">
                  <c:v>0.49628129853702463</c:v>
                </c:pt>
                <c:pt idx="15" formatCode="0.0%">
                  <c:v>0.48699745886386775</c:v>
                </c:pt>
                <c:pt idx="16" formatCode="0.0%">
                  <c:v>0.49930705252731872</c:v>
                </c:pt>
                <c:pt idx="17" formatCode="0.0%">
                  <c:v>0.50372208654533268</c:v>
                </c:pt>
                <c:pt idx="18" formatCode="0.0%">
                  <c:v>0.44708025497147846</c:v>
                </c:pt>
                <c:pt idx="19" formatCode="0.0%">
                  <c:v>0.45512464940989483</c:v>
                </c:pt>
                <c:pt idx="20" formatCode="0.0%">
                  <c:v>0.43102427767409068</c:v>
                </c:pt>
                <c:pt idx="21" formatCode="0.0%">
                  <c:v>0.42975888517314764</c:v>
                </c:pt>
                <c:pt idx="22" formatCode="0.0%">
                  <c:v>0.46543409632075322</c:v>
                </c:pt>
                <c:pt idx="23" formatCode="0.0%">
                  <c:v>0.48391442202161933</c:v>
                </c:pt>
                <c:pt idx="24" formatCode="0.0%">
                  <c:v>0.47284153283001495</c:v>
                </c:pt>
                <c:pt idx="25" formatCode="0.0%">
                  <c:v>0.44763288743112922</c:v>
                </c:pt>
                <c:pt idx="26" formatCode="0.0%">
                  <c:v>0.44174888255191885</c:v>
                </c:pt>
                <c:pt idx="27" formatCode="0.0%">
                  <c:v>0.44886380338357013</c:v>
                </c:pt>
                <c:pt idx="28" formatCode="0.0%">
                  <c:v>0.44762580647293787</c:v>
                </c:pt>
                <c:pt idx="29" formatCode="0.0%">
                  <c:v>0.44119737437169554</c:v>
                </c:pt>
                <c:pt idx="30" formatCode="0.0%">
                  <c:v>0.42746162220439587</c:v>
                </c:pt>
                <c:pt idx="31" formatCode="0.0%">
                  <c:v>0.41975047315606934</c:v>
                </c:pt>
                <c:pt idx="32" formatCode="0.0%">
                  <c:v>0.42053569771117849</c:v>
                </c:pt>
                <c:pt idx="33" formatCode="0.0%">
                  <c:v>0.42117952874633652</c:v>
                </c:pt>
                <c:pt idx="34" formatCode="0.0%">
                  <c:v>0.41587990198437658</c:v>
                </c:pt>
                <c:pt idx="35" formatCode="0.0%">
                  <c:v>0.41244517153812837</c:v>
                </c:pt>
                <c:pt idx="36" formatCode="0.0%">
                  <c:v>0.4158860965591446</c:v>
                </c:pt>
                <c:pt idx="37" formatCode="0.0%">
                  <c:v>0.41850068242091726</c:v>
                </c:pt>
                <c:pt idx="38" formatCode="0.0%">
                  <c:v>0.42869625177565712</c:v>
                </c:pt>
                <c:pt idx="39" formatCode="0.0%">
                  <c:v>0.42208757823411414</c:v>
                </c:pt>
                <c:pt idx="40" formatCode="0.0%">
                  <c:v>0.41123666529457503</c:v>
                </c:pt>
                <c:pt idx="41" formatCode="0.0%">
                  <c:v>0.37211575204716701</c:v>
                </c:pt>
                <c:pt idx="42" formatCode="0.0%">
                  <c:v>0.35928373370516847</c:v>
                </c:pt>
                <c:pt idx="43" formatCode="0.0%">
                  <c:v>0.34377371415893815</c:v>
                </c:pt>
                <c:pt idx="44" formatCode="0.0%">
                  <c:v>0.33469511675313202</c:v>
                </c:pt>
                <c:pt idx="45" formatCode="0.0%">
                  <c:v>0.33514617270234548</c:v>
                </c:pt>
                <c:pt idx="46" formatCode="0.0%">
                  <c:v>0.35727980399881704</c:v>
                </c:pt>
                <c:pt idx="47" formatCode="0.0%">
                  <c:v>0.34686353614769433</c:v>
                </c:pt>
                <c:pt idx="48" formatCode="0.0%">
                  <c:v>0.33215513703172023</c:v>
                </c:pt>
                <c:pt idx="49" formatCode="0.0%">
                  <c:v>0.31163340773674364</c:v>
                </c:pt>
                <c:pt idx="50" formatCode="0.0%">
                  <c:v>0.32119974453627737</c:v>
                </c:pt>
                <c:pt idx="51" formatCode="0.0%">
                  <c:v>0.32264635210163184</c:v>
                </c:pt>
                <c:pt idx="52" formatCode="0.0%">
                  <c:v>0.31816053996840837</c:v>
                </c:pt>
                <c:pt idx="53" formatCode="0.0%">
                  <c:v>0.31637869772671523</c:v>
                </c:pt>
                <c:pt idx="54" formatCode="0.0%">
                  <c:v>0.30880426124907601</c:v>
                </c:pt>
                <c:pt idx="55" formatCode="0.0%">
                  <c:v>0.31801968212925125</c:v>
                </c:pt>
                <c:pt idx="56" formatCode="0.0%">
                  <c:v>0.31239976452258994</c:v>
                </c:pt>
                <c:pt idx="57" formatCode="0.0%">
                  <c:v>0.31883719960740098</c:v>
                </c:pt>
                <c:pt idx="58" formatCode="0.0%">
                  <c:v>0.31705833665055749</c:v>
                </c:pt>
                <c:pt idx="59" formatCode="0.0%">
                  <c:v>0.32562126666666663</c:v>
                </c:pt>
                <c:pt idx="60" formatCode="0.0%">
                  <c:v>0.33021746404641739</c:v>
                </c:pt>
                <c:pt idx="61" formatCode="0.0%">
                  <c:v>0.33150119979999998</c:v>
                </c:pt>
                <c:pt idx="62" formatCode="0.0%">
                  <c:v>0.32150839999999997</c:v>
                </c:pt>
                <c:pt idx="63" formatCode="0.0%">
                  <c:v>0.32305956666666669</c:v>
                </c:pt>
                <c:pt idx="64" formatCode="0.0%">
                  <c:v>0.32449126666666667</c:v>
                </c:pt>
                <c:pt idx="65" formatCode="0.0%">
                  <c:v>0.32069148874999998</c:v>
                </c:pt>
                <c:pt idx="66" formatCode="0.0%">
                  <c:v>0.31829676666666668</c:v>
                </c:pt>
                <c:pt idx="67" formatCode="0.0%">
                  <c:v>0.31963033333333329</c:v>
                </c:pt>
                <c:pt idx="68" formatCode="0.0%">
                  <c:v>0.31061453762500002</c:v>
                </c:pt>
                <c:pt idx="69" formatCode="0.0%">
                  <c:v>0.31108056666666667</c:v>
                </c:pt>
                <c:pt idx="70" formatCode="0.0%">
                  <c:v>0.30790843333333334</c:v>
                </c:pt>
                <c:pt idx="71" formatCode="0.0%">
                  <c:v>0.30728065902500001</c:v>
                </c:pt>
                <c:pt idx="72" formatCode="0.0%">
                  <c:v>0.30143716666666664</c:v>
                </c:pt>
                <c:pt idx="73" formatCode="0.0%">
                  <c:v>0.30085933333333337</c:v>
                </c:pt>
                <c:pt idx="74" formatCode="0.0%">
                  <c:v>0.30175735405000004</c:v>
                </c:pt>
                <c:pt idx="75" formatCode="0.0%">
                  <c:v>0.29199746666666665</c:v>
                </c:pt>
                <c:pt idx="76" formatCode="0.0%">
                  <c:v>0.28778333333333334</c:v>
                </c:pt>
                <c:pt idx="77" formatCode="0.0%">
                  <c:v>0.29215710465</c:v>
                </c:pt>
                <c:pt idx="78" formatCode="0.0%">
                  <c:v>0.27483573333333328</c:v>
                </c:pt>
                <c:pt idx="79" formatCode="0.0%">
                  <c:v>0.27763486666666665</c:v>
                </c:pt>
                <c:pt idx="80" formatCode="0.0%">
                  <c:v>0.28423046606666663</c:v>
                </c:pt>
                <c:pt idx="81" formatCode="0.0%">
                  <c:v>0.27901463333333332</c:v>
                </c:pt>
                <c:pt idx="82" formatCode="0.0%">
                  <c:v>0.27650626666666667</c:v>
                </c:pt>
                <c:pt idx="83" formatCode="0.0%">
                  <c:v>0.288130661525</c:v>
                </c:pt>
                <c:pt idx="84" formatCode="0.0%">
                  <c:v>0.28275329999999999</c:v>
                </c:pt>
                <c:pt idx="85" formatCode="0.0%">
                  <c:v>0.28569376666666663</c:v>
                </c:pt>
                <c:pt idx="86" formatCode="0.0%">
                  <c:v>0.29756712480000003</c:v>
                </c:pt>
                <c:pt idx="87" formatCode="0.0%">
                  <c:v>0.29490646666666664</c:v>
                </c:pt>
                <c:pt idx="88" formatCode="0.0%">
                  <c:v>0.30023936666666667</c:v>
                </c:pt>
                <c:pt idx="89" formatCode="0.0%">
                  <c:v>0.312328907175</c:v>
                </c:pt>
                <c:pt idx="90" formatCode="0.0%">
                  <c:v>0.3090527455</c:v>
                </c:pt>
                <c:pt idx="91" formatCode="0.0%">
                  <c:v>0.32080383333333334</c:v>
                </c:pt>
                <c:pt idx="92" formatCode="0.0%">
                  <c:v>0.31923879857500004</c:v>
                </c:pt>
                <c:pt idx="93" formatCode="0.0%">
                  <c:v>0.31864513333333333</c:v>
                </c:pt>
                <c:pt idx="94" formatCode="0.0%">
                  <c:v>0.32408283333333332</c:v>
                </c:pt>
                <c:pt idx="95" formatCode="0.0%">
                  <c:v>0.31922268467500003</c:v>
                </c:pt>
                <c:pt idx="96" formatCode="0.0%">
                  <c:v>0.32929446666666667</c:v>
                </c:pt>
                <c:pt idx="97" formatCode="0.0%">
                  <c:v>0.33187153333333336</c:v>
                </c:pt>
                <c:pt idx="98" formatCode="0.0%">
                  <c:v>0.340088275775</c:v>
                </c:pt>
                <c:pt idx="99" formatCode="0.0%">
                  <c:v>0.34308428003333336</c:v>
                </c:pt>
                <c:pt idx="100" formatCode="0.0%">
                  <c:v>0.34607127963333334</c:v>
                </c:pt>
                <c:pt idx="101" formatCode="0.0%">
                  <c:v>0.34759747347499997</c:v>
                </c:pt>
                <c:pt idx="102" formatCode="0.0%">
                  <c:v>0.34478530897500004</c:v>
                </c:pt>
                <c:pt idx="103" formatCode="0.0%">
                  <c:v>0.34474120617500004</c:v>
                </c:pt>
                <c:pt idx="104" formatCode="0.0%">
                  <c:v>0.34645489940000002</c:v>
                </c:pt>
                <c:pt idx="105" formatCode="0.0%">
                  <c:v>0.358177529025</c:v>
                </c:pt>
                <c:pt idx="106" formatCode="0.0%">
                  <c:v>0.36061510752499998</c:v>
                </c:pt>
                <c:pt idx="107" formatCode="0.0%">
                  <c:v>0.36933130235</c:v>
                </c:pt>
                <c:pt idx="108" formatCode="0.0%">
                  <c:v>0.36377273194999998</c:v>
                </c:pt>
                <c:pt idx="109" formatCode="0.0%">
                  <c:v>0.35887760870000002</c:v>
                </c:pt>
                <c:pt idx="110" formatCode="0.0%">
                  <c:v>0.35346103650000005</c:v>
                </c:pt>
                <c:pt idx="111" formatCode="0.0%">
                  <c:v>0.35664587317500002</c:v>
                </c:pt>
                <c:pt idx="112" formatCode="0.0%">
                  <c:v>0.353127292925</c:v>
                </c:pt>
                <c:pt idx="113" formatCode="0.0%">
                  <c:v>0.36222187704999997</c:v>
                </c:pt>
                <c:pt idx="114" formatCode="0.0%">
                  <c:v>0.35814195638750002</c:v>
                </c:pt>
                <c:pt idx="115" formatCode="0.0%">
                  <c:v>0.36028708546874999</c:v>
                </c:pt>
              </c:numCache>
            </c:numRef>
          </c:val>
          <c:smooth val="0"/>
        </c:ser>
        <c:ser>
          <c:idx val="2"/>
          <c:order val="6"/>
          <c:tx>
            <c:v>Japan</c:v>
          </c:tx>
          <c:spPr>
            <a:ln w="44450">
              <a:solidFill>
                <a:schemeClr val="accent4"/>
              </a:solidFill>
            </a:ln>
          </c:spPr>
          <c:marker>
            <c:symbol val="circle"/>
            <c:size val="8"/>
            <c:spPr>
              <a:solidFill>
                <a:schemeClr val="accent4"/>
              </a:solidFill>
              <a:ln>
                <a:solidFill>
                  <a:schemeClr val="accent4"/>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DataG10.1!$P$6:$P$121</c:f>
              <c:numCache>
                <c:formatCode>0.0%</c:formatCode>
                <c:ptCount val="116"/>
                <c:pt idx="0">
                  <c:v>0.45230503082876811</c:v>
                </c:pt>
                <c:pt idx="1">
                  <c:v>0.47114295798171041</c:v>
                </c:pt>
                <c:pt idx="2">
                  <c:v>0.46432279973661589</c:v>
                </c:pt>
                <c:pt idx="3">
                  <c:v>0.4529670089587764</c:v>
                </c:pt>
                <c:pt idx="4">
                  <c:v>0.44484461677328424</c:v>
                </c:pt>
                <c:pt idx="5">
                  <c:v>0.46625844589192944</c:v>
                </c:pt>
                <c:pt idx="6">
                  <c:v>0.46752306804673432</c:v>
                </c:pt>
                <c:pt idx="7">
                  <c:v>0.4711362742033196</c:v>
                </c:pt>
                <c:pt idx="8">
                  <c:v>0.48866032406275839</c:v>
                </c:pt>
                <c:pt idx="9">
                  <c:v>0.48373087852055985</c:v>
                </c:pt>
                <c:pt idx="10">
                  <c:v>0.48721504160012419</c:v>
                </c:pt>
                <c:pt idx="11">
                  <c:v>0.46437441696742426</c:v>
                </c:pt>
                <c:pt idx="12">
                  <c:v>0.46230972773508983</c:v>
                </c:pt>
                <c:pt idx="13">
                  <c:v>0.45043776464916663</c:v>
                </c:pt>
                <c:pt idx="14">
                  <c:v>0.47880143297836131</c:v>
                </c:pt>
                <c:pt idx="15">
                  <c:v>0.46483667378379773</c:v>
                </c:pt>
                <c:pt idx="16">
                  <c:v>0.4629395748192684</c:v>
                </c:pt>
                <c:pt idx="17">
                  <c:v>0.44306746316582379</c:v>
                </c:pt>
                <c:pt idx="18">
                  <c:v>0.42901661386369661</c:v>
                </c:pt>
                <c:pt idx="19">
                  <c:v>0.39360719352916068</c:v>
                </c:pt>
                <c:pt idx="20">
                  <c:v>0.44099181141123645</c:v>
                </c:pt>
                <c:pt idx="21">
                  <c:v>0.47704644713087702</c:v>
                </c:pt>
                <c:pt idx="22">
                  <c:v>0.50458423976713784</c:v>
                </c:pt>
                <c:pt idx="23">
                  <c:v>0.50902332161665698</c:v>
                </c:pt>
                <c:pt idx="24">
                  <c:v>0.50889427853963609</c:v>
                </c:pt>
                <c:pt idx="25">
                  <c:v>0.47276221697378301</c:v>
                </c:pt>
                <c:pt idx="26">
                  <c:v>0.47867238990134042</c:v>
                </c:pt>
                <c:pt idx="27">
                  <c:v>0.46181936404241031</c:v>
                </c:pt>
                <c:pt idx="28">
                  <c:v>0.47769166251598155</c:v>
                </c:pt>
                <c:pt idx="29">
                  <c:v>0.47369132712833356</c:v>
                </c:pt>
                <c:pt idx="30">
                  <c:v>0.43314599232836559</c:v>
                </c:pt>
                <c:pt idx="31">
                  <c:v>0.44850211849385307</c:v>
                </c:pt>
                <c:pt idx="32">
                  <c:v>0.45319928649741398</c:v>
                </c:pt>
                <c:pt idx="33">
                  <c:v>0.47167825512680744</c:v>
                </c:pt>
                <c:pt idx="34">
                  <c:v>0.489331348063267</c:v>
                </c:pt>
                <c:pt idx="35">
                  <c:v>0.48367926128975142</c:v>
                </c:pt>
                <c:pt idx="36">
                  <c:v>0.48200170128847974</c:v>
                </c:pt>
                <c:pt idx="37">
                  <c:v>0.49717716714613802</c:v>
                </c:pt>
                <c:pt idx="38">
                  <c:v>0.51415923608208891</c:v>
                </c:pt>
                <c:pt idx="39">
                  <c:v>0.46323883788964038</c:v>
                </c:pt>
                <c:pt idx="40">
                  <c:v>0.42460334062958172</c:v>
                </c:pt>
                <c:pt idx="41">
                  <c:v>0.43033285324930987</c:v>
                </c:pt>
                <c:pt idx="42">
                  <c:v>0.38996817875717116</c:v>
                </c:pt>
                <c:pt idx="43">
                  <c:v>0.37912371855072075</c:v>
                </c:pt>
                <c:pt idx="44">
                  <c:v>0.35873468237948747</c:v>
                </c:pt>
                <c:pt idx="45">
                  <c:v>0.27392894794081485</c:v>
                </c:pt>
                <c:pt idx="47">
                  <c:v>0.28864000000000001</c:v>
                </c:pt>
                <c:pt idx="48">
                  <c:v>0.29704999999999998</c:v>
                </c:pt>
                <c:pt idx="49">
                  <c:v>0.32228000000000001</c:v>
                </c:pt>
                <c:pt idx="50">
                  <c:v>0.31705</c:v>
                </c:pt>
                <c:pt idx="51">
                  <c:v>0.32904</c:v>
                </c:pt>
                <c:pt idx="52">
                  <c:v>0.35014000000000001</c:v>
                </c:pt>
                <c:pt idx="53">
                  <c:v>0.33130999999999999</c:v>
                </c:pt>
                <c:pt idx="54">
                  <c:v>0.32799</c:v>
                </c:pt>
                <c:pt idx="55">
                  <c:v>0.31384000000000001</c:v>
                </c:pt>
                <c:pt idx="56">
                  <c:v>0.32200000000000001</c:v>
                </c:pt>
                <c:pt idx="57">
                  <c:v>0.33094000000000001</c:v>
                </c:pt>
                <c:pt idx="58">
                  <c:v>0.33143</c:v>
                </c:pt>
                <c:pt idx="59">
                  <c:v>0.33694000000000002</c:v>
                </c:pt>
                <c:pt idx="60">
                  <c:v>0.33988000000000002</c:v>
                </c:pt>
                <c:pt idx="61">
                  <c:v>0.33938000000000001</c:v>
                </c:pt>
                <c:pt idx="62">
                  <c:v>0.34476000000000001</c:v>
                </c:pt>
                <c:pt idx="63">
                  <c:v>0.31727</c:v>
                </c:pt>
                <c:pt idx="64">
                  <c:v>0.31036999999999998</c:v>
                </c:pt>
                <c:pt idx="65">
                  <c:v>0.30375000000000002</c:v>
                </c:pt>
                <c:pt idx="66">
                  <c:v>0.29844999999999999</c:v>
                </c:pt>
                <c:pt idx="67">
                  <c:v>0.30459000000000003</c:v>
                </c:pt>
                <c:pt idx="68">
                  <c:v>0.30064000000000002</c:v>
                </c:pt>
                <c:pt idx="69">
                  <c:v>0.31862560000000001</c:v>
                </c:pt>
                <c:pt idx="70">
                  <c:v>0.33206399999999997</c:v>
                </c:pt>
                <c:pt idx="71">
                  <c:v>0.34356479999999995</c:v>
                </c:pt>
                <c:pt idx="72">
                  <c:v>0.33647999999999995</c:v>
                </c:pt>
                <c:pt idx="73">
                  <c:v>0.35236799999999996</c:v>
                </c:pt>
                <c:pt idx="74">
                  <c:v>0.32266</c:v>
                </c:pt>
                <c:pt idx="75">
                  <c:v>0.32644000000000001</c:v>
                </c:pt>
                <c:pt idx="76">
                  <c:v>0.31508000000000003</c:v>
                </c:pt>
                <c:pt idx="77">
                  <c:v>0.31616</c:v>
                </c:pt>
                <c:pt idx="78">
                  <c:v>0.32078000000000001</c:v>
                </c:pt>
                <c:pt idx="79">
                  <c:v>0.32951999999999998</c:v>
                </c:pt>
                <c:pt idx="80">
                  <c:v>0.32679000000000002</c:v>
                </c:pt>
                <c:pt idx="81">
                  <c:v>0.32514999999999999</c:v>
                </c:pt>
                <c:pt idx="82">
                  <c:v>0.32450000000000001</c:v>
                </c:pt>
                <c:pt idx="83">
                  <c:v>0.32761000000000001</c:v>
                </c:pt>
                <c:pt idx="84">
                  <c:v>0.32958999999999999</c:v>
                </c:pt>
                <c:pt idx="85">
                  <c:v>0.33452999999999999</c:v>
                </c:pt>
                <c:pt idx="86">
                  <c:v>0.34229999999999999</c:v>
                </c:pt>
                <c:pt idx="87">
                  <c:v>0.36207</c:v>
                </c:pt>
                <c:pt idx="88">
                  <c:v>0.36870000000000003</c:v>
                </c:pt>
                <c:pt idx="89">
                  <c:v>0.36917229999999995</c:v>
                </c:pt>
                <c:pt idx="90">
                  <c:v>0.36977799999999994</c:v>
                </c:pt>
                <c:pt idx="91">
                  <c:v>0.3597745</c:v>
                </c:pt>
                <c:pt idx="92">
                  <c:v>0.33732000000000001</c:v>
                </c:pt>
                <c:pt idx="93">
                  <c:v>0.34294000000000002</c:v>
                </c:pt>
                <c:pt idx="94">
                  <c:v>0.34767999999999999</c:v>
                </c:pt>
                <c:pt idx="95">
                  <c:v>0.35528999999999999</c:v>
                </c:pt>
                <c:pt idx="96">
                  <c:v>0.36035</c:v>
                </c:pt>
                <c:pt idx="97">
                  <c:v>0.35920999999999997</c:v>
                </c:pt>
                <c:pt idx="98">
                  <c:v>0.36525999999999997</c:v>
                </c:pt>
                <c:pt idx="99">
                  <c:v>0.37275999999999998</c:v>
                </c:pt>
                <c:pt idx="100">
                  <c:v>0.38125999999999999</c:v>
                </c:pt>
                <c:pt idx="101">
                  <c:v>0.39589999999999997</c:v>
                </c:pt>
                <c:pt idx="102">
                  <c:v>0.40556999999999999</c:v>
                </c:pt>
                <c:pt idx="103">
                  <c:v>0.41208</c:v>
                </c:pt>
                <c:pt idx="104">
                  <c:v>0.42154000000000003</c:v>
                </c:pt>
                <c:pt idx="105">
                  <c:v>0.42432999999999998</c:v>
                </c:pt>
                <c:pt idx="106">
                  <c:v>0.42752000000000001</c:v>
                </c:pt>
                <c:pt idx="107">
                  <c:v>0.42962</c:v>
                </c:pt>
                <c:pt idx="108">
                  <c:v>0.42286000000000001</c:v>
                </c:pt>
                <c:pt idx="109">
                  <c:v>0.41313</c:v>
                </c:pt>
                <c:pt idx="110">
                  <c:v>0.41565999999999997</c:v>
                </c:pt>
                <c:pt idx="111">
                  <c:v>0.42624000000000001</c:v>
                </c:pt>
                <c:pt idx="112">
                  <c:v>0.41799500000000001</c:v>
                </c:pt>
                <c:pt idx="113">
                  <c:v>0.41439499999999996</c:v>
                </c:pt>
                <c:pt idx="114">
                  <c:v>0.42094999999999999</c:v>
                </c:pt>
                <c:pt idx="115">
                  <c:v>0.42211750000000003</c:v>
                </c:pt>
              </c:numCache>
              <c:extLst xmlns:c15="http://schemas.microsoft.com/office/drawing/2012/chart"/>
            </c:numRef>
          </c:val>
          <c:smooth val="1"/>
        </c:ser>
        <c:dLbls>
          <c:showLegendKey val="0"/>
          <c:showVal val="0"/>
          <c:showCatName val="0"/>
          <c:showSerName val="0"/>
          <c:showPercent val="0"/>
          <c:showBubbleSize val="0"/>
        </c:dLbls>
        <c:marker val="1"/>
        <c:smooth val="0"/>
        <c:axId val="698993624"/>
        <c:axId val="698987352"/>
        <c:extLst>
          <c:ext xmlns:c15="http://schemas.microsoft.com/office/drawing/2012/chart" uri="{02D57815-91ED-43cb-92C2-25804820EDAC}">
            <c15:filteredLineSeries>
              <c15:ser>
                <c:idx val="1"/>
                <c:order val="2"/>
                <c:tx>
                  <c:v>Royaume-Uni</c:v>
                </c:tx>
                <c:spPr>
                  <a:ln w="44450">
                    <a:solidFill>
                      <a:srgbClr val="C00000"/>
                    </a:solidFill>
                  </a:ln>
                </c:spPr>
                <c:marker>
                  <c:symbol val="diamond"/>
                  <c:size val="9"/>
                  <c:spPr>
                    <a:solidFill>
                      <a:srgbClr val="C00000"/>
                    </a:solidFill>
                    <a:ln>
                      <a:solidFill>
                        <a:srgbClr val="C00000"/>
                      </a:solidFill>
                    </a:ln>
                  </c:spPr>
                </c:marker>
                <c:val>
                  <c:numRef>
                    <c:extLst>
                      <c:ext uri="{02D57815-91ED-43cb-92C2-25804820EDAC}">
                        <c15:formulaRef>
                          <c15:sqref>DataG10.1!$J$6:$J$121</c15:sqref>
                        </c15:formulaRef>
                      </c:ext>
                    </c:extLst>
                    <c:numCache>
                      <c:formatCode>General</c:formatCode>
                      <c:ptCount val="116"/>
                      <c:pt idx="0" formatCode="0.0%">
                        <c:v>0.51</c:v>
                      </c:pt>
                      <c:pt idx="10" formatCode="0.0%">
                        <c:v>0.51379380707396027</c:v>
                      </c:pt>
                      <c:pt idx="18" formatCode="0.0%">
                        <c:v>0.42647188940092173</c:v>
                      </c:pt>
                      <c:pt idx="19" formatCode="0.0%">
                        <c:v>0.42735868596881971</c:v>
                      </c:pt>
                      <c:pt idx="20" formatCode="0.0%">
                        <c:v>0.3886599091298939</c:v>
                      </c:pt>
                      <c:pt idx="21" formatCode="0.0%">
                        <c:v>0.39766977034629536</c:v>
                      </c:pt>
                      <c:pt idx="22" formatCode="0.0%">
                        <c:v>0.45383279264150644</c:v>
                      </c:pt>
                      <c:pt idx="23" formatCode="0.0%">
                        <c:v>0.47250164404323863</c:v>
                      </c:pt>
                      <c:pt idx="24" formatCode="0.0%">
                        <c:v>0.46779776566002995</c:v>
                      </c:pt>
                      <c:pt idx="25" formatCode="0.0%">
                        <c:v>0.46168373188857526</c:v>
                      </c:pt>
                      <c:pt idx="26" formatCode="0.0%">
                        <c:v>0.46264335340775903</c:v>
                      </c:pt>
                      <c:pt idx="27" formatCode="0.0%">
                        <c:v>0.46018562531283785</c:v>
                      </c:pt>
                      <c:pt idx="28" formatCode="0.0%">
                        <c:v>0.4701204283793281</c:v>
                      </c:pt>
                      <c:pt idx="29" formatCode="0.0%">
                        <c:v>0.4656408344711041</c:v>
                      </c:pt>
                      <c:pt idx="30" formatCode="0.0%">
                        <c:v>0.44324304338888143</c:v>
                      </c:pt>
                      <c:pt idx="31" formatCode="0.0%">
                        <c:v>0.41307224631213868</c:v>
                      </c:pt>
                      <c:pt idx="32" formatCode="0.0%">
                        <c:v>0.40170919123353555</c:v>
                      </c:pt>
                      <c:pt idx="33" formatCode="0.0%">
                        <c:v>0.40053477886895922</c:v>
                      </c:pt>
                      <c:pt idx="34" formatCode="0.0%">
                        <c:v>0.40820833603750628</c:v>
                      </c:pt>
                      <c:pt idx="35" formatCode="0.0%">
                        <c:v>0.42512087266831766</c:v>
                      </c:pt>
                      <c:pt idx="36" formatCode="0.0%">
                        <c:v>0.43555781907743385</c:v>
                      </c:pt>
                      <c:pt idx="37" formatCode="0.0%">
                        <c:v>0.41619419183499246</c:v>
                      </c:pt>
                      <c:pt idx="38" formatCode="0.0%">
                        <c:v>0.43109781550595311</c:v>
                      </c:pt>
                      <c:pt idx="39" formatCode="0.0%">
                        <c:v>0.43238785646822825</c:v>
                      </c:pt>
                      <c:pt idx="40" formatCode="0.0%">
                        <c:v>0.40020893058915014</c:v>
                      </c:pt>
                      <c:pt idx="41" formatCode="0.0%">
                        <c:v>0.36543975614150104</c:v>
                      </c:pt>
                      <c:pt idx="42" formatCode="0.0%">
                        <c:v>0.33568416741033696</c:v>
                      </c:pt>
                      <c:pt idx="43" formatCode="0.0%">
                        <c:v>0.33049954247681457</c:v>
                      </c:pt>
                      <c:pt idx="44" formatCode="0.0%">
                        <c:v>0.33316765025939604</c:v>
                      </c:pt>
                      <c:pt idx="45" formatCode="0.0%">
                        <c:v>0.35200841810703631</c:v>
                      </c:pt>
                      <c:pt idx="46" formatCode="0.0%">
                        <c:v>0.38425991199645121</c:v>
                      </c:pt>
                      <c:pt idx="47" formatCode="0.0%">
                        <c:v>0.36217260844308308</c:v>
                      </c:pt>
                      <c:pt idx="48" formatCode="0.0%">
                        <c:v>0.35088831109516072</c:v>
                      </c:pt>
                      <c:pt idx="49" formatCode="0.0%">
                        <c:v>0.32250000000000001</c:v>
                      </c:pt>
                      <c:pt idx="50" formatCode="0.0%">
                        <c:v>0.34787783484510937</c:v>
                      </c:pt>
                      <c:pt idx="51" formatCode="0.0%">
                        <c:v>0.32205655630489555</c:v>
                      </c:pt>
                      <c:pt idx="52" formatCode="0.0%">
                        <c:v>0.30890941990522508</c:v>
                      </c:pt>
                      <c:pt idx="53" formatCode="0.0%">
                        <c:v>0.30118169318014576</c:v>
                      </c:pt>
                      <c:pt idx="54" formatCode="0.0%">
                        <c:v>0.30630000000000002</c:v>
                      </c:pt>
                      <c:pt idx="55" formatCode="0.0%">
                        <c:v>0.3006450463877538</c:v>
                      </c:pt>
                      <c:pt idx="56" formatCode="0.0%">
                        <c:v>0.28848379356776993</c:v>
                      </c:pt>
                      <c:pt idx="57" formatCode="0.0%">
                        <c:v>0.29233606746547114</c:v>
                      </c:pt>
                      <c:pt idx="58" formatCode="0.0%">
                        <c:v>0.29980530995167243</c:v>
                      </c:pt>
                      <c:pt idx="59" formatCode="0.0%">
                        <c:v>0.29959999999999998</c:v>
                      </c:pt>
                      <c:pt idx="60" formatCode="0.0%">
                        <c:v>0.30901779213925218</c:v>
                      </c:pt>
                      <c:pt idx="62" formatCode="0.0%">
                        <c:v>0.29370000000000002</c:v>
                      </c:pt>
                      <c:pt idx="63" formatCode="0.0%">
                        <c:v>0.2994</c:v>
                      </c:pt>
                      <c:pt idx="64" formatCode="0.0%">
                        <c:v>0.29909999999999998</c:v>
                      </c:pt>
                      <c:pt idx="65" formatCode="0.0%">
                        <c:v>0.29880000000000001</c:v>
                      </c:pt>
                      <c:pt idx="66" formatCode="0.0%">
                        <c:v>0.28939999999999999</c:v>
                      </c:pt>
                      <c:pt idx="67" formatCode="0.0%">
                        <c:v>0.2878</c:v>
                      </c:pt>
                      <c:pt idx="68" formatCode="0.0%">
                        <c:v>0.28549999999999998</c:v>
                      </c:pt>
                      <c:pt idx="69" formatCode="0.0%">
                        <c:v>0.28720000000000001</c:v>
                      </c:pt>
                      <c:pt idx="70" formatCode="0.0%">
                        <c:v>0.28820000000000001</c:v>
                      </c:pt>
                      <c:pt idx="71" formatCode="0.0%">
                        <c:v>0.29289999999999999</c:v>
                      </c:pt>
                      <c:pt idx="72" formatCode="0.0%">
                        <c:v>0.28899999999999998</c:v>
                      </c:pt>
                      <c:pt idx="73" formatCode="0.0%">
                        <c:v>0.28310000000000002</c:v>
                      </c:pt>
                      <c:pt idx="74" formatCode="0.0%">
                        <c:v>0.28100000000000003</c:v>
                      </c:pt>
                      <c:pt idx="75" formatCode="0.0%">
                        <c:v>0.2782</c:v>
                      </c:pt>
                      <c:pt idx="76" formatCode="0.0%">
                        <c:v>0.27889999999999998</c:v>
                      </c:pt>
                      <c:pt idx="77" formatCode="0.0%">
                        <c:v>0.27960000000000002</c:v>
                      </c:pt>
                      <c:pt idx="78" formatCode="0.0%">
                        <c:v>0.27779999999999999</c:v>
                      </c:pt>
                      <c:pt idx="79" formatCode="0.0%">
                        <c:v>0.28370000000000001</c:v>
                      </c:pt>
                      <c:pt idx="81" formatCode="0.0%">
                        <c:v>0.31030000000000002</c:v>
                      </c:pt>
                      <c:pt idx="82" formatCode="0.0%">
                        <c:v>0.31230000000000002</c:v>
                      </c:pt>
                      <c:pt idx="83" formatCode="0.0%">
                        <c:v>0.31759999999999999</c:v>
                      </c:pt>
                      <c:pt idx="84" formatCode="0.0%">
                        <c:v>0.32519999999999999</c:v>
                      </c:pt>
                      <c:pt idx="85" formatCode="0.0%">
                        <c:v>0.32650000000000001</c:v>
                      </c:pt>
                      <c:pt idx="86" formatCode="0.0%">
                        <c:v>0.32940000000000003</c:v>
                      </c:pt>
                      <c:pt idx="87" formatCode="0.0%">
                        <c:v>0.3327</c:v>
                      </c:pt>
                      <c:pt idx="88" formatCode="0.0%">
                        <c:v>0.34210000000000002</c:v>
                      </c:pt>
                      <c:pt idx="89" formatCode="0.0%">
                        <c:v>0.34150000000000003</c:v>
                      </c:pt>
                      <c:pt idx="90" formatCode="0.0%">
                        <c:v>0.36902013649999998</c:v>
                      </c:pt>
                      <c:pt idx="91" formatCode="0.0%">
                        <c:v>0.3765</c:v>
                      </c:pt>
                      <c:pt idx="92" formatCode="0.0%">
                        <c:v>0.37640539690000002</c:v>
                      </c:pt>
                      <c:pt idx="93" formatCode="0.0%">
                        <c:v>0.38340000000000002</c:v>
                      </c:pt>
                      <c:pt idx="94" formatCode="0.0%">
                        <c:v>0.38329999999999997</c:v>
                      </c:pt>
                      <c:pt idx="95" formatCode="0.0%">
                        <c:v>0.3851</c:v>
                      </c:pt>
                      <c:pt idx="96" formatCode="0.0%">
                        <c:v>0.39300000000000002</c:v>
                      </c:pt>
                      <c:pt idx="97" formatCode="0.0%">
                        <c:v>0.38940000000000002</c:v>
                      </c:pt>
                      <c:pt idx="98" formatCode="0.0%">
                        <c:v>0.39469954660000001</c:v>
                      </c:pt>
                      <c:pt idx="99" formatCode="0.0%">
                        <c:v>0.41329374009999997</c:v>
                      </c:pt>
                      <c:pt idx="100" formatCode="0.0%">
                        <c:v>0.40983903890000001</c:v>
                      </c:pt>
                      <c:pt idx="101" formatCode="0.0%">
                        <c:v>0.41410655429999998</c:v>
                      </c:pt>
                      <c:pt idx="102" formatCode="0.0%">
                        <c:v>0.41013497180000003</c:v>
                      </c:pt>
                      <c:pt idx="103" formatCode="0.0%">
                        <c:v>0.4140215364</c:v>
                      </c:pt>
                      <c:pt idx="104" formatCode="0.0%">
                        <c:v>0.4082777836</c:v>
                      </c:pt>
                      <c:pt idx="105" formatCode="0.0%">
                        <c:v>0.41608955199999997</c:v>
                      </c:pt>
                      <c:pt idx="106" formatCode="0.0%">
                        <c:v>0.4199</c:v>
                      </c:pt>
                      <c:pt idx="107" formatCode="0.0%">
                        <c:v>0.42615273259999997</c:v>
                      </c:pt>
                      <c:pt idx="108" formatCode="0.0%">
                        <c:v>0.41479105960000001</c:v>
                      </c:pt>
                      <c:pt idx="109" formatCode="0.0%">
                        <c:v>0.41528421399999998</c:v>
                      </c:pt>
                      <c:pt idx="110" formatCode="0.0%">
                        <c:v>0.38082828130000002</c:v>
                      </c:pt>
                      <c:pt idx="111" formatCode="0.0%">
                        <c:v>0.39150386030000001</c:v>
                      </c:pt>
                      <c:pt idx="112" formatCode="0.0%">
                        <c:v>0.3913056566</c:v>
                      </c:pt>
                      <c:pt idx="113" formatCode="0.0%">
                        <c:v>0.41289999999999999</c:v>
                      </c:pt>
                      <c:pt idx="114" formatCode="0.0%">
                        <c:v>0.39993381389999999</c:v>
                      </c:pt>
                      <c:pt idx="115" formatCode="0.0%">
                        <c:v>0.40641690694999999</c:v>
                      </c:pt>
                    </c:numCache>
                  </c:numRef>
                </c:val>
                <c:smooth val="0"/>
              </c15:ser>
            </c15:filteredLineSeries>
            <c15:filteredLineSeries>
              <c15:ser>
                <c:idx val="3"/>
                <c:order val="3"/>
                <c:tx>
                  <c:v>France</c:v>
                </c:tx>
                <c:spPr>
                  <a:ln w="44450">
                    <a:solidFill>
                      <a:srgbClr val="7030A0"/>
                    </a:solidFill>
                  </a:ln>
                </c:spPr>
                <c:marker>
                  <c:symbol val="circle"/>
                  <c:size val="8"/>
                  <c:spPr>
                    <a:solidFill>
                      <a:srgbClr val="7030A0"/>
                    </a:solidFill>
                    <a:ln>
                      <a:solidFill>
                        <a:srgbClr val="7030A0"/>
                      </a:solidFill>
                    </a:ln>
                  </c:spPr>
                </c:marker>
                <c:val>
                  <c:numRef>
                    <c:extLst xmlns:c15="http://schemas.microsoft.com/office/drawing/2012/chart">
                      <c:ext xmlns:c15="http://schemas.microsoft.com/office/drawing/2012/chart" uri="{02D57815-91ED-43cb-92C2-25804820EDAC}">
                        <c15:formulaRef>
                          <c15:sqref>DataG10.1!$H$6:$H$121</c15:sqref>
                        </c15:formulaRef>
                      </c:ext>
                    </c:extLst>
                    <c:numCache>
                      <c:formatCode>0.0%</c:formatCode>
                      <c:ptCount val="116"/>
                      <c:pt idx="0">
                        <c:v>0.50028019999999995</c:v>
                      </c:pt>
                      <c:pt idx="10">
                        <c:v>0.51679229999999998</c:v>
                      </c:pt>
                      <c:pt idx="15">
                        <c:v>0.48509720000000001</c:v>
                      </c:pt>
                      <c:pt idx="16">
                        <c:v>0.50462739999999995</c:v>
                      </c:pt>
                      <c:pt idx="17">
                        <c:v>0.50316490000000003</c:v>
                      </c:pt>
                      <c:pt idx="18">
                        <c:v>0.47424470000000002</c:v>
                      </c:pt>
                      <c:pt idx="19">
                        <c:v>0.48306680000000002</c:v>
                      </c:pt>
                      <c:pt idx="20">
                        <c:v>0.47313959999999999</c:v>
                      </c:pt>
                      <c:pt idx="21">
                        <c:v>0.46184799999999998</c:v>
                      </c:pt>
                      <c:pt idx="22">
                        <c:v>0.4770354</c:v>
                      </c:pt>
                      <c:pt idx="23">
                        <c:v>0.49532720000000002</c:v>
                      </c:pt>
                      <c:pt idx="24">
                        <c:v>0.47788530000000001</c:v>
                      </c:pt>
                      <c:pt idx="25">
                        <c:v>0.47088069999999999</c:v>
                      </c:pt>
                      <c:pt idx="26">
                        <c:v>0.4548045</c:v>
                      </c:pt>
                      <c:pt idx="27">
                        <c:v>0.46789730000000002</c:v>
                      </c:pt>
                      <c:pt idx="28">
                        <c:v>0.46693709999999999</c:v>
                      </c:pt>
                      <c:pt idx="29">
                        <c:v>0.45265470000000002</c:v>
                      </c:pt>
                      <c:pt idx="30">
                        <c:v>0.42989349999999998</c:v>
                      </c:pt>
                      <c:pt idx="31">
                        <c:v>0.42642869999999999</c:v>
                      </c:pt>
                      <c:pt idx="32">
                        <c:v>0.4480847</c:v>
                      </c:pt>
                      <c:pt idx="33">
                        <c:v>0.46662100000000001</c:v>
                      </c:pt>
                      <c:pt idx="34">
                        <c:v>0.47283229999999998</c:v>
                      </c:pt>
                      <c:pt idx="35">
                        <c:v>0.48307899999999998</c:v>
                      </c:pt>
                      <c:pt idx="36">
                        <c:v>0.45692899999999997</c:v>
                      </c:pt>
                      <c:pt idx="37">
                        <c:v>0.44988089999999997</c:v>
                      </c:pt>
                      <c:pt idx="38">
                        <c:v>0.43736849999999999</c:v>
                      </c:pt>
                      <c:pt idx="39">
                        <c:v>0.41178730000000002</c:v>
                      </c:pt>
                      <c:pt idx="40">
                        <c:v>0.42226439999999998</c:v>
                      </c:pt>
                      <c:pt idx="41">
                        <c:v>0.41010750000000001</c:v>
                      </c:pt>
                      <c:pt idx="42">
                        <c:v>0.38288329999999998</c:v>
                      </c:pt>
                      <c:pt idx="43">
                        <c:v>0.34492159999999999</c:v>
                      </c:pt>
                      <c:pt idx="44">
                        <c:v>0.32261770000000001</c:v>
                      </c:pt>
                      <c:pt idx="45">
                        <c:v>0.31123010000000001</c:v>
                      </c:pt>
                      <c:pt idx="46">
                        <c:v>0.34447949999999999</c:v>
                      </c:pt>
                      <c:pt idx="47">
                        <c:v>0.35711799999999999</c:v>
                      </c:pt>
                      <c:pt idx="48">
                        <c:v>0.33717710000000001</c:v>
                      </c:pt>
                      <c:pt idx="49">
                        <c:v>0.33946080000000001</c:v>
                      </c:pt>
                      <c:pt idx="50">
                        <c:v>0.33766249999999998</c:v>
                      </c:pt>
                      <c:pt idx="51">
                        <c:v>0.34598250000000003</c:v>
                      </c:pt>
                      <c:pt idx="52">
                        <c:v>0.35337220000000003</c:v>
                      </c:pt>
                      <c:pt idx="53">
                        <c:v>0.35055439999999999</c:v>
                      </c:pt>
                      <c:pt idx="54">
                        <c:v>0.35731259999999998</c:v>
                      </c:pt>
                      <c:pt idx="55">
                        <c:v>0.364014</c:v>
                      </c:pt>
                      <c:pt idx="56">
                        <c:v>0.35931550000000001</c:v>
                      </c:pt>
                      <c:pt idx="57">
                        <c:v>0.36413990000000002</c:v>
                      </c:pt>
                      <c:pt idx="58">
                        <c:v>0.35516969999999998</c:v>
                      </c:pt>
                      <c:pt idx="59">
                        <c:v>0.37566379999999999</c:v>
                      </c:pt>
                      <c:pt idx="60">
                        <c:v>0.37713459999999999</c:v>
                      </c:pt>
                      <c:pt idx="61">
                        <c:v>0.38118030000000003</c:v>
                      </c:pt>
                      <c:pt idx="62">
                        <c:v>0.36922519999999998</c:v>
                      </c:pt>
                      <c:pt idx="63">
                        <c:v>0.36947869999999999</c:v>
                      </c:pt>
                      <c:pt idx="64">
                        <c:v>0.37557380000000001</c:v>
                      </c:pt>
                      <c:pt idx="65">
                        <c:v>0.3793994</c:v>
                      </c:pt>
                      <c:pt idx="66">
                        <c:v>0.36909029999999998</c:v>
                      </c:pt>
                      <c:pt idx="67">
                        <c:v>0.367091</c:v>
                      </c:pt>
                      <c:pt idx="68">
                        <c:v>0.35307080000000002</c:v>
                      </c:pt>
                      <c:pt idx="69">
                        <c:v>0.34444170000000002</c:v>
                      </c:pt>
                      <c:pt idx="70">
                        <c:v>0.3408253</c:v>
                      </c:pt>
                      <c:pt idx="71">
                        <c:v>0.33738970000000001</c:v>
                      </c:pt>
                      <c:pt idx="72">
                        <c:v>0.33501150000000002</c:v>
                      </c:pt>
                      <c:pt idx="73">
                        <c:v>0.341978</c:v>
                      </c:pt>
                      <c:pt idx="74">
                        <c:v>0.33779360000000003</c:v>
                      </c:pt>
                      <c:pt idx="75">
                        <c:v>0.3326924</c:v>
                      </c:pt>
                      <c:pt idx="76">
                        <c:v>0.32755000000000001</c:v>
                      </c:pt>
                      <c:pt idx="77">
                        <c:v>0.31228440000000002</c:v>
                      </c:pt>
                      <c:pt idx="78">
                        <c:v>0.30540719999999999</c:v>
                      </c:pt>
                      <c:pt idx="79">
                        <c:v>0.31390459999999998</c:v>
                      </c:pt>
                      <c:pt idx="80">
                        <c:v>0.30626589999999998</c:v>
                      </c:pt>
                      <c:pt idx="81">
                        <c:v>0.30194389999999999</c:v>
                      </c:pt>
                      <c:pt idx="82">
                        <c:v>0.29281879999999999</c:v>
                      </c:pt>
                      <c:pt idx="83">
                        <c:v>0.29415659999999999</c:v>
                      </c:pt>
                      <c:pt idx="84">
                        <c:v>0.29715989999999998</c:v>
                      </c:pt>
                      <c:pt idx="85">
                        <c:v>0.30278129999999998</c:v>
                      </c:pt>
                      <c:pt idx="86">
                        <c:v>0.31210179999999998</c:v>
                      </c:pt>
                      <c:pt idx="87">
                        <c:v>0.32091940000000002</c:v>
                      </c:pt>
                      <c:pt idx="88">
                        <c:v>0.32561810000000002</c:v>
                      </c:pt>
                      <c:pt idx="89">
                        <c:v>0.32763179999999997</c:v>
                      </c:pt>
                      <c:pt idx="90">
                        <c:v>0.3219381</c:v>
                      </c:pt>
                      <c:pt idx="91">
                        <c:v>0.32081150000000003</c:v>
                      </c:pt>
                      <c:pt idx="92">
                        <c:v>0.31377709999999998</c:v>
                      </c:pt>
                      <c:pt idx="93">
                        <c:v>0.31743539999999998</c:v>
                      </c:pt>
                      <c:pt idx="94">
                        <c:v>0.31754850000000001</c:v>
                      </c:pt>
                      <c:pt idx="95">
                        <c:v>0.31714170000000003</c:v>
                      </c:pt>
                      <c:pt idx="96">
                        <c:v>0.3222834</c:v>
                      </c:pt>
                      <c:pt idx="97">
                        <c:v>0.3249146</c:v>
                      </c:pt>
                      <c:pt idx="98">
                        <c:v>0.32765909999999998</c:v>
                      </c:pt>
                      <c:pt idx="99">
                        <c:v>0.32738410000000001</c:v>
                      </c:pt>
                      <c:pt idx="100">
                        <c:v>0.3309298</c:v>
                      </c:pt>
                      <c:pt idx="101">
                        <c:v>0.33418389999999998</c:v>
                      </c:pt>
                      <c:pt idx="102">
                        <c:v>0.32850210000000002</c:v>
                      </c:pt>
                      <c:pt idx="103">
                        <c:v>0.33245530000000001</c:v>
                      </c:pt>
                      <c:pt idx="104">
                        <c:v>0.33534370000000002</c:v>
                      </c:pt>
                      <c:pt idx="105">
                        <c:v>0.33379959999999997</c:v>
                      </c:pt>
                      <c:pt idx="106">
                        <c:v>0.33183049999999997</c:v>
                      </c:pt>
                      <c:pt idx="107">
                        <c:v>0.3387307</c:v>
                      </c:pt>
                      <c:pt idx="108">
                        <c:v>0.33725810000000001</c:v>
                      </c:pt>
                      <c:pt idx="109">
                        <c:v>0.32173499999999999</c:v>
                      </c:pt>
                      <c:pt idx="110">
                        <c:v>0.32604620000000001</c:v>
                      </c:pt>
                      <c:pt idx="111">
                        <c:v>0.33235350000000002</c:v>
                      </c:pt>
                      <c:pt idx="112">
                        <c:v>0.32218989999999997</c:v>
                      </c:pt>
                      <c:pt idx="113">
                        <c:v>0.32631650000000001</c:v>
                      </c:pt>
                      <c:pt idx="114">
                        <c:v>0.32629249999999999</c:v>
                      </c:pt>
                      <c:pt idx="115">
                        <c:v>0.32678810000000003</c:v>
                      </c:pt>
                    </c:numCache>
                  </c:numRef>
                </c:val>
                <c:smooth val="1"/>
              </c15:ser>
            </c15:filteredLineSeries>
            <c15:filteredLineSeries>
              <c15:ser>
                <c:idx val="4"/>
                <c:order val="4"/>
                <c:tx>
                  <c:v>Suède</c:v>
                </c:tx>
                <c:spPr>
                  <a:ln w="44450">
                    <a:solidFill>
                      <a:schemeClr val="accent2"/>
                    </a:solidFill>
                  </a:ln>
                </c:spPr>
                <c:marker>
                  <c:symbol val="triangle"/>
                  <c:size val="9"/>
                  <c:spPr>
                    <a:solidFill>
                      <a:schemeClr val="accent2"/>
                    </a:solidFill>
                    <a:ln>
                      <a:solidFill>
                        <a:schemeClr val="accent2"/>
                      </a:solidFill>
                    </a:ln>
                  </c:spPr>
                </c:marker>
                <c:val>
                  <c:numRef>
                    <c:extLst xmlns:c15="http://schemas.microsoft.com/office/drawing/2012/chart">
                      <c:ext xmlns:c15="http://schemas.microsoft.com/office/drawing/2012/chart" uri="{02D57815-91ED-43cb-92C2-25804820EDAC}">
                        <c15:formulaRef>
                          <c15:sqref>DataG10.1!$N$6:$N$121</c15:sqref>
                        </c15:formulaRef>
                      </c:ext>
                    </c:extLst>
                    <c:numCache>
                      <c:formatCode>General</c:formatCode>
                      <c:ptCount val="116"/>
                      <c:pt idx="3" formatCode="0.0%">
                        <c:v>0.46760000000000002</c:v>
                      </c:pt>
                      <c:pt idx="7" formatCode="0.0%">
                        <c:v>0.45400000000000001</c:v>
                      </c:pt>
                      <c:pt idx="12" formatCode="0.0%">
                        <c:v>0.45569999999999999</c:v>
                      </c:pt>
                      <c:pt idx="16" formatCode="0.0%">
                        <c:v>0.4894</c:v>
                      </c:pt>
                      <c:pt idx="19" formatCode="0.0%">
                        <c:v>0.45494846226086494</c:v>
                      </c:pt>
                      <c:pt idx="20" formatCode="0.0%">
                        <c:v>0.4312733238923781</c:v>
                      </c:pt>
                      <c:pt idx="30" formatCode="0.0%">
                        <c:v>0.40924832322430632</c:v>
                      </c:pt>
                      <c:pt idx="34" formatCode="0.0%">
                        <c:v>0.38040000000000002</c:v>
                      </c:pt>
                      <c:pt idx="35" formatCode="0.0%">
                        <c:v>0.36159999999999998</c:v>
                      </c:pt>
                      <c:pt idx="41" formatCode="0.0%">
                        <c:v>0.34079999999999999</c:v>
                      </c:pt>
                      <c:pt idx="43" formatCode="0.0%">
                        <c:v>0.35589999999999999</c:v>
                      </c:pt>
                      <c:pt idx="44" formatCode="0.0%">
                        <c:v>0.3483</c:v>
                      </c:pt>
                      <c:pt idx="45" formatCode="0.0%">
                        <c:v>0.3422</c:v>
                      </c:pt>
                      <c:pt idx="46" formatCode="0.0%">
                        <c:v>0.34310000000000002</c:v>
                      </c:pt>
                      <c:pt idx="47" formatCode="0.0%">
                        <c:v>0.32129999999999997</c:v>
                      </c:pt>
                      <c:pt idx="48" formatCode="0.0%">
                        <c:v>0.30840000000000001</c:v>
                      </c:pt>
                      <c:pt idx="49" formatCode="0.0%">
                        <c:v>0.3044</c:v>
                      </c:pt>
                      <c:pt idx="50" formatCode="0.0%">
                        <c:v>0.30370000000000003</c:v>
                      </c:pt>
                      <c:pt idx="51" formatCode="0.0%">
                        <c:v>0.2999</c:v>
                      </c:pt>
                      <c:pt idx="52" formatCode="0.0%">
                        <c:v>0.29220000000000002</c:v>
                      </c:pt>
                      <c:pt idx="53" formatCode="0.0%">
                        <c:v>0.2974</c:v>
                      </c:pt>
                      <c:pt idx="54" formatCode="0.0%">
                        <c:v>0.29339999999999999</c:v>
                      </c:pt>
                      <c:pt idx="55" formatCode="0.0%">
                        <c:v>0.28939999999999999</c:v>
                      </c:pt>
                      <c:pt idx="56" formatCode="0.0%">
                        <c:v>0.28939999999999999</c:v>
                      </c:pt>
                      <c:pt idx="57" formatCode="0.0%">
                        <c:v>0.29320000000000002</c:v>
                      </c:pt>
                      <c:pt idx="58" formatCode="0.0%">
                        <c:v>0.29620000000000002</c:v>
                      </c:pt>
                      <c:pt idx="59" formatCode="0.0%">
                        <c:v>0.30159999999999998</c:v>
                      </c:pt>
                      <c:pt idx="60" formatCode="0.0%">
                        <c:v>0.30449999999999999</c:v>
                      </c:pt>
                      <c:pt idx="61" formatCode="0.0%">
                        <c:v>0.30449999999999999</c:v>
                      </c:pt>
                      <c:pt idx="62" formatCode="0.0%">
                        <c:v>0.30159999999999998</c:v>
                      </c:pt>
                      <c:pt idx="63" formatCode="0.0%">
                        <c:v>0.30030000000000001</c:v>
                      </c:pt>
                      <c:pt idx="64" formatCode="0.0%">
                        <c:v>0.29880000000000001</c:v>
                      </c:pt>
                      <c:pt idx="65" formatCode="0.0%">
                        <c:v>0.29749999999999999</c:v>
                      </c:pt>
                      <c:pt idx="66" formatCode="0.0%">
                        <c:v>0.2964</c:v>
                      </c:pt>
                      <c:pt idx="67" formatCode="0.0%">
                        <c:v>0.30399999999999999</c:v>
                      </c:pt>
                      <c:pt idx="68" formatCode="0.0%">
                        <c:v>0.3049</c:v>
                      </c:pt>
                      <c:pt idx="69" formatCode="0.0%">
                        <c:v>0.30159999999999998</c:v>
                      </c:pt>
                      <c:pt idx="70" formatCode="0.0%">
                        <c:v>0.29470000000000002</c:v>
                      </c:pt>
                      <c:pt idx="71" formatCode="0.0%">
                        <c:v>0.2848</c:v>
                      </c:pt>
                      <c:pt idx="72" formatCode="0.0%">
                        <c:v>0.28029999999999999</c:v>
                      </c:pt>
                      <c:pt idx="73" formatCode="0.0%">
                        <c:v>0.27750000000000002</c:v>
                      </c:pt>
                      <c:pt idx="74" formatCode="0.0%">
                        <c:v>0.2717</c:v>
                      </c:pt>
                      <c:pt idx="75" formatCode="0.0%">
                        <c:v>0.2651</c:v>
                      </c:pt>
                      <c:pt idx="76" formatCode="0.0%">
                        <c:v>0.25690000000000002</c:v>
                      </c:pt>
                      <c:pt idx="77" formatCode="0.0%">
                        <c:v>0.2485</c:v>
                      </c:pt>
                      <c:pt idx="78" formatCode="0.0%">
                        <c:v>0.24129999999999999</c:v>
                      </c:pt>
                      <c:pt idx="79" formatCode="0.0%">
                        <c:v>0.23530000000000001</c:v>
                      </c:pt>
                      <c:pt idx="80" formatCode="0.0%">
                        <c:v>0.22819999999999999</c:v>
                      </c:pt>
                      <c:pt idx="81" formatCode="0.0%">
                        <c:v>0.2248</c:v>
                      </c:pt>
                      <c:pt idx="82" formatCode="0.0%">
                        <c:v>0.22439999999999999</c:v>
                      </c:pt>
                      <c:pt idx="83" formatCode="0.0%">
                        <c:v>0.2276</c:v>
                      </c:pt>
                      <c:pt idx="84" formatCode="0.0%">
                        <c:v>0.22589999999999999</c:v>
                      </c:pt>
                      <c:pt idx="85" formatCode="0.0%">
                        <c:v>0.2278</c:v>
                      </c:pt>
                      <c:pt idx="86" formatCode="0.0%">
                        <c:v>0.22789999999999999</c:v>
                      </c:pt>
                      <c:pt idx="87" formatCode="0.0%">
                        <c:v>0.2311</c:v>
                      </c:pt>
                      <c:pt idx="88" formatCode="0.0%">
                        <c:v>0.23300000000000001</c:v>
                      </c:pt>
                      <c:pt idx="89" formatCode="0.0%">
                        <c:v>0.2359</c:v>
                      </c:pt>
                      <c:pt idx="90" formatCode="0.0%">
                        <c:v>0.23619999999999999</c:v>
                      </c:pt>
                      <c:pt idx="91" formatCode="0.0%">
                        <c:v>0.2651</c:v>
                      </c:pt>
                      <c:pt idx="92" formatCode="0.0%">
                        <c:v>0.253</c:v>
                      </c:pt>
                      <c:pt idx="93" formatCode="0.0%">
                        <c:v>0.25509999999999999</c:v>
                      </c:pt>
                      <c:pt idx="94" formatCode="0.0%">
                        <c:v>0.27139999999999997</c:v>
                      </c:pt>
                      <c:pt idx="95" formatCode="0.0%">
                        <c:v>0.25790000000000002</c:v>
                      </c:pt>
                      <c:pt idx="96" formatCode="0.0%">
                        <c:v>0.27260000000000001</c:v>
                      </c:pt>
                      <c:pt idx="97" formatCode="0.0%">
                        <c:v>0.28129999999999999</c:v>
                      </c:pt>
                      <c:pt idx="98" formatCode="0.0%">
                        <c:v>0.28270000000000001</c:v>
                      </c:pt>
                      <c:pt idx="99" formatCode="0.0%">
                        <c:v>0.28857499999999997</c:v>
                      </c:pt>
                      <c:pt idx="100" formatCode="0.0%">
                        <c:v>0.29744499999999996</c:v>
                      </c:pt>
                      <c:pt idx="101" formatCode="0.0%">
                        <c:v>0.28042700000000004</c:v>
                      </c:pt>
                      <c:pt idx="102" formatCode="0.0%">
                        <c:v>0.27939999999999998</c:v>
                      </c:pt>
                      <c:pt idx="103" formatCode="0.0%">
                        <c:v>0.27729999999999999</c:v>
                      </c:pt>
                      <c:pt idx="104" formatCode="0.0%">
                        <c:v>0.28210000000000002</c:v>
                      </c:pt>
                      <c:pt idx="105" formatCode="0.0%">
                        <c:v>0.29770000000000002</c:v>
                      </c:pt>
                      <c:pt idx="106" formatCode="0.0%">
                        <c:v>0.30719999999999997</c:v>
                      </c:pt>
                      <c:pt idx="107" formatCode="0.0%">
                        <c:v>0.3169884</c:v>
                      </c:pt>
                      <c:pt idx="108" formatCode="0.0%">
                        <c:v>0.30275619999999998</c:v>
                      </c:pt>
                      <c:pt idx="109" formatCode="0.0%">
                        <c:v>0.30027359999999997</c:v>
                      </c:pt>
                      <c:pt idx="110" formatCode="0.0%">
                        <c:v>0.3099346</c:v>
                      </c:pt>
                      <c:pt idx="111" formatCode="0.0%">
                        <c:v>0.30885040000000002</c:v>
                      </c:pt>
                      <c:pt idx="112" formatCode="0.0%">
                        <c:v>0.30453970000000002</c:v>
                      </c:pt>
                      <c:pt idx="113" formatCode="0.0%">
                        <c:v>0.30624849999999998</c:v>
                      </c:pt>
                      <c:pt idx="114" formatCode="0.0%">
                        <c:v>0.30739329999999998</c:v>
                      </c:pt>
                      <c:pt idx="115" formatCode="0.0%">
                        <c:v>0.30675797500000002</c:v>
                      </c:pt>
                    </c:numCache>
                  </c:numRef>
                </c:val>
                <c:smooth val="1"/>
              </c15:ser>
            </c15:filteredLineSeries>
            <c15:filteredLineSeries>
              <c15:ser>
                <c:idx val="6"/>
                <c:order val="5"/>
                <c:tx>
                  <c:v>Allemagne</c:v>
                </c:tx>
                <c:spPr>
                  <a:ln w="44450">
                    <a:solidFill>
                      <a:schemeClr val="accent3"/>
                    </a:solidFill>
                  </a:ln>
                </c:spPr>
                <c:marker>
                  <c:symbol val="plus"/>
                  <c:size val="8"/>
                  <c:spPr>
                    <a:solidFill>
                      <a:schemeClr val="accent3"/>
                    </a:solidFill>
                    <a:ln>
                      <a:solidFill>
                        <a:schemeClr val="accent3"/>
                      </a:solidFill>
                    </a:ln>
                  </c:spPr>
                </c:marker>
                <c:val>
                  <c:numRef>
                    <c:extLst xmlns:c15="http://schemas.microsoft.com/office/drawing/2012/chart">
                      <c:ext xmlns:c15="http://schemas.microsoft.com/office/drawing/2012/chart" uri="{02D57815-91ED-43cb-92C2-25804820EDAC}">
                        <c15:formulaRef>
                          <c15:sqref>DataG10.1!$L$6:$L$121</c15:sqref>
                        </c15:formulaRef>
                      </c:ext>
                    </c:extLst>
                    <c:numCache>
                      <c:formatCode>0.0%</c:formatCode>
                      <c:ptCount val="116"/>
                      <c:pt idx="0">
                        <c:v>0.48747919510156135</c:v>
                      </c:pt>
                      <c:pt idx="1">
                        <c:v>0.48115173093029073</c:v>
                      </c:pt>
                      <c:pt idx="2">
                        <c:v>0.46733211448882339</c:v>
                      </c:pt>
                      <c:pt idx="3">
                        <c:v>0.4650628437173</c:v>
                      </c:pt>
                      <c:pt idx="4">
                        <c:v>0.46825653005623191</c:v>
                      </c:pt>
                      <c:pt idx="5">
                        <c:v>0.47738574293223579</c:v>
                      </c:pt>
                      <c:pt idx="6">
                        <c:v>0.47693355250451447</c:v>
                      </c:pt>
                      <c:pt idx="7">
                        <c:v>0.47262445368178935</c:v>
                      </c:pt>
                      <c:pt idx="8">
                        <c:v>0.4606600185849592</c:v>
                      </c:pt>
                      <c:pt idx="9">
                        <c:v>0.45526130169910645</c:v>
                      </c:pt>
                      <c:pt idx="10">
                        <c:v>0.45825778853711346</c:v>
                      </c:pt>
                      <c:pt idx="11">
                        <c:v>0.45531121685172893</c:v>
                      </c:pt>
                      <c:pt idx="12">
                        <c:v>0.45761479811274292</c:v>
                      </c:pt>
                      <c:pt idx="13">
                        <c:v>0.47450434651758983</c:v>
                      </c:pt>
                      <c:pt idx="14">
                        <c:v>0.48201294016622975</c:v>
                      </c:pt>
                      <c:pt idx="15">
                        <c:v>0.48889771772773549</c:v>
                      </c:pt>
                      <c:pt idx="16">
                        <c:v>0.5038937575819562</c:v>
                      </c:pt>
                      <c:pt idx="17">
                        <c:v>0.50427927309066523</c:v>
                      </c:pt>
                      <c:pt idx="18">
                        <c:v>0.44052417551351358</c:v>
                      </c:pt>
                      <c:pt idx="25">
                        <c:v>0.41033423040481226</c:v>
                      </c:pt>
                      <c:pt idx="26">
                        <c:v>0.40779879424799748</c:v>
                      </c:pt>
                      <c:pt idx="27">
                        <c:v>0.41850848483787256</c:v>
                      </c:pt>
                      <c:pt idx="28">
                        <c:v>0.4058198910394854</c:v>
                      </c:pt>
                      <c:pt idx="29">
                        <c:v>0.40529658864398255</c:v>
                      </c:pt>
                      <c:pt idx="32">
                        <c:v>0.41181320189999998</c:v>
                      </c:pt>
                      <c:pt idx="33">
                        <c:v>0.39638280737005044</c:v>
                      </c:pt>
                      <c:pt idx="34">
                        <c:v>0.40207897190000003</c:v>
                      </c:pt>
                      <c:pt idx="35">
                        <c:v>0.3799808134841961</c:v>
                      </c:pt>
                      <c:pt idx="36">
                        <c:v>0.35517147059999998</c:v>
                      </c:pt>
                      <c:pt idx="37">
                        <c:v>0.38942695542775935</c:v>
                      </c:pt>
                      <c:pt idx="38">
                        <c:v>0.41762243982101821</c:v>
                      </c:pt>
                      <c:pt idx="49">
                        <c:v>0.28017283094697448</c:v>
                      </c:pt>
                      <c:pt idx="50">
                        <c:v>0.29555864329999998</c:v>
                      </c:pt>
                      <c:pt idx="54">
                        <c:v>0.2782044449963042</c:v>
                      </c:pt>
                      <c:pt idx="57">
                        <c:v>0.32567283096413285</c:v>
                      </c:pt>
                      <c:pt idx="61">
                        <c:v>0.30882329939999997</c:v>
                      </c:pt>
                      <c:pt idx="65">
                        <c:v>0.30706655500000002</c:v>
                      </c:pt>
                      <c:pt idx="68">
                        <c:v>0.29898735050000003</c:v>
                      </c:pt>
                      <c:pt idx="71">
                        <c:v>0.31403293609999999</c:v>
                      </c:pt>
                      <c:pt idx="74">
                        <c:v>0.31653581619999999</c:v>
                      </c:pt>
                      <c:pt idx="77">
                        <c:v>0.32824401860000002</c:v>
                      </c:pt>
                      <c:pt idx="80">
                        <c:v>0.31822549820000001</c:v>
                      </c:pt>
                      <c:pt idx="83">
                        <c:v>0.31316604609999998</c:v>
                      </c:pt>
                      <c:pt idx="86">
                        <c:v>0.32086669919999999</c:v>
                      </c:pt>
                      <c:pt idx="89">
                        <c:v>0.34428382870000002</c:v>
                      </c:pt>
                      <c:pt idx="92">
                        <c:v>0.33377269739999998</c:v>
                      </c:pt>
                      <c:pt idx="95">
                        <c:v>0.31674903869999999</c:v>
                      </c:pt>
                      <c:pt idx="98">
                        <c:v>0.35529445650000002</c:v>
                      </c:pt>
                      <c:pt idx="101">
                        <c:v>0.36167243960000001</c:v>
                      </c:pt>
                      <c:pt idx="102">
                        <c:v>0.36110416410000001</c:v>
                      </c:pt>
                      <c:pt idx="103">
                        <c:v>0.35518798829999998</c:v>
                      </c:pt>
                      <c:pt idx="104">
                        <c:v>0.36009811400000002</c:v>
                      </c:pt>
                      <c:pt idx="105">
                        <c:v>0.38512096410000002</c:v>
                      </c:pt>
                      <c:pt idx="106">
                        <c:v>0.38352993010000003</c:v>
                      </c:pt>
                      <c:pt idx="107">
                        <c:v>0.39545337679999998</c:v>
                      </c:pt>
                      <c:pt idx="108">
                        <c:v>0.4002855682</c:v>
                      </c:pt>
                      <c:pt idx="109">
                        <c:v>0.39821762080000001</c:v>
                      </c:pt>
                      <c:pt idx="110">
                        <c:v>0.3970350647</c:v>
                      </c:pt>
                      <c:pt idx="111">
                        <c:v>0.39387573240000001</c:v>
                      </c:pt>
                      <c:pt idx="112">
                        <c:v>0.39447391510000002</c:v>
                      </c:pt>
                      <c:pt idx="113">
                        <c:v>0.40342250819999997</c:v>
                      </c:pt>
                      <c:pt idx="114">
                        <c:v>0.39894821165</c:v>
                      </c:pt>
                      <c:pt idx="115">
                        <c:v>0.40118535992499998</c:v>
                      </c:pt>
                    </c:numCache>
                  </c:numRef>
                </c:val>
                <c:smooth val="0"/>
              </c15:ser>
            </c15:filteredLineSeries>
          </c:ext>
        </c:extLst>
      </c:lineChart>
      <c:catAx>
        <c:axId val="698993624"/>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98987352"/>
        <c:crossesAt val="0"/>
        <c:auto val="1"/>
        <c:lblAlgn val="ctr"/>
        <c:lblOffset val="100"/>
        <c:tickLblSkip val="10"/>
        <c:tickMarkSkip val="10"/>
        <c:noMultiLvlLbl val="0"/>
      </c:catAx>
      <c:valAx>
        <c:axId val="698987352"/>
        <c:scaling>
          <c:orientation val="minMax"/>
          <c:max val="0.53"/>
          <c:min val="0.25"/>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400"/>
                  <a:t>Share</a:t>
                </a:r>
                <a:r>
                  <a:rPr lang="fr-FR" sz="1400" baseline="0"/>
                  <a:t> of top decile in total income</a:t>
                </a:r>
                <a:endParaRPr lang="fr-FR" sz="1400"/>
              </a:p>
            </c:rich>
          </c:tx>
          <c:layout>
            <c:manualLayout>
              <c:xMode val="edge"/>
              <c:yMode val="edge"/>
              <c:x val="2.7799850706735053E-3"/>
              <c:y val="0.1896616694902311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98993624"/>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49868415863709858"/>
          <c:y val="0.10193138915822261"/>
          <c:w val="0.19174334739877047"/>
          <c:h val="0.29515909631729054"/>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0.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fr-FR" sz="2000" baseline="0"/>
              <a:t>Figure S10.12a. The invention of progressive taxation: </a:t>
            </a:r>
          </a:p>
          <a:p>
            <a:pPr>
              <a:defRPr sz="2000" b="1" i="0" u="none" strike="noStrike" baseline="0">
                <a:solidFill>
                  <a:srgbClr val="000000"/>
                </a:solidFill>
                <a:latin typeface="Arial"/>
                <a:ea typeface="Arial"/>
                <a:cs typeface="Arial"/>
              </a:defRPr>
            </a:pPr>
            <a:r>
              <a:rPr lang="fr-FR" sz="2000" baseline="0"/>
              <a:t>the top inheritance tax rate, 1900-2018</a:t>
            </a:r>
            <a:endParaRPr lang="fr-FR" sz="2000"/>
          </a:p>
        </c:rich>
      </c:tx>
      <c:layout>
        <c:manualLayout>
          <c:xMode val="edge"/>
          <c:yMode val="edge"/>
          <c:x val="0.18125001368156751"/>
          <c:y val="2.2187179241295787E-3"/>
        </c:manualLayout>
      </c:layout>
      <c:overlay val="0"/>
      <c:spPr>
        <a:noFill/>
        <a:ln w="25400">
          <a:noFill/>
        </a:ln>
      </c:spPr>
    </c:title>
    <c:autoTitleDeleted val="0"/>
    <c:plotArea>
      <c:layout>
        <c:manualLayout>
          <c:layoutTarget val="inner"/>
          <c:xMode val="edge"/>
          <c:yMode val="edge"/>
          <c:x val="0.10075292402461369"/>
          <c:y val="0.10848312431852648"/>
          <c:w val="0.86616395114914224"/>
          <c:h val="0.70856126069491654"/>
        </c:manualLayout>
      </c:layout>
      <c:lineChart>
        <c:grouping val="standard"/>
        <c:varyColors val="0"/>
        <c:ser>
          <c:idx val="0"/>
          <c:order val="0"/>
          <c:tx>
            <c:v>United States</c:v>
          </c:tx>
          <c:spPr>
            <a:ln w="44450">
              <a:solidFill>
                <a:schemeClr val="accent6"/>
              </a:solidFill>
            </a:ln>
          </c:spPr>
          <c:marker>
            <c:symbol val="none"/>
          </c:marker>
          <c:cat>
            <c:numRef>
              <c:f>DataG10.12!$A$7:$A$125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DataG10.12!$B$7:$B$125</c:f>
              <c:numCache>
                <c:formatCode>0%</c:formatCode>
                <c:ptCount val="119"/>
                <c:pt idx="0">
                  <c:v>0.01</c:v>
                </c:pt>
                <c:pt idx="1">
                  <c:v>0.01</c:v>
                </c:pt>
                <c:pt idx="2">
                  <c:v>0.01</c:v>
                </c:pt>
                <c:pt idx="3">
                  <c:v>0.01</c:v>
                </c:pt>
                <c:pt idx="4">
                  <c:v>0.01</c:v>
                </c:pt>
                <c:pt idx="5">
                  <c:v>0.01</c:v>
                </c:pt>
                <c:pt idx="6">
                  <c:v>0.01</c:v>
                </c:pt>
                <c:pt idx="7">
                  <c:v>0.01</c:v>
                </c:pt>
                <c:pt idx="8">
                  <c:v>0.01</c:v>
                </c:pt>
                <c:pt idx="9">
                  <c:v>0.01</c:v>
                </c:pt>
                <c:pt idx="10">
                  <c:v>0.01</c:v>
                </c:pt>
                <c:pt idx="11">
                  <c:v>0.01</c:v>
                </c:pt>
                <c:pt idx="12">
                  <c:v>0.01</c:v>
                </c:pt>
                <c:pt idx="13">
                  <c:v>0.01</c:v>
                </c:pt>
                <c:pt idx="14">
                  <c:v>0.01</c:v>
                </c:pt>
                <c:pt idx="15">
                  <c:v>0.01</c:v>
                </c:pt>
                <c:pt idx="16">
                  <c:v>0.1</c:v>
                </c:pt>
                <c:pt idx="17">
                  <c:v>0.16667000000000001</c:v>
                </c:pt>
                <c:pt idx="18">
                  <c:v>0.25</c:v>
                </c:pt>
                <c:pt idx="19">
                  <c:v>0.25</c:v>
                </c:pt>
                <c:pt idx="20">
                  <c:v>0.25</c:v>
                </c:pt>
                <c:pt idx="21">
                  <c:v>0.25</c:v>
                </c:pt>
                <c:pt idx="22">
                  <c:v>0.25</c:v>
                </c:pt>
                <c:pt idx="23">
                  <c:v>0.25</c:v>
                </c:pt>
                <c:pt idx="24">
                  <c:v>0.33750000000000002</c:v>
                </c:pt>
                <c:pt idx="25">
                  <c:v>0.4</c:v>
                </c:pt>
                <c:pt idx="26">
                  <c:v>0.23330000000000001</c:v>
                </c:pt>
                <c:pt idx="27">
                  <c:v>0.2</c:v>
                </c:pt>
                <c:pt idx="28">
                  <c:v>0.2</c:v>
                </c:pt>
                <c:pt idx="29">
                  <c:v>0.2</c:v>
                </c:pt>
                <c:pt idx="30">
                  <c:v>0.2</c:v>
                </c:pt>
                <c:pt idx="31">
                  <c:v>0.2</c:v>
                </c:pt>
                <c:pt idx="32">
                  <c:v>0.34583000000000003</c:v>
                </c:pt>
                <c:pt idx="33">
                  <c:v>0.45</c:v>
                </c:pt>
                <c:pt idx="34">
                  <c:v>0.54583000000000004</c:v>
                </c:pt>
                <c:pt idx="35">
                  <c:v>0.63332999999999995</c:v>
                </c:pt>
                <c:pt idx="36">
                  <c:v>0.7</c:v>
                </c:pt>
                <c:pt idx="37">
                  <c:v>0.7</c:v>
                </c:pt>
                <c:pt idx="38">
                  <c:v>0.7</c:v>
                </c:pt>
                <c:pt idx="39">
                  <c:v>0.7</c:v>
                </c:pt>
                <c:pt idx="40">
                  <c:v>0.73499999999999999</c:v>
                </c:pt>
                <c:pt idx="41">
                  <c:v>0.77</c:v>
                </c:pt>
                <c:pt idx="42">
                  <c:v>0.77</c:v>
                </c:pt>
                <c:pt idx="43">
                  <c:v>0.77</c:v>
                </c:pt>
                <c:pt idx="44">
                  <c:v>0.77</c:v>
                </c:pt>
                <c:pt idx="45">
                  <c:v>0.77</c:v>
                </c:pt>
                <c:pt idx="46">
                  <c:v>0.77</c:v>
                </c:pt>
                <c:pt idx="47">
                  <c:v>0.77</c:v>
                </c:pt>
                <c:pt idx="48">
                  <c:v>0.77</c:v>
                </c:pt>
                <c:pt idx="49">
                  <c:v>0.77</c:v>
                </c:pt>
                <c:pt idx="50">
                  <c:v>0.77</c:v>
                </c:pt>
                <c:pt idx="51">
                  <c:v>0.77</c:v>
                </c:pt>
                <c:pt idx="52">
                  <c:v>0.77</c:v>
                </c:pt>
                <c:pt idx="53">
                  <c:v>0.77</c:v>
                </c:pt>
                <c:pt idx="54">
                  <c:v>0.77</c:v>
                </c:pt>
                <c:pt idx="55">
                  <c:v>0.77</c:v>
                </c:pt>
                <c:pt idx="56">
                  <c:v>0.77</c:v>
                </c:pt>
                <c:pt idx="57">
                  <c:v>0.77</c:v>
                </c:pt>
                <c:pt idx="58">
                  <c:v>0.77</c:v>
                </c:pt>
                <c:pt idx="59">
                  <c:v>0.77</c:v>
                </c:pt>
                <c:pt idx="60">
                  <c:v>0.77</c:v>
                </c:pt>
                <c:pt idx="61">
                  <c:v>0.77</c:v>
                </c:pt>
                <c:pt idx="62">
                  <c:v>0.77</c:v>
                </c:pt>
                <c:pt idx="63">
                  <c:v>0.77</c:v>
                </c:pt>
                <c:pt idx="64">
                  <c:v>0.77</c:v>
                </c:pt>
                <c:pt idx="65">
                  <c:v>0.77</c:v>
                </c:pt>
                <c:pt idx="66">
                  <c:v>0.77</c:v>
                </c:pt>
                <c:pt idx="67">
                  <c:v>0.77</c:v>
                </c:pt>
                <c:pt idx="68">
                  <c:v>0.77</c:v>
                </c:pt>
                <c:pt idx="69">
                  <c:v>0.77</c:v>
                </c:pt>
                <c:pt idx="70">
                  <c:v>0.77</c:v>
                </c:pt>
                <c:pt idx="71">
                  <c:v>0.77</c:v>
                </c:pt>
                <c:pt idx="72">
                  <c:v>0.77</c:v>
                </c:pt>
                <c:pt idx="73">
                  <c:v>0.77</c:v>
                </c:pt>
                <c:pt idx="74">
                  <c:v>0.77</c:v>
                </c:pt>
                <c:pt idx="75">
                  <c:v>0.77</c:v>
                </c:pt>
                <c:pt idx="76">
                  <c:v>0.77</c:v>
                </c:pt>
                <c:pt idx="77">
                  <c:v>0.7</c:v>
                </c:pt>
                <c:pt idx="78">
                  <c:v>0.7</c:v>
                </c:pt>
                <c:pt idx="79">
                  <c:v>0.7</c:v>
                </c:pt>
                <c:pt idx="80">
                  <c:v>0.7</c:v>
                </c:pt>
                <c:pt idx="81">
                  <c:v>0.7</c:v>
                </c:pt>
                <c:pt idx="82">
                  <c:v>0.65</c:v>
                </c:pt>
                <c:pt idx="83">
                  <c:v>0.6</c:v>
                </c:pt>
                <c:pt idx="84">
                  <c:v>0.55000000000000004</c:v>
                </c:pt>
                <c:pt idx="85">
                  <c:v>0.55000000000000004</c:v>
                </c:pt>
                <c:pt idx="86">
                  <c:v>0.55000000000000004</c:v>
                </c:pt>
                <c:pt idx="87">
                  <c:v>0.55000000000000004</c:v>
                </c:pt>
                <c:pt idx="88">
                  <c:v>0.55000000000000004</c:v>
                </c:pt>
                <c:pt idx="89">
                  <c:v>0.55000000000000004</c:v>
                </c:pt>
                <c:pt idx="90">
                  <c:v>0.55000000000000004</c:v>
                </c:pt>
                <c:pt idx="91">
                  <c:v>0.55000000000000004</c:v>
                </c:pt>
                <c:pt idx="92">
                  <c:v>0.55000000000000004</c:v>
                </c:pt>
                <c:pt idx="93">
                  <c:v>0.55000000000000004</c:v>
                </c:pt>
                <c:pt idx="94">
                  <c:v>0.55000000000000004</c:v>
                </c:pt>
                <c:pt idx="95">
                  <c:v>0.55000000000000004</c:v>
                </c:pt>
                <c:pt idx="96">
                  <c:v>0.55000000000000004</c:v>
                </c:pt>
                <c:pt idx="97">
                  <c:v>0.55000000000000004</c:v>
                </c:pt>
                <c:pt idx="98">
                  <c:v>0.55000000000000004</c:v>
                </c:pt>
                <c:pt idx="99">
                  <c:v>0.55000000000000004</c:v>
                </c:pt>
                <c:pt idx="100">
                  <c:v>0.55000000000000004</c:v>
                </c:pt>
                <c:pt idx="101">
                  <c:v>0.55000000000000004</c:v>
                </c:pt>
                <c:pt idx="102">
                  <c:v>0.5</c:v>
                </c:pt>
                <c:pt idx="103">
                  <c:v>0.49</c:v>
                </c:pt>
                <c:pt idx="104">
                  <c:v>0.48</c:v>
                </c:pt>
                <c:pt idx="105">
                  <c:v>0.47</c:v>
                </c:pt>
                <c:pt idx="106">
                  <c:v>0.46</c:v>
                </c:pt>
                <c:pt idx="107">
                  <c:v>0.45</c:v>
                </c:pt>
                <c:pt idx="108">
                  <c:v>0.45</c:v>
                </c:pt>
                <c:pt idx="109">
                  <c:v>0.45</c:v>
                </c:pt>
                <c:pt idx="110">
                  <c:v>0.35</c:v>
                </c:pt>
                <c:pt idx="111">
                  <c:v>0.35</c:v>
                </c:pt>
                <c:pt idx="112">
                  <c:v>0.4</c:v>
                </c:pt>
                <c:pt idx="113">
                  <c:v>0.4</c:v>
                </c:pt>
                <c:pt idx="114">
                  <c:v>0.4</c:v>
                </c:pt>
                <c:pt idx="115">
                  <c:v>0.4</c:v>
                </c:pt>
                <c:pt idx="116">
                  <c:v>0.4</c:v>
                </c:pt>
                <c:pt idx="117">
                  <c:v>0.4</c:v>
                </c:pt>
                <c:pt idx="118">
                  <c:v>0.4</c:v>
                </c:pt>
              </c:numCache>
            </c:numRef>
          </c:val>
          <c:smooth val="0"/>
        </c:ser>
        <c:ser>
          <c:idx val="1"/>
          <c:order val="1"/>
          <c:tx>
            <c:v>United Kingdom</c:v>
          </c:tx>
          <c:spPr>
            <a:ln w="44450">
              <a:solidFill>
                <a:schemeClr val="accent1"/>
              </a:solidFill>
            </a:ln>
          </c:spPr>
          <c:marker>
            <c:symbol val="none"/>
          </c:marker>
          <c:cat>
            <c:numRef>
              <c:f>DataG10.12!$A$7:$A$125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DataG10.12!$C$7:$C$125</c:f>
              <c:numCache>
                <c:formatCode>0%</c:formatCode>
                <c:ptCount val="119"/>
                <c:pt idx="0">
                  <c:v>0.08</c:v>
                </c:pt>
                <c:pt idx="1">
                  <c:v>0.08</c:v>
                </c:pt>
                <c:pt idx="2">
                  <c:v>0.08</c:v>
                </c:pt>
                <c:pt idx="3">
                  <c:v>0.08</c:v>
                </c:pt>
                <c:pt idx="4">
                  <c:v>0.08</c:v>
                </c:pt>
                <c:pt idx="5">
                  <c:v>0.08</c:v>
                </c:pt>
                <c:pt idx="6">
                  <c:v>0.08</c:v>
                </c:pt>
                <c:pt idx="7">
                  <c:v>0.15</c:v>
                </c:pt>
                <c:pt idx="8">
                  <c:v>0.15</c:v>
                </c:pt>
                <c:pt idx="9">
                  <c:v>0.15</c:v>
                </c:pt>
                <c:pt idx="10">
                  <c:v>0.15</c:v>
                </c:pt>
                <c:pt idx="11">
                  <c:v>0.15</c:v>
                </c:pt>
                <c:pt idx="12">
                  <c:v>0.15</c:v>
                </c:pt>
                <c:pt idx="13">
                  <c:v>0.15</c:v>
                </c:pt>
                <c:pt idx="14">
                  <c:v>0.2</c:v>
                </c:pt>
                <c:pt idx="15">
                  <c:v>0.2</c:v>
                </c:pt>
                <c:pt idx="16">
                  <c:v>0.2</c:v>
                </c:pt>
                <c:pt idx="17">
                  <c:v>0.2</c:v>
                </c:pt>
                <c:pt idx="18">
                  <c:v>0.2</c:v>
                </c:pt>
                <c:pt idx="19">
                  <c:v>0.4</c:v>
                </c:pt>
                <c:pt idx="20">
                  <c:v>0.4</c:v>
                </c:pt>
                <c:pt idx="21">
                  <c:v>0.4</c:v>
                </c:pt>
                <c:pt idx="22">
                  <c:v>0.4</c:v>
                </c:pt>
                <c:pt idx="23">
                  <c:v>0.4</c:v>
                </c:pt>
                <c:pt idx="24">
                  <c:v>0.4</c:v>
                </c:pt>
                <c:pt idx="25">
                  <c:v>0.4</c:v>
                </c:pt>
                <c:pt idx="26">
                  <c:v>0.4</c:v>
                </c:pt>
                <c:pt idx="27">
                  <c:v>0.4</c:v>
                </c:pt>
                <c:pt idx="28">
                  <c:v>0.4</c:v>
                </c:pt>
                <c:pt idx="29">
                  <c:v>0.4</c:v>
                </c:pt>
                <c:pt idx="30">
                  <c:v>0.5</c:v>
                </c:pt>
                <c:pt idx="31">
                  <c:v>0.5</c:v>
                </c:pt>
                <c:pt idx="32">
                  <c:v>0.5</c:v>
                </c:pt>
                <c:pt idx="33">
                  <c:v>0.5</c:v>
                </c:pt>
                <c:pt idx="34">
                  <c:v>0.5</c:v>
                </c:pt>
                <c:pt idx="35">
                  <c:v>0.5</c:v>
                </c:pt>
                <c:pt idx="36">
                  <c:v>0.5</c:v>
                </c:pt>
                <c:pt idx="37">
                  <c:v>0.5</c:v>
                </c:pt>
                <c:pt idx="38">
                  <c:v>0.5</c:v>
                </c:pt>
                <c:pt idx="39">
                  <c:v>0.55000000000000004</c:v>
                </c:pt>
                <c:pt idx="40">
                  <c:v>0.65</c:v>
                </c:pt>
                <c:pt idx="41">
                  <c:v>0.65</c:v>
                </c:pt>
                <c:pt idx="42">
                  <c:v>0.65</c:v>
                </c:pt>
                <c:pt idx="43">
                  <c:v>0.65</c:v>
                </c:pt>
                <c:pt idx="44">
                  <c:v>0.65</c:v>
                </c:pt>
                <c:pt idx="45">
                  <c:v>0.65</c:v>
                </c:pt>
                <c:pt idx="46">
                  <c:v>0.75</c:v>
                </c:pt>
                <c:pt idx="47">
                  <c:v>0.75</c:v>
                </c:pt>
                <c:pt idx="48">
                  <c:v>0.75</c:v>
                </c:pt>
                <c:pt idx="49">
                  <c:v>0.8</c:v>
                </c:pt>
                <c:pt idx="50">
                  <c:v>0.8</c:v>
                </c:pt>
                <c:pt idx="51">
                  <c:v>0.8</c:v>
                </c:pt>
                <c:pt idx="52">
                  <c:v>0.8</c:v>
                </c:pt>
                <c:pt idx="53">
                  <c:v>0.8</c:v>
                </c:pt>
                <c:pt idx="54">
                  <c:v>0.8</c:v>
                </c:pt>
                <c:pt idx="55">
                  <c:v>0.8</c:v>
                </c:pt>
                <c:pt idx="56">
                  <c:v>0.8</c:v>
                </c:pt>
                <c:pt idx="57">
                  <c:v>0.8</c:v>
                </c:pt>
                <c:pt idx="58">
                  <c:v>0.8</c:v>
                </c:pt>
                <c:pt idx="59">
                  <c:v>0.8</c:v>
                </c:pt>
                <c:pt idx="60">
                  <c:v>0.8</c:v>
                </c:pt>
                <c:pt idx="61">
                  <c:v>0.8</c:v>
                </c:pt>
                <c:pt idx="62">
                  <c:v>0.8</c:v>
                </c:pt>
                <c:pt idx="63">
                  <c:v>0.8</c:v>
                </c:pt>
                <c:pt idx="64">
                  <c:v>0.8</c:v>
                </c:pt>
                <c:pt idx="65">
                  <c:v>0.8</c:v>
                </c:pt>
                <c:pt idx="66">
                  <c:v>0.8</c:v>
                </c:pt>
                <c:pt idx="67">
                  <c:v>0.8</c:v>
                </c:pt>
                <c:pt idx="68">
                  <c:v>0.8</c:v>
                </c:pt>
                <c:pt idx="69">
                  <c:v>0.85</c:v>
                </c:pt>
                <c:pt idx="70">
                  <c:v>0.85</c:v>
                </c:pt>
                <c:pt idx="71">
                  <c:v>0.85</c:v>
                </c:pt>
                <c:pt idx="72">
                  <c:v>0.75</c:v>
                </c:pt>
                <c:pt idx="73">
                  <c:v>0.75</c:v>
                </c:pt>
                <c:pt idx="74">
                  <c:v>0.75</c:v>
                </c:pt>
                <c:pt idx="75">
                  <c:v>0.75</c:v>
                </c:pt>
                <c:pt idx="76">
                  <c:v>0.75</c:v>
                </c:pt>
                <c:pt idx="77">
                  <c:v>0.75</c:v>
                </c:pt>
                <c:pt idx="78">
                  <c:v>0.75</c:v>
                </c:pt>
                <c:pt idx="79">
                  <c:v>0.75</c:v>
                </c:pt>
                <c:pt idx="80">
                  <c:v>0.75</c:v>
                </c:pt>
                <c:pt idx="81">
                  <c:v>0.75</c:v>
                </c:pt>
                <c:pt idx="82">
                  <c:v>0.75</c:v>
                </c:pt>
                <c:pt idx="83">
                  <c:v>0.75</c:v>
                </c:pt>
                <c:pt idx="84">
                  <c:v>0.6</c:v>
                </c:pt>
                <c:pt idx="85">
                  <c:v>0.6</c:v>
                </c:pt>
                <c:pt idx="86">
                  <c:v>0.6</c:v>
                </c:pt>
                <c:pt idx="87">
                  <c:v>0.6</c:v>
                </c:pt>
                <c:pt idx="88">
                  <c:v>0.41</c:v>
                </c:pt>
                <c:pt idx="89">
                  <c:v>0.41</c:v>
                </c:pt>
                <c:pt idx="90">
                  <c:v>0.41</c:v>
                </c:pt>
                <c:pt idx="91">
                  <c:v>0.41</c:v>
                </c:pt>
                <c:pt idx="92">
                  <c:v>0.41</c:v>
                </c:pt>
                <c:pt idx="93">
                  <c:v>0.41</c:v>
                </c:pt>
                <c:pt idx="94">
                  <c:v>0.41</c:v>
                </c:pt>
                <c:pt idx="95">
                  <c:v>0.41</c:v>
                </c:pt>
                <c:pt idx="96">
                  <c:v>0.41</c:v>
                </c:pt>
                <c:pt idx="97">
                  <c:v>0.41</c:v>
                </c:pt>
                <c:pt idx="98">
                  <c:v>0.41</c:v>
                </c:pt>
                <c:pt idx="99">
                  <c:v>0.41</c:v>
                </c:pt>
                <c:pt idx="100">
                  <c:v>0.41</c:v>
                </c:pt>
                <c:pt idx="101">
                  <c:v>0.41</c:v>
                </c:pt>
                <c:pt idx="102">
                  <c:v>0.41</c:v>
                </c:pt>
                <c:pt idx="103">
                  <c:v>0.41</c:v>
                </c:pt>
                <c:pt idx="104">
                  <c:v>0.41</c:v>
                </c:pt>
                <c:pt idx="105">
                  <c:v>0.41</c:v>
                </c:pt>
                <c:pt idx="106">
                  <c:v>0.41</c:v>
                </c:pt>
                <c:pt idx="107">
                  <c:v>0.41</c:v>
                </c:pt>
                <c:pt idx="108">
                  <c:v>0.41</c:v>
                </c:pt>
                <c:pt idx="109">
                  <c:v>0.41</c:v>
                </c:pt>
                <c:pt idx="110">
                  <c:v>0.41</c:v>
                </c:pt>
                <c:pt idx="111">
                  <c:v>0.41</c:v>
                </c:pt>
                <c:pt idx="112">
                  <c:v>0.41</c:v>
                </c:pt>
                <c:pt idx="113">
                  <c:v>0.41</c:v>
                </c:pt>
                <c:pt idx="114">
                  <c:v>0.41</c:v>
                </c:pt>
                <c:pt idx="115">
                  <c:v>0.41</c:v>
                </c:pt>
                <c:pt idx="116">
                  <c:v>0.41</c:v>
                </c:pt>
                <c:pt idx="117">
                  <c:v>0.41</c:v>
                </c:pt>
                <c:pt idx="118">
                  <c:v>0.41</c:v>
                </c:pt>
              </c:numCache>
            </c:numRef>
          </c:val>
          <c:smooth val="0"/>
        </c:ser>
        <c:ser>
          <c:idx val="5"/>
          <c:order val="3"/>
          <c:tx>
            <c:v>Sweden</c:v>
          </c:tx>
          <c:spPr>
            <a:ln w="44450">
              <a:solidFill>
                <a:schemeClr val="accent4"/>
              </a:solidFill>
            </a:ln>
          </c:spPr>
          <c:marker>
            <c:symbol val="none"/>
          </c:marker>
          <c:val>
            <c:numRef>
              <c:f>DataG10.12!$H$7:$H$125</c:f>
              <c:numCache>
                <c:formatCode>0%</c:formatCode>
                <c:ptCount val="119"/>
                <c:pt idx="0">
                  <c:v>1.4999999999999999E-2</c:v>
                </c:pt>
                <c:pt idx="1">
                  <c:v>1.4999999999999999E-2</c:v>
                </c:pt>
                <c:pt idx="2">
                  <c:v>1.4999999999999999E-2</c:v>
                </c:pt>
                <c:pt idx="3">
                  <c:v>1.4999999999999999E-2</c:v>
                </c:pt>
                <c:pt idx="4">
                  <c:v>1.4999999999999999E-2</c:v>
                </c:pt>
                <c:pt idx="5">
                  <c:v>1.4999999999999999E-2</c:v>
                </c:pt>
                <c:pt idx="6">
                  <c:v>1.4999999999999999E-2</c:v>
                </c:pt>
                <c:pt idx="7">
                  <c:v>1.4999999999999999E-2</c:v>
                </c:pt>
                <c:pt idx="8">
                  <c:v>1.4999999999999999E-2</c:v>
                </c:pt>
                <c:pt idx="9">
                  <c:v>1.4999999999999999E-2</c:v>
                </c:pt>
                <c:pt idx="10">
                  <c:v>0.04</c:v>
                </c:pt>
                <c:pt idx="11">
                  <c:v>0.04</c:v>
                </c:pt>
                <c:pt idx="12">
                  <c:v>0.04</c:v>
                </c:pt>
                <c:pt idx="13">
                  <c:v>0.04</c:v>
                </c:pt>
                <c:pt idx="14">
                  <c:v>0.04</c:v>
                </c:pt>
                <c:pt idx="15">
                  <c:v>0.04</c:v>
                </c:pt>
                <c:pt idx="16">
                  <c:v>0.04</c:v>
                </c:pt>
                <c:pt idx="17">
                  <c:v>0.04</c:v>
                </c:pt>
                <c:pt idx="18">
                  <c:v>0.08</c:v>
                </c:pt>
                <c:pt idx="19">
                  <c:v>0.08</c:v>
                </c:pt>
                <c:pt idx="20">
                  <c:v>0.08</c:v>
                </c:pt>
                <c:pt idx="21">
                  <c:v>0.08</c:v>
                </c:pt>
                <c:pt idx="22">
                  <c:v>0.08</c:v>
                </c:pt>
                <c:pt idx="23">
                  <c:v>0.08</c:v>
                </c:pt>
                <c:pt idx="24">
                  <c:v>0.08</c:v>
                </c:pt>
                <c:pt idx="25">
                  <c:v>0.08</c:v>
                </c:pt>
                <c:pt idx="26">
                  <c:v>0.08</c:v>
                </c:pt>
                <c:pt idx="27">
                  <c:v>0.08</c:v>
                </c:pt>
                <c:pt idx="28">
                  <c:v>0.08</c:v>
                </c:pt>
                <c:pt idx="29">
                  <c:v>0.08</c:v>
                </c:pt>
                <c:pt idx="30">
                  <c:v>0.08</c:v>
                </c:pt>
                <c:pt idx="31">
                  <c:v>0.08</c:v>
                </c:pt>
                <c:pt idx="32">
                  <c:v>0.08</c:v>
                </c:pt>
                <c:pt idx="33">
                  <c:v>0.08</c:v>
                </c:pt>
                <c:pt idx="34">
                  <c:v>0.2</c:v>
                </c:pt>
                <c:pt idx="35">
                  <c:v>0.2</c:v>
                </c:pt>
                <c:pt idx="36">
                  <c:v>0.2</c:v>
                </c:pt>
                <c:pt idx="37">
                  <c:v>0.2</c:v>
                </c:pt>
                <c:pt idx="38">
                  <c:v>0.2</c:v>
                </c:pt>
                <c:pt idx="39">
                  <c:v>0.2</c:v>
                </c:pt>
                <c:pt idx="40">
                  <c:v>0.2</c:v>
                </c:pt>
                <c:pt idx="41">
                  <c:v>0.2</c:v>
                </c:pt>
                <c:pt idx="42">
                  <c:v>0.2</c:v>
                </c:pt>
                <c:pt idx="43">
                  <c:v>0.2</c:v>
                </c:pt>
                <c:pt idx="44">
                  <c:v>0.2</c:v>
                </c:pt>
                <c:pt idx="45">
                  <c:v>0.2</c:v>
                </c:pt>
                <c:pt idx="46">
                  <c:v>0.2</c:v>
                </c:pt>
                <c:pt idx="47">
                  <c:v>0.2</c:v>
                </c:pt>
                <c:pt idx="48">
                  <c:v>0.6</c:v>
                </c:pt>
                <c:pt idx="49">
                  <c:v>0.6</c:v>
                </c:pt>
                <c:pt idx="50">
                  <c:v>0.6</c:v>
                </c:pt>
                <c:pt idx="51">
                  <c:v>0.6</c:v>
                </c:pt>
                <c:pt idx="52">
                  <c:v>0.6</c:v>
                </c:pt>
                <c:pt idx="53">
                  <c:v>0.6</c:v>
                </c:pt>
                <c:pt idx="54">
                  <c:v>0.6</c:v>
                </c:pt>
                <c:pt idx="55">
                  <c:v>0.6</c:v>
                </c:pt>
                <c:pt idx="56">
                  <c:v>0.6</c:v>
                </c:pt>
                <c:pt idx="57">
                  <c:v>0.6</c:v>
                </c:pt>
                <c:pt idx="58">
                  <c:v>0.6</c:v>
                </c:pt>
                <c:pt idx="59">
                  <c:v>0.6</c:v>
                </c:pt>
                <c:pt idx="60">
                  <c:v>0.6</c:v>
                </c:pt>
                <c:pt idx="61">
                  <c:v>0.6</c:v>
                </c:pt>
                <c:pt idx="62">
                  <c:v>0.6</c:v>
                </c:pt>
                <c:pt idx="63">
                  <c:v>0.6</c:v>
                </c:pt>
                <c:pt idx="64">
                  <c:v>0.6</c:v>
                </c:pt>
                <c:pt idx="65">
                  <c:v>0.6</c:v>
                </c:pt>
                <c:pt idx="66">
                  <c:v>0.6</c:v>
                </c:pt>
                <c:pt idx="67">
                  <c:v>0.6</c:v>
                </c:pt>
                <c:pt idx="68">
                  <c:v>0.6</c:v>
                </c:pt>
                <c:pt idx="69">
                  <c:v>0.6</c:v>
                </c:pt>
                <c:pt idx="70">
                  <c:v>0.6</c:v>
                </c:pt>
                <c:pt idx="71">
                  <c:v>0.65</c:v>
                </c:pt>
                <c:pt idx="72">
                  <c:v>0.65</c:v>
                </c:pt>
                <c:pt idx="73">
                  <c:v>0.65</c:v>
                </c:pt>
                <c:pt idx="74">
                  <c:v>0.65</c:v>
                </c:pt>
                <c:pt idx="75">
                  <c:v>0.65</c:v>
                </c:pt>
                <c:pt idx="76">
                  <c:v>0.65</c:v>
                </c:pt>
                <c:pt idx="77">
                  <c:v>0.65</c:v>
                </c:pt>
                <c:pt idx="78">
                  <c:v>0.65</c:v>
                </c:pt>
                <c:pt idx="79">
                  <c:v>0.65</c:v>
                </c:pt>
                <c:pt idx="80">
                  <c:v>0.65</c:v>
                </c:pt>
                <c:pt idx="81">
                  <c:v>0.65</c:v>
                </c:pt>
                <c:pt idx="82">
                  <c:v>0.65</c:v>
                </c:pt>
                <c:pt idx="83">
                  <c:v>0.7</c:v>
                </c:pt>
                <c:pt idx="84">
                  <c:v>0.7</c:v>
                </c:pt>
                <c:pt idx="85">
                  <c:v>0.7</c:v>
                </c:pt>
                <c:pt idx="86">
                  <c:v>0.7</c:v>
                </c:pt>
                <c:pt idx="87">
                  <c:v>0.6</c:v>
                </c:pt>
                <c:pt idx="88">
                  <c:v>0.6</c:v>
                </c:pt>
                <c:pt idx="89">
                  <c:v>0.6</c:v>
                </c:pt>
                <c:pt idx="90">
                  <c:v>0.6</c:v>
                </c:pt>
                <c:pt idx="91">
                  <c:v>0.6</c:v>
                </c:pt>
                <c:pt idx="92">
                  <c:v>0.3</c:v>
                </c:pt>
                <c:pt idx="93">
                  <c:v>0.3</c:v>
                </c:pt>
                <c:pt idx="94">
                  <c:v>0.3</c:v>
                </c:pt>
                <c:pt idx="95">
                  <c:v>0.3</c:v>
                </c:pt>
                <c:pt idx="96">
                  <c:v>0.3</c:v>
                </c:pt>
                <c:pt idx="97">
                  <c:v>0.3</c:v>
                </c:pt>
                <c:pt idx="98">
                  <c:v>0.3</c:v>
                </c:pt>
                <c:pt idx="99">
                  <c:v>0.3</c:v>
                </c:pt>
                <c:pt idx="100">
                  <c:v>0.3</c:v>
                </c:pt>
                <c:pt idx="101">
                  <c:v>0.3</c:v>
                </c:pt>
                <c:pt idx="102">
                  <c:v>0.3</c:v>
                </c:pt>
                <c:pt idx="103">
                  <c:v>0.3</c:v>
                </c:pt>
                <c:pt idx="104">
                  <c:v>0.3</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numCache>
            </c:numRef>
          </c:val>
          <c:smooth val="0"/>
        </c:ser>
        <c:ser>
          <c:idx val="2"/>
          <c:order val="4"/>
          <c:tx>
            <c:v>Germany</c:v>
          </c:tx>
          <c:spPr>
            <a:ln w="44450">
              <a:solidFill>
                <a:schemeClr val="accent2"/>
              </a:solidFill>
            </a:ln>
          </c:spPr>
          <c:marker>
            <c:symbol val="none"/>
          </c:marker>
          <c:cat>
            <c:numRef>
              <c:f>DataG10.12!$A$7:$A$125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DataG10.12!$D$7:$D$125</c:f>
              <c:numCache>
                <c:formatCode>0%</c:formatCode>
                <c:ptCount val="1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0.35</c:v>
                </c:pt>
                <c:pt idx="20">
                  <c:v>0.35</c:v>
                </c:pt>
                <c:pt idx="21">
                  <c:v>0.35</c:v>
                </c:pt>
                <c:pt idx="22">
                  <c:v>0.15</c:v>
                </c:pt>
                <c:pt idx="23">
                  <c:v>0.15</c:v>
                </c:pt>
                <c:pt idx="24">
                  <c:v>0.15</c:v>
                </c:pt>
                <c:pt idx="25">
                  <c:v>0.15</c:v>
                </c:pt>
                <c:pt idx="26">
                  <c:v>0.15</c:v>
                </c:pt>
                <c:pt idx="27">
                  <c:v>0.15</c:v>
                </c:pt>
                <c:pt idx="28">
                  <c:v>0.15</c:v>
                </c:pt>
                <c:pt idx="29">
                  <c:v>0.15</c:v>
                </c:pt>
                <c:pt idx="30">
                  <c:v>0.15</c:v>
                </c:pt>
                <c:pt idx="31">
                  <c:v>0.15</c:v>
                </c:pt>
                <c:pt idx="32">
                  <c:v>0.15</c:v>
                </c:pt>
                <c:pt idx="33">
                  <c:v>0.15</c:v>
                </c:pt>
                <c:pt idx="34">
                  <c:v>0.15</c:v>
                </c:pt>
                <c:pt idx="35">
                  <c:v>0.15</c:v>
                </c:pt>
                <c:pt idx="36">
                  <c:v>0.15</c:v>
                </c:pt>
                <c:pt idx="37">
                  <c:v>0.15</c:v>
                </c:pt>
                <c:pt idx="38">
                  <c:v>0.15</c:v>
                </c:pt>
                <c:pt idx="39">
                  <c:v>0.15</c:v>
                </c:pt>
                <c:pt idx="40">
                  <c:v>0.15</c:v>
                </c:pt>
                <c:pt idx="41">
                  <c:v>0.15</c:v>
                </c:pt>
                <c:pt idx="42">
                  <c:v>0.15</c:v>
                </c:pt>
                <c:pt idx="43">
                  <c:v>0.15</c:v>
                </c:pt>
                <c:pt idx="44">
                  <c:v>0.15</c:v>
                </c:pt>
                <c:pt idx="45">
                  <c:v>0.15</c:v>
                </c:pt>
                <c:pt idx="46">
                  <c:v>0.6</c:v>
                </c:pt>
                <c:pt idx="47">
                  <c:v>0.6</c:v>
                </c:pt>
                <c:pt idx="48">
                  <c:v>0.6</c:v>
                </c:pt>
                <c:pt idx="49">
                  <c:v>0.38</c:v>
                </c:pt>
                <c:pt idx="50">
                  <c:v>0.38</c:v>
                </c:pt>
                <c:pt idx="51">
                  <c:v>0.38</c:v>
                </c:pt>
                <c:pt idx="52">
                  <c:v>0.38</c:v>
                </c:pt>
                <c:pt idx="53">
                  <c:v>0.38</c:v>
                </c:pt>
                <c:pt idx="54">
                  <c:v>0.15</c:v>
                </c:pt>
                <c:pt idx="55">
                  <c:v>0.15</c:v>
                </c:pt>
                <c:pt idx="56">
                  <c:v>0.15</c:v>
                </c:pt>
                <c:pt idx="57">
                  <c:v>0.15</c:v>
                </c:pt>
                <c:pt idx="58">
                  <c:v>0.15</c:v>
                </c:pt>
                <c:pt idx="59">
                  <c:v>0.15</c:v>
                </c:pt>
                <c:pt idx="60">
                  <c:v>0.15</c:v>
                </c:pt>
                <c:pt idx="61">
                  <c:v>0.15</c:v>
                </c:pt>
                <c:pt idx="62">
                  <c:v>0.15</c:v>
                </c:pt>
                <c:pt idx="63">
                  <c:v>0.15</c:v>
                </c:pt>
                <c:pt idx="64">
                  <c:v>0.15</c:v>
                </c:pt>
                <c:pt idx="65">
                  <c:v>0.15</c:v>
                </c:pt>
                <c:pt idx="66">
                  <c:v>0.15</c:v>
                </c:pt>
                <c:pt idx="67">
                  <c:v>0.15</c:v>
                </c:pt>
                <c:pt idx="68">
                  <c:v>0.15</c:v>
                </c:pt>
                <c:pt idx="69">
                  <c:v>0.15</c:v>
                </c:pt>
                <c:pt idx="70">
                  <c:v>0.15</c:v>
                </c:pt>
                <c:pt idx="71">
                  <c:v>0.15</c:v>
                </c:pt>
                <c:pt idx="72">
                  <c:v>0.15</c:v>
                </c:pt>
                <c:pt idx="73">
                  <c:v>0.15</c:v>
                </c:pt>
                <c:pt idx="74">
                  <c:v>0.35</c:v>
                </c:pt>
                <c:pt idx="75">
                  <c:v>0.35</c:v>
                </c:pt>
                <c:pt idx="76">
                  <c:v>0.35</c:v>
                </c:pt>
                <c:pt idx="77">
                  <c:v>0.35</c:v>
                </c:pt>
                <c:pt idx="78">
                  <c:v>0.35</c:v>
                </c:pt>
                <c:pt idx="79">
                  <c:v>0.35</c:v>
                </c:pt>
                <c:pt idx="80">
                  <c:v>0.35</c:v>
                </c:pt>
                <c:pt idx="81">
                  <c:v>0.35</c:v>
                </c:pt>
                <c:pt idx="82">
                  <c:v>0.35</c:v>
                </c:pt>
                <c:pt idx="83">
                  <c:v>0.35</c:v>
                </c:pt>
                <c:pt idx="84">
                  <c:v>0.35</c:v>
                </c:pt>
                <c:pt idx="85">
                  <c:v>0.35</c:v>
                </c:pt>
                <c:pt idx="86">
                  <c:v>0.35</c:v>
                </c:pt>
                <c:pt idx="87">
                  <c:v>0.35</c:v>
                </c:pt>
                <c:pt idx="88">
                  <c:v>0.35</c:v>
                </c:pt>
                <c:pt idx="89">
                  <c:v>0.35</c:v>
                </c:pt>
                <c:pt idx="90">
                  <c:v>0.35</c:v>
                </c:pt>
                <c:pt idx="91">
                  <c:v>0.35</c:v>
                </c:pt>
                <c:pt idx="92">
                  <c:v>0.35</c:v>
                </c:pt>
                <c:pt idx="93">
                  <c:v>0.35</c:v>
                </c:pt>
                <c:pt idx="94">
                  <c:v>0.35</c:v>
                </c:pt>
                <c:pt idx="95">
                  <c:v>0.35</c:v>
                </c:pt>
                <c:pt idx="96">
                  <c:v>0.3</c:v>
                </c:pt>
                <c:pt idx="97">
                  <c:v>0.3</c:v>
                </c:pt>
                <c:pt idx="98">
                  <c:v>0.3</c:v>
                </c:pt>
                <c:pt idx="99">
                  <c:v>0.3</c:v>
                </c:pt>
                <c:pt idx="100">
                  <c:v>0.3</c:v>
                </c:pt>
                <c:pt idx="101">
                  <c:v>0.3</c:v>
                </c:pt>
                <c:pt idx="102">
                  <c:v>0.3</c:v>
                </c:pt>
                <c:pt idx="103">
                  <c:v>0.3</c:v>
                </c:pt>
                <c:pt idx="104">
                  <c:v>0.3</c:v>
                </c:pt>
                <c:pt idx="105">
                  <c:v>0.3</c:v>
                </c:pt>
                <c:pt idx="106">
                  <c:v>0.3</c:v>
                </c:pt>
                <c:pt idx="107">
                  <c:v>0.3</c:v>
                </c:pt>
                <c:pt idx="108">
                  <c:v>0.3</c:v>
                </c:pt>
                <c:pt idx="109">
                  <c:v>0.3</c:v>
                </c:pt>
                <c:pt idx="110">
                  <c:v>0.3</c:v>
                </c:pt>
                <c:pt idx="111">
                  <c:v>0.3</c:v>
                </c:pt>
                <c:pt idx="112">
                  <c:v>0.3</c:v>
                </c:pt>
                <c:pt idx="113">
                  <c:v>0.3</c:v>
                </c:pt>
                <c:pt idx="114">
                  <c:v>0.3</c:v>
                </c:pt>
                <c:pt idx="115">
                  <c:v>0.3</c:v>
                </c:pt>
                <c:pt idx="116">
                  <c:v>0.3</c:v>
                </c:pt>
                <c:pt idx="117">
                  <c:v>0.3</c:v>
                </c:pt>
                <c:pt idx="118">
                  <c:v>0.3</c:v>
                </c:pt>
              </c:numCache>
            </c:numRef>
          </c:val>
          <c:smooth val="0"/>
        </c:ser>
        <c:ser>
          <c:idx val="3"/>
          <c:order val="5"/>
          <c:tx>
            <c:v>France</c:v>
          </c:tx>
          <c:spPr>
            <a:ln w="44450">
              <a:solidFill>
                <a:srgbClr val="7030A0"/>
              </a:solidFill>
            </a:ln>
          </c:spPr>
          <c:marker>
            <c:symbol val="none"/>
          </c:marker>
          <c:cat>
            <c:numRef>
              <c:f>DataG10.12!$A$7:$A$125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DataG10.12!$E$7:$E$125</c:f>
              <c:numCache>
                <c:formatCode>0%</c:formatCode>
                <c:ptCount val="119"/>
                <c:pt idx="0">
                  <c:v>0.02</c:v>
                </c:pt>
                <c:pt idx="1">
                  <c:v>0.05</c:v>
                </c:pt>
                <c:pt idx="2">
                  <c:v>0.05</c:v>
                </c:pt>
                <c:pt idx="3">
                  <c:v>0.05</c:v>
                </c:pt>
                <c:pt idx="4">
                  <c:v>0.05</c:v>
                </c:pt>
                <c:pt idx="5">
                  <c:v>0.05</c:v>
                </c:pt>
                <c:pt idx="6">
                  <c:v>0.05</c:v>
                </c:pt>
                <c:pt idx="7">
                  <c:v>0.05</c:v>
                </c:pt>
                <c:pt idx="8">
                  <c:v>0.05</c:v>
                </c:pt>
                <c:pt idx="9">
                  <c:v>0.05</c:v>
                </c:pt>
                <c:pt idx="10">
                  <c:v>6.5000000000000002E-2</c:v>
                </c:pt>
                <c:pt idx="11">
                  <c:v>6.5000000000000002E-2</c:v>
                </c:pt>
                <c:pt idx="12">
                  <c:v>6.5000000000000002E-2</c:v>
                </c:pt>
                <c:pt idx="13">
                  <c:v>6.5000000000000002E-2</c:v>
                </c:pt>
                <c:pt idx="14">
                  <c:v>6.5000000000000002E-2</c:v>
                </c:pt>
                <c:pt idx="15">
                  <c:v>6.5000000000000002E-2</c:v>
                </c:pt>
                <c:pt idx="16">
                  <c:v>6.5000000000000002E-2</c:v>
                </c:pt>
                <c:pt idx="17">
                  <c:v>0.18</c:v>
                </c:pt>
                <c:pt idx="18">
                  <c:v>0.18</c:v>
                </c:pt>
                <c:pt idx="19">
                  <c:v>0.18</c:v>
                </c:pt>
                <c:pt idx="20">
                  <c:v>0.28999999999999998</c:v>
                </c:pt>
                <c:pt idx="21">
                  <c:v>0.28999999999999998</c:v>
                </c:pt>
                <c:pt idx="22">
                  <c:v>0.28999999999999998</c:v>
                </c:pt>
                <c:pt idx="23">
                  <c:v>0.28999999999999998</c:v>
                </c:pt>
                <c:pt idx="24">
                  <c:v>0.28999999999999998</c:v>
                </c:pt>
                <c:pt idx="25">
                  <c:v>0.28999999999999998</c:v>
                </c:pt>
                <c:pt idx="26">
                  <c:v>0.28999999999999998</c:v>
                </c:pt>
                <c:pt idx="27">
                  <c:v>0.25</c:v>
                </c:pt>
                <c:pt idx="28">
                  <c:v>0.25</c:v>
                </c:pt>
                <c:pt idx="29">
                  <c:v>0.25</c:v>
                </c:pt>
                <c:pt idx="30">
                  <c:v>0.25</c:v>
                </c:pt>
                <c:pt idx="31">
                  <c:v>0.25</c:v>
                </c:pt>
                <c:pt idx="32">
                  <c:v>0.25</c:v>
                </c:pt>
                <c:pt idx="33">
                  <c:v>0.25</c:v>
                </c:pt>
                <c:pt idx="34">
                  <c:v>0.25</c:v>
                </c:pt>
                <c:pt idx="35">
                  <c:v>0.25</c:v>
                </c:pt>
                <c:pt idx="36">
                  <c:v>0.25</c:v>
                </c:pt>
                <c:pt idx="37">
                  <c:v>0.25</c:v>
                </c:pt>
                <c:pt idx="38">
                  <c:v>0.25</c:v>
                </c:pt>
                <c:pt idx="39">
                  <c:v>0.25</c:v>
                </c:pt>
                <c:pt idx="40">
                  <c:v>0.25</c:v>
                </c:pt>
                <c:pt idx="41">
                  <c:v>0.25</c:v>
                </c:pt>
                <c:pt idx="42">
                  <c:v>0.25</c:v>
                </c:pt>
                <c:pt idx="43">
                  <c:v>0.25</c:v>
                </c:pt>
                <c:pt idx="44">
                  <c:v>0.25</c:v>
                </c:pt>
                <c:pt idx="45">
                  <c:v>0.25</c:v>
                </c:pt>
                <c:pt idx="46">
                  <c:v>0.25</c:v>
                </c:pt>
                <c:pt idx="47">
                  <c:v>0.25</c:v>
                </c:pt>
                <c:pt idx="48">
                  <c:v>0.25</c:v>
                </c:pt>
                <c:pt idx="49">
                  <c:v>0.25</c:v>
                </c:pt>
                <c:pt idx="50">
                  <c:v>0.25</c:v>
                </c:pt>
                <c:pt idx="51">
                  <c:v>0.25</c:v>
                </c:pt>
                <c:pt idx="52">
                  <c:v>0.25</c:v>
                </c:pt>
                <c:pt idx="53">
                  <c:v>0.25</c:v>
                </c:pt>
                <c:pt idx="54">
                  <c:v>0.25</c:v>
                </c:pt>
                <c:pt idx="55">
                  <c:v>0.25</c:v>
                </c:pt>
                <c:pt idx="56">
                  <c:v>0.25</c:v>
                </c:pt>
                <c:pt idx="57">
                  <c:v>0.25</c:v>
                </c:pt>
                <c:pt idx="58">
                  <c:v>0.25</c:v>
                </c:pt>
                <c:pt idx="59">
                  <c:v>0.14000000000000001</c:v>
                </c:pt>
                <c:pt idx="60">
                  <c:v>0.14000000000000001</c:v>
                </c:pt>
                <c:pt idx="61">
                  <c:v>0.14000000000000001</c:v>
                </c:pt>
                <c:pt idx="62">
                  <c:v>0.14000000000000001</c:v>
                </c:pt>
                <c:pt idx="63">
                  <c:v>0.14000000000000001</c:v>
                </c:pt>
                <c:pt idx="64">
                  <c:v>0.14000000000000001</c:v>
                </c:pt>
                <c:pt idx="65">
                  <c:v>0.14000000000000001</c:v>
                </c:pt>
                <c:pt idx="66">
                  <c:v>0.14000000000000001</c:v>
                </c:pt>
                <c:pt idx="67">
                  <c:v>0.14000000000000001</c:v>
                </c:pt>
                <c:pt idx="68">
                  <c:v>0.14000000000000001</c:v>
                </c:pt>
                <c:pt idx="69">
                  <c:v>0.2</c:v>
                </c:pt>
                <c:pt idx="70">
                  <c:v>0.2</c:v>
                </c:pt>
                <c:pt idx="71">
                  <c:v>0.2</c:v>
                </c:pt>
                <c:pt idx="72">
                  <c:v>0.2</c:v>
                </c:pt>
                <c:pt idx="73">
                  <c:v>0.2</c:v>
                </c:pt>
                <c:pt idx="74">
                  <c:v>0.2</c:v>
                </c:pt>
                <c:pt idx="75">
                  <c:v>0.2</c:v>
                </c:pt>
                <c:pt idx="76">
                  <c:v>0.2</c:v>
                </c:pt>
                <c:pt idx="77">
                  <c:v>0.2</c:v>
                </c:pt>
                <c:pt idx="78">
                  <c:v>0.2</c:v>
                </c:pt>
                <c:pt idx="79">
                  <c:v>0.2</c:v>
                </c:pt>
                <c:pt idx="80">
                  <c:v>0.2</c:v>
                </c:pt>
                <c:pt idx="81">
                  <c:v>0.2</c:v>
                </c:pt>
                <c:pt idx="82">
                  <c:v>0.2</c:v>
                </c:pt>
                <c:pt idx="83">
                  <c:v>0.2</c:v>
                </c:pt>
                <c:pt idx="84">
                  <c:v>0.4</c:v>
                </c:pt>
                <c:pt idx="85">
                  <c:v>0.4</c:v>
                </c:pt>
                <c:pt idx="86">
                  <c:v>0.4</c:v>
                </c:pt>
                <c:pt idx="87">
                  <c:v>0.4</c:v>
                </c:pt>
                <c:pt idx="88">
                  <c:v>0.4</c:v>
                </c:pt>
                <c:pt idx="89">
                  <c:v>0.4</c:v>
                </c:pt>
                <c:pt idx="90">
                  <c:v>0.4</c:v>
                </c:pt>
                <c:pt idx="91">
                  <c:v>0.4</c:v>
                </c:pt>
                <c:pt idx="92">
                  <c:v>0.4</c:v>
                </c:pt>
                <c:pt idx="93">
                  <c:v>0.4</c:v>
                </c:pt>
                <c:pt idx="94">
                  <c:v>0.4</c:v>
                </c:pt>
                <c:pt idx="95">
                  <c:v>0.4</c:v>
                </c:pt>
                <c:pt idx="96">
                  <c:v>0.4</c:v>
                </c:pt>
                <c:pt idx="97">
                  <c:v>0.4</c:v>
                </c:pt>
                <c:pt idx="98">
                  <c:v>0.4</c:v>
                </c:pt>
                <c:pt idx="99">
                  <c:v>0.4</c:v>
                </c:pt>
                <c:pt idx="100">
                  <c:v>0.4</c:v>
                </c:pt>
                <c:pt idx="101">
                  <c:v>0.4</c:v>
                </c:pt>
                <c:pt idx="102">
                  <c:v>0.4</c:v>
                </c:pt>
                <c:pt idx="103">
                  <c:v>0.4</c:v>
                </c:pt>
                <c:pt idx="104">
                  <c:v>0.4</c:v>
                </c:pt>
                <c:pt idx="105">
                  <c:v>0.4</c:v>
                </c:pt>
                <c:pt idx="106">
                  <c:v>0.4</c:v>
                </c:pt>
                <c:pt idx="107">
                  <c:v>0.4</c:v>
                </c:pt>
                <c:pt idx="108">
                  <c:v>0.4</c:v>
                </c:pt>
                <c:pt idx="109">
                  <c:v>0.4</c:v>
                </c:pt>
                <c:pt idx="110">
                  <c:v>0.4</c:v>
                </c:pt>
                <c:pt idx="111">
                  <c:v>0.45</c:v>
                </c:pt>
                <c:pt idx="112">
                  <c:v>0.45</c:v>
                </c:pt>
                <c:pt idx="113">
                  <c:v>0.45</c:v>
                </c:pt>
                <c:pt idx="114">
                  <c:v>0.45</c:v>
                </c:pt>
                <c:pt idx="115">
                  <c:v>0.45</c:v>
                </c:pt>
                <c:pt idx="116">
                  <c:v>0.45</c:v>
                </c:pt>
                <c:pt idx="117">
                  <c:v>0.45</c:v>
                </c:pt>
                <c:pt idx="118">
                  <c:v>0.45</c:v>
                </c:pt>
              </c:numCache>
            </c:numRef>
          </c:val>
          <c:smooth val="0"/>
        </c:ser>
        <c:dLbls>
          <c:showLegendKey val="0"/>
          <c:showVal val="0"/>
          <c:showCatName val="0"/>
          <c:showSerName val="0"/>
          <c:showPercent val="0"/>
          <c:showBubbleSize val="0"/>
        </c:dLbls>
        <c:smooth val="0"/>
        <c:axId val="698996760"/>
        <c:axId val="698995584"/>
        <c:extLst>
          <c:ext xmlns:c15="http://schemas.microsoft.com/office/drawing/2012/chart" uri="{02D57815-91ED-43cb-92C2-25804820EDAC}">
            <c15:filteredLineSeries>
              <c15:ser>
                <c:idx val="4"/>
                <c:order val="2"/>
                <c:tx>
                  <c:v>Japon</c:v>
                </c:tx>
                <c:spPr>
                  <a:ln w="44450">
                    <a:solidFill>
                      <a:srgbClr val="FF0000"/>
                    </a:solidFill>
                  </a:ln>
                </c:spPr>
                <c:marker>
                  <c:symbol val="none"/>
                </c:marker>
                <c:cat>
                  <c:numRef>
                    <c:extLst>
                      <c:ext uri="{02D57815-91ED-43cb-92C2-25804820EDAC}">
                        <c15:formulaRef>
                          <c15:sqref>DataG10.12!$A$7:$A$125</c15:sqref>
                        </c15:formulaRef>
                      </c:ext>
                    </c:extLst>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extLst>
                      <c:ext uri="{02D57815-91ED-43cb-92C2-25804820EDAC}">
                        <c15:formulaRef>
                          <c15:sqref>DataG10.12!$F$7:$F$125</c15:sqref>
                        </c15:formulaRef>
                      </c:ext>
                    </c:extLst>
                    <c:numCache>
                      <c:formatCode>0%</c:formatCode>
                      <c:ptCount val="119"/>
                      <c:pt idx="0">
                        <c:v>5.0000000000000001E-3</c:v>
                      </c:pt>
                      <c:pt idx="1">
                        <c:v>5.0000000000000001E-3</c:v>
                      </c:pt>
                      <c:pt idx="2">
                        <c:v>5.0000000000000001E-3</c:v>
                      </c:pt>
                      <c:pt idx="3">
                        <c:v>5.0000000000000001E-3</c:v>
                      </c:pt>
                      <c:pt idx="4">
                        <c:v>5.0000000000000001E-3</c:v>
                      </c:pt>
                      <c:pt idx="5">
                        <c:v>8.5000000000000006E-2</c:v>
                      </c:pt>
                      <c:pt idx="6">
                        <c:v>8.5000000000000006E-2</c:v>
                      </c:pt>
                      <c:pt idx="7">
                        <c:v>8.5000000000000006E-2</c:v>
                      </c:pt>
                      <c:pt idx="8">
                        <c:v>8.5000000000000006E-2</c:v>
                      </c:pt>
                      <c:pt idx="9">
                        <c:v>8.5000000000000006E-2</c:v>
                      </c:pt>
                      <c:pt idx="10">
                        <c:v>8.5000000000000006E-2</c:v>
                      </c:pt>
                      <c:pt idx="11">
                        <c:v>8.5000000000000006E-2</c:v>
                      </c:pt>
                      <c:pt idx="12">
                        <c:v>8.5000000000000006E-2</c:v>
                      </c:pt>
                      <c:pt idx="13">
                        <c:v>8.5000000000000006E-2</c:v>
                      </c:pt>
                      <c:pt idx="14">
                        <c:v>8.5000000000000006E-2</c:v>
                      </c:pt>
                      <c:pt idx="15">
                        <c:v>9.5000000000000001E-2</c:v>
                      </c:pt>
                      <c:pt idx="16">
                        <c:v>9.5000000000000001E-2</c:v>
                      </c:pt>
                      <c:pt idx="17">
                        <c:v>9.5000000000000001E-2</c:v>
                      </c:pt>
                      <c:pt idx="18">
                        <c:v>9.5000000000000001E-2</c:v>
                      </c:pt>
                      <c:pt idx="19">
                        <c:v>9.5000000000000001E-2</c:v>
                      </c:pt>
                      <c:pt idx="20">
                        <c:v>9.5000000000000001E-2</c:v>
                      </c:pt>
                      <c:pt idx="21">
                        <c:v>9.5000000000000001E-2</c:v>
                      </c:pt>
                      <c:pt idx="22">
                        <c:v>9.5000000000000001E-2</c:v>
                      </c:pt>
                      <c:pt idx="23">
                        <c:v>9.5000000000000001E-2</c:v>
                      </c:pt>
                      <c:pt idx="24">
                        <c:v>9.5000000000000001E-2</c:v>
                      </c:pt>
                      <c:pt idx="25">
                        <c:v>9.5000000000000001E-2</c:v>
                      </c:pt>
                      <c:pt idx="26">
                        <c:v>0.18</c:v>
                      </c:pt>
                      <c:pt idx="27">
                        <c:v>0.18</c:v>
                      </c:pt>
                      <c:pt idx="28">
                        <c:v>0.18</c:v>
                      </c:pt>
                      <c:pt idx="29">
                        <c:v>0.18</c:v>
                      </c:pt>
                      <c:pt idx="30">
                        <c:v>0.18</c:v>
                      </c:pt>
                      <c:pt idx="31">
                        <c:v>0.18</c:v>
                      </c:pt>
                      <c:pt idx="32">
                        <c:v>0.18</c:v>
                      </c:pt>
                      <c:pt idx="33">
                        <c:v>0.18</c:v>
                      </c:pt>
                      <c:pt idx="34">
                        <c:v>0.18</c:v>
                      </c:pt>
                      <c:pt idx="35">
                        <c:v>0.18</c:v>
                      </c:pt>
                      <c:pt idx="36">
                        <c:v>0.18</c:v>
                      </c:pt>
                      <c:pt idx="37">
                        <c:v>0.76</c:v>
                      </c:pt>
                      <c:pt idx="38">
                        <c:v>0.38</c:v>
                      </c:pt>
                      <c:pt idx="39">
                        <c:v>0.38</c:v>
                      </c:pt>
                      <c:pt idx="40">
                        <c:v>0.49</c:v>
                      </c:pt>
                      <c:pt idx="41">
                        <c:v>0.49</c:v>
                      </c:pt>
                      <c:pt idx="42">
                        <c:v>0.59</c:v>
                      </c:pt>
                      <c:pt idx="43">
                        <c:v>0.59</c:v>
                      </c:pt>
                      <c:pt idx="44">
                        <c:v>0.6</c:v>
                      </c:pt>
                      <c:pt idx="45">
                        <c:v>0.6</c:v>
                      </c:pt>
                      <c:pt idx="46">
                        <c:v>0.7</c:v>
                      </c:pt>
                      <c:pt idx="47">
                        <c:v>0.8</c:v>
                      </c:pt>
                      <c:pt idx="48">
                        <c:v>0.8</c:v>
                      </c:pt>
                      <c:pt idx="49">
                        <c:v>0.8</c:v>
                      </c:pt>
                      <c:pt idx="50">
                        <c:v>0.9</c:v>
                      </c:pt>
                      <c:pt idx="51">
                        <c:v>0.9</c:v>
                      </c:pt>
                      <c:pt idx="52">
                        <c:v>0.7</c:v>
                      </c:pt>
                      <c:pt idx="53">
                        <c:v>0.7</c:v>
                      </c:pt>
                      <c:pt idx="54">
                        <c:v>0.7</c:v>
                      </c:pt>
                      <c:pt idx="55">
                        <c:v>0.7</c:v>
                      </c:pt>
                      <c:pt idx="56">
                        <c:v>0.7</c:v>
                      </c:pt>
                      <c:pt idx="57">
                        <c:v>0.7</c:v>
                      </c:pt>
                      <c:pt idx="58">
                        <c:v>0.7</c:v>
                      </c:pt>
                      <c:pt idx="59">
                        <c:v>0.7</c:v>
                      </c:pt>
                      <c:pt idx="60">
                        <c:v>0.7</c:v>
                      </c:pt>
                      <c:pt idx="61">
                        <c:v>0.7</c:v>
                      </c:pt>
                      <c:pt idx="62">
                        <c:v>0.7</c:v>
                      </c:pt>
                      <c:pt idx="63">
                        <c:v>0.7</c:v>
                      </c:pt>
                      <c:pt idx="64">
                        <c:v>0.7</c:v>
                      </c:pt>
                      <c:pt idx="65">
                        <c:v>0.7</c:v>
                      </c:pt>
                      <c:pt idx="66">
                        <c:v>0.7</c:v>
                      </c:pt>
                      <c:pt idx="67">
                        <c:v>0.7</c:v>
                      </c:pt>
                      <c:pt idx="68">
                        <c:v>0.7</c:v>
                      </c:pt>
                      <c:pt idx="69">
                        <c:v>0.7</c:v>
                      </c:pt>
                      <c:pt idx="70">
                        <c:v>0.7</c:v>
                      </c:pt>
                      <c:pt idx="71">
                        <c:v>0.7</c:v>
                      </c:pt>
                      <c:pt idx="72">
                        <c:v>0.7</c:v>
                      </c:pt>
                      <c:pt idx="73">
                        <c:v>0.7</c:v>
                      </c:pt>
                      <c:pt idx="74">
                        <c:v>0.7</c:v>
                      </c:pt>
                      <c:pt idx="75">
                        <c:v>0.75</c:v>
                      </c:pt>
                      <c:pt idx="76">
                        <c:v>0.75</c:v>
                      </c:pt>
                      <c:pt idx="77">
                        <c:v>0.75</c:v>
                      </c:pt>
                      <c:pt idx="78">
                        <c:v>0.75</c:v>
                      </c:pt>
                      <c:pt idx="79">
                        <c:v>0.75</c:v>
                      </c:pt>
                      <c:pt idx="80">
                        <c:v>0.75</c:v>
                      </c:pt>
                      <c:pt idx="81">
                        <c:v>0.75</c:v>
                      </c:pt>
                      <c:pt idx="82">
                        <c:v>0.75</c:v>
                      </c:pt>
                      <c:pt idx="83">
                        <c:v>0.75</c:v>
                      </c:pt>
                      <c:pt idx="84">
                        <c:v>0.75</c:v>
                      </c:pt>
                      <c:pt idx="85">
                        <c:v>0.75</c:v>
                      </c:pt>
                      <c:pt idx="86">
                        <c:v>0.75</c:v>
                      </c:pt>
                      <c:pt idx="87">
                        <c:v>0.75</c:v>
                      </c:pt>
                      <c:pt idx="88">
                        <c:v>0.7</c:v>
                      </c:pt>
                      <c:pt idx="89">
                        <c:v>0.7</c:v>
                      </c:pt>
                      <c:pt idx="90">
                        <c:v>0.7</c:v>
                      </c:pt>
                      <c:pt idx="91">
                        <c:v>0.7</c:v>
                      </c:pt>
                      <c:pt idx="92">
                        <c:v>0.7</c:v>
                      </c:pt>
                      <c:pt idx="93">
                        <c:v>0.7</c:v>
                      </c:pt>
                      <c:pt idx="94">
                        <c:v>0.7</c:v>
                      </c:pt>
                      <c:pt idx="95">
                        <c:v>0.7</c:v>
                      </c:pt>
                      <c:pt idx="96">
                        <c:v>0.7</c:v>
                      </c:pt>
                      <c:pt idx="97">
                        <c:v>0.7</c:v>
                      </c:pt>
                      <c:pt idx="98">
                        <c:v>0.7</c:v>
                      </c:pt>
                      <c:pt idx="99">
                        <c:v>0.7</c:v>
                      </c:pt>
                      <c:pt idx="100">
                        <c:v>0.7</c:v>
                      </c:pt>
                      <c:pt idx="101">
                        <c:v>0.7</c:v>
                      </c:pt>
                      <c:pt idx="102">
                        <c:v>0.7</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0.55000000000000004</c:v>
                      </c:pt>
                      <c:pt idx="116">
                        <c:v>0.55000000000000004</c:v>
                      </c:pt>
                      <c:pt idx="117">
                        <c:v>0.55000000000000004</c:v>
                      </c:pt>
                      <c:pt idx="118">
                        <c:v>0.55000000000000004</c:v>
                      </c:pt>
                    </c:numCache>
                  </c:numRef>
                </c:val>
                <c:smooth val="0"/>
              </c15:ser>
            </c15:filteredLineSeries>
            <c15:filteredLineSeries>
              <c15:ser>
                <c:idx val="6"/>
                <c:order val="6"/>
                <c:tx>
                  <c:v>Italie</c:v>
                </c:tx>
                <c:marker>
                  <c:symbol val="none"/>
                </c:marker>
                <c:val>
                  <c:numRef>
                    <c:extLst xmlns:c15="http://schemas.microsoft.com/office/drawing/2012/chart">
                      <c:ext xmlns:c15="http://schemas.microsoft.com/office/drawing/2012/chart" uri="{02D57815-91ED-43cb-92C2-25804820EDAC}">
                        <c15:formulaRef>
                          <c15:sqref>DataG10.12!$I$7:$I$125</c15:sqref>
                        </c15:formulaRef>
                      </c:ext>
                    </c:extLst>
                    <c:numCache>
                      <c:formatCode>0%</c:formatCode>
                      <c:ptCount val="119"/>
                      <c:pt idx="0">
                        <c:v>1.6E-2</c:v>
                      </c:pt>
                      <c:pt idx="1">
                        <c:v>1.6E-2</c:v>
                      </c:pt>
                      <c:pt idx="2">
                        <c:v>3.6000000000000004E-2</c:v>
                      </c:pt>
                      <c:pt idx="3">
                        <c:v>3.6000000000000004E-2</c:v>
                      </c:pt>
                      <c:pt idx="4">
                        <c:v>3.6000000000000004E-2</c:v>
                      </c:pt>
                      <c:pt idx="5">
                        <c:v>3.6000000000000004E-2</c:v>
                      </c:pt>
                      <c:pt idx="6">
                        <c:v>3.6000000000000004E-2</c:v>
                      </c:pt>
                      <c:pt idx="7">
                        <c:v>3.6000000000000004E-2</c:v>
                      </c:pt>
                      <c:pt idx="8">
                        <c:v>3.6000000000000004E-2</c:v>
                      </c:pt>
                      <c:pt idx="9">
                        <c:v>3.6000000000000004E-2</c:v>
                      </c:pt>
                      <c:pt idx="10">
                        <c:v>3.6000000000000004E-2</c:v>
                      </c:pt>
                      <c:pt idx="11">
                        <c:v>3.6000000000000004E-2</c:v>
                      </c:pt>
                      <c:pt idx="12">
                        <c:v>3.6000000000000004E-2</c:v>
                      </c:pt>
                      <c:pt idx="13">
                        <c:v>3.6000000000000004E-2</c:v>
                      </c:pt>
                      <c:pt idx="14">
                        <c:v>3.6000000000000004E-2</c:v>
                      </c:pt>
                      <c:pt idx="15">
                        <c:v>7.0000000000000007E-2</c:v>
                      </c:pt>
                      <c:pt idx="16">
                        <c:v>7.0000000000000007E-2</c:v>
                      </c:pt>
                      <c:pt idx="17">
                        <c:v>7.0000000000000007E-2</c:v>
                      </c:pt>
                      <c:pt idx="18">
                        <c:v>0.09</c:v>
                      </c:pt>
                      <c:pt idx="19">
                        <c:v>0.09</c:v>
                      </c:pt>
                      <c:pt idx="20">
                        <c:v>0.12</c:v>
                      </c:pt>
                      <c:pt idx="21">
                        <c:v>0.27</c:v>
                      </c:pt>
                      <c:pt idx="22">
                        <c:v>0.27</c:v>
                      </c:pt>
                      <c:pt idx="23">
                        <c:v>0.27</c:v>
                      </c:pt>
                      <c:pt idx="24">
                        <c:v>0</c:v>
                      </c:pt>
                      <c:pt idx="25">
                        <c:v>0</c:v>
                      </c:pt>
                      <c:pt idx="26">
                        <c:v>0</c:v>
                      </c:pt>
                      <c:pt idx="27">
                        <c:v>0</c:v>
                      </c:pt>
                      <c:pt idx="28">
                        <c:v>0</c:v>
                      </c:pt>
                      <c:pt idx="29">
                        <c:v>0</c:v>
                      </c:pt>
                      <c:pt idx="30">
                        <c:v>0.1</c:v>
                      </c:pt>
                      <c:pt idx="31">
                        <c:v>0.1</c:v>
                      </c:pt>
                      <c:pt idx="32">
                        <c:v>0.1</c:v>
                      </c:pt>
                      <c:pt idx="33">
                        <c:v>0.1</c:v>
                      </c:pt>
                      <c:pt idx="34">
                        <c:v>0.1</c:v>
                      </c:pt>
                      <c:pt idx="35">
                        <c:v>0.1</c:v>
                      </c:pt>
                      <c:pt idx="36">
                        <c:v>0.1</c:v>
                      </c:pt>
                      <c:pt idx="37">
                        <c:v>0.1</c:v>
                      </c:pt>
                      <c:pt idx="38">
                        <c:v>0.10199999999999999</c:v>
                      </c:pt>
                      <c:pt idx="39">
                        <c:v>0.10199999999999999</c:v>
                      </c:pt>
                      <c:pt idx="40">
                        <c:v>0.10199999999999999</c:v>
                      </c:pt>
                      <c:pt idx="41">
                        <c:v>0.10199999999999999</c:v>
                      </c:pt>
                      <c:pt idx="42">
                        <c:v>0.1479</c:v>
                      </c:pt>
                      <c:pt idx="43">
                        <c:v>0.1479</c:v>
                      </c:pt>
                      <c:pt idx="44">
                        <c:v>0.1479</c:v>
                      </c:pt>
                      <c:pt idx="45">
                        <c:v>0.35062500000000002</c:v>
                      </c:pt>
                      <c:pt idx="46">
                        <c:v>0.35062500000000002</c:v>
                      </c:pt>
                      <c:pt idx="47">
                        <c:v>0.35062500000000002</c:v>
                      </c:pt>
                      <c:pt idx="48">
                        <c:v>0.35062500000000002</c:v>
                      </c:pt>
                      <c:pt idx="49">
                        <c:v>0.47302500000000003</c:v>
                      </c:pt>
                      <c:pt idx="50">
                        <c:v>0.47302500000000003</c:v>
                      </c:pt>
                      <c:pt idx="51">
                        <c:v>0.47302500000000003</c:v>
                      </c:pt>
                      <c:pt idx="52">
                        <c:v>0.47302500000000003</c:v>
                      </c:pt>
                      <c:pt idx="53">
                        <c:v>0.47302500000000003</c:v>
                      </c:pt>
                      <c:pt idx="54">
                        <c:v>0.47302500000000003</c:v>
                      </c:pt>
                      <c:pt idx="55">
                        <c:v>0.47302500000000003</c:v>
                      </c:pt>
                      <c:pt idx="56">
                        <c:v>0.47302500000000003</c:v>
                      </c:pt>
                      <c:pt idx="57">
                        <c:v>0.47302500000000003</c:v>
                      </c:pt>
                      <c:pt idx="58">
                        <c:v>0.47302500000000003</c:v>
                      </c:pt>
                      <c:pt idx="59">
                        <c:v>0.47302500000000003</c:v>
                      </c:pt>
                      <c:pt idx="60">
                        <c:v>0.47302500000000003</c:v>
                      </c:pt>
                      <c:pt idx="61">
                        <c:v>0.47302500000000003</c:v>
                      </c:pt>
                      <c:pt idx="62">
                        <c:v>0.47302500000000003</c:v>
                      </c:pt>
                      <c:pt idx="63">
                        <c:v>0.47302500000000003</c:v>
                      </c:pt>
                      <c:pt idx="64">
                        <c:v>0.47302500000000003</c:v>
                      </c:pt>
                      <c:pt idx="65">
                        <c:v>0.47302500000000003</c:v>
                      </c:pt>
                      <c:pt idx="66">
                        <c:v>0.47302500000000003</c:v>
                      </c:pt>
                      <c:pt idx="67">
                        <c:v>0.47302500000000003</c:v>
                      </c:pt>
                      <c:pt idx="68">
                        <c:v>0.47302500000000003</c:v>
                      </c:pt>
                      <c:pt idx="69">
                        <c:v>0.47302500000000003</c:v>
                      </c:pt>
                      <c:pt idx="70">
                        <c:v>0.47302500000000003</c:v>
                      </c:pt>
                      <c:pt idx="71">
                        <c:v>0.47302500000000003</c:v>
                      </c:pt>
                      <c:pt idx="72">
                        <c:v>0.47302500000000003</c:v>
                      </c:pt>
                      <c:pt idx="73">
                        <c:v>0.31</c:v>
                      </c:pt>
                      <c:pt idx="74">
                        <c:v>0.31</c:v>
                      </c:pt>
                      <c:pt idx="75">
                        <c:v>0.31</c:v>
                      </c:pt>
                      <c:pt idx="76">
                        <c:v>0.31</c:v>
                      </c:pt>
                      <c:pt idx="77">
                        <c:v>0.31</c:v>
                      </c:pt>
                      <c:pt idx="78">
                        <c:v>0.31</c:v>
                      </c:pt>
                      <c:pt idx="79">
                        <c:v>0.31</c:v>
                      </c:pt>
                      <c:pt idx="80">
                        <c:v>0.31</c:v>
                      </c:pt>
                      <c:pt idx="81">
                        <c:v>0.31</c:v>
                      </c:pt>
                      <c:pt idx="82">
                        <c:v>0.31</c:v>
                      </c:pt>
                      <c:pt idx="83">
                        <c:v>0.31</c:v>
                      </c:pt>
                      <c:pt idx="84">
                        <c:v>0.31</c:v>
                      </c:pt>
                      <c:pt idx="85">
                        <c:v>0.31</c:v>
                      </c:pt>
                      <c:pt idx="86">
                        <c:v>0.31</c:v>
                      </c:pt>
                      <c:pt idx="87">
                        <c:v>0.31</c:v>
                      </c:pt>
                      <c:pt idx="88">
                        <c:v>0.31</c:v>
                      </c:pt>
                      <c:pt idx="89">
                        <c:v>0.31</c:v>
                      </c:pt>
                      <c:pt idx="90">
                        <c:v>0.31</c:v>
                      </c:pt>
                      <c:pt idx="91">
                        <c:v>0.27</c:v>
                      </c:pt>
                      <c:pt idx="92">
                        <c:v>0.27</c:v>
                      </c:pt>
                      <c:pt idx="93">
                        <c:v>0.27</c:v>
                      </c:pt>
                      <c:pt idx="94">
                        <c:v>0.27</c:v>
                      </c:pt>
                      <c:pt idx="95">
                        <c:v>0.27</c:v>
                      </c:pt>
                      <c:pt idx="96">
                        <c:v>0.27</c:v>
                      </c:pt>
                      <c:pt idx="97">
                        <c:v>0.27</c:v>
                      </c:pt>
                      <c:pt idx="98">
                        <c:v>0.27</c:v>
                      </c:pt>
                      <c:pt idx="99">
                        <c:v>0.27</c:v>
                      </c:pt>
                      <c:pt idx="100">
                        <c:v>0.27</c:v>
                      </c:pt>
                      <c:pt idx="101">
                        <c:v>0</c:v>
                      </c:pt>
                      <c:pt idx="102">
                        <c:v>0</c:v>
                      </c:pt>
                      <c:pt idx="103">
                        <c:v>0</c:v>
                      </c:pt>
                      <c:pt idx="104">
                        <c:v>0</c:v>
                      </c:pt>
                      <c:pt idx="105">
                        <c:v>0</c:v>
                      </c:pt>
                      <c:pt idx="106">
                        <c:v>0</c:v>
                      </c:pt>
                      <c:pt idx="107">
                        <c:v>0.04</c:v>
                      </c:pt>
                      <c:pt idx="108">
                        <c:v>0.04</c:v>
                      </c:pt>
                      <c:pt idx="109">
                        <c:v>0.04</c:v>
                      </c:pt>
                      <c:pt idx="110">
                        <c:v>0.04</c:v>
                      </c:pt>
                      <c:pt idx="111">
                        <c:v>0.04</c:v>
                      </c:pt>
                      <c:pt idx="112">
                        <c:v>0.04</c:v>
                      </c:pt>
                      <c:pt idx="113">
                        <c:v>0.04</c:v>
                      </c:pt>
                      <c:pt idx="114">
                        <c:v>0.04</c:v>
                      </c:pt>
                      <c:pt idx="115">
                        <c:v>0.04</c:v>
                      </c:pt>
                      <c:pt idx="116">
                        <c:v>0.04</c:v>
                      </c:pt>
                      <c:pt idx="117">
                        <c:v>0.04</c:v>
                      </c:pt>
                      <c:pt idx="118">
                        <c:v>0.04</c:v>
                      </c:pt>
                    </c:numCache>
                  </c:numRef>
                </c:val>
                <c:smooth val="0"/>
              </c15:ser>
            </c15:filteredLineSeries>
          </c:ext>
        </c:extLst>
      </c:lineChart>
      <c:catAx>
        <c:axId val="698996760"/>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98995584"/>
        <c:crossesAt val="0"/>
        <c:auto val="1"/>
        <c:lblAlgn val="ctr"/>
        <c:lblOffset val="100"/>
        <c:tickLblSkip val="10"/>
        <c:tickMarkSkip val="10"/>
        <c:noMultiLvlLbl val="0"/>
      </c:catAx>
      <c:valAx>
        <c:axId val="698995584"/>
        <c:scaling>
          <c:orientation val="minMax"/>
          <c:max val="1"/>
          <c:min val="0"/>
        </c:scaling>
        <c:delete val="0"/>
        <c:axPos val="l"/>
        <c:majorGridlines>
          <c:spPr>
            <a:ln w="12700">
              <a:solidFill>
                <a:srgbClr val="000000"/>
              </a:solidFill>
              <a:prstDash val="sysDash"/>
            </a:ln>
          </c:spPr>
        </c:majorGridlines>
        <c:title>
          <c:tx>
            <c:rich>
              <a:bodyPr/>
              <a:lstStyle/>
              <a:p>
                <a:pPr>
                  <a:defRPr sz="1300" b="0" i="0" u="none" strike="noStrike" baseline="0">
                    <a:solidFill>
                      <a:srgbClr val="000000"/>
                    </a:solidFill>
                    <a:latin typeface="Arial"/>
                    <a:ea typeface="Arial"/>
                    <a:cs typeface="Arial"/>
                  </a:defRPr>
                </a:pPr>
                <a:r>
                  <a:rPr lang="fr-FR" sz="1300" baseline="0"/>
                  <a:t>Top marginal tax rate applied to the highest inheritances</a:t>
                </a:r>
                <a:endParaRPr lang="fr-FR" sz="1300"/>
              </a:p>
            </c:rich>
          </c:tx>
          <c:layout>
            <c:manualLayout>
              <c:xMode val="edge"/>
              <c:yMode val="edge"/>
              <c:x val="2.7777047485091073E-3"/>
              <c:y val="9.2683771429789133E-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98996760"/>
        <c:crosses val="autoZero"/>
        <c:crossBetween val="midCat"/>
        <c:majorUnit val="0.1"/>
        <c:minorUnit val="0.05"/>
      </c:valAx>
      <c:spPr>
        <a:solidFill>
          <a:srgbClr val="FFFFFF"/>
        </a:solidFill>
        <a:ln w="31750">
          <a:solidFill>
            <a:srgbClr val="000000"/>
          </a:solidFill>
          <a:prstDash val="solid"/>
        </a:ln>
      </c:spPr>
    </c:plotArea>
    <c:legend>
      <c:legendPos val="r"/>
      <c:layout>
        <c:manualLayout>
          <c:xMode val="edge"/>
          <c:yMode val="edge"/>
          <c:x val="0.12025473984225703"/>
          <c:y val="0.13253176348907802"/>
          <c:w val="0.21382418419549101"/>
          <c:h val="0.284482911296007"/>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aseline="0"/>
              <a:t>Figure S10.12b. The invention of progressive taxation: </a:t>
            </a:r>
          </a:p>
          <a:p>
            <a:pPr>
              <a:defRPr sz="1700" b="1" i="0" u="none" strike="noStrike" baseline="0">
                <a:solidFill>
                  <a:srgbClr val="000000"/>
                </a:solidFill>
                <a:latin typeface="Arial"/>
                <a:ea typeface="Arial"/>
                <a:cs typeface="Arial"/>
              </a:defRPr>
            </a:pPr>
            <a:r>
              <a:rPr lang="fr-FR" sz="2000" baseline="0"/>
              <a:t>the top inheritance tax rate, 1900-2018</a:t>
            </a:r>
            <a:endParaRPr lang="fr-FR" sz="2000"/>
          </a:p>
        </c:rich>
      </c:tx>
      <c:layout>
        <c:manualLayout>
          <c:xMode val="edge"/>
          <c:yMode val="edge"/>
          <c:x val="0.17429977737353303"/>
          <c:y val="2.2187179241295787E-3"/>
        </c:manualLayout>
      </c:layout>
      <c:overlay val="0"/>
      <c:spPr>
        <a:noFill/>
        <a:ln w="25400">
          <a:noFill/>
        </a:ln>
      </c:spPr>
    </c:title>
    <c:autoTitleDeleted val="0"/>
    <c:plotArea>
      <c:layout>
        <c:manualLayout>
          <c:layoutTarget val="inner"/>
          <c:xMode val="edge"/>
          <c:yMode val="edge"/>
          <c:x val="0.10075292402461369"/>
          <c:y val="0.10622782436363247"/>
          <c:w val="0.86616395114914224"/>
          <c:h val="0.70856126069491654"/>
        </c:manualLayout>
      </c:layout>
      <c:lineChart>
        <c:grouping val="standard"/>
        <c:varyColors val="0"/>
        <c:ser>
          <c:idx val="0"/>
          <c:order val="0"/>
          <c:tx>
            <c:v>United States</c:v>
          </c:tx>
          <c:spPr>
            <a:ln w="44450">
              <a:solidFill>
                <a:schemeClr val="accent6"/>
              </a:solidFill>
            </a:ln>
          </c:spPr>
          <c:marker>
            <c:symbol val="none"/>
          </c:marker>
          <c:cat>
            <c:numRef>
              <c:f>DataG10.12!$A$7:$A$125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DataG10.12!$B$7:$B$125</c:f>
              <c:numCache>
                <c:formatCode>0%</c:formatCode>
                <c:ptCount val="119"/>
                <c:pt idx="0">
                  <c:v>0.01</c:v>
                </c:pt>
                <c:pt idx="1">
                  <c:v>0.01</c:v>
                </c:pt>
                <c:pt idx="2">
                  <c:v>0.01</c:v>
                </c:pt>
                <c:pt idx="3">
                  <c:v>0.01</c:v>
                </c:pt>
                <c:pt idx="4">
                  <c:v>0.01</c:v>
                </c:pt>
                <c:pt idx="5">
                  <c:v>0.01</c:v>
                </c:pt>
                <c:pt idx="6">
                  <c:v>0.01</c:v>
                </c:pt>
                <c:pt idx="7">
                  <c:v>0.01</c:v>
                </c:pt>
                <c:pt idx="8">
                  <c:v>0.01</c:v>
                </c:pt>
                <c:pt idx="9">
                  <c:v>0.01</c:v>
                </c:pt>
                <c:pt idx="10">
                  <c:v>0.01</c:v>
                </c:pt>
                <c:pt idx="11">
                  <c:v>0.01</c:v>
                </c:pt>
                <c:pt idx="12">
                  <c:v>0.01</c:v>
                </c:pt>
                <c:pt idx="13">
                  <c:v>0.01</c:v>
                </c:pt>
                <c:pt idx="14">
                  <c:v>0.01</c:v>
                </c:pt>
                <c:pt idx="15">
                  <c:v>0.01</c:v>
                </c:pt>
                <c:pt idx="16">
                  <c:v>0.1</c:v>
                </c:pt>
                <c:pt idx="17">
                  <c:v>0.16667000000000001</c:v>
                </c:pt>
                <c:pt idx="18">
                  <c:v>0.25</c:v>
                </c:pt>
                <c:pt idx="19">
                  <c:v>0.25</c:v>
                </c:pt>
                <c:pt idx="20">
                  <c:v>0.25</c:v>
                </c:pt>
                <c:pt idx="21">
                  <c:v>0.25</c:v>
                </c:pt>
                <c:pt idx="22">
                  <c:v>0.25</c:v>
                </c:pt>
                <c:pt idx="23">
                  <c:v>0.25</c:v>
                </c:pt>
                <c:pt idx="24">
                  <c:v>0.33750000000000002</c:v>
                </c:pt>
                <c:pt idx="25">
                  <c:v>0.4</c:v>
                </c:pt>
                <c:pt idx="26">
                  <c:v>0.23330000000000001</c:v>
                </c:pt>
                <c:pt idx="27">
                  <c:v>0.2</c:v>
                </c:pt>
                <c:pt idx="28">
                  <c:v>0.2</c:v>
                </c:pt>
                <c:pt idx="29">
                  <c:v>0.2</c:v>
                </c:pt>
                <c:pt idx="30">
                  <c:v>0.2</c:v>
                </c:pt>
                <c:pt idx="31">
                  <c:v>0.2</c:v>
                </c:pt>
                <c:pt idx="32">
                  <c:v>0.34583000000000003</c:v>
                </c:pt>
                <c:pt idx="33">
                  <c:v>0.45</c:v>
                </c:pt>
                <c:pt idx="34">
                  <c:v>0.54583000000000004</c:v>
                </c:pt>
                <c:pt idx="35">
                  <c:v>0.63332999999999995</c:v>
                </c:pt>
                <c:pt idx="36">
                  <c:v>0.7</c:v>
                </c:pt>
                <c:pt idx="37">
                  <c:v>0.7</c:v>
                </c:pt>
                <c:pt idx="38">
                  <c:v>0.7</c:v>
                </c:pt>
                <c:pt idx="39">
                  <c:v>0.7</c:v>
                </c:pt>
                <c:pt idx="40">
                  <c:v>0.73499999999999999</c:v>
                </c:pt>
                <c:pt idx="41">
                  <c:v>0.77</c:v>
                </c:pt>
                <c:pt idx="42">
                  <c:v>0.77</c:v>
                </c:pt>
                <c:pt idx="43">
                  <c:v>0.77</c:v>
                </c:pt>
                <c:pt idx="44">
                  <c:v>0.77</c:v>
                </c:pt>
                <c:pt idx="45">
                  <c:v>0.77</c:v>
                </c:pt>
                <c:pt idx="46">
                  <c:v>0.77</c:v>
                </c:pt>
                <c:pt idx="47">
                  <c:v>0.77</c:v>
                </c:pt>
                <c:pt idx="48">
                  <c:v>0.77</c:v>
                </c:pt>
                <c:pt idx="49">
                  <c:v>0.77</c:v>
                </c:pt>
                <c:pt idx="50">
                  <c:v>0.77</c:v>
                </c:pt>
                <c:pt idx="51">
                  <c:v>0.77</c:v>
                </c:pt>
                <c:pt idx="52">
                  <c:v>0.77</c:v>
                </c:pt>
                <c:pt idx="53">
                  <c:v>0.77</c:v>
                </c:pt>
                <c:pt idx="54">
                  <c:v>0.77</c:v>
                </c:pt>
                <c:pt idx="55">
                  <c:v>0.77</c:v>
                </c:pt>
                <c:pt idx="56">
                  <c:v>0.77</c:v>
                </c:pt>
                <c:pt idx="57">
                  <c:v>0.77</c:v>
                </c:pt>
                <c:pt idx="58">
                  <c:v>0.77</c:v>
                </c:pt>
                <c:pt idx="59">
                  <c:v>0.77</c:v>
                </c:pt>
                <c:pt idx="60">
                  <c:v>0.77</c:v>
                </c:pt>
                <c:pt idx="61">
                  <c:v>0.77</c:v>
                </c:pt>
                <c:pt idx="62">
                  <c:v>0.77</c:v>
                </c:pt>
                <c:pt idx="63">
                  <c:v>0.77</c:v>
                </c:pt>
                <c:pt idx="64">
                  <c:v>0.77</c:v>
                </c:pt>
                <c:pt idx="65">
                  <c:v>0.77</c:v>
                </c:pt>
                <c:pt idx="66">
                  <c:v>0.77</c:v>
                </c:pt>
                <c:pt idx="67">
                  <c:v>0.77</c:v>
                </c:pt>
                <c:pt idx="68">
                  <c:v>0.77</c:v>
                </c:pt>
                <c:pt idx="69">
                  <c:v>0.77</c:v>
                </c:pt>
                <c:pt idx="70">
                  <c:v>0.77</c:v>
                </c:pt>
                <c:pt idx="71">
                  <c:v>0.77</c:v>
                </c:pt>
                <c:pt idx="72">
                  <c:v>0.77</c:v>
                </c:pt>
                <c:pt idx="73">
                  <c:v>0.77</c:v>
                </c:pt>
                <c:pt idx="74">
                  <c:v>0.77</c:v>
                </c:pt>
                <c:pt idx="75">
                  <c:v>0.77</c:v>
                </c:pt>
                <c:pt idx="76">
                  <c:v>0.77</c:v>
                </c:pt>
                <c:pt idx="77">
                  <c:v>0.7</c:v>
                </c:pt>
                <c:pt idx="78">
                  <c:v>0.7</c:v>
                </c:pt>
                <c:pt idx="79">
                  <c:v>0.7</c:v>
                </c:pt>
                <c:pt idx="80">
                  <c:v>0.7</c:v>
                </c:pt>
                <c:pt idx="81">
                  <c:v>0.7</c:v>
                </c:pt>
                <c:pt idx="82">
                  <c:v>0.65</c:v>
                </c:pt>
                <c:pt idx="83">
                  <c:v>0.6</c:v>
                </c:pt>
                <c:pt idx="84">
                  <c:v>0.55000000000000004</c:v>
                </c:pt>
                <c:pt idx="85">
                  <c:v>0.55000000000000004</c:v>
                </c:pt>
                <c:pt idx="86">
                  <c:v>0.55000000000000004</c:v>
                </c:pt>
                <c:pt idx="87">
                  <c:v>0.55000000000000004</c:v>
                </c:pt>
                <c:pt idx="88">
                  <c:v>0.55000000000000004</c:v>
                </c:pt>
                <c:pt idx="89">
                  <c:v>0.55000000000000004</c:v>
                </c:pt>
                <c:pt idx="90">
                  <c:v>0.55000000000000004</c:v>
                </c:pt>
                <c:pt idx="91">
                  <c:v>0.55000000000000004</c:v>
                </c:pt>
                <c:pt idx="92">
                  <c:v>0.55000000000000004</c:v>
                </c:pt>
                <c:pt idx="93">
                  <c:v>0.55000000000000004</c:v>
                </c:pt>
                <c:pt idx="94">
                  <c:v>0.55000000000000004</c:v>
                </c:pt>
                <c:pt idx="95">
                  <c:v>0.55000000000000004</c:v>
                </c:pt>
                <c:pt idx="96">
                  <c:v>0.55000000000000004</c:v>
                </c:pt>
                <c:pt idx="97">
                  <c:v>0.55000000000000004</c:v>
                </c:pt>
                <c:pt idx="98">
                  <c:v>0.55000000000000004</c:v>
                </c:pt>
                <c:pt idx="99">
                  <c:v>0.55000000000000004</c:v>
                </c:pt>
                <c:pt idx="100">
                  <c:v>0.55000000000000004</c:v>
                </c:pt>
                <c:pt idx="101">
                  <c:v>0.55000000000000004</c:v>
                </c:pt>
                <c:pt idx="102">
                  <c:v>0.5</c:v>
                </c:pt>
                <c:pt idx="103">
                  <c:v>0.49</c:v>
                </c:pt>
                <c:pt idx="104">
                  <c:v>0.48</c:v>
                </c:pt>
                <c:pt idx="105">
                  <c:v>0.47</c:v>
                </c:pt>
                <c:pt idx="106">
                  <c:v>0.46</c:v>
                </c:pt>
                <c:pt idx="107">
                  <c:v>0.45</c:v>
                </c:pt>
                <c:pt idx="108">
                  <c:v>0.45</c:v>
                </c:pt>
                <c:pt idx="109">
                  <c:v>0.45</c:v>
                </c:pt>
                <c:pt idx="110">
                  <c:v>0.35</c:v>
                </c:pt>
                <c:pt idx="111">
                  <c:v>0.35</c:v>
                </c:pt>
                <c:pt idx="112">
                  <c:v>0.4</c:v>
                </c:pt>
                <c:pt idx="113">
                  <c:v>0.4</c:v>
                </c:pt>
                <c:pt idx="114">
                  <c:v>0.4</c:v>
                </c:pt>
                <c:pt idx="115">
                  <c:v>0.4</c:v>
                </c:pt>
                <c:pt idx="116">
                  <c:v>0.4</c:v>
                </c:pt>
                <c:pt idx="117">
                  <c:v>0.4</c:v>
                </c:pt>
                <c:pt idx="118">
                  <c:v>0.4</c:v>
                </c:pt>
              </c:numCache>
            </c:numRef>
          </c:val>
          <c:smooth val="0"/>
        </c:ser>
        <c:ser>
          <c:idx val="1"/>
          <c:order val="1"/>
          <c:tx>
            <c:v>United Kingdom</c:v>
          </c:tx>
          <c:spPr>
            <a:ln w="44450">
              <a:solidFill>
                <a:schemeClr val="accent1"/>
              </a:solidFill>
            </a:ln>
          </c:spPr>
          <c:marker>
            <c:symbol val="none"/>
          </c:marker>
          <c:cat>
            <c:numRef>
              <c:f>DataG10.12!$A$7:$A$125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DataG10.12!$C$7:$C$125</c:f>
              <c:numCache>
                <c:formatCode>0%</c:formatCode>
                <c:ptCount val="119"/>
                <c:pt idx="0">
                  <c:v>0.08</c:v>
                </c:pt>
                <c:pt idx="1">
                  <c:v>0.08</c:v>
                </c:pt>
                <c:pt idx="2">
                  <c:v>0.08</c:v>
                </c:pt>
                <c:pt idx="3">
                  <c:v>0.08</c:v>
                </c:pt>
                <c:pt idx="4">
                  <c:v>0.08</c:v>
                </c:pt>
                <c:pt idx="5">
                  <c:v>0.08</c:v>
                </c:pt>
                <c:pt idx="6">
                  <c:v>0.08</c:v>
                </c:pt>
                <c:pt idx="7">
                  <c:v>0.15</c:v>
                </c:pt>
                <c:pt idx="8">
                  <c:v>0.15</c:v>
                </c:pt>
                <c:pt idx="9">
                  <c:v>0.15</c:v>
                </c:pt>
                <c:pt idx="10">
                  <c:v>0.15</c:v>
                </c:pt>
                <c:pt idx="11">
                  <c:v>0.15</c:v>
                </c:pt>
                <c:pt idx="12">
                  <c:v>0.15</c:v>
                </c:pt>
                <c:pt idx="13">
                  <c:v>0.15</c:v>
                </c:pt>
                <c:pt idx="14">
                  <c:v>0.2</c:v>
                </c:pt>
                <c:pt idx="15">
                  <c:v>0.2</c:v>
                </c:pt>
                <c:pt idx="16">
                  <c:v>0.2</c:v>
                </c:pt>
                <c:pt idx="17">
                  <c:v>0.2</c:v>
                </c:pt>
                <c:pt idx="18">
                  <c:v>0.2</c:v>
                </c:pt>
                <c:pt idx="19">
                  <c:v>0.4</c:v>
                </c:pt>
                <c:pt idx="20">
                  <c:v>0.4</c:v>
                </c:pt>
                <c:pt idx="21">
                  <c:v>0.4</c:v>
                </c:pt>
                <c:pt idx="22">
                  <c:v>0.4</c:v>
                </c:pt>
                <c:pt idx="23">
                  <c:v>0.4</c:v>
                </c:pt>
                <c:pt idx="24">
                  <c:v>0.4</c:v>
                </c:pt>
                <c:pt idx="25">
                  <c:v>0.4</c:v>
                </c:pt>
                <c:pt idx="26">
                  <c:v>0.4</c:v>
                </c:pt>
                <c:pt idx="27">
                  <c:v>0.4</c:v>
                </c:pt>
                <c:pt idx="28">
                  <c:v>0.4</c:v>
                </c:pt>
                <c:pt idx="29">
                  <c:v>0.4</c:v>
                </c:pt>
                <c:pt idx="30">
                  <c:v>0.5</c:v>
                </c:pt>
                <c:pt idx="31">
                  <c:v>0.5</c:v>
                </c:pt>
                <c:pt idx="32">
                  <c:v>0.5</c:v>
                </c:pt>
                <c:pt idx="33">
                  <c:v>0.5</c:v>
                </c:pt>
                <c:pt idx="34">
                  <c:v>0.5</c:v>
                </c:pt>
                <c:pt idx="35">
                  <c:v>0.5</c:v>
                </c:pt>
                <c:pt idx="36">
                  <c:v>0.5</c:v>
                </c:pt>
                <c:pt idx="37">
                  <c:v>0.5</c:v>
                </c:pt>
                <c:pt idx="38">
                  <c:v>0.5</c:v>
                </c:pt>
                <c:pt idx="39">
                  <c:v>0.55000000000000004</c:v>
                </c:pt>
                <c:pt idx="40">
                  <c:v>0.65</c:v>
                </c:pt>
                <c:pt idx="41">
                  <c:v>0.65</c:v>
                </c:pt>
                <c:pt idx="42">
                  <c:v>0.65</c:v>
                </c:pt>
                <c:pt idx="43">
                  <c:v>0.65</c:v>
                </c:pt>
                <c:pt idx="44">
                  <c:v>0.65</c:v>
                </c:pt>
                <c:pt idx="45">
                  <c:v>0.65</c:v>
                </c:pt>
                <c:pt idx="46">
                  <c:v>0.75</c:v>
                </c:pt>
                <c:pt idx="47">
                  <c:v>0.75</c:v>
                </c:pt>
                <c:pt idx="48">
                  <c:v>0.75</c:v>
                </c:pt>
                <c:pt idx="49">
                  <c:v>0.8</c:v>
                </c:pt>
                <c:pt idx="50">
                  <c:v>0.8</c:v>
                </c:pt>
                <c:pt idx="51">
                  <c:v>0.8</c:v>
                </c:pt>
                <c:pt idx="52">
                  <c:v>0.8</c:v>
                </c:pt>
                <c:pt idx="53">
                  <c:v>0.8</c:v>
                </c:pt>
                <c:pt idx="54">
                  <c:v>0.8</c:v>
                </c:pt>
                <c:pt idx="55">
                  <c:v>0.8</c:v>
                </c:pt>
                <c:pt idx="56">
                  <c:v>0.8</c:v>
                </c:pt>
                <c:pt idx="57">
                  <c:v>0.8</c:v>
                </c:pt>
                <c:pt idx="58">
                  <c:v>0.8</c:v>
                </c:pt>
                <c:pt idx="59">
                  <c:v>0.8</c:v>
                </c:pt>
                <c:pt idx="60">
                  <c:v>0.8</c:v>
                </c:pt>
                <c:pt idx="61">
                  <c:v>0.8</c:v>
                </c:pt>
                <c:pt idx="62">
                  <c:v>0.8</c:v>
                </c:pt>
                <c:pt idx="63">
                  <c:v>0.8</c:v>
                </c:pt>
                <c:pt idx="64">
                  <c:v>0.8</c:v>
                </c:pt>
                <c:pt idx="65">
                  <c:v>0.8</c:v>
                </c:pt>
                <c:pt idx="66">
                  <c:v>0.8</c:v>
                </c:pt>
                <c:pt idx="67">
                  <c:v>0.8</c:v>
                </c:pt>
                <c:pt idx="68">
                  <c:v>0.8</c:v>
                </c:pt>
                <c:pt idx="69">
                  <c:v>0.85</c:v>
                </c:pt>
                <c:pt idx="70">
                  <c:v>0.85</c:v>
                </c:pt>
                <c:pt idx="71">
                  <c:v>0.85</c:v>
                </c:pt>
                <c:pt idx="72">
                  <c:v>0.75</c:v>
                </c:pt>
                <c:pt idx="73">
                  <c:v>0.75</c:v>
                </c:pt>
                <c:pt idx="74">
                  <c:v>0.75</c:v>
                </c:pt>
                <c:pt idx="75">
                  <c:v>0.75</c:v>
                </c:pt>
                <c:pt idx="76">
                  <c:v>0.75</c:v>
                </c:pt>
                <c:pt idx="77">
                  <c:v>0.75</c:v>
                </c:pt>
                <c:pt idx="78">
                  <c:v>0.75</c:v>
                </c:pt>
                <c:pt idx="79">
                  <c:v>0.75</c:v>
                </c:pt>
                <c:pt idx="80">
                  <c:v>0.75</c:v>
                </c:pt>
                <c:pt idx="81">
                  <c:v>0.75</c:v>
                </c:pt>
                <c:pt idx="82">
                  <c:v>0.75</c:v>
                </c:pt>
                <c:pt idx="83">
                  <c:v>0.75</c:v>
                </c:pt>
                <c:pt idx="84">
                  <c:v>0.6</c:v>
                </c:pt>
                <c:pt idx="85">
                  <c:v>0.6</c:v>
                </c:pt>
                <c:pt idx="86">
                  <c:v>0.6</c:v>
                </c:pt>
                <c:pt idx="87">
                  <c:v>0.6</c:v>
                </c:pt>
                <c:pt idx="88">
                  <c:v>0.41</c:v>
                </c:pt>
                <c:pt idx="89">
                  <c:v>0.41</c:v>
                </c:pt>
                <c:pt idx="90">
                  <c:v>0.41</c:v>
                </c:pt>
                <c:pt idx="91">
                  <c:v>0.41</c:v>
                </c:pt>
                <c:pt idx="92">
                  <c:v>0.41</c:v>
                </c:pt>
                <c:pt idx="93">
                  <c:v>0.41</c:v>
                </c:pt>
                <c:pt idx="94">
                  <c:v>0.41</c:v>
                </c:pt>
                <c:pt idx="95">
                  <c:v>0.41</c:v>
                </c:pt>
                <c:pt idx="96">
                  <c:v>0.41</c:v>
                </c:pt>
                <c:pt idx="97">
                  <c:v>0.41</c:v>
                </c:pt>
                <c:pt idx="98">
                  <c:v>0.41</c:v>
                </c:pt>
                <c:pt idx="99">
                  <c:v>0.41</c:v>
                </c:pt>
                <c:pt idx="100">
                  <c:v>0.41</c:v>
                </c:pt>
                <c:pt idx="101">
                  <c:v>0.41</c:v>
                </c:pt>
                <c:pt idx="102">
                  <c:v>0.41</c:v>
                </c:pt>
                <c:pt idx="103">
                  <c:v>0.41</c:v>
                </c:pt>
                <c:pt idx="104">
                  <c:v>0.41</c:v>
                </c:pt>
                <c:pt idx="105">
                  <c:v>0.41</c:v>
                </c:pt>
                <c:pt idx="106">
                  <c:v>0.41</c:v>
                </c:pt>
                <c:pt idx="107">
                  <c:v>0.41</c:v>
                </c:pt>
                <c:pt idx="108">
                  <c:v>0.41</c:v>
                </c:pt>
                <c:pt idx="109">
                  <c:v>0.41</c:v>
                </c:pt>
                <c:pt idx="110">
                  <c:v>0.41</c:v>
                </c:pt>
                <c:pt idx="111">
                  <c:v>0.41</c:v>
                </c:pt>
                <c:pt idx="112">
                  <c:v>0.41</c:v>
                </c:pt>
                <c:pt idx="113">
                  <c:v>0.41</c:v>
                </c:pt>
                <c:pt idx="114">
                  <c:v>0.41</c:v>
                </c:pt>
                <c:pt idx="115">
                  <c:v>0.41</c:v>
                </c:pt>
                <c:pt idx="116">
                  <c:v>0.41</c:v>
                </c:pt>
                <c:pt idx="117">
                  <c:v>0.41</c:v>
                </c:pt>
                <c:pt idx="118">
                  <c:v>0.41</c:v>
                </c:pt>
              </c:numCache>
            </c:numRef>
          </c:val>
          <c:smooth val="0"/>
        </c:ser>
        <c:ser>
          <c:idx val="2"/>
          <c:order val="4"/>
          <c:tx>
            <c:v>Germany</c:v>
          </c:tx>
          <c:spPr>
            <a:ln w="44450">
              <a:solidFill>
                <a:schemeClr val="accent2"/>
              </a:solidFill>
            </a:ln>
          </c:spPr>
          <c:marker>
            <c:symbol val="none"/>
          </c:marker>
          <c:cat>
            <c:numRef>
              <c:f>DataG10.12!$A$7:$A$125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DataG10.12!$D$7:$D$125</c:f>
              <c:numCache>
                <c:formatCode>0%</c:formatCode>
                <c:ptCount val="1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0.35</c:v>
                </c:pt>
                <c:pt idx="20">
                  <c:v>0.35</c:v>
                </c:pt>
                <c:pt idx="21">
                  <c:v>0.35</c:v>
                </c:pt>
                <c:pt idx="22">
                  <c:v>0.15</c:v>
                </c:pt>
                <c:pt idx="23">
                  <c:v>0.15</c:v>
                </c:pt>
                <c:pt idx="24">
                  <c:v>0.15</c:v>
                </c:pt>
                <c:pt idx="25">
                  <c:v>0.15</c:v>
                </c:pt>
                <c:pt idx="26">
                  <c:v>0.15</c:v>
                </c:pt>
                <c:pt idx="27">
                  <c:v>0.15</c:v>
                </c:pt>
                <c:pt idx="28">
                  <c:v>0.15</c:v>
                </c:pt>
                <c:pt idx="29">
                  <c:v>0.15</c:v>
                </c:pt>
                <c:pt idx="30">
                  <c:v>0.15</c:v>
                </c:pt>
                <c:pt idx="31">
                  <c:v>0.15</c:v>
                </c:pt>
                <c:pt idx="32">
                  <c:v>0.15</c:v>
                </c:pt>
                <c:pt idx="33">
                  <c:v>0.15</c:v>
                </c:pt>
                <c:pt idx="34">
                  <c:v>0.15</c:v>
                </c:pt>
                <c:pt idx="35">
                  <c:v>0.15</c:v>
                </c:pt>
                <c:pt idx="36">
                  <c:v>0.15</c:v>
                </c:pt>
                <c:pt idx="37">
                  <c:v>0.15</c:v>
                </c:pt>
                <c:pt idx="38">
                  <c:v>0.15</c:v>
                </c:pt>
                <c:pt idx="39">
                  <c:v>0.15</c:v>
                </c:pt>
                <c:pt idx="40">
                  <c:v>0.15</c:v>
                </c:pt>
                <c:pt idx="41">
                  <c:v>0.15</c:v>
                </c:pt>
                <c:pt idx="42">
                  <c:v>0.15</c:v>
                </c:pt>
                <c:pt idx="43">
                  <c:v>0.15</c:v>
                </c:pt>
                <c:pt idx="44">
                  <c:v>0.15</c:v>
                </c:pt>
                <c:pt idx="45">
                  <c:v>0.15</c:v>
                </c:pt>
                <c:pt idx="46">
                  <c:v>0.6</c:v>
                </c:pt>
                <c:pt idx="47">
                  <c:v>0.6</c:v>
                </c:pt>
                <c:pt idx="48">
                  <c:v>0.6</c:v>
                </c:pt>
                <c:pt idx="49">
                  <c:v>0.38</c:v>
                </c:pt>
                <c:pt idx="50">
                  <c:v>0.38</c:v>
                </c:pt>
                <c:pt idx="51">
                  <c:v>0.38</c:v>
                </c:pt>
                <c:pt idx="52">
                  <c:v>0.38</c:v>
                </c:pt>
                <c:pt idx="53">
                  <c:v>0.38</c:v>
                </c:pt>
                <c:pt idx="54">
                  <c:v>0.15</c:v>
                </c:pt>
                <c:pt idx="55">
                  <c:v>0.15</c:v>
                </c:pt>
                <c:pt idx="56">
                  <c:v>0.15</c:v>
                </c:pt>
                <c:pt idx="57">
                  <c:v>0.15</c:v>
                </c:pt>
                <c:pt idx="58">
                  <c:v>0.15</c:v>
                </c:pt>
                <c:pt idx="59">
                  <c:v>0.15</c:v>
                </c:pt>
                <c:pt idx="60">
                  <c:v>0.15</c:v>
                </c:pt>
                <c:pt idx="61">
                  <c:v>0.15</c:v>
                </c:pt>
                <c:pt idx="62">
                  <c:v>0.15</c:v>
                </c:pt>
                <c:pt idx="63">
                  <c:v>0.15</c:v>
                </c:pt>
                <c:pt idx="64">
                  <c:v>0.15</c:v>
                </c:pt>
                <c:pt idx="65">
                  <c:v>0.15</c:v>
                </c:pt>
                <c:pt idx="66">
                  <c:v>0.15</c:v>
                </c:pt>
                <c:pt idx="67">
                  <c:v>0.15</c:v>
                </c:pt>
                <c:pt idx="68">
                  <c:v>0.15</c:v>
                </c:pt>
                <c:pt idx="69">
                  <c:v>0.15</c:v>
                </c:pt>
                <c:pt idx="70">
                  <c:v>0.15</c:v>
                </c:pt>
                <c:pt idx="71">
                  <c:v>0.15</c:v>
                </c:pt>
                <c:pt idx="72">
                  <c:v>0.15</c:v>
                </c:pt>
                <c:pt idx="73">
                  <c:v>0.15</c:v>
                </c:pt>
                <c:pt idx="74">
                  <c:v>0.35</c:v>
                </c:pt>
                <c:pt idx="75">
                  <c:v>0.35</c:v>
                </c:pt>
                <c:pt idx="76">
                  <c:v>0.35</c:v>
                </c:pt>
                <c:pt idx="77">
                  <c:v>0.35</c:v>
                </c:pt>
                <c:pt idx="78">
                  <c:v>0.35</c:v>
                </c:pt>
                <c:pt idx="79">
                  <c:v>0.35</c:v>
                </c:pt>
                <c:pt idx="80">
                  <c:v>0.35</c:v>
                </c:pt>
                <c:pt idx="81">
                  <c:v>0.35</c:v>
                </c:pt>
                <c:pt idx="82">
                  <c:v>0.35</c:v>
                </c:pt>
                <c:pt idx="83">
                  <c:v>0.35</c:v>
                </c:pt>
                <c:pt idx="84">
                  <c:v>0.35</c:v>
                </c:pt>
                <c:pt idx="85">
                  <c:v>0.35</c:v>
                </c:pt>
                <c:pt idx="86">
                  <c:v>0.35</c:v>
                </c:pt>
                <c:pt idx="87">
                  <c:v>0.35</c:v>
                </c:pt>
                <c:pt idx="88">
                  <c:v>0.35</c:v>
                </c:pt>
                <c:pt idx="89">
                  <c:v>0.35</c:v>
                </c:pt>
                <c:pt idx="90">
                  <c:v>0.35</c:v>
                </c:pt>
                <c:pt idx="91">
                  <c:v>0.35</c:v>
                </c:pt>
                <c:pt idx="92">
                  <c:v>0.35</c:v>
                </c:pt>
                <c:pt idx="93">
                  <c:v>0.35</c:v>
                </c:pt>
                <c:pt idx="94">
                  <c:v>0.35</c:v>
                </c:pt>
                <c:pt idx="95">
                  <c:v>0.35</c:v>
                </c:pt>
                <c:pt idx="96">
                  <c:v>0.3</c:v>
                </c:pt>
                <c:pt idx="97">
                  <c:v>0.3</c:v>
                </c:pt>
                <c:pt idx="98">
                  <c:v>0.3</c:v>
                </c:pt>
                <c:pt idx="99">
                  <c:v>0.3</c:v>
                </c:pt>
                <c:pt idx="100">
                  <c:v>0.3</c:v>
                </c:pt>
                <c:pt idx="101">
                  <c:v>0.3</c:v>
                </c:pt>
                <c:pt idx="102">
                  <c:v>0.3</c:v>
                </c:pt>
                <c:pt idx="103">
                  <c:v>0.3</c:v>
                </c:pt>
                <c:pt idx="104">
                  <c:v>0.3</c:v>
                </c:pt>
                <c:pt idx="105">
                  <c:v>0.3</c:v>
                </c:pt>
                <c:pt idx="106">
                  <c:v>0.3</c:v>
                </c:pt>
                <c:pt idx="107">
                  <c:v>0.3</c:v>
                </c:pt>
                <c:pt idx="108">
                  <c:v>0.3</c:v>
                </c:pt>
                <c:pt idx="109">
                  <c:v>0.3</c:v>
                </c:pt>
                <c:pt idx="110">
                  <c:v>0.3</c:v>
                </c:pt>
                <c:pt idx="111">
                  <c:v>0.3</c:v>
                </c:pt>
                <c:pt idx="112">
                  <c:v>0.3</c:v>
                </c:pt>
                <c:pt idx="113">
                  <c:v>0.3</c:v>
                </c:pt>
                <c:pt idx="114">
                  <c:v>0.3</c:v>
                </c:pt>
                <c:pt idx="115">
                  <c:v>0.3</c:v>
                </c:pt>
                <c:pt idx="116">
                  <c:v>0.3</c:v>
                </c:pt>
                <c:pt idx="117">
                  <c:v>0.3</c:v>
                </c:pt>
                <c:pt idx="118">
                  <c:v>0.3</c:v>
                </c:pt>
              </c:numCache>
            </c:numRef>
          </c:val>
          <c:smooth val="0"/>
        </c:ser>
        <c:ser>
          <c:idx val="3"/>
          <c:order val="5"/>
          <c:tx>
            <c:v>France</c:v>
          </c:tx>
          <c:spPr>
            <a:ln w="44450">
              <a:solidFill>
                <a:srgbClr val="7030A0"/>
              </a:solidFill>
            </a:ln>
          </c:spPr>
          <c:marker>
            <c:symbol val="none"/>
          </c:marker>
          <c:cat>
            <c:numRef>
              <c:f>DataG10.12!$A$7:$A$125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DataG10.12!$E$7:$E$125</c:f>
              <c:numCache>
                <c:formatCode>0%</c:formatCode>
                <c:ptCount val="119"/>
                <c:pt idx="0">
                  <c:v>0.02</c:v>
                </c:pt>
                <c:pt idx="1">
                  <c:v>0.05</c:v>
                </c:pt>
                <c:pt idx="2">
                  <c:v>0.05</c:v>
                </c:pt>
                <c:pt idx="3">
                  <c:v>0.05</c:v>
                </c:pt>
                <c:pt idx="4">
                  <c:v>0.05</c:v>
                </c:pt>
                <c:pt idx="5">
                  <c:v>0.05</c:v>
                </c:pt>
                <c:pt idx="6">
                  <c:v>0.05</c:v>
                </c:pt>
                <c:pt idx="7">
                  <c:v>0.05</c:v>
                </c:pt>
                <c:pt idx="8">
                  <c:v>0.05</c:v>
                </c:pt>
                <c:pt idx="9">
                  <c:v>0.05</c:v>
                </c:pt>
                <c:pt idx="10">
                  <c:v>6.5000000000000002E-2</c:v>
                </c:pt>
                <c:pt idx="11">
                  <c:v>6.5000000000000002E-2</c:v>
                </c:pt>
                <c:pt idx="12">
                  <c:v>6.5000000000000002E-2</c:v>
                </c:pt>
                <c:pt idx="13">
                  <c:v>6.5000000000000002E-2</c:v>
                </c:pt>
                <c:pt idx="14">
                  <c:v>6.5000000000000002E-2</c:v>
                </c:pt>
                <c:pt idx="15">
                  <c:v>6.5000000000000002E-2</c:v>
                </c:pt>
                <c:pt idx="16">
                  <c:v>6.5000000000000002E-2</c:v>
                </c:pt>
                <c:pt idx="17">
                  <c:v>0.18</c:v>
                </c:pt>
                <c:pt idx="18">
                  <c:v>0.18</c:v>
                </c:pt>
                <c:pt idx="19">
                  <c:v>0.18</c:v>
                </c:pt>
                <c:pt idx="20">
                  <c:v>0.28999999999999998</c:v>
                </c:pt>
                <c:pt idx="21">
                  <c:v>0.28999999999999998</c:v>
                </c:pt>
                <c:pt idx="22">
                  <c:v>0.28999999999999998</c:v>
                </c:pt>
                <c:pt idx="23">
                  <c:v>0.28999999999999998</c:v>
                </c:pt>
                <c:pt idx="24">
                  <c:v>0.28999999999999998</c:v>
                </c:pt>
                <c:pt idx="25">
                  <c:v>0.28999999999999998</c:v>
                </c:pt>
                <c:pt idx="26">
                  <c:v>0.28999999999999998</c:v>
                </c:pt>
                <c:pt idx="27">
                  <c:v>0.25</c:v>
                </c:pt>
                <c:pt idx="28">
                  <c:v>0.25</c:v>
                </c:pt>
                <c:pt idx="29">
                  <c:v>0.25</c:v>
                </c:pt>
                <c:pt idx="30">
                  <c:v>0.25</c:v>
                </c:pt>
                <c:pt idx="31">
                  <c:v>0.25</c:v>
                </c:pt>
                <c:pt idx="32">
                  <c:v>0.25</c:v>
                </c:pt>
                <c:pt idx="33">
                  <c:v>0.25</c:v>
                </c:pt>
                <c:pt idx="34">
                  <c:v>0.25</c:v>
                </c:pt>
                <c:pt idx="35">
                  <c:v>0.25</c:v>
                </c:pt>
                <c:pt idx="36">
                  <c:v>0.25</c:v>
                </c:pt>
                <c:pt idx="37">
                  <c:v>0.25</c:v>
                </c:pt>
                <c:pt idx="38">
                  <c:v>0.25</c:v>
                </c:pt>
                <c:pt idx="39">
                  <c:v>0.25</c:v>
                </c:pt>
                <c:pt idx="40">
                  <c:v>0.25</c:v>
                </c:pt>
                <c:pt idx="41">
                  <c:v>0.25</c:v>
                </c:pt>
                <c:pt idx="42">
                  <c:v>0.25</c:v>
                </c:pt>
                <c:pt idx="43">
                  <c:v>0.25</c:v>
                </c:pt>
                <c:pt idx="44">
                  <c:v>0.25</c:v>
                </c:pt>
                <c:pt idx="45">
                  <c:v>0.25</c:v>
                </c:pt>
                <c:pt idx="46">
                  <c:v>0.25</c:v>
                </c:pt>
                <c:pt idx="47">
                  <c:v>0.25</c:v>
                </c:pt>
                <c:pt idx="48">
                  <c:v>0.25</c:v>
                </c:pt>
                <c:pt idx="49">
                  <c:v>0.25</c:v>
                </c:pt>
                <c:pt idx="50">
                  <c:v>0.25</c:v>
                </c:pt>
                <c:pt idx="51">
                  <c:v>0.25</c:v>
                </c:pt>
                <c:pt idx="52">
                  <c:v>0.25</c:v>
                </c:pt>
                <c:pt idx="53">
                  <c:v>0.25</c:v>
                </c:pt>
                <c:pt idx="54">
                  <c:v>0.25</c:v>
                </c:pt>
                <c:pt idx="55">
                  <c:v>0.25</c:v>
                </c:pt>
                <c:pt idx="56">
                  <c:v>0.25</c:v>
                </c:pt>
                <c:pt idx="57">
                  <c:v>0.25</c:v>
                </c:pt>
                <c:pt idx="58">
                  <c:v>0.25</c:v>
                </c:pt>
                <c:pt idx="59">
                  <c:v>0.14000000000000001</c:v>
                </c:pt>
                <c:pt idx="60">
                  <c:v>0.14000000000000001</c:v>
                </c:pt>
                <c:pt idx="61">
                  <c:v>0.14000000000000001</c:v>
                </c:pt>
                <c:pt idx="62">
                  <c:v>0.14000000000000001</c:v>
                </c:pt>
                <c:pt idx="63">
                  <c:v>0.14000000000000001</c:v>
                </c:pt>
                <c:pt idx="64">
                  <c:v>0.14000000000000001</c:v>
                </c:pt>
                <c:pt idx="65">
                  <c:v>0.14000000000000001</c:v>
                </c:pt>
                <c:pt idx="66">
                  <c:v>0.14000000000000001</c:v>
                </c:pt>
                <c:pt idx="67">
                  <c:v>0.14000000000000001</c:v>
                </c:pt>
                <c:pt idx="68">
                  <c:v>0.14000000000000001</c:v>
                </c:pt>
                <c:pt idx="69">
                  <c:v>0.2</c:v>
                </c:pt>
                <c:pt idx="70">
                  <c:v>0.2</c:v>
                </c:pt>
                <c:pt idx="71">
                  <c:v>0.2</c:v>
                </c:pt>
                <c:pt idx="72">
                  <c:v>0.2</c:v>
                </c:pt>
                <c:pt idx="73">
                  <c:v>0.2</c:v>
                </c:pt>
                <c:pt idx="74">
                  <c:v>0.2</c:v>
                </c:pt>
                <c:pt idx="75">
                  <c:v>0.2</c:v>
                </c:pt>
                <c:pt idx="76">
                  <c:v>0.2</c:v>
                </c:pt>
                <c:pt idx="77">
                  <c:v>0.2</c:v>
                </c:pt>
                <c:pt idx="78">
                  <c:v>0.2</c:v>
                </c:pt>
                <c:pt idx="79">
                  <c:v>0.2</c:v>
                </c:pt>
                <c:pt idx="80">
                  <c:v>0.2</c:v>
                </c:pt>
                <c:pt idx="81">
                  <c:v>0.2</c:v>
                </c:pt>
                <c:pt idx="82">
                  <c:v>0.2</c:v>
                </c:pt>
                <c:pt idx="83">
                  <c:v>0.2</c:v>
                </c:pt>
                <c:pt idx="84">
                  <c:v>0.4</c:v>
                </c:pt>
                <c:pt idx="85">
                  <c:v>0.4</c:v>
                </c:pt>
                <c:pt idx="86">
                  <c:v>0.4</c:v>
                </c:pt>
                <c:pt idx="87">
                  <c:v>0.4</c:v>
                </c:pt>
                <c:pt idx="88">
                  <c:v>0.4</c:v>
                </c:pt>
                <c:pt idx="89">
                  <c:v>0.4</c:v>
                </c:pt>
                <c:pt idx="90">
                  <c:v>0.4</c:v>
                </c:pt>
                <c:pt idx="91">
                  <c:v>0.4</c:v>
                </c:pt>
                <c:pt idx="92">
                  <c:v>0.4</c:v>
                </c:pt>
                <c:pt idx="93">
                  <c:v>0.4</c:v>
                </c:pt>
                <c:pt idx="94">
                  <c:v>0.4</c:v>
                </c:pt>
                <c:pt idx="95">
                  <c:v>0.4</c:v>
                </c:pt>
                <c:pt idx="96">
                  <c:v>0.4</c:v>
                </c:pt>
                <c:pt idx="97">
                  <c:v>0.4</c:v>
                </c:pt>
                <c:pt idx="98">
                  <c:v>0.4</c:v>
                </c:pt>
                <c:pt idx="99">
                  <c:v>0.4</c:v>
                </c:pt>
                <c:pt idx="100">
                  <c:v>0.4</c:v>
                </c:pt>
                <c:pt idx="101">
                  <c:v>0.4</c:v>
                </c:pt>
                <c:pt idx="102">
                  <c:v>0.4</c:v>
                </c:pt>
                <c:pt idx="103">
                  <c:v>0.4</c:v>
                </c:pt>
                <c:pt idx="104">
                  <c:v>0.4</c:v>
                </c:pt>
                <c:pt idx="105">
                  <c:v>0.4</c:v>
                </c:pt>
                <c:pt idx="106">
                  <c:v>0.4</c:v>
                </c:pt>
                <c:pt idx="107">
                  <c:v>0.4</c:v>
                </c:pt>
                <c:pt idx="108">
                  <c:v>0.4</c:v>
                </c:pt>
                <c:pt idx="109">
                  <c:v>0.4</c:v>
                </c:pt>
                <c:pt idx="110">
                  <c:v>0.4</c:v>
                </c:pt>
                <c:pt idx="111">
                  <c:v>0.45</c:v>
                </c:pt>
                <c:pt idx="112">
                  <c:v>0.45</c:v>
                </c:pt>
                <c:pt idx="113">
                  <c:v>0.45</c:v>
                </c:pt>
                <c:pt idx="114">
                  <c:v>0.45</c:v>
                </c:pt>
                <c:pt idx="115">
                  <c:v>0.45</c:v>
                </c:pt>
                <c:pt idx="116">
                  <c:v>0.45</c:v>
                </c:pt>
                <c:pt idx="117">
                  <c:v>0.45</c:v>
                </c:pt>
                <c:pt idx="118">
                  <c:v>0.45</c:v>
                </c:pt>
              </c:numCache>
            </c:numRef>
          </c:val>
          <c:smooth val="0"/>
        </c:ser>
        <c:ser>
          <c:idx val="6"/>
          <c:order val="6"/>
          <c:tx>
            <c:v>Italy</c:v>
          </c:tx>
          <c:spPr>
            <a:ln w="44450">
              <a:solidFill>
                <a:srgbClr val="FF66CC"/>
              </a:solidFill>
            </a:ln>
          </c:spPr>
          <c:marker>
            <c:symbol val="none"/>
          </c:marker>
          <c:val>
            <c:numRef>
              <c:f>DataG10.12!$I$7:$I$125</c:f>
              <c:numCache>
                <c:formatCode>0%</c:formatCode>
                <c:ptCount val="119"/>
                <c:pt idx="0">
                  <c:v>1.6E-2</c:v>
                </c:pt>
                <c:pt idx="1">
                  <c:v>1.6E-2</c:v>
                </c:pt>
                <c:pt idx="2">
                  <c:v>3.6000000000000004E-2</c:v>
                </c:pt>
                <c:pt idx="3">
                  <c:v>3.6000000000000004E-2</c:v>
                </c:pt>
                <c:pt idx="4">
                  <c:v>3.6000000000000004E-2</c:v>
                </c:pt>
                <c:pt idx="5">
                  <c:v>3.6000000000000004E-2</c:v>
                </c:pt>
                <c:pt idx="6">
                  <c:v>3.6000000000000004E-2</c:v>
                </c:pt>
                <c:pt idx="7">
                  <c:v>3.6000000000000004E-2</c:v>
                </c:pt>
                <c:pt idx="8">
                  <c:v>3.6000000000000004E-2</c:v>
                </c:pt>
                <c:pt idx="9">
                  <c:v>3.6000000000000004E-2</c:v>
                </c:pt>
                <c:pt idx="10">
                  <c:v>3.6000000000000004E-2</c:v>
                </c:pt>
                <c:pt idx="11">
                  <c:v>3.6000000000000004E-2</c:v>
                </c:pt>
                <c:pt idx="12">
                  <c:v>3.6000000000000004E-2</c:v>
                </c:pt>
                <c:pt idx="13">
                  <c:v>3.6000000000000004E-2</c:v>
                </c:pt>
                <c:pt idx="14">
                  <c:v>3.6000000000000004E-2</c:v>
                </c:pt>
                <c:pt idx="15">
                  <c:v>7.0000000000000007E-2</c:v>
                </c:pt>
                <c:pt idx="16">
                  <c:v>7.0000000000000007E-2</c:v>
                </c:pt>
                <c:pt idx="17">
                  <c:v>7.0000000000000007E-2</c:v>
                </c:pt>
                <c:pt idx="18">
                  <c:v>0.09</c:v>
                </c:pt>
                <c:pt idx="19">
                  <c:v>0.09</c:v>
                </c:pt>
                <c:pt idx="20">
                  <c:v>0.12</c:v>
                </c:pt>
                <c:pt idx="21">
                  <c:v>0.27</c:v>
                </c:pt>
                <c:pt idx="22">
                  <c:v>0.27</c:v>
                </c:pt>
                <c:pt idx="23">
                  <c:v>0.27</c:v>
                </c:pt>
                <c:pt idx="24">
                  <c:v>0</c:v>
                </c:pt>
                <c:pt idx="25">
                  <c:v>0</c:v>
                </c:pt>
                <c:pt idx="26">
                  <c:v>0</c:v>
                </c:pt>
                <c:pt idx="27">
                  <c:v>0</c:v>
                </c:pt>
                <c:pt idx="28">
                  <c:v>0</c:v>
                </c:pt>
                <c:pt idx="29">
                  <c:v>0</c:v>
                </c:pt>
                <c:pt idx="30">
                  <c:v>0.1</c:v>
                </c:pt>
                <c:pt idx="31">
                  <c:v>0.1</c:v>
                </c:pt>
                <c:pt idx="32">
                  <c:v>0.1</c:v>
                </c:pt>
                <c:pt idx="33">
                  <c:v>0.1</c:v>
                </c:pt>
                <c:pt idx="34">
                  <c:v>0.1</c:v>
                </c:pt>
                <c:pt idx="35">
                  <c:v>0.1</c:v>
                </c:pt>
                <c:pt idx="36">
                  <c:v>0.1</c:v>
                </c:pt>
                <c:pt idx="37">
                  <c:v>0.1</c:v>
                </c:pt>
                <c:pt idx="38">
                  <c:v>0.10199999999999999</c:v>
                </c:pt>
                <c:pt idx="39">
                  <c:v>0.10199999999999999</c:v>
                </c:pt>
                <c:pt idx="40">
                  <c:v>0.10199999999999999</c:v>
                </c:pt>
                <c:pt idx="41">
                  <c:v>0.10199999999999999</c:v>
                </c:pt>
                <c:pt idx="42">
                  <c:v>0.1479</c:v>
                </c:pt>
                <c:pt idx="43">
                  <c:v>0.1479</c:v>
                </c:pt>
                <c:pt idx="44">
                  <c:v>0.1479</c:v>
                </c:pt>
                <c:pt idx="45">
                  <c:v>0.35062500000000002</c:v>
                </c:pt>
                <c:pt idx="46">
                  <c:v>0.35062500000000002</c:v>
                </c:pt>
                <c:pt idx="47">
                  <c:v>0.35062500000000002</c:v>
                </c:pt>
                <c:pt idx="48">
                  <c:v>0.35062500000000002</c:v>
                </c:pt>
                <c:pt idx="49">
                  <c:v>0.47302500000000003</c:v>
                </c:pt>
                <c:pt idx="50">
                  <c:v>0.47302500000000003</c:v>
                </c:pt>
                <c:pt idx="51">
                  <c:v>0.47302500000000003</c:v>
                </c:pt>
                <c:pt idx="52">
                  <c:v>0.47302500000000003</c:v>
                </c:pt>
                <c:pt idx="53">
                  <c:v>0.47302500000000003</c:v>
                </c:pt>
                <c:pt idx="54">
                  <c:v>0.47302500000000003</c:v>
                </c:pt>
                <c:pt idx="55">
                  <c:v>0.47302500000000003</c:v>
                </c:pt>
                <c:pt idx="56">
                  <c:v>0.47302500000000003</c:v>
                </c:pt>
                <c:pt idx="57">
                  <c:v>0.47302500000000003</c:v>
                </c:pt>
                <c:pt idx="58">
                  <c:v>0.47302500000000003</c:v>
                </c:pt>
                <c:pt idx="59">
                  <c:v>0.47302500000000003</c:v>
                </c:pt>
                <c:pt idx="60">
                  <c:v>0.47302500000000003</c:v>
                </c:pt>
                <c:pt idx="61">
                  <c:v>0.47302500000000003</c:v>
                </c:pt>
                <c:pt idx="62">
                  <c:v>0.47302500000000003</c:v>
                </c:pt>
                <c:pt idx="63">
                  <c:v>0.47302500000000003</c:v>
                </c:pt>
                <c:pt idx="64">
                  <c:v>0.47302500000000003</c:v>
                </c:pt>
                <c:pt idx="65">
                  <c:v>0.47302500000000003</c:v>
                </c:pt>
                <c:pt idx="66">
                  <c:v>0.47302500000000003</c:v>
                </c:pt>
                <c:pt idx="67">
                  <c:v>0.47302500000000003</c:v>
                </c:pt>
                <c:pt idx="68">
                  <c:v>0.47302500000000003</c:v>
                </c:pt>
                <c:pt idx="69">
                  <c:v>0.47302500000000003</c:v>
                </c:pt>
                <c:pt idx="70">
                  <c:v>0.47302500000000003</c:v>
                </c:pt>
                <c:pt idx="71">
                  <c:v>0.47302500000000003</c:v>
                </c:pt>
                <c:pt idx="72">
                  <c:v>0.47302500000000003</c:v>
                </c:pt>
                <c:pt idx="73">
                  <c:v>0.31</c:v>
                </c:pt>
                <c:pt idx="74">
                  <c:v>0.31</c:v>
                </c:pt>
                <c:pt idx="75">
                  <c:v>0.31</c:v>
                </c:pt>
                <c:pt idx="76">
                  <c:v>0.31</c:v>
                </c:pt>
                <c:pt idx="77">
                  <c:v>0.31</c:v>
                </c:pt>
                <c:pt idx="78">
                  <c:v>0.31</c:v>
                </c:pt>
                <c:pt idx="79">
                  <c:v>0.31</c:v>
                </c:pt>
                <c:pt idx="80">
                  <c:v>0.31</c:v>
                </c:pt>
                <c:pt idx="81">
                  <c:v>0.31</c:v>
                </c:pt>
                <c:pt idx="82">
                  <c:v>0.31</c:v>
                </c:pt>
                <c:pt idx="83">
                  <c:v>0.31</c:v>
                </c:pt>
                <c:pt idx="84">
                  <c:v>0.31</c:v>
                </c:pt>
                <c:pt idx="85">
                  <c:v>0.31</c:v>
                </c:pt>
                <c:pt idx="86">
                  <c:v>0.31</c:v>
                </c:pt>
                <c:pt idx="87">
                  <c:v>0.31</c:v>
                </c:pt>
                <c:pt idx="88">
                  <c:v>0.31</c:v>
                </c:pt>
                <c:pt idx="89">
                  <c:v>0.31</c:v>
                </c:pt>
                <c:pt idx="90">
                  <c:v>0.31</c:v>
                </c:pt>
                <c:pt idx="91">
                  <c:v>0.27</c:v>
                </c:pt>
                <c:pt idx="92">
                  <c:v>0.27</c:v>
                </c:pt>
                <c:pt idx="93">
                  <c:v>0.27</c:v>
                </c:pt>
                <c:pt idx="94">
                  <c:v>0.27</c:v>
                </c:pt>
                <c:pt idx="95">
                  <c:v>0.27</c:v>
                </c:pt>
                <c:pt idx="96">
                  <c:v>0.27</c:v>
                </c:pt>
                <c:pt idx="97">
                  <c:v>0.27</c:v>
                </c:pt>
                <c:pt idx="98">
                  <c:v>0.27</c:v>
                </c:pt>
                <c:pt idx="99">
                  <c:v>0.27</c:v>
                </c:pt>
                <c:pt idx="100">
                  <c:v>0.27</c:v>
                </c:pt>
                <c:pt idx="101">
                  <c:v>0</c:v>
                </c:pt>
                <c:pt idx="102">
                  <c:v>0</c:v>
                </c:pt>
                <c:pt idx="103">
                  <c:v>0</c:v>
                </c:pt>
                <c:pt idx="104">
                  <c:v>0</c:v>
                </c:pt>
                <c:pt idx="105">
                  <c:v>0</c:v>
                </c:pt>
                <c:pt idx="106">
                  <c:v>0</c:v>
                </c:pt>
                <c:pt idx="107">
                  <c:v>0.04</c:v>
                </c:pt>
                <c:pt idx="108">
                  <c:v>0.04</c:v>
                </c:pt>
                <c:pt idx="109">
                  <c:v>0.04</c:v>
                </c:pt>
                <c:pt idx="110">
                  <c:v>0.04</c:v>
                </c:pt>
                <c:pt idx="111">
                  <c:v>0.04</c:v>
                </c:pt>
                <c:pt idx="112">
                  <c:v>0.04</c:v>
                </c:pt>
                <c:pt idx="113">
                  <c:v>0.04</c:v>
                </c:pt>
                <c:pt idx="114">
                  <c:v>0.04</c:v>
                </c:pt>
                <c:pt idx="115">
                  <c:v>0.04</c:v>
                </c:pt>
                <c:pt idx="116">
                  <c:v>0.04</c:v>
                </c:pt>
                <c:pt idx="117">
                  <c:v>0.04</c:v>
                </c:pt>
                <c:pt idx="118">
                  <c:v>0.04</c:v>
                </c:pt>
              </c:numCache>
              <c:extLst xmlns:c15="http://schemas.microsoft.com/office/drawing/2012/chart"/>
            </c:numRef>
          </c:val>
          <c:smooth val="0"/>
        </c:ser>
        <c:dLbls>
          <c:showLegendKey val="0"/>
          <c:showVal val="0"/>
          <c:showCatName val="0"/>
          <c:showSerName val="0"/>
          <c:showPercent val="0"/>
          <c:showBubbleSize val="0"/>
        </c:dLbls>
        <c:smooth val="0"/>
        <c:axId val="691104488"/>
        <c:axId val="691103704"/>
        <c:extLst>
          <c:ext xmlns:c15="http://schemas.microsoft.com/office/drawing/2012/chart" uri="{02D57815-91ED-43cb-92C2-25804820EDAC}">
            <c15:filteredLineSeries>
              <c15:ser>
                <c:idx val="4"/>
                <c:order val="2"/>
                <c:tx>
                  <c:v>Japon</c:v>
                </c:tx>
                <c:spPr>
                  <a:ln w="44450">
                    <a:solidFill>
                      <a:srgbClr val="FF0000"/>
                    </a:solidFill>
                  </a:ln>
                </c:spPr>
                <c:marker>
                  <c:symbol val="none"/>
                </c:marker>
                <c:cat>
                  <c:numRef>
                    <c:extLst>
                      <c:ext uri="{02D57815-91ED-43cb-92C2-25804820EDAC}">
                        <c15:formulaRef>
                          <c15:sqref>DataG10.12!$A$7:$A$125</c15:sqref>
                        </c15:formulaRef>
                      </c:ext>
                    </c:extLst>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extLst>
                      <c:ext uri="{02D57815-91ED-43cb-92C2-25804820EDAC}">
                        <c15:formulaRef>
                          <c15:sqref>DataG10.12!$F$7:$F$125</c15:sqref>
                        </c15:formulaRef>
                      </c:ext>
                    </c:extLst>
                    <c:numCache>
                      <c:formatCode>0%</c:formatCode>
                      <c:ptCount val="119"/>
                      <c:pt idx="0">
                        <c:v>5.0000000000000001E-3</c:v>
                      </c:pt>
                      <c:pt idx="1">
                        <c:v>5.0000000000000001E-3</c:v>
                      </c:pt>
                      <c:pt idx="2">
                        <c:v>5.0000000000000001E-3</c:v>
                      </c:pt>
                      <c:pt idx="3">
                        <c:v>5.0000000000000001E-3</c:v>
                      </c:pt>
                      <c:pt idx="4">
                        <c:v>5.0000000000000001E-3</c:v>
                      </c:pt>
                      <c:pt idx="5">
                        <c:v>8.5000000000000006E-2</c:v>
                      </c:pt>
                      <c:pt idx="6">
                        <c:v>8.5000000000000006E-2</c:v>
                      </c:pt>
                      <c:pt idx="7">
                        <c:v>8.5000000000000006E-2</c:v>
                      </c:pt>
                      <c:pt idx="8">
                        <c:v>8.5000000000000006E-2</c:v>
                      </c:pt>
                      <c:pt idx="9">
                        <c:v>8.5000000000000006E-2</c:v>
                      </c:pt>
                      <c:pt idx="10">
                        <c:v>8.5000000000000006E-2</c:v>
                      </c:pt>
                      <c:pt idx="11">
                        <c:v>8.5000000000000006E-2</c:v>
                      </c:pt>
                      <c:pt idx="12">
                        <c:v>8.5000000000000006E-2</c:v>
                      </c:pt>
                      <c:pt idx="13">
                        <c:v>8.5000000000000006E-2</c:v>
                      </c:pt>
                      <c:pt idx="14">
                        <c:v>8.5000000000000006E-2</c:v>
                      </c:pt>
                      <c:pt idx="15">
                        <c:v>9.5000000000000001E-2</c:v>
                      </c:pt>
                      <c:pt idx="16">
                        <c:v>9.5000000000000001E-2</c:v>
                      </c:pt>
                      <c:pt idx="17">
                        <c:v>9.5000000000000001E-2</c:v>
                      </c:pt>
                      <c:pt idx="18">
                        <c:v>9.5000000000000001E-2</c:v>
                      </c:pt>
                      <c:pt idx="19">
                        <c:v>9.5000000000000001E-2</c:v>
                      </c:pt>
                      <c:pt idx="20">
                        <c:v>9.5000000000000001E-2</c:v>
                      </c:pt>
                      <c:pt idx="21">
                        <c:v>9.5000000000000001E-2</c:v>
                      </c:pt>
                      <c:pt idx="22">
                        <c:v>9.5000000000000001E-2</c:v>
                      </c:pt>
                      <c:pt idx="23">
                        <c:v>9.5000000000000001E-2</c:v>
                      </c:pt>
                      <c:pt idx="24">
                        <c:v>9.5000000000000001E-2</c:v>
                      </c:pt>
                      <c:pt idx="25">
                        <c:v>9.5000000000000001E-2</c:v>
                      </c:pt>
                      <c:pt idx="26">
                        <c:v>0.18</c:v>
                      </c:pt>
                      <c:pt idx="27">
                        <c:v>0.18</c:v>
                      </c:pt>
                      <c:pt idx="28">
                        <c:v>0.18</c:v>
                      </c:pt>
                      <c:pt idx="29">
                        <c:v>0.18</c:v>
                      </c:pt>
                      <c:pt idx="30">
                        <c:v>0.18</c:v>
                      </c:pt>
                      <c:pt idx="31">
                        <c:v>0.18</c:v>
                      </c:pt>
                      <c:pt idx="32">
                        <c:v>0.18</c:v>
                      </c:pt>
                      <c:pt idx="33">
                        <c:v>0.18</c:v>
                      </c:pt>
                      <c:pt idx="34">
                        <c:v>0.18</c:v>
                      </c:pt>
                      <c:pt idx="35">
                        <c:v>0.18</c:v>
                      </c:pt>
                      <c:pt idx="36">
                        <c:v>0.18</c:v>
                      </c:pt>
                      <c:pt idx="37">
                        <c:v>0.76</c:v>
                      </c:pt>
                      <c:pt idx="38">
                        <c:v>0.38</c:v>
                      </c:pt>
                      <c:pt idx="39">
                        <c:v>0.38</c:v>
                      </c:pt>
                      <c:pt idx="40">
                        <c:v>0.49</c:v>
                      </c:pt>
                      <c:pt idx="41">
                        <c:v>0.49</c:v>
                      </c:pt>
                      <c:pt idx="42">
                        <c:v>0.59</c:v>
                      </c:pt>
                      <c:pt idx="43">
                        <c:v>0.59</c:v>
                      </c:pt>
                      <c:pt idx="44">
                        <c:v>0.6</c:v>
                      </c:pt>
                      <c:pt idx="45">
                        <c:v>0.6</c:v>
                      </c:pt>
                      <c:pt idx="46">
                        <c:v>0.7</c:v>
                      </c:pt>
                      <c:pt idx="47">
                        <c:v>0.8</c:v>
                      </c:pt>
                      <c:pt idx="48">
                        <c:v>0.8</c:v>
                      </c:pt>
                      <c:pt idx="49">
                        <c:v>0.8</c:v>
                      </c:pt>
                      <c:pt idx="50">
                        <c:v>0.9</c:v>
                      </c:pt>
                      <c:pt idx="51">
                        <c:v>0.9</c:v>
                      </c:pt>
                      <c:pt idx="52">
                        <c:v>0.7</c:v>
                      </c:pt>
                      <c:pt idx="53">
                        <c:v>0.7</c:v>
                      </c:pt>
                      <c:pt idx="54">
                        <c:v>0.7</c:v>
                      </c:pt>
                      <c:pt idx="55">
                        <c:v>0.7</c:v>
                      </c:pt>
                      <c:pt idx="56">
                        <c:v>0.7</c:v>
                      </c:pt>
                      <c:pt idx="57">
                        <c:v>0.7</c:v>
                      </c:pt>
                      <c:pt idx="58">
                        <c:v>0.7</c:v>
                      </c:pt>
                      <c:pt idx="59">
                        <c:v>0.7</c:v>
                      </c:pt>
                      <c:pt idx="60">
                        <c:v>0.7</c:v>
                      </c:pt>
                      <c:pt idx="61">
                        <c:v>0.7</c:v>
                      </c:pt>
                      <c:pt idx="62">
                        <c:v>0.7</c:v>
                      </c:pt>
                      <c:pt idx="63">
                        <c:v>0.7</c:v>
                      </c:pt>
                      <c:pt idx="64">
                        <c:v>0.7</c:v>
                      </c:pt>
                      <c:pt idx="65">
                        <c:v>0.7</c:v>
                      </c:pt>
                      <c:pt idx="66">
                        <c:v>0.7</c:v>
                      </c:pt>
                      <c:pt idx="67">
                        <c:v>0.7</c:v>
                      </c:pt>
                      <c:pt idx="68">
                        <c:v>0.7</c:v>
                      </c:pt>
                      <c:pt idx="69">
                        <c:v>0.7</c:v>
                      </c:pt>
                      <c:pt idx="70">
                        <c:v>0.7</c:v>
                      </c:pt>
                      <c:pt idx="71">
                        <c:v>0.7</c:v>
                      </c:pt>
                      <c:pt idx="72">
                        <c:v>0.7</c:v>
                      </c:pt>
                      <c:pt idx="73">
                        <c:v>0.7</c:v>
                      </c:pt>
                      <c:pt idx="74">
                        <c:v>0.7</c:v>
                      </c:pt>
                      <c:pt idx="75">
                        <c:v>0.75</c:v>
                      </c:pt>
                      <c:pt idx="76">
                        <c:v>0.75</c:v>
                      </c:pt>
                      <c:pt idx="77">
                        <c:v>0.75</c:v>
                      </c:pt>
                      <c:pt idx="78">
                        <c:v>0.75</c:v>
                      </c:pt>
                      <c:pt idx="79">
                        <c:v>0.75</c:v>
                      </c:pt>
                      <c:pt idx="80">
                        <c:v>0.75</c:v>
                      </c:pt>
                      <c:pt idx="81">
                        <c:v>0.75</c:v>
                      </c:pt>
                      <c:pt idx="82">
                        <c:v>0.75</c:v>
                      </c:pt>
                      <c:pt idx="83">
                        <c:v>0.75</c:v>
                      </c:pt>
                      <c:pt idx="84">
                        <c:v>0.75</c:v>
                      </c:pt>
                      <c:pt idx="85">
                        <c:v>0.75</c:v>
                      </c:pt>
                      <c:pt idx="86">
                        <c:v>0.75</c:v>
                      </c:pt>
                      <c:pt idx="87">
                        <c:v>0.75</c:v>
                      </c:pt>
                      <c:pt idx="88">
                        <c:v>0.7</c:v>
                      </c:pt>
                      <c:pt idx="89">
                        <c:v>0.7</c:v>
                      </c:pt>
                      <c:pt idx="90">
                        <c:v>0.7</c:v>
                      </c:pt>
                      <c:pt idx="91">
                        <c:v>0.7</c:v>
                      </c:pt>
                      <c:pt idx="92">
                        <c:v>0.7</c:v>
                      </c:pt>
                      <c:pt idx="93">
                        <c:v>0.7</c:v>
                      </c:pt>
                      <c:pt idx="94">
                        <c:v>0.7</c:v>
                      </c:pt>
                      <c:pt idx="95">
                        <c:v>0.7</c:v>
                      </c:pt>
                      <c:pt idx="96">
                        <c:v>0.7</c:v>
                      </c:pt>
                      <c:pt idx="97">
                        <c:v>0.7</c:v>
                      </c:pt>
                      <c:pt idx="98">
                        <c:v>0.7</c:v>
                      </c:pt>
                      <c:pt idx="99">
                        <c:v>0.7</c:v>
                      </c:pt>
                      <c:pt idx="100">
                        <c:v>0.7</c:v>
                      </c:pt>
                      <c:pt idx="101">
                        <c:v>0.7</c:v>
                      </c:pt>
                      <c:pt idx="102">
                        <c:v>0.7</c:v>
                      </c:pt>
                      <c:pt idx="103">
                        <c:v>0.5</c:v>
                      </c:pt>
                      <c:pt idx="104">
                        <c:v>0.5</c:v>
                      </c:pt>
                      <c:pt idx="105">
                        <c:v>0.5</c:v>
                      </c:pt>
                      <c:pt idx="106">
                        <c:v>0.5</c:v>
                      </c:pt>
                      <c:pt idx="107">
                        <c:v>0.5</c:v>
                      </c:pt>
                      <c:pt idx="108">
                        <c:v>0.5</c:v>
                      </c:pt>
                      <c:pt idx="109">
                        <c:v>0.5</c:v>
                      </c:pt>
                      <c:pt idx="110">
                        <c:v>0.5</c:v>
                      </c:pt>
                      <c:pt idx="111">
                        <c:v>0.5</c:v>
                      </c:pt>
                      <c:pt idx="112">
                        <c:v>0.5</c:v>
                      </c:pt>
                      <c:pt idx="113">
                        <c:v>0.5</c:v>
                      </c:pt>
                      <c:pt idx="114">
                        <c:v>0.5</c:v>
                      </c:pt>
                      <c:pt idx="115">
                        <c:v>0.55000000000000004</c:v>
                      </c:pt>
                      <c:pt idx="116">
                        <c:v>0.55000000000000004</c:v>
                      </c:pt>
                      <c:pt idx="117">
                        <c:v>0.55000000000000004</c:v>
                      </c:pt>
                      <c:pt idx="118">
                        <c:v>0.55000000000000004</c:v>
                      </c:pt>
                    </c:numCache>
                  </c:numRef>
                </c:val>
                <c:smooth val="0"/>
              </c15:ser>
            </c15:filteredLineSeries>
            <c15:filteredLineSeries>
              <c15:ser>
                <c:idx val="5"/>
                <c:order val="3"/>
                <c:tx>
                  <c:v>Suède</c:v>
                </c:tx>
                <c:marker>
                  <c:symbol val="none"/>
                </c:marker>
                <c:val>
                  <c:numRef>
                    <c:extLst xmlns:c15="http://schemas.microsoft.com/office/drawing/2012/chart">
                      <c:ext xmlns:c15="http://schemas.microsoft.com/office/drawing/2012/chart" uri="{02D57815-91ED-43cb-92C2-25804820EDAC}">
                        <c15:formulaRef>
                          <c15:sqref>DataG10.12!$H$7:$H$125</c15:sqref>
                        </c15:formulaRef>
                      </c:ext>
                    </c:extLst>
                    <c:numCache>
                      <c:formatCode>0%</c:formatCode>
                      <c:ptCount val="119"/>
                      <c:pt idx="0">
                        <c:v>1.4999999999999999E-2</c:v>
                      </c:pt>
                      <c:pt idx="1">
                        <c:v>1.4999999999999999E-2</c:v>
                      </c:pt>
                      <c:pt idx="2">
                        <c:v>1.4999999999999999E-2</c:v>
                      </c:pt>
                      <c:pt idx="3">
                        <c:v>1.4999999999999999E-2</c:v>
                      </c:pt>
                      <c:pt idx="4">
                        <c:v>1.4999999999999999E-2</c:v>
                      </c:pt>
                      <c:pt idx="5">
                        <c:v>1.4999999999999999E-2</c:v>
                      </c:pt>
                      <c:pt idx="6">
                        <c:v>1.4999999999999999E-2</c:v>
                      </c:pt>
                      <c:pt idx="7">
                        <c:v>1.4999999999999999E-2</c:v>
                      </c:pt>
                      <c:pt idx="8">
                        <c:v>1.4999999999999999E-2</c:v>
                      </c:pt>
                      <c:pt idx="9">
                        <c:v>1.4999999999999999E-2</c:v>
                      </c:pt>
                      <c:pt idx="10">
                        <c:v>0.04</c:v>
                      </c:pt>
                      <c:pt idx="11">
                        <c:v>0.04</c:v>
                      </c:pt>
                      <c:pt idx="12">
                        <c:v>0.04</c:v>
                      </c:pt>
                      <c:pt idx="13">
                        <c:v>0.04</c:v>
                      </c:pt>
                      <c:pt idx="14">
                        <c:v>0.04</c:v>
                      </c:pt>
                      <c:pt idx="15">
                        <c:v>0.04</c:v>
                      </c:pt>
                      <c:pt idx="16">
                        <c:v>0.04</c:v>
                      </c:pt>
                      <c:pt idx="17">
                        <c:v>0.04</c:v>
                      </c:pt>
                      <c:pt idx="18">
                        <c:v>0.08</c:v>
                      </c:pt>
                      <c:pt idx="19">
                        <c:v>0.08</c:v>
                      </c:pt>
                      <c:pt idx="20">
                        <c:v>0.08</c:v>
                      </c:pt>
                      <c:pt idx="21">
                        <c:v>0.08</c:v>
                      </c:pt>
                      <c:pt idx="22">
                        <c:v>0.08</c:v>
                      </c:pt>
                      <c:pt idx="23">
                        <c:v>0.08</c:v>
                      </c:pt>
                      <c:pt idx="24">
                        <c:v>0.08</c:v>
                      </c:pt>
                      <c:pt idx="25">
                        <c:v>0.08</c:v>
                      </c:pt>
                      <c:pt idx="26">
                        <c:v>0.08</c:v>
                      </c:pt>
                      <c:pt idx="27">
                        <c:v>0.08</c:v>
                      </c:pt>
                      <c:pt idx="28">
                        <c:v>0.08</c:v>
                      </c:pt>
                      <c:pt idx="29">
                        <c:v>0.08</c:v>
                      </c:pt>
                      <c:pt idx="30">
                        <c:v>0.08</c:v>
                      </c:pt>
                      <c:pt idx="31">
                        <c:v>0.08</c:v>
                      </c:pt>
                      <c:pt idx="32">
                        <c:v>0.08</c:v>
                      </c:pt>
                      <c:pt idx="33">
                        <c:v>0.08</c:v>
                      </c:pt>
                      <c:pt idx="34">
                        <c:v>0.2</c:v>
                      </c:pt>
                      <c:pt idx="35">
                        <c:v>0.2</c:v>
                      </c:pt>
                      <c:pt idx="36">
                        <c:v>0.2</c:v>
                      </c:pt>
                      <c:pt idx="37">
                        <c:v>0.2</c:v>
                      </c:pt>
                      <c:pt idx="38">
                        <c:v>0.2</c:v>
                      </c:pt>
                      <c:pt idx="39">
                        <c:v>0.2</c:v>
                      </c:pt>
                      <c:pt idx="40">
                        <c:v>0.2</c:v>
                      </c:pt>
                      <c:pt idx="41">
                        <c:v>0.2</c:v>
                      </c:pt>
                      <c:pt idx="42">
                        <c:v>0.2</c:v>
                      </c:pt>
                      <c:pt idx="43">
                        <c:v>0.2</c:v>
                      </c:pt>
                      <c:pt idx="44">
                        <c:v>0.2</c:v>
                      </c:pt>
                      <c:pt idx="45">
                        <c:v>0.2</c:v>
                      </c:pt>
                      <c:pt idx="46">
                        <c:v>0.2</c:v>
                      </c:pt>
                      <c:pt idx="47">
                        <c:v>0.2</c:v>
                      </c:pt>
                      <c:pt idx="48">
                        <c:v>0.6</c:v>
                      </c:pt>
                      <c:pt idx="49">
                        <c:v>0.6</c:v>
                      </c:pt>
                      <c:pt idx="50">
                        <c:v>0.6</c:v>
                      </c:pt>
                      <c:pt idx="51">
                        <c:v>0.6</c:v>
                      </c:pt>
                      <c:pt idx="52">
                        <c:v>0.6</c:v>
                      </c:pt>
                      <c:pt idx="53">
                        <c:v>0.6</c:v>
                      </c:pt>
                      <c:pt idx="54">
                        <c:v>0.6</c:v>
                      </c:pt>
                      <c:pt idx="55">
                        <c:v>0.6</c:v>
                      </c:pt>
                      <c:pt idx="56">
                        <c:v>0.6</c:v>
                      </c:pt>
                      <c:pt idx="57">
                        <c:v>0.6</c:v>
                      </c:pt>
                      <c:pt idx="58">
                        <c:v>0.6</c:v>
                      </c:pt>
                      <c:pt idx="59">
                        <c:v>0.6</c:v>
                      </c:pt>
                      <c:pt idx="60">
                        <c:v>0.6</c:v>
                      </c:pt>
                      <c:pt idx="61">
                        <c:v>0.6</c:v>
                      </c:pt>
                      <c:pt idx="62">
                        <c:v>0.6</c:v>
                      </c:pt>
                      <c:pt idx="63">
                        <c:v>0.6</c:v>
                      </c:pt>
                      <c:pt idx="64">
                        <c:v>0.6</c:v>
                      </c:pt>
                      <c:pt idx="65">
                        <c:v>0.6</c:v>
                      </c:pt>
                      <c:pt idx="66">
                        <c:v>0.6</c:v>
                      </c:pt>
                      <c:pt idx="67">
                        <c:v>0.6</c:v>
                      </c:pt>
                      <c:pt idx="68">
                        <c:v>0.6</c:v>
                      </c:pt>
                      <c:pt idx="69">
                        <c:v>0.6</c:v>
                      </c:pt>
                      <c:pt idx="70">
                        <c:v>0.6</c:v>
                      </c:pt>
                      <c:pt idx="71">
                        <c:v>0.65</c:v>
                      </c:pt>
                      <c:pt idx="72">
                        <c:v>0.65</c:v>
                      </c:pt>
                      <c:pt idx="73">
                        <c:v>0.65</c:v>
                      </c:pt>
                      <c:pt idx="74">
                        <c:v>0.65</c:v>
                      </c:pt>
                      <c:pt idx="75">
                        <c:v>0.65</c:v>
                      </c:pt>
                      <c:pt idx="76">
                        <c:v>0.65</c:v>
                      </c:pt>
                      <c:pt idx="77">
                        <c:v>0.65</c:v>
                      </c:pt>
                      <c:pt idx="78">
                        <c:v>0.65</c:v>
                      </c:pt>
                      <c:pt idx="79">
                        <c:v>0.65</c:v>
                      </c:pt>
                      <c:pt idx="80">
                        <c:v>0.65</c:v>
                      </c:pt>
                      <c:pt idx="81">
                        <c:v>0.65</c:v>
                      </c:pt>
                      <c:pt idx="82">
                        <c:v>0.65</c:v>
                      </c:pt>
                      <c:pt idx="83">
                        <c:v>0.7</c:v>
                      </c:pt>
                      <c:pt idx="84">
                        <c:v>0.7</c:v>
                      </c:pt>
                      <c:pt idx="85">
                        <c:v>0.7</c:v>
                      </c:pt>
                      <c:pt idx="86">
                        <c:v>0.7</c:v>
                      </c:pt>
                      <c:pt idx="87">
                        <c:v>0.6</c:v>
                      </c:pt>
                      <c:pt idx="88">
                        <c:v>0.6</c:v>
                      </c:pt>
                      <c:pt idx="89">
                        <c:v>0.6</c:v>
                      </c:pt>
                      <c:pt idx="90">
                        <c:v>0.6</c:v>
                      </c:pt>
                      <c:pt idx="91">
                        <c:v>0.6</c:v>
                      </c:pt>
                      <c:pt idx="92">
                        <c:v>0.3</c:v>
                      </c:pt>
                      <c:pt idx="93">
                        <c:v>0.3</c:v>
                      </c:pt>
                      <c:pt idx="94">
                        <c:v>0.3</c:v>
                      </c:pt>
                      <c:pt idx="95">
                        <c:v>0.3</c:v>
                      </c:pt>
                      <c:pt idx="96">
                        <c:v>0.3</c:v>
                      </c:pt>
                      <c:pt idx="97">
                        <c:v>0.3</c:v>
                      </c:pt>
                      <c:pt idx="98">
                        <c:v>0.3</c:v>
                      </c:pt>
                      <c:pt idx="99">
                        <c:v>0.3</c:v>
                      </c:pt>
                      <c:pt idx="100">
                        <c:v>0.3</c:v>
                      </c:pt>
                      <c:pt idx="101">
                        <c:v>0.3</c:v>
                      </c:pt>
                      <c:pt idx="102">
                        <c:v>0.3</c:v>
                      </c:pt>
                      <c:pt idx="103">
                        <c:v>0.3</c:v>
                      </c:pt>
                      <c:pt idx="104">
                        <c:v>0.3</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numCache>
                  </c:numRef>
                </c:val>
                <c:smooth val="0"/>
              </c15:ser>
            </c15:filteredLineSeries>
          </c:ext>
        </c:extLst>
      </c:lineChart>
      <c:catAx>
        <c:axId val="691104488"/>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91103704"/>
        <c:crossesAt val="0"/>
        <c:auto val="1"/>
        <c:lblAlgn val="ctr"/>
        <c:lblOffset val="100"/>
        <c:tickLblSkip val="10"/>
        <c:tickMarkSkip val="10"/>
        <c:noMultiLvlLbl val="0"/>
      </c:catAx>
      <c:valAx>
        <c:axId val="691103704"/>
        <c:scaling>
          <c:orientation val="minMax"/>
          <c:max val="1"/>
          <c:min val="0"/>
        </c:scaling>
        <c:delete val="0"/>
        <c:axPos val="l"/>
        <c:majorGridlines>
          <c:spPr>
            <a:ln w="12700">
              <a:solidFill>
                <a:srgbClr val="000000"/>
              </a:solidFill>
              <a:prstDash val="sysDash"/>
            </a:ln>
          </c:spPr>
        </c:majorGridlines>
        <c:title>
          <c:tx>
            <c:rich>
              <a:bodyPr/>
              <a:lstStyle/>
              <a:p>
                <a:pPr>
                  <a:defRPr sz="1300" b="0" i="0" u="none" strike="noStrike" baseline="0">
                    <a:solidFill>
                      <a:srgbClr val="000000"/>
                    </a:solidFill>
                    <a:latin typeface="Arial"/>
                    <a:ea typeface="Arial"/>
                    <a:cs typeface="Arial"/>
                  </a:defRPr>
                </a:pPr>
                <a:r>
                  <a:rPr lang="fr-FR" sz="1300"/>
                  <a:t>Top</a:t>
                </a:r>
                <a:r>
                  <a:rPr lang="fr-FR" sz="1300" baseline="0"/>
                  <a:t> marginal tax rate applied to the highest inheritances</a:t>
                </a:r>
                <a:endParaRPr lang="fr-FR" sz="1300"/>
              </a:p>
            </c:rich>
          </c:tx>
          <c:layout>
            <c:manualLayout>
              <c:xMode val="edge"/>
              <c:yMode val="edge"/>
              <c:x val="2.7777047485091073E-3"/>
              <c:y val="9.2683771429789133E-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91104488"/>
        <c:crosses val="autoZero"/>
        <c:crossBetween val="midCat"/>
        <c:majorUnit val="0.1"/>
        <c:minorUnit val="0.05"/>
      </c:valAx>
      <c:spPr>
        <a:solidFill>
          <a:srgbClr val="FFFFFF"/>
        </a:solidFill>
        <a:ln w="31750">
          <a:solidFill>
            <a:srgbClr val="000000"/>
          </a:solidFill>
          <a:prstDash val="solid"/>
        </a:ln>
      </c:spPr>
    </c:plotArea>
    <c:legend>
      <c:legendPos val="r"/>
      <c:layout>
        <c:manualLayout>
          <c:xMode val="edge"/>
          <c:yMode val="edge"/>
          <c:x val="0.12442488162707768"/>
          <c:y val="0.11678727406037807"/>
          <c:w val="0.20270380610263583"/>
          <c:h val="0.30922425182682123"/>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fr-FR" sz="1800" baseline="0"/>
              <a:t>Figure S10.2. Income Inequality: Europe, U.S., Japan 1900-2015 </a:t>
            </a:r>
            <a:endParaRPr lang="fr-FR" sz="1800"/>
          </a:p>
        </c:rich>
      </c:tx>
      <c:layout>
        <c:manualLayout>
          <c:xMode val="edge"/>
          <c:yMode val="edge"/>
          <c:x val="0.16312368793767335"/>
          <c:y val="6.7293178339175802E-3"/>
        </c:manualLayout>
      </c:layout>
      <c:overlay val="0"/>
      <c:spPr>
        <a:noFill/>
        <a:ln w="25400">
          <a:noFill/>
        </a:ln>
      </c:spPr>
    </c:title>
    <c:autoTitleDeleted val="0"/>
    <c:plotArea>
      <c:layout>
        <c:manualLayout>
          <c:layoutTarget val="inner"/>
          <c:xMode val="edge"/>
          <c:yMode val="edge"/>
          <c:x val="0.10075292402461369"/>
          <c:y val="7.2398262970165161E-2"/>
          <c:w val="0.86616395114914224"/>
          <c:h val="0.73562487381385022"/>
        </c:manualLayout>
      </c:layout>
      <c:lineChart>
        <c:grouping val="standard"/>
        <c:varyColors val="0"/>
        <c:ser>
          <c:idx val="0"/>
          <c:order val="0"/>
          <c:tx>
            <c:v>United States</c:v>
          </c:tx>
          <c:spPr>
            <a:ln w="44450">
              <a:solidFill>
                <a:schemeClr val="accent1"/>
              </a:solidFill>
            </a:ln>
          </c:spPr>
          <c:marker>
            <c:symbol val="square"/>
            <c:size val="8"/>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DataG10.1!$B$6:$B$121</c:f>
              <c:numCache>
                <c:formatCode>General</c:formatCode>
                <c:ptCount val="116"/>
                <c:pt idx="0" formatCode="0.0%">
                  <c:v>0.42</c:v>
                </c:pt>
                <c:pt idx="10" formatCode="0.0%">
                  <c:v>0.44</c:v>
                </c:pt>
                <c:pt idx="13" formatCode="0.0%">
                  <c:v>0.44076148308453589</c:v>
                </c:pt>
                <c:pt idx="14" formatCode="0.0%">
                  <c:v>0.442780054897492</c:v>
                </c:pt>
                <c:pt idx="15" formatCode="0.0%">
                  <c:v>0.43686182166929083</c:v>
                </c:pt>
                <c:pt idx="16" formatCode="0.0%">
                  <c:v>0.45453876513726632</c:v>
                </c:pt>
                <c:pt idx="17" formatCode="0.0%">
                  <c:v>0.41317810599091864</c:v>
                </c:pt>
                <c:pt idx="18" formatCode="0.0%">
                  <c:v>0.40909186355661736</c:v>
                </c:pt>
                <c:pt idx="19" formatCode="0.0%">
                  <c:v>0.41121950639663074</c:v>
                </c:pt>
                <c:pt idx="20" formatCode="0.0%">
                  <c:v>0.3979439591318093</c:v>
                </c:pt>
                <c:pt idx="21" formatCode="0.0%">
                  <c:v>0.44044677797076792</c:v>
                </c:pt>
                <c:pt idx="22" formatCode="0.0%">
                  <c:v>0.4459590721474806</c:v>
                </c:pt>
                <c:pt idx="23" formatCode="0.0%">
                  <c:v>0.42290475591434651</c:v>
                </c:pt>
                <c:pt idx="24" formatCode="0.0%">
                  <c:v>0.45295183602804412</c:v>
                </c:pt>
                <c:pt idx="25" formatCode="0.0%">
                  <c:v>0.47281158457200567</c:v>
                </c:pt>
                <c:pt idx="26" formatCode="0.0%">
                  <c:v>0.4662464448360214</c:v>
                </c:pt>
                <c:pt idx="27" formatCode="0.0%">
                  <c:v>0.47601825231010653</c:v>
                </c:pt>
                <c:pt idx="28" formatCode="0.0%">
                  <c:v>0.50274485830714344</c:v>
                </c:pt>
                <c:pt idx="29" formatCode="0.0%">
                  <c:v>0.47643779653927382</c:v>
                </c:pt>
                <c:pt idx="30" formatCode="0.0%">
                  <c:v>0.44742764084123365</c:v>
                </c:pt>
                <c:pt idx="31" formatCode="0.0%">
                  <c:v>0.45434064012680625</c:v>
                </c:pt>
                <c:pt idx="32" formatCode="0.0%">
                  <c:v>0.47297616012806742</c:v>
                </c:pt>
                <c:pt idx="33" formatCode="0.0%">
                  <c:v>0.46513850719172994</c:v>
                </c:pt>
                <c:pt idx="34" formatCode="0.0%">
                  <c:v>0.4669921281158651</c:v>
                </c:pt>
                <c:pt idx="35" formatCode="0.0%">
                  <c:v>0.45383862366678346</c:v>
                </c:pt>
                <c:pt idx="36" formatCode="0.0%">
                  <c:v>0.47525650596365787</c:v>
                </c:pt>
                <c:pt idx="37" formatCode="0.0%">
                  <c:v>0.45116039995791779</c:v>
                </c:pt>
                <c:pt idx="38" formatCode="0.0%">
                  <c:v>0.44956334322187308</c:v>
                </c:pt>
                <c:pt idx="39" formatCode="0.0%">
                  <c:v>0.46428243354590704</c:v>
                </c:pt>
                <c:pt idx="40" formatCode="0.0%">
                  <c:v>0.46198995077601529</c:v>
                </c:pt>
                <c:pt idx="41" formatCode="0.0%">
                  <c:v>0.42877397092200725</c:v>
                </c:pt>
                <c:pt idx="42" formatCode="0.0%">
                  <c:v>0.37037305770501872</c:v>
                </c:pt>
                <c:pt idx="43" formatCode="0.0%">
                  <c:v>0.34625111940263076</c:v>
                </c:pt>
                <c:pt idx="44" formatCode="0.0%">
                  <c:v>0.33499149801054401</c:v>
                </c:pt>
                <c:pt idx="45" formatCode="0.0%">
                  <c:v>0.35556947577486459</c:v>
                </c:pt>
                <c:pt idx="46" formatCode="0.0%">
                  <c:v>0.38003071666942401</c:v>
                </c:pt>
                <c:pt idx="47" formatCode="0.0%">
                  <c:v>0.35656711885652748</c:v>
                </c:pt>
                <c:pt idx="48" formatCode="0.0%">
                  <c:v>0.36438264122482955</c:v>
                </c:pt>
                <c:pt idx="49" formatCode="0.0%">
                  <c:v>0.3625495172283309</c:v>
                </c:pt>
                <c:pt idx="50" formatCode="0.0%">
                  <c:v>0.37194463149376367</c:v>
                </c:pt>
                <c:pt idx="51" formatCode="0.0%">
                  <c:v>0.35875424516361271</c:v>
                </c:pt>
                <c:pt idx="52" formatCode="0.0%">
                  <c:v>0.34906538262050252</c:v>
                </c:pt>
                <c:pt idx="53" formatCode="0.0%">
                  <c:v>0.34039374330377647</c:v>
                </c:pt>
                <c:pt idx="54" formatCode="0.0%">
                  <c:v>0.35526806648712167</c:v>
                </c:pt>
                <c:pt idx="55" formatCode="0.0%">
                  <c:v>0.35933230882123834</c:v>
                </c:pt>
                <c:pt idx="56" formatCode="0.0%">
                  <c:v>0.35516153204485662</c:v>
                </c:pt>
                <c:pt idx="57" formatCode="0.0%">
                  <c:v>0.35098858463694516</c:v>
                </c:pt>
                <c:pt idx="58" formatCode="0.0%">
                  <c:v>0.3579526066653671</c:v>
                </c:pt>
                <c:pt idx="59" formatCode="0.0%">
                  <c:v>0.36354723709870379</c:v>
                </c:pt>
                <c:pt idx="60" formatCode="0.0%">
                  <c:v>0.35876231449705537</c:v>
                </c:pt>
                <c:pt idx="61" formatCode="0.0%">
                  <c:v>0.36800431953381318</c:v>
                </c:pt>
                <c:pt idx="62" formatCode="0.0%">
                  <c:v>0.36089999709999998</c:v>
                </c:pt>
                <c:pt idx="64" formatCode="0.0%">
                  <c:v>0.36980999650000002</c:v>
                </c:pt>
                <c:pt idx="66" formatCode="0.0%">
                  <c:v>0.36290000030000003</c:v>
                </c:pt>
                <c:pt idx="67" formatCode="0.0%">
                  <c:v>0.35286999520000001</c:v>
                </c:pt>
                <c:pt idx="68" formatCode="0.0%">
                  <c:v>0.35507999499999998</c:v>
                </c:pt>
                <c:pt idx="69" formatCode="0.0%">
                  <c:v>0.34127000219999998</c:v>
                </c:pt>
                <c:pt idx="70" formatCode="0.0%">
                  <c:v>0.33836000100000002</c:v>
                </c:pt>
                <c:pt idx="71" formatCode="0.0%">
                  <c:v>0.3436499979</c:v>
                </c:pt>
                <c:pt idx="72" formatCode="0.0%">
                  <c:v>0.34651999859999999</c:v>
                </c:pt>
                <c:pt idx="73" formatCode="0.0%">
                  <c:v>0.34968999810000001</c:v>
                </c:pt>
                <c:pt idx="74" formatCode="0.0%">
                  <c:v>0.34054000089999997</c:v>
                </c:pt>
                <c:pt idx="75" formatCode="0.0%">
                  <c:v>0.34412999649999998</c:v>
                </c:pt>
                <c:pt idx="76" formatCode="0.0%">
                  <c:v>0.34283999990000003</c:v>
                </c:pt>
                <c:pt idx="77" formatCode="0.0%">
                  <c:v>0.3476000024</c:v>
                </c:pt>
                <c:pt idx="78" formatCode="0.0%">
                  <c:v>0.34649999910000001</c:v>
                </c:pt>
                <c:pt idx="79" formatCode="0.0%">
                  <c:v>0.34885000360000001</c:v>
                </c:pt>
                <c:pt idx="80" formatCode="0.0%">
                  <c:v>0.34242999930000001</c:v>
                </c:pt>
                <c:pt idx="81" formatCode="0.0%">
                  <c:v>0.3472299969</c:v>
                </c:pt>
                <c:pt idx="82" formatCode="0.0%">
                  <c:v>0.34898000080000002</c:v>
                </c:pt>
                <c:pt idx="83" formatCode="0.0%">
                  <c:v>0.35420999650000001</c:v>
                </c:pt>
                <c:pt idx="84" formatCode="0.0%">
                  <c:v>0.36660000259999997</c:v>
                </c:pt>
                <c:pt idx="85" formatCode="0.0%">
                  <c:v>0.36657000159999997</c:v>
                </c:pt>
                <c:pt idx="86" formatCode="0.0%">
                  <c:v>0.3647299967</c:v>
                </c:pt>
                <c:pt idx="87" formatCode="0.0%">
                  <c:v>0.37612000179999999</c:v>
                </c:pt>
                <c:pt idx="88" formatCode="0.0%">
                  <c:v>0.38949000430000003</c:v>
                </c:pt>
                <c:pt idx="89" formatCode="0.0%">
                  <c:v>0.38670999960000002</c:v>
                </c:pt>
                <c:pt idx="90" formatCode="0.0%">
                  <c:v>0.38713000009999998</c:v>
                </c:pt>
                <c:pt idx="91" formatCode="0.0%">
                  <c:v>0.38555999759999998</c:v>
                </c:pt>
                <c:pt idx="92" formatCode="0.0%">
                  <c:v>0.39775000129999999</c:v>
                </c:pt>
                <c:pt idx="93" formatCode="0.0%">
                  <c:v>0.39558999750000001</c:v>
                </c:pt>
                <c:pt idx="94" formatCode="0.0%">
                  <c:v>0.39859000119999999</c:v>
                </c:pt>
                <c:pt idx="95" formatCode="0.0%">
                  <c:v>0.4065699968</c:v>
                </c:pt>
                <c:pt idx="96" formatCode="0.0%">
                  <c:v>0.41548999930000002</c:v>
                </c:pt>
                <c:pt idx="97" formatCode="0.0%">
                  <c:v>0.42269000130000001</c:v>
                </c:pt>
                <c:pt idx="98" formatCode="0.0%">
                  <c:v>0.42632000149999999</c:v>
                </c:pt>
                <c:pt idx="99" formatCode="0.0%">
                  <c:v>0.43351000299999998</c:v>
                </c:pt>
                <c:pt idx="100" formatCode="0.0%">
                  <c:v>0.43884999920000001</c:v>
                </c:pt>
                <c:pt idx="101" formatCode="0.0%">
                  <c:v>0.42798999879999999</c:v>
                </c:pt>
                <c:pt idx="102" formatCode="0.0%">
                  <c:v>0.4272500025</c:v>
                </c:pt>
                <c:pt idx="103" formatCode="0.0%">
                  <c:v>0.42865000110000001</c:v>
                </c:pt>
                <c:pt idx="104" formatCode="0.0%">
                  <c:v>0.43902999970000001</c:v>
                </c:pt>
                <c:pt idx="105" formatCode="0.0%">
                  <c:v>0.4506100006</c:v>
                </c:pt>
                <c:pt idx="106" formatCode="0.0%">
                  <c:v>0.4602900023</c:v>
                </c:pt>
                <c:pt idx="107" formatCode="0.0%">
                  <c:v>0.45795000050000001</c:v>
                </c:pt>
                <c:pt idx="108" formatCode="0.0%">
                  <c:v>0.45306000390000001</c:v>
                </c:pt>
                <c:pt idx="109" formatCode="0.0%">
                  <c:v>0.44339999629999999</c:v>
                </c:pt>
                <c:pt idx="110" formatCode="0.0%">
                  <c:v>0.45750999650000002</c:v>
                </c:pt>
                <c:pt idx="111" formatCode="0.0%">
                  <c:v>0.45924000199999998</c:v>
                </c:pt>
                <c:pt idx="112" formatCode="0.0%">
                  <c:v>0.47143999990000002</c:v>
                </c:pt>
                <c:pt idx="113" formatCode="0.0%">
                  <c:v>0.46316000060000001</c:v>
                </c:pt>
                <c:pt idx="114" formatCode="0.0%">
                  <c:v>0.47016999510000002</c:v>
                </c:pt>
                <c:pt idx="115" formatCode="0.0%">
                  <c:v>0.47374917938237227</c:v>
                </c:pt>
              </c:numCache>
            </c:numRef>
          </c:val>
          <c:smooth val="1"/>
        </c:ser>
        <c:ser>
          <c:idx val="5"/>
          <c:order val="1"/>
          <c:tx>
            <c:v>Europe</c:v>
          </c:tx>
          <c:spPr>
            <a:ln w="44450">
              <a:solidFill>
                <a:schemeClr val="accent6"/>
              </a:solidFill>
            </a:ln>
          </c:spPr>
          <c:marker>
            <c:symbol val="square"/>
            <c:size val="8"/>
            <c:spPr>
              <a:solidFill>
                <a:schemeClr val="accent6"/>
              </a:solidFill>
              <a:ln>
                <a:solidFill>
                  <a:schemeClr val="accent6"/>
                </a:solidFill>
              </a:ln>
            </c:spPr>
          </c:marker>
          <c:val>
            <c:numRef>
              <c:f>DataG10.1!$E$6:$E$121</c:f>
              <c:numCache>
                <c:formatCode>General</c:formatCode>
                <c:ptCount val="116"/>
                <c:pt idx="0" formatCode="0.0%">
                  <c:v>0.49925313170052044</c:v>
                </c:pt>
                <c:pt idx="10" formatCode="0.0%">
                  <c:v>0.49628129853702463</c:v>
                </c:pt>
                <c:pt idx="15" formatCode="0.0%">
                  <c:v>0.48699745886386775</c:v>
                </c:pt>
                <c:pt idx="16" formatCode="0.0%">
                  <c:v>0.49930705252731872</c:v>
                </c:pt>
                <c:pt idx="17" formatCode="0.0%">
                  <c:v>0.50372208654533268</c:v>
                </c:pt>
                <c:pt idx="18" formatCode="0.0%">
                  <c:v>0.44708025497147846</c:v>
                </c:pt>
                <c:pt idx="19" formatCode="0.0%">
                  <c:v>0.45512464940989483</c:v>
                </c:pt>
                <c:pt idx="20" formatCode="0.0%">
                  <c:v>0.43102427767409068</c:v>
                </c:pt>
                <c:pt idx="21" formatCode="0.0%">
                  <c:v>0.42975888517314764</c:v>
                </c:pt>
                <c:pt idx="22" formatCode="0.0%">
                  <c:v>0.46543409632075322</c:v>
                </c:pt>
                <c:pt idx="23" formatCode="0.0%">
                  <c:v>0.48391442202161933</c:v>
                </c:pt>
                <c:pt idx="24" formatCode="0.0%">
                  <c:v>0.47284153283001495</c:v>
                </c:pt>
                <c:pt idx="25" formatCode="0.0%">
                  <c:v>0.44763288743112922</c:v>
                </c:pt>
                <c:pt idx="26" formatCode="0.0%">
                  <c:v>0.44174888255191885</c:v>
                </c:pt>
                <c:pt idx="27" formatCode="0.0%">
                  <c:v>0.44886380338357013</c:v>
                </c:pt>
                <c:pt idx="28" formatCode="0.0%">
                  <c:v>0.44762580647293787</c:v>
                </c:pt>
                <c:pt idx="29" formatCode="0.0%">
                  <c:v>0.44119737437169554</c:v>
                </c:pt>
                <c:pt idx="30" formatCode="0.0%">
                  <c:v>0.42746162220439587</c:v>
                </c:pt>
                <c:pt idx="31" formatCode="0.0%">
                  <c:v>0.41975047315606934</c:v>
                </c:pt>
                <c:pt idx="32" formatCode="0.0%">
                  <c:v>0.42053569771117849</c:v>
                </c:pt>
                <c:pt idx="33" formatCode="0.0%">
                  <c:v>0.42117952874633652</c:v>
                </c:pt>
                <c:pt idx="34" formatCode="0.0%">
                  <c:v>0.41587990198437658</c:v>
                </c:pt>
                <c:pt idx="35" formatCode="0.0%">
                  <c:v>0.41244517153812837</c:v>
                </c:pt>
                <c:pt idx="36" formatCode="0.0%">
                  <c:v>0.4158860965591446</c:v>
                </c:pt>
                <c:pt idx="37" formatCode="0.0%">
                  <c:v>0.41850068242091726</c:v>
                </c:pt>
                <c:pt idx="38" formatCode="0.0%">
                  <c:v>0.42869625177565712</c:v>
                </c:pt>
                <c:pt idx="39" formatCode="0.0%">
                  <c:v>0.42208757823411414</c:v>
                </c:pt>
                <c:pt idx="40" formatCode="0.0%">
                  <c:v>0.41123666529457503</c:v>
                </c:pt>
                <c:pt idx="41" formatCode="0.0%">
                  <c:v>0.37211575204716701</c:v>
                </c:pt>
                <c:pt idx="42" formatCode="0.0%">
                  <c:v>0.35928373370516847</c:v>
                </c:pt>
                <c:pt idx="43" formatCode="0.0%">
                  <c:v>0.34377371415893815</c:v>
                </c:pt>
                <c:pt idx="44" formatCode="0.0%">
                  <c:v>0.33469511675313202</c:v>
                </c:pt>
                <c:pt idx="45" formatCode="0.0%">
                  <c:v>0.33514617270234548</c:v>
                </c:pt>
                <c:pt idx="46" formatCode="0.0%">
                  <c:v>0.35727980399881704</c:v>
                </c:pt>
                <c:pt idx="47" formatCode="0.0%">
                  <c:v>0.34686353614769433</c:v>
                </c:pt>
                <c:pt idx="48" formatCode="0.0%">
                  <c:v>0.33215513703172023</c:v>
                </c:pt>
                <c:pt idx="49" formatCode="0.0%">
                  <c:v>0.31163340773674364</c:v>
                </c:pt>
                <c:pt idx="50" formatCode="0.0%">
                  <c:v>0.32119974453627737</c:v>
                </c:pt>
                <c:pt idx="51" formatCode="0.0%">
                  <c:v>0.32264635210163184</c:v>
                </c:pt>
                <c:pt idx="52" formatCode="0.0%">
                  <c:v>0.31816053996840837</c:v>
                </c:pt>
                <c:pt idx="53" formatCode="0.0%">
                  <c:v>0.31637869772671523</c:v>
                </c:pt>
                <c:pt idx="54" formatCode="0.0%">
                  <c:v>0.30880426124907601</c:v>
                </c:pt>
                <c:pt idx="55" formatCode="0.0%">
                  <c:v>0.31801968212925125</c:v>
                </c:pt>
                <c:pt idx="56" formatCode="0.0%">
                  <c:v>0.31239976452258994</c:v>
                </c:pt>
                <c:pt idx="57" formatCode="0.0%">
                  <c:v>0.31883719960740098</c:v>
                </c:pt>
                <c:pt idx="58" formatCode="0.0%">
                  <c:v>0.31705833665055749</c:v>
                </c:pt>
                <c:pt idx="59" formatCode="0.0%">
                  <c:v>0.32562126666666663</c:v>
                </c:pt>
                <c:pt idx="60" formatCode="0.0%">
                  <c:v>0.33021746404641739</c:v>
                </c:pt>
                <c:pt idx="61" formatCode="0.0%">
                  <c:v>0.33150119979999998</c:v>
                </c:pt>
                <c:pt idx="62" formatCode="0.0%">
                  <c:v>0.32150839999999997</c:v>
                </c:pt>
                <c:pt idx="63" formatCode="0.0%">
                  <c:v>0.32305956666666669</c:v>
                </c:pt>
                <c:pt idx="64" formatCode="0.0%">
                  <c:v>0.32449126666666667</c:v>
                </c:pt>
                <c:pt idx="65" formatCode="0.0%">
                  <c:v>0.32069148874999998</c:v>
                </c:pt>
                <c:pt idx="66" formatCode="0.0%">
                  <c:v>0.31829676666666668</c:v>
                </c:pt>
                <c:pt idx="67" formatCode="0.0%">
                  <c:v>0.31963033333333329</c:v>
                </c:pt>
                <c:pt idx="68" formatCode="0.0%">
                  <c:v>0.31061453762500002</c:v>
                </c:pt>
                <c:pt idx="69" formatCode="0.0%">
                  <c:v>0.31108056666666667</c:v>
                </c:pt>
                <c:pt idx="70" formatCode="0.0%">
                  <c:v>0.30790843333333334</c:v>
                </c:pt>
                <c:pt idx="71" formatCode="0.0%">
                  <c:v>0.30728065902500001</c:v>
                </c:pt>
                <c:pt idx="72" formatCode="0.0%">
                  <c:v>0.30143716666666664</c:v>
                </c:pt>
                <c:pt idx="73" formatCode="0.0%">
                  <c:v>0.30085933333333337</c:v>
                </c:pt>
                <c:pt idx="74" formatCode="0.0%">
                  <c:v>0.30175735405000004</c:v>
                </c:pt>
                <c:pt idx="75" formatCode="0.0%">
                  <c:v>0.29199746666666665</c:v>
                </c:pt>
                <c:pt idx="76" formatCode="0.0%">
                  <c:v>0.28778333333333334</c:v>
                </c:pt>
                <c:pt idx="77" formatCode="0.0%">
                  <c:v>0.29215710465</c:v>
                </c:pt>
                <c:pt idx="78" formatCode="0.0%">
                  <c:v>0.27483573333333328</c:v>
                </c:pt>
                <c:pt idx="79" formatCode="0.0%">
                  <c:v>0.27763486666666665</c:v>
                </c:pt>
                <c:pt idx="80" formatCode="0.0%">
                  <c:v>0.28423046606666663</c:v>
                </c:pt>
                <c:pt idx="81" formatCode="0.0%">
                  <c:v>0.27901463333333332</c:v>
                </c:pt>
                <c:pt idx="82" formatCode="0.0%">
                  <c:v>0.27650626666666667</c:v>
                </c:pt>
                <c:pt idx="83" formatCode="0.0%">
                  <c:v>0.288130661525</c:v>
                </c:pt>
                <c:pt idx="84" formatCode="0.0%">
                  <c:v>0.28275329999999999</c:v>
                </c:pt>
                <c:pt idx="85" formatCode="0.0%">
                  <c:v>0.28569376666666663</c:v>
                </c:pt>
                <c:pt idx="86" formatCode="0.0%">
                  <c:v>0.29756712480000003</c:v>
                </c:pt>
                <c:pt idx="87" formatCode="0.0%">
                  <c:v>0.29490646666666664</c:v>
                </c:pt>
                <c:pt idx="88" formatCode="0.0%">
                  <c:v>0.30023936666666667</c:v>
                </c:pt>
                <c:pt idx="89" formatCode="0.0%">
                  <c:v>0.312328907175</c:v>
                </c:pt>
                <c:pt idx="90" formatCode="0.0%">
                  <c:v>0.3090527455</c:v>
                </c:pt>
                <c:pt idx="91" formatCode="0.0%">
                  <c:v>0.32080383333333334</c:v>
                </c:pt>
                <c:pt idx="92" formatCode="0.0%">
                  <c:v>0.31923879857500004</c:v>
                </c:pt>
                <c:pt idx="93" formatCode="0.0%">
                  <c:v>0.31864513333333333</c:v>
                </c:pt>
                <c:pt idx="94" formatCode="0.0%">
                  <c:v>0.32408283333333332</c:v>
                </c:pt>
                <c:pt idx="95" formatCode="0.0%">
                  <c:v>0.31922268467500003</c:v>
                </c:pt>
                <c:pt idx="96" formatCode="0.0%">
                  <c:v>0.32929446666666667</c:v>
                </c:pt>
                <c:pt idx="97" formatCode="0.0%">
                  <c:v>0.33187153333333336</c:v>
                </c:pt>
                <c:pt idx="98" formatCode="0.0%">
                  <c:v>0.340088275775</c:v>
                </c:pt>
                <c:pt idx="99" formatCode="0.0%">
                  <c:v>0.34308428003333336</c:v>
                </c:pt>
                <c:pt idx="100" formatCode="0.0%">
                  <c:v>0.34607127963333334</c:v>
                </c:pt>
                <c:pt idx="101" formatCode="0.0%">
                  <c:v>0.34759747347499997</c:v>
                </c:pt>
                <c:pt idx="102" formatCode="0.0%">
                  <c:v>0.34478530897500004</c:v>
                </c:pt>
                <c:pt idx="103" formatCode="0.0%">
                  <c:v>0.34474120617500004</c:v>
                </c:pt>
                <c:pt idx="104" formatCode="0.0%">
                  <c:v>0.34645489940000002</c:v>
                </c:pt>
                <c:pt idx="105" formatCode="0.0%">
                  <c:v>0.358177529025</c:v>
                </c:pt>
                <c:pt idx="106" formatCode="0.0%">
                  <c:v>0.36061510752499998</c:v>
                </c:pt>
                <c:pt idx="107" formatCode="0.0%">
                  <c:v>0.36933130235</c:v>
                </c:pt>
                <c:pt idx="108" formatCode="0.0%">
                  <c:v>0.36377273194999998</c:v>
                </c:pt>
                <c:pt idx="109" formatCode="0.0%">
                  <c:v>0.35887760870000002</c:v>
                </c:pt>
                <c:pt idx="110" formatCode="0.0%">
                  <c:v>0.35346103650000005</c:v>
                </c:pt>
                <c:pt idx="111" formatCode="0.0%">
                  <c:v>0.35664587317500002</c:v>
                </c:pt>
                <c:pt idx="112" formatCode="0.0%">
                  <c:v>0.353127292925</c:v>
                </c:pt>
                <c:pt idx="113" formatCode="0.0%">
                  <c:v>0.36222187704999997</c:v>
                </c:pt>
                <c:pt idx="114" formatCode="0.0%">
                  <c:v>0.35814195638750002</c:v>
                </c:pt>
                <c:pt idx="115" formatCode="0.0%">
                  <c:v>0.36028708546874999</c:v>
                </c:pt>
              </c:numCache>
            </c:numRef>
          </c:val>
          <c:smooth val="0"/>
        </c:ser>
        <c:ser>
          <c:idx val="1"/>
          <c:order val="2"/>
          <c:tx>
            <c:v>United Kingdom</c:v>
          </c:tx>
          <c:spPr>
            <a:ln w="44450">
              <a:solidFill>
                <a:srgbClr val="C00000"/>
              </a:solidFill>
            </a:ln>
          </c:spPr>
          <c:marker>
            <c:symbol val="diamond"/>
            <c:size val="9"/>
            <c:spPr>
              <a:solidFill>
                <a:srgbClr val="C00000"/>
              </a:solidFill>
              <a:ln>
                <a:solidFill>
                  <a:srgbClr val="C00000"/>
                </a:solidFill>
              </a:ln>
            </c:spPr>
          </c:marker>
          <c:val>
            <c:numRef>
              <c:f>DataG10.1!$J$6:$J$121</c:f>
              <c:numCache>
                <c:formatCode>General</c:formatCode>
                <c:ptCount val="116"/>
                <c:pt idx="0" formatCode="0.0%">
                  <c:v>0.51</c:v>
                </c:pt>
                <c:pt idx="10" formatCode="0.0%">
                  <c:v>0.51379380707396027</c:v>
                </c:pt>
                <c:pt idx="18" formatCode="0.0%">
                  <c:v>0.42647188940092173</c:v>
                </c:pt>
                <c:pt idx="19" formatCode="0.0%">
                  <c:v>0.42735868596881971</c:v>
                </c:pt>
                <c:pt idx="20" formatCode="0.0%">
                  <c:v>0.3886599091298939</c:v>
                </c:pt>
                <c:pt idx="21" formatCode="0.0%">
                  <c:v>0.39766977034629536</c:v>
                </c:pt>
                <c:pt idx="22" formatCode="0.0%">
                  <c:v>0.45383279264150644</c:v>
                </c:pt>
                <c:pt idx="23" formatCode="0.0%">
                  <c:v>0.47250164404323863</c:v>
                </c:pt>
                <c:pt idx="24" formatCode="0.0%">
                  <c:v>0.46779776566002995</c:v>
                </c:pt>
                <c:pt idx="25" formatCode="0.0%">
                  <c:v>0.46168373188857526</c:v>
                </c:pt>
                <c:pt idx="26" formatCode="0.0%">
                  <c:v>0.46264335340775903</c:v>
                </c:pt>
                <c:pt idx="27" formatCode="0.0%">
                  <c:v>0.46018562531283785</c:v>
                </c:pt>
                <c:pt idx="28" formatCode="0.0%">
                  <c:v>0.4701204283793281</c:v>
                </c:pt>
                <c:pt idx="29" formatCode="0.0%">
                  <c:v>0.4656408344711041</c:v>
                </c:pt>
                <c:pt idx="30" formatCode="0.0%">
                  <c:v>0.44324304338888143</c:v>
                </c:pt>
                <c:pt idx="31" formatCode="0.0%">
                  <c:v>0.41307224631213868</c:v>
                </c:pt>
                <c:pt idx="32" formatCode="0.0%">
                  <c:v>0.40170919123353555</c:v>
                </c:pt>
                <c:pt idx="33" formatCode="0.0%">
                  <c:v>0.40053477886895922</c:v>
                </c:pt>
                <c:pt idx="34" formatCode="0.0%">
                  <c:v>0.40820833603750628</c:v>
                </c:pt>
                <c:pt idx="35" formatCode="0.0%">
                  <c:v>0.42512087266831766</c:v>
                </c:pt>
                <c:pt idx="36" formatCode="0.0%">
                  <c:v>0.43555781907743385</c:v>
                </c:pt>
                <c:pt idx="37" formatCode="0.0%">
                  <c:v>0.41619419183499246</c:v>
                </c:pt>
                <c:pt idx="38" formatCode="0.0%">
                  <c:v>0.43109781550595311</c:v>
                </c:pt>
                <c:pt idx="39" formatCode="0.0%">
                  <c:v>0.43238785646822825</c:v>
                </c:pt>
                <c:pt idx="40" formatCode="0.0%">
                  <c:v>0.40020893058915014</c:v>
                </c:pt>
                <c:pt idx="41" formatCode="0.0%">
                  <c:v>0.36543975614150104</c:v>
                </c:pt>
                <c:pt idx="42" formatCode="0.0%">
                  <c:v>0.33568416741033696</c:v>
                </c:pt>
                <c:pt idx="43" formatCode="0.0%">
                  <c:v>0.33049954247681457</c:v>
                </c:pt>
                <c:pt idx="44" formatCode="0.0%">
                  <c:v>0.33316765025939604</c:v>
                </c:pt>
                <c:pt idx="45" formatCode="0.0%">
                  <c:v>0.35200841810703631</c:v>
                </c:pt>
                <c:pt idx="46" formatCode="0.0%">
                  <c:v>0.38425991199645121</c:v>
                </c:pt>
                <c:pt idx="47" formatCode="0.0%">
                  <c:v>0.36217260844308308</c:v>
                </c:pt>
                <c:pt idx="48" formatCode="0.0%">
                  <c:v>0.35088831109516072</c:v>
                </c:pt>
                <c:pt idx="49" formatCode="0.0%">
                  <c:v>0.32250000000000001</c:v>
                </c:pt>
                <c:pt idx="50" formatCode="0.0%">
                  <c:v>0.34787783484510937</c:v>
                </c:pt>
                <c:pt idx="51" formatCode="0.0%">
                  <c:v>0.32205655630489555</c:v>
                </c:pt>
                <c:pt idx="52" formatCode="0.0%">
                  <c:v>0.30890941990522508</c:v>
                </c:pt>
                <c:pt idx="53" formatCode="0.0%">
                  <c:v>0.30118169318014576</c:v>
                </c:pt>
                <c:pt idx="54" formatCode="0.0%">
                  <c:v>0.30630000000000002</c:v>
                </c:pt>
                <c:pt idx="55" formatCode="0.0%">
                  <c:v>0.3006450463877538</c:v>
                </c:pt>
                <c:pt idx="56" formatCode="0.0%">
                  <c:v>0.28848379356776993</c:v>
                </c:pt>
                <c:pt idx="57" formatCode="0.0%">
                  <c:v>0.29233606746547114</c:v>
                </c:pt>
                <c:pt idx="58" formatCode="0.0%">
                  <c:v>0.29980530995167243</c:v>
                </c:pt>
                <c:pt idx="59" formatCode="0.0%">
                  <c:v>0.29959999999999998</c:v>
                </c:pt>
                <c:pt idx="60" formatCode="0.0%">
                  <c:v>0.30901779213925218</c:v>
                </c:pt>
                <c:pt idx="62" formatCode="0.0%">
                  <c:v>0.29370000000000002</c:v>
                </c:pt>
                <c:pt idx="63" formatCode="0.0%">
                  <c:v>0.2994</c:v>
                </c:pt>
                <c:pt idx="64" formatCode="0.0%">
                  <c:v>0.29909999999999998</c:v>
                </c:pt>
                <c:pt idx="65" formatCode="0.0%">
                  <c:v>0.29880000000000001</c:v>
                </c:pt>
                <c:pt idx="66" formatCode="0.0%">
                  <c:v>0.28939999999999999</c:v>
                </c:pt>
                <c:pt idx="67" formatCode="0.0%">
                  <c:v>0.2878</c:v>
                </c:pt>
                <c:pt idx="68" formatCode="0.0%">
                  <c:v>0.28549999999999998</c:v>
                </c:pt>
                <c:pt idx="69" formatCode="0.0%">
                  <c:v>0.28720000000000001</c:v>
                </c:pt>
                <c:pt idx="70" formatCode="0.0%">
                  <c:v>0.28820000000000001</c:v>
                </c:pt>
                <c:pt idx="71" formatCode="0.0%">
                  <c:v>0.29289999999999999</c:v>
                </c:pt>
                <c:pt idx="72" formatCode="0.0%">
                  <c:v>0.28899999999999998</c:v>
                </c:pt>
                <c:pt idx="73" formatCode="0.0%">
                  <c:v>0.28310000000000002</c:v>
                </c:pt>
                <c:pt idx="74" formatCode="0.0%">
                  <c:v>0.28100000000000003</c:v>
                </c:pt>
                <c:pt idx="75" formatCode="0.0%">
                  <c:v>0.2782</c:v>
                </c:pt>
                <c:pt idx="76" formatCode="0.0%">
                  <c:v>0.27889999999999998</c:v>
                </c:pt>
                <c:pt idx="77" formatCode="0.0%">
                  <c:v>0.27960000000000002</c:v>
                </c:pt>
                <c:pt idx="78" formatCode="0.0%">
                  <c:v>0.27779999999999999</c:v>
                </c:pt>
                <c:pt idx="79" formatCode="0.0%">
                  <c:v>0.28370000000000001</c:v>
                </c:pt>
                <c:pt idx="81" formatCode="0.0%">
                  <c:v>0.31030000000000002</c:v>
                </c:pt>
                <c:pt idx="82" formatCode="0.0%">
                  <c:v>0.31230000000000002</c:v>
                </c:pt>
                <c:pt idx="83" formatCode="0.0%">
                  <c:v>0.31759999999999999</c:v>
                </c:pt>
                <c:pt idx="84" formatCode="0.0%">
                  <c:v>0.32519999999999999</c:v>
                </c:pt>
                <c:pt idx="85" formatCode="0.0%">
                  <c:v>0.32650000000000001</c:v>
                </c:pt>
                <c:pt idx="86" formatCode="0.0%">
                  <c:v>0.32940000000000003</c:v>
                </c:pt>
                <c:pt idx="87" formatCode="0.0%">
                  <c:v>0.3327</c:v>
                </c:pt>
                <c:pt idx="88" formatCode="0.0%">
                  <c:v>0.34210000000000002</c:v>
                </c:pt>
                <c:pt idx="89" formatCode="0.0%">
                  <c:v>0.34150000000000003</c:v>
                </c:pt>
                <c:pt idx="90" formatCode="0.0%">
                  <c:v>0.36902013649999998</c:v>
                </c:pt>
                <c:pt idx="91" formatCode="0.0%">
                  <c:v>0.3765</c:v>
                </c:pt>
                <c:pt idx="92" formatCode="0.0%">
                  <c:v>0.37640539690000002</c:v>
                </c:pt>
                <c:pt idx="93" formatCode="0.0%">
                  <c:v>0.38340000000000002</c:v>
                </c:pt>
                <c:pt idx="94" formatCode="0.0%">
                  <c:v>0.38329999999999997</c:v>
                </c:pt>
                <c:pt idx="95" formatCode="0.0%">
                  <c:v>0.3851</c:v>
                </c:pt>
                <c:pt idx="96" formatCode="0.0%">
                  <c:v>0.39300000000000002</c:v>
                </c:pt>
                <c:pt idx="97" formatCode="0.0%">
                  <c:v>0.38940000000000002</c:v>
                </c:pt>
                <c:pt idx="98" formatCode="0.0%">
                  <c:v>0.39469954660000001</c:v>
                </c:pt>
                <c:pt idx="99" formatCode="0.0%">
                  <c:v>0.41329374009999997</c:v>
                </c:pt>
                <c:pt idx="100" formatCode="0.0%">
                  <c:v>0.40983903890000001</c:v>
                </c:pt>
                <c:pt idx="101" formatCode="0.0%">
                  <c:v>0.41410655429999998</c:v>
                </c:pt>
                <c:pt idx="102" formatCode="0.0%">
                  <c:v>0.41013497180000003</c:v>
                </c:pt>
                <c:pt idx="103" formatCode="0.0%">
                  <c:v>0.4140215364</c:v>
                </c:pt>
                <c:pt idx="104" formatCode="0.0%">
                  <c:v>0.4082777836</c:v>
                </c:pt>
                <c:pt idx="105" formatCode="0.0%">
                  <c:v>0.41608955199999997</c:v>
                </c:pt>
                <c:pt idx="106" formatCode="0.0%">
                  <c:v>0.4199</c:v>
                </c:pt>
                <c:pt idx="107" formatCode="0.0%">
                  <c:v>0.42615273259999997</c:v>
                </c:pt>
                <c:pt idx="108" formatCode="0.0%">
                  <c:v>0.41479105960000001</c:v>
                </c:pt>
                <c:pt idx="109" formatCode="0.0%">
                  <c:v>0.41528421399999998</c:v>
                </c:pt>
                <c:pt idx="110" formatCode="0.0%">
                  <c:v>0.38082828130000002</c:v>
                </c:pt>
                <c:pt idx="111" formatCode="0.0%">
                  <c:v>0.39150386030000001</c:v>
                </c:pt>
                <c:pt idx="112" formatCode="0.0%">
                  <c:v>0.3913056566</c:v>
                </c:pt>
                <c:pt idx="113" formatCode="0.0%">
                  <c:v>0.41289999999999999</c:v>
                </c:pt>
                <c:pt idx="114" formatCode="0.0%">
                  <c:v>0.39993381389999999</c:v>
                </c:pt>
                <c:pt idx="115" formatCode="0.0%">
                  <c:v>0.40641690694999999</c:v>
                </c:pt>
              </c:numCache>
            </c:numRef>
          </c:val>
          <c:smooth val="0"/>
        </c:ser>
        <c:ser>
          <c:idx val="3"/>
          <c:order val="3"/>
          <c:tx>
            <c:v>France</c:v>
          </c:tx>
          <c:spPr>
            <a:ln w="44450">
              <a:solidFill>
                <a:srgbClr val="7030A0"/>
              </a:solidFill>
            </a:ln>
          </c:spPr>
          <c:marker>
            <c:symbol val="circle"/>
            <c:size val="8"/>
            <c:spPr>
              <a:solidFill>
                <a:srgbClr val="7030A0"/>
              </a:solidFill>
              <a:ln>
                <a:solidFill>
                  <a:srgbClr val="7030A0"/>
                </a:solidFill>
              </a:ln>
            </c:spPr>
          </c:marker>
          <c:val>
            <c:numRef>
              <c:f>DataG10.1!$H$6:$H$121</c:f>
              <c:numCache>
                <c:formatCode>0.0%</c:formatCode>
                <c:ptCount val="116"/>
                <c:pt idx="0">
                  <c:v>0.50028019999999995</c:v>
                </c:pt>
                <c:pt idx="10">
                  <c:v>0.51679229999999998</c:v>
                </c:pt>
                <c:pt idx="15">
                  <c:v>0.48509720000000001</c:v>
                </c:pt>
                <c:pt idx="16">
                  <c:v>0.50462739999999995</c:v>
                </c:pt>
                <c:pt idx="17">
                  <c:v>0.50316490000000003</c:v>
                </c:pt>
                <c:pt idx="18">
                  <c:v>0.47424470000000002</c:v>
                </c:pt>
                <c:pt idx="19">
                  <c:v>0.48306680000000002</c:v>
                </c:pt>
                <c:pt idx="20">
                  <c:v>0.47313959999999999</c:v>
                </c:pt>
                <c:pt idx="21">
                  <c:v>0.46184799999999998</c:v>
                </c:pt>
                <c:pt idx="22">
                  <c:v>0.4770354</c:v>
                </c:pt>
                <c:pt idx="23">
                  <c:v>0.49532720000000002</c:v>
                </c:pt>
                <c:pt idx="24">
                  <c:v>0.47788530000000001</c:v>
                </c:pt>
                <c:pt idx="25">
                  <c:v>0.47088069999999999</c:v>
                </c:pt>
                <c:pt idx="26">
                  <c:v>0.4548045</c:v>
                </c:pt>
                <c:pt idx="27">
                  <c:v>0.46789730000000002</c:v>
                </c:pt>
                <c:pt idx="28">
                  <c:v>0.46693709999999999</c:v>
                </c:pt>
                <c:pt idx="29">
                  <c:v>0.45265470000000002</c:v>
                </c:pt>
                <c:pt idx="30">
                  <c:v>0.42989349999999998</c:v>
                </c:pt>
                <c:pt idx="31">
                  <c:v>0.42642869999999999</c:v>
                </c:pt>
                <c:pt idx="32">
                  <c:v>0.4480847</c:v>
                </c:pt>
                <c:pt idx="33">
                  <c:v>0.46662100000000001</c:v>
                </c:pt>
                <c:pt idx="34">
                  <c:v>0.47283229999999998</c:v>
                </c:pt>
                <c:pt idx="35">
                  <c:v>0.48307899999999998</c:v>
                </c:pt>
                <c:pt idx="36">
                  <c:v>0.45692899999999997</c:v>
                </c:pt>
                <c:pt idx="37">
                  <c:v>0.44988089999999997</c:v>
                </c:pt>
                <c:pt idx="38">
                  <c:v>0.43736849999999999</c:v>
                </c:pt>
                <c:pt idx="39">
                  <c:v>0.41178730000000002</c:v>
                </c:pt>
                <c:pt idx="40">
                  <c:v>0.42226439999999998</c:v>
                </c:pt>
                <c:pt idx="41">
                  <c:v>0.41010750000000001</c:v>
                </c:pt>
                <c:pt idx="42">
                  <c:v>0.38288329999999998</c:v>
                </c:pt>
                <c:pt idx="43">
                  <c:v>0.34492159999999999</c:v>
                </c:pt>
                <c:pt idx="44">
                  <c:v>0.32261770000000001</c:v>
                </c:pt>
                <c:pt idx="45">
                  <c:v>0.31123010000000001</c:v>
                </c:pt>
                <c:pt idx="46">
                  <c:v>0.34447949999999999</c:v>
                </c:pt>
                <c:pt idx="47">
                  <c:v>0.35711799999999999</c:v>
                </c:pt>
                <c:pt idx="48">
                  <c:v>0.33717710000000001</c:v>
                </c:pt>
                <c:pt idx="49">
                  <c:v>0.33946080000000001</c:v>
                </c:pt>
                <c:pt idx="50">
                  <c:v>0.33766249999999998</c:v>
                </c:pt>
                <c:pt idx="51">
                  <c:v>0.34598250000000003</c:v>
                </c:pt>
                <c:pt idx="52">
                  <c:v>0.35337220000000003</c:v>
                </c:pt>
                <c:pt idx="53">
                  <c:v>0.35055439999999999</c:v>
                </c:pt>
                <c:pt idx="54">
                  <c:v>0.35731259999999998</c:v>
                </c:pt>
                <c:pt idx="55">
                  <c:v>0.364014</c:v>
                </c:pt>
                <c:pt idx="56">
                  <c:v>0.35931550000000001</c:v>
                </c:pt>
                <c:pt idx="57">
                  <c:v>0.36413990000000002</c:v>
                </c:pt>
                <c:pt idx="58">
                  <c:v>0.35516969999999998</c:v>
                </c:pt>
                <c:pt idx="59">
                  <c:v>0.37566379999999999</c:v>
                </c:pt>
                <c:pt idx="60">
                  <c:v>0.37713459999999999</c:v>
                </c:pt>
                <c:pt idx="61">
                  <c:v>0.38118030000000003</c:v>
                </c:pt>
                <c:pt idx="62">
                  <c:v>0.36922519999999998</c:v>
                </c:pt>
                <c:pt idx="63">
                  <c:v>0.36947869999999999</c:v>
                </c:pt>
                <c:pt idx="64">
                  <c:v>0.37557380000000001</c:v>
                </c:pt>
                <c:pt idx="65">
                  <c:v>0.3793994</c:v>
                </c:pt>
                <c:pt idx="66">
                  <c:v>0.36909029999999998</c:v>
                </c:pt>
                <c:pt idx="67">
                  <c:v>0.367091</c:v>
                </c:pt>
                <c:pt idx="68">
                  <c:v>0.35307080000000002</c:v>
                </c:pt>
                <c:pt idx="69">
                  <c:v>0.34444170000000002</c:v>
                </c:pt>
                <c:pt idx="70">
                  <c:v>0.3408253</c:v>
                </c:pt>
                <c:pt idx="71">
                  <c:v>0.33738970000000001</c:v>
                </c:pt>
                <c:pt idx="72">
                  <c:v>0.33501150000000002</c:v>
                </c:pt>
                <c:pt idx="73">
                  <c:v>0.341978</c:v>
                </c:pt>
                <c:pt idx="74">
                  <c:v>0.33779360000000003</c:v>
                </c:pt>
                <c:pt idx="75">
                  <c:v>0.3326924</c:v>
                </c:pt>
                <c:pt idx="76">
                  <c:v>0.32755000000000001</c:v>
                </c:pt>
                <c:pt idx="77">
                  <c:v>0.31228440000000002</c:v>
                </c:pt>
                <c:pt idx="78">
                  <c:v>0.30540719999999999</c:v>
                </c:pt>
                <c:pt idx="79">
                  <c:v>0.31390459999999998</c:v>
                </c:pt>
                <c:pt idx="80">
                  <c:v>0.30626589999999998</c:v>
                </c:pt>
                <c:pt idx="81">
                  <c:v>0.30194389999999999</c:v>
                </c:pt>
                <c:pt idx="82">
                  <c:v>0.29281879999999999</c:v>
                </c:pt>
                <c:pt idx="83">
                  <c:v>0.29415659999999999</c:v>
                </c:pt>
                <c:pt idx="84">
                  <c:v>0.29715989999999998</c:v>
                </c:pt>
                <c:pt idx="85">
                  <c:v>0.30278129999999998</c:v>
                </c:pt>
                <c:pt idx="86">
                  <c:v>0.31210179999999998</c:v>
                </c:pt>
                <c:pt idx="87">
                  <c:v>0.32091940000000002</c:v>
                </c:pt>
                <c:pt idx="88">
                  <c:v>0.32561810000000002</c:v>
                </c:pt>
                <c:pt idx="89">
                  <c:v>0.32763179999999997</c:v>
                </c:pt>
                <c:pt idx="90">
                  <c:v>0.3219381</c:v>
                </c:pt>
                <c:pt idx="91">
                  <c:v>0.32081150000000003</c:v>
                </c:pt>
                <c:pt idx="92">
                  <c:v>0.31377709999999998</c:v>
                </c:pt>
                <c:pt idx="93">
                  <c:v>0.31743539999999998</c:v>
                </c:pt>
                <c:pt idx="94">
                  <c:v>0.31754850000000001</c:v>
                </c:pt>
                <c:pt idx="95">
                  <c:v>0.31714170000000003</c:v>
                </c:pt>
                <c:pt idx="96">
                  <c:v>0.3222834</c:v>
                </c:pt>
                <c:pt idx="97">
                  <c:v>0.3249146</c:v>
                </c:pt>
                <c:pt idx="98">
                  <c:v>0.32765909999999998</c:v>
                </c:pt>
                <c:pt idx="99">
                  <c:v>0.32738410000000001</c:v>
                </c:pt>
                <c:pt idx="100">
                  <c:v>0.3309298</c:v>
                </c:pt>
                <c:pt idx="101">
                  <c:v>0.33418389999999998</c:v>
                </c:pt>
                <c:pt idx="102">
                  <c:v>0.32850210000000002</c:v>
                </c:pt>
                <c:pt idx="103">
                  <c:v>0.33245530000000001</c:v>
                </c:pt>
                <c:pt idx="104">
                  <c:v>0.33534370000000002</c:v>
                </c:pt>
                <c:pt idx="105">
                  <c:v>0.33379959999999997</c:v>
                </c:pt>
                <c:pt idx="106">
                  <c:v>0.33183049999999997</c:v>
                </c:pt>
                <c:pt idx="107">
                  <c:v>0.3387307</c:v>
                </c:pt>
                <c:pt idx="108">
                  <c:v>0.33725810000000001</c:v>
                </c:pt>
                <c:pt idx="109">
                  <c:v>0.32173499999999999</c:v>
                </c:pt>
                <c:pt idx="110">
                  <c:v>0.32604620000000001</c:v>
                </c:pt>
                <c:pt idx="111">
                  <c:v>0.33235350000000002</c:v>
                </c:pt>
                <c:pt idx="112">
                  <c:v>0.32218989999999997</c:v>
                </c:pt>
                <c:pt idx="113">
                  <c:v>0.32631650000000001</c:v>
                </c:pt>
                <c:pt idx="114">
                  <c:v>0.32629249999999999</c:v>
                </c:pt>
                <c:pt idx="115">
                  <c:v>0.32678810000000003</c:v>
                </c:pt>
              </c:numCache>
            </c:numRef>
          </c:val>
          <c:smooth val="1"/>
        </c:ser>
        <c:ser>
          <c:idx val="4"/>
          <c:order val="4"/>
          <c:tx>
            <c:v>Sweden</c:v>
          </c:tx>
          <c:spPr>
            <a:ln w="44450">
              <a:solidFill>
                <a:schemeClr val="accent2"/>
              </a:solidFill>
            </a:ln>
          </c:spPr>
          <c:marker>
            <c:symbol val="triangle"/>
            <c:size val="9"/>
            <c:spPr>
              <a:solidFill>
                <a:schemeClr val="accent2"/>
              </a:solidFill>
              <a:ln>
                <a:solidFill>
                  <a:schemeClr val="accent2"/>
                </a:solidFill>
              </a:ln>
            </c:spPr>
          </c:marker>
          <c:val>
            <c:numRef>
              <c:f>DataG10.1!$N$6:$N$121</c:f>
              <c:numCache>
                <c:formatCode>General</c:formatCode>
                <c:ptCount val="116"/>
                <c:pt idx="3" formatCode="0.0%">
                  <c:v>0.46760000000000002</c:v>
                </c:pt>
                <c:pt idx="7" formatCode="0.0%">
                  <c:v>0.45400000000000001</c:v>
                </c:pt>
                <c:pt idx="12" formatCode="0.0%">
                  <c:v>0.45569999999999999</c:v>
                </c:pt>
                <c:pt idx="16" formatCode="0.0%">
                  <c:v>0.4894</c:v>
                </c:pt>
                <c:pt idx="19" formatCode="0.0%">
                  <c:v>0.45494846226086494</c:v>
                </c:pt>
                <c:pt idx="20" formatCode="0.0%">
                  <c:v>0.4312733238923781</c:v>
                </c:pt>
                <c:pt idx="30" formatCode="0.0%">
                  <c:v>0.40924832322430632</c:v>
                </c:pt>
                <c:pt idx="34" formatCode="0.0%">
                  <c:v>0.38040000000000002</c:v>
                </c:pt>
                <c:pt idx="35" formatCode="0.0%">
                  <c:v>0.36159999999999998</c:v>
                </c:pt>
                <c:pt idx="41" formatCode="0.0%">
                  <c:v>0.34079999999999999</c:v>
                </c:pt>
                <c:pt idx="43" formatCode="0.0%">
                  <c:v>0.35589999999999999</c:v>
                </c:pt>
                <c:pt idx="44" formatCode="0.0%">
                  <c:v>0.3483</c:v>
                </c:pt>
                <c:pt idx="45" formatCode="0.0%">
                  <c:v>0.3422</c:v>
                </c:pt>
                <c:pt idx="46" formatCode="0.0%">
                  <c:v>0.34310000000000002</c:v>
                </c:pt>
                <c:pt idx="47" formatCode="0.0%">
                  <c:v>0.32129999999999997</c:v>
                </c:pt>
                <c:pt idx="48" formatCode="0.0%">
                  <c:v>0.30840000000000001</c:v>
                </c:pt>
                <c:pt idx="49" formatCode="0.0%">
                  <c:v>0.3044</c:v>
                </c:pt>
                <c:pt idx="50" formatCode="0.0%">
                  <c:v>0.30370000000000003</c:v>
                </c:pt>
                <c:pt idx="51" formatCode="0.0%">
                  <c:v>0.2999</c:v>
                </c:pt>
                <c:pt idx="52" formatCode="0.0%">
                  <c:v>0.29220000000000002</c:v>
                </c:pt>
                <c:pt idx="53" formatCode="0.0%">
                  <c:v>0.2974</c:v>
                </c:pt>
                <c:pt idx="54" formatCode="0.0%">
                  <c:v>0.29339999999999999</c:v>
                </c:pt>
                <c:pt idx="55" formatCode="0.0%">
                  <c:v>0.28939999999999999</c:v>
                </c:pt>
                <c:pt idx="56" formatCode="0.0%">
                  <c:v>0.28939999999999999</c:v>
                </c:pt>
                <c:pt idx="57" formatCode="0.0%">
                  <c:v>0.29320000000000002</c:v>
                </c:pt>
                <c:pt idx="58" formatCode="0.0%">
                  <c:v>0.29620000000000002</c:v>
                </c:pt>
                <c:pt idx="59" formatCode="0.0%">
                  <c:v>0.30159999999999998</c:v>
                </c:pt>
                <c:pt idx="60" formatCode="0.0%">
                  <c:v>0.30449999999999999</c:v>
                </c:pt>
                <c:pt idx="61" formatCode="0.0%">
                  <c:v>0.30449999999999999</c:v>
                </c:pt>
                <c:pt idx="62" formatCode="0.0%">
                  <c:v>0.30159999999999998</c:v>
                </c:pt>
                <c:pt idx="63" formatCode="0.0%">
                  <c:v>0.30030000000000001</c:v>
                </c:pt>
                <c:pt idx="64" formatCode="0.0%">
                  <c:v>0.29880000000000001</c:v>
                </c:pt>
                <c:pt idx="65" formatCode="0.0%">
                  <c:v>0.29749999999999999</c:v>
                </c:pt>
                <c:pt idx="66" formatCode="0.0%">
                  <c:v>0.2964</c:v>
                </c:pt>
                <c:pt idx="67" formatCode="0.0%">
                  <c:v>0.30399999999999999</c:v>
                </c:pt>
                <c:pt idx="68" formatCode="0.0%">
                  <c:v>0.3049</c:v>
                </c:pt>
                <c:pt idx="69" formatCode="0.0%">
                  <c:v>0.30159999999999998</c:v>
                </c:pt>
                <c:pt idx="70" formatCode="0.0%">
                  <c:v>0.29470000000000002</c:v>
                </c:pt>
                <c:pt idx="71" formatCode="0.0%">
                  <c:v>0.2848</c:v>
                </c:pt>
                <c:pt idx="72" formatCode="0.0%">
                  <c:v>0.28029999999999999</c:v>
                </c:pt>
                <c:pt idx="73" formatCode="0.0%">
                  <c:v>0.27750000000000002</c:v>
                </c:pt>
                <c:pt idx="74" formatCode="0.0%">
                  <c:v>0.2717</c:v>
                </c:pt>
                <c:pt idx="75" formatCode="0.0%">
                  <c:v>0.2651</c:v>
                </c:pt>
                <c:pt idx="76" formatCode="0.0%">
                  <c:v>0.25690000000000002</c:v>
                </c:pt>
                <c:pt idx="77" formatCode="0.0%">
                  <c:v>0.2485</c:v>
                </c:pt>
                <c:pt idx="78" formatCode="0.0%">
                  <c:v>0.24129999999999999</c:v>
                </c:pt>
                <c:pt idx="79" formatCode="0.0%">
                  <c:v>0.23530000000000001</c:v>
                </c:pt>
                <c:pt idx="80" formatCode="0.0%">
                  <c:v>0.22819999999999999</c:v>
                </c:pt>
                <c:pt idx="81" formatCode="0.0%">
                  <c:v>0.2248</c:v>
                </c:pt>
                <c:pt idx="82" formatCode="0.0%">
                  <c:v>0.22439999999999999</c:v>
                </c:pt>
                <c:pt idx="83" formatCode="0.0%">
                  <c:v>0.2276</c:v>
                </c:pt>
                <c:pt idx="84" formatCode="0.0%">
                  <c:v>0.22589999999999999</c:v>
                </c:pt>
                <c:pt idx="85" formatCode="0.0%">
                  <c:v>0.2278</c:v>
                </c:pt>
                <c:pt idx="86" formatCode="0.0%">
                  <c:v>0.22789999999999999</c:v>
                </c:pt>
                <c:pt idx="87" formatCode="0.0%">
                  <c:v>0.2311</c:v>
                </c:pt>
                <c:pt idx="88" formatCode="0.0%">
                  <c:v>0.23300000000000001</c:v>
                </c:pt>
                <c:pt idx="89" formatCode="0.0%">
                  <c:v>0.2359</c:v>
                </c:pt>
                <c:pt idx="90" formatCode="0.0%">
                  <c:v>0.23619999999999999</c:v>
                </c:pt>
                <c:pt idx="91" formatCode="0.0%">
                  <c:v>0.2651</c:v>
                </c:pt>
                <c:pt idx="92" formatCode="0.0%">
                  <c:v>0.253</c:v>
                </c:pt>
                <c:pt idx="93" formatCode="0.0%">
                  <c:v>0.25509999999999999</c:v>
                </c:pt>
                <c:pt idx="94" formatCode="0.0%">
                  <c:v>0.27139999999999997</c:v>
                </c:pt>
                <c:pt idx="95" formatCode="0.0%">
                  <c:v>0.25790000000000002</c:v>
                </c:pt>
                <c:pt idx="96" formatCode="0.0%">
                  <c:v>0.27260000000000001</c:v>
                </c:pt>
                <c:pt idx="97" formatCode="0.0%">
                  <c:v>0.28129999999999999</c:v>
                </c:pt>
                <c:pt idx="98" formatCode="0.0%">
                  <c:v>0.28270000000000001</c:v>
                </c:pt>
                <c:pt idx="99" formatCode="0.0%">
                  <c:v>0.28857499999999997</c:v>
                </c:pt>
                <c:pt idx="100" formatCode="0.0%">
                  <c:v>0.29744499999999996</c:v>
                </c:pt>
                <c:pt idx="101" formatCode="0.0%">
                  <c:v>0.28042700000000004</c:v>
                </c:pt>
                <c:pt idx="102" formatCode="0.0%">
                  <c:v>0.27939999999999998</c:v>
                </c:pt>
                <c:pt idx="103" formatCode="0.0%">
                  <c:v>0.27729999999999999</c:v>
                </c:pt>
                <c:pt idx="104" formatCode="0.0%">
                  <c:v>0.28210000000000002</c:v>
                </c:pt>
                <c:pt idx="105" formatCode="0.0%">
                  <c:v>0.29770000000000002</c:v>
                </c:pt>
                <c:pt idx="106" formatCode="0.0%">
                  <c:v>0.30719999999999997</c:v>
                </c:pt>
                <c:pt idx="107" formatCode="0.0%">
                  <c:v>0.3169884</c:v>
                </c:pt>
                <c:pt idx="108" formatCode="0.0%">
                  <c:v>0.30275619999999998</c:v>
                </c:pt>
                <c:pt idx="109" formatCode="0.0%">
                  <c:v>0.30027359999999997</c:v>
                </c:pt>
                <c:pt idx="110" formatCode="0.0%">
                  <c:v>0.3099346</c:v>
                </c:pt>
                <c:pt idx="111" formatCode="0.0%">
                  <c:v>0.30885040000000002</c:v>
                </c:pt>
                <c:pt idx="112" formatCode="0.0%">
                  <c:v>0.30453970000000002</c:v>
                </c:pt>
                <c:pt idx="113" formatCode="0.0%">
                  <c:v>0.30624849999999998</c:v>
                </c:pt>
                <c:pt idx="114" formatCode="0.0%">
                  <c:v>0.30739329999999998</c:v>
                </c:pt>
                <c:pt idx="115" formatCode="0.0%">
                  <c:v>0.30675797500000002</c:v>
                </c:pt>
              </c:numCache>
            </c:numRef>
          </c:val>
          <c:smooth val="1"/>
        </c:ser>
        <c:ser>
          <c:idx val="6"/>
          <c:order val="5"/>
          <c:tx>
            <c:v>Germany</c:v>
          </c:tx>
          <c:spPr>
            <a:ln w="44450">
              <a:solidFill>
                <a:schemeClr val="accent3"/>
              </a:solidFill>
            </a:ln>
          </c:spPr>
          <c:marker>
            <c:symbol val="plus"/>
            <c:size val="8"/>
            <c:spPr>
              <a:solidFill>
                <a:schemeClr val="accent3"/>
              </a:solidFill>
              <a:ln>
                <a:solidFill>
                  <a:schemeClr val="accent3"/>
                </a:solidFill>
              </a:ln>
            </c:spPr>
          </c:marker>
          <c:val>
            <c:numRef>
              <c:f>DataG10.1!$L$6:$L$121</c:f>
              <c:numCache>
                <c:formatCode>0.0%</c:formatCode>
                <c:ptCount val="116"/>
                <c:pt idx="0">
                  <c:v>0.48747919510156135</c:v>
                </c:pt>
                <c:pt idx="1">
                  <c:v>0.48115173093029073</c:v>
                </c:pt>
                <c:pt idx="2">
                  <c:v>0.46733211448882339</c:v>
                </c:pt>
                <c:pt idx="3">
                  <c:v>0.4650628437173</c:v>
                </c:pt>
                <c:pt idx="4">
                  <c:v>0.46825653005623191</c:v>
                </c:pt>
                <c:pt idx="5">
                  <c:v>0.47738574293223579</c:v>
                </c:pt>
                <c:pt idx="6">
                  <c:v>0.47693355250451447</c:v>
                </c:pt>
                <c:pt idx="7">
                  <c:v>0.47262445368178935</c:v>
                </c:pt>
                <c:pt idx="8">
                  <c:v>0.4606600185849592</c:v>
                </c:pt>
                <c:pt idx="9">
                  <c:v>0.45526130169910645</c:v>
                </c:pt>
                <c:pt idx="10">
                  <c:v>0.45825778853711346</c:v>
                </c:pt>
                <c:pt idx="11">
                  <c:v>0.45531121685172893</c:v>
                </c:pt>
                <c:pt idx="12">
                  <c:v>0.45761479811274292</c:v>
                </c:pt>
                <c:pt idx="13">
                  <c:v>0.47450434651758983</c:v>
                </c:pt>
                <c:pt idx="14">
                  <c:v>0.48201294016622975</c:v>
                </c:pt>
                <c:pt idx="15">
                  <c:v>0.48889771772773549</c:v>
                </c:pt>
                <c:pt idx="16">
                  <c:v>0.5038937575819562</c:v>
                </c:pt>
                <c:pt idx="17">
                  <c:v>0.50427927309066523</c:v>
                </c:pt>
                <c:pt idx="18">
                  <c:v>0.44052417551351358</c:v>
                </c:pt>
                <c:pt idx="25">
                  <c:v>0.41033423040481226</c:v>
                </c:pt>
                <c:pt idx="26">
                  <c:v>0.40779879424799748</c:v>
                </c:pt>
                <c:pt idx="27">
                  <c:v>0.41850848483787256</c:v>
                </c:pt>
                <c:pt idx="28">
                  <c:v>0.4058198910394854</c:v>
                </c:pt>
                <c:pt idx="29">
                  <c:v>0.40529658864398255</c:v>
                </c:pt>
                <c:pt idx="32">
                  <c:v>0.41181320189999998</c:v>
                </c:pt>
                <c:pt idx="33">
                  <c:v>0.39638280737005044</c:v>
                </c:pt>
                <c:pt idx="34">
                  <c:v>0.40207897190000003</c:v>
                </c:pt>
                <c:pt idx="35">
                  <c:v>0.3799808134841961</c:v>
                </c:pt>
                <c:pt idx="36">
                  <c:v>0.35517147059999998</c:v>
                </c:pt>
                <c:pt idx="37">
                  <c:v>0.38942695542775935</c:v>
                </c:pt>
                <c:pt idx="38">
                  <c:v>0.41762243982101821</c:v>
                </c:pt>
                <c:pt idx="49">
                  <c:v>0.28017283094697448</c:v>
                </c:pt>
                <c:pt idx="50">
                  <c:v>0.29555864329999998</c:v>
                </c:pt>
                <c:pt idx="54">
                  <c:v>0.2782044449963042</c:v>
                </c:pt>
                <c:pt idx="57">
                  <c:v>0.32567283096413285</c:v>
                </c:pt>
                <c:pt idx="61">
                  <c:v>0.30882329939999997</c:v>
                </c:pt>
                <c:pt idx="65">
                  <c:v>0.30706655500000002</c:v>
                </c:pt>
                <c:pt idx="68">
                  <c:v>0.29898735050000003</c:v>
                </c:pt>
                <c:pt idx="71">
                  <c:v>0.31403293609999999</c:v>
                </c:pt>
                <c:pt idx="74">
                  <c:v>0.31653581619999999</c:v>
                </c:pt>
                <c:pt idx="77">
                  <c:v>0.32824401860000002</c:v>
                </c:pt>
                <c:pt idx="80">
                  <c:v>0.31822549820000001</c:v>
                </c:pt>
                <c:pt idx="83">
                  <c:v>0.31316604609999998</c:v>
                </c:pt>
                <c:pt idx="86">
                  <c:v>0.32086669919999999</c:v>
                </c:pt>
                <c:pt idx="89">
                  <c:v>0.34428382870000002</c:v>
                </c:pt>
                <c:pt idx="92">
                  <c:v>0.33377269739999998</c:v>
                </c:pt>
                <c:pt idx="95">
                  <c:v>0.31674903869999999</c:v>
                </c:pt>
                <c:pt idx="98">
                  <c:v>0.35529445650000002</c:v>
                </c:pt>
                <c:pt idx="101">
                  <c:v>0.36167243960000001</c:v>
                </c:pt>
                <c:pt idx="102">
                  <c:v>0.36110416410000001</c:v>
                </c:pt>
                <c:pt idx="103">
                  <c:v>0.35518798829999998</c:v>
                </c:pt>
                <c:pt idx="104">
                  <c:v>0.36009811400000002</c:v>
                </c:pt>
                <c:pt idx="105">
                  <c:v>0.38512096410000002</c:v>
                </c:pt>
                <c:pt idx="106">
                  <c:v>0.38352993010000003</c:v>
                </c:pt>
                <c:pt idx="107">
                  <c:v>0.39545337679999998</c:v>
                </c:pt>
                <c:pt idx="108">
                  <c:v>0.4002855682</c:v>
                </c:pt>
                <c:pt idx="109">
                  <c:v>0.39821762080000001</c:v>
                </c:pt>
                <c:pt idx="110">
                  <c:v>0.3970350647</c:v>
                </c:pt>
                <c:pt idx="111">
                  <c:v>0.39387573240000001</c:v>
                </c:pt>
                <c:pt idx="112">
                  <c:v>0.39447391510000002</c:v>
                </c:pt>
                <c:pt idx="113">
                  <c:v>0.40342250819999997</c:v>
                </c:pt>
                <c:pt idx="114">
                  <c:v>0.39894821165</c:v>
                </c:pt>
                <c:pt idx="115">
                  <c:v>0.40118535992499998</c:v>
                </c:pt>
              </c:numCache>
            </c:numRef>
          </c:val>
          <c:smooth val="0"/>
        </c:ser>
        <c:ser>
          <c:idx val="2"/>
          <c:order val="6"/>
          <c:tx>
            <c:v>Japan</c:v>
          </c:tx>
          <c:spPr>
            <a:ln w="44450">
              <a:solidFill>
                <a:schemeClr val="accent4"/>
              </a:solidFill>
            </a:ln>
          </c:spPr>
          <c:marker>
            <c:symbol val="circle"/>
            <c:size val="8"/>
            <c:spPr>
              <a:solidFill>
                <a:schemeClr val="accent4"/>
              </a:solidFill>
              <a:ln>
                <a:solidFill>
                  <a:schemeClr val="accent4"/>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DataG10.1!$P$6:$P$121</c:f>
              <c:numCache>
                <c:formatCode>0.0%</c:formatCode>
                <c:ptCount val="116"/>
                <c:pt idx="0">
                  <c:v>0.45230503082876811</c:v>
                </c:pt>
                <c:pt idx="1">
                  <c:v>0.47114295798171041</c:v>
                </c:pt>
                <c:pt idx="2">
                  <c:v>0.46432279973661589</c:v>
                </c:pt>
                <c:pt idx="3">
                  <c:v>0.4529670089587764</c:v>
                </c:pt>
                <c:pt idx="4">
                  <c:v>0.44484461677328424</c:v>
                </c:pt>
                <c:pt idx="5">
                  <c:v>0.46625844589192944</c:v>
                </c:pt>
                <c:pt idx="6">
                  <c:v>0.46752306804673432</c:v>
                </c:pt>
                <c:pt idx="7">
                  <c:v>0.4711362742033196</c:v>
                </c:pt>
                <c:pt idx="8">
                  <c:v>0.48866032406275839</c:v>
                </c:pt>
                <c:pt idx="9">
                  <c:v>0.48373087852055985</c:v>
                </c:pt>
                <c:pt idx="10">
                  <c:v>0.48721504160012419</c:v>
                </c:pt>
                <c:pt idx="11">
                  <c:v>0.46437441696742426</c:v>
                </c:pt>
                <c:pt idx="12">
                  <c:v>0.46230972773508983</c:v>
                </c:pt>
                <c:pt idx="13">
                  <c:v>0.45043776464916663</c:v>
                </c:pt>
                <c:pt idx="14">
                  <c:v>0.47880143297836131</c:v>
                </c:pt>
                <c:pt idx="15">
                  <c:v>0.46483667378379773</c:v>
                </c:pt>
                <c:pt idx="16">
                  <c:v>0.4629395748192684</c:v>
                </c:pt>
                <c:pt idx="17">
                  <c:v>0.44306746316582379</c:v>
                </c:pt>
                <c:pt idx="18">
                  <c:v>0.42901661386369661</c:v>
                </c:pt>
                <c:pt idx="19">
                  <c:v>0.39360719352916068</c:v>
                </c:pt>
                <c:pt idx="20">
                  <c:v>0.44099181141123645</c:v>
                </c:pt>
                <c:pt idx="21">
                  <c:v>0.47704644713087702</c:v>
                </c:pt>
                <c:pt idx="22">
                  <c:v>0.50458423976713784</c:v>
                </c:pt>
                <c:pt idx="23">
                  <c:v>0.50902332161665698</c:v>
                </c:pt>
                <c:pt idx="24">
                  <c:v>0.50889427853963609</c:v>
                </c:pt>
                <c:pt idx="25">
                  <c:v>0.47276221697378301</c:v>
                </c:pt>
                <c:pt idx="26">
                  <c:v>0.47867238990134042</c:v>
                </c:pt>
                <c:pt idx="27">
                  <c:v>0.46181936404241031</c:v>
                </c:pt>
                <c:pt idx="28">
                  <c:v>0.47769166251598155</c:v>
                </c:pt>
                <c:pt idx="29">
                  <c:v>0.47369132712833356</c:v>
                </c:pt>
                <c:pt idx="30">
                  <c:v>0.43314599232836559</c:v>
                </c:pt>
                <c:pt idx="31">
                  <c:v>0.44850211849385307</c:v>
                </c:pt>
                <c:pt idx="32">
                  <c:v>0.45319928649741398</c:v>
                </c:pt>
                <c:pt idx="33">
                  <c:v>0.47167825512680744</c:v>
                </c:pt>
                <c:pt idx="34">
                  <c:v>0.489331348063267</c:v>
                </c:pt>
                <c:pt idx="35">
                  <c:v>0.48367926128975142</c:v>
                </c:pt>
                <c:pt idx="36">
                  <c:v>0.48200170128847974</c:v>
                </c:pt>
                <c:pt idx="37">
                  <c:v>0.49717716714613802</c:v>
                </c:pt>
                <c:pt idx="38">
                  <c:v>0.51415923608208891</c:v>
                </c:pt>
                <c:pt idx="39">
                  <c:v>0.46323883788964038</c:v>
                </c:pt>
                <c:pt idx="40">
                  <c:v>0.42460334062958172</c:v>
                </c:pt>
                <c:pt idx="41">
                  <c:v>0.43033285324930987</c:v>
                </c:pt>
                <c:pt idx="42">
                  <c:v>0.38996817875717116</c:v>
                </c:pt>
                <c:pt idx="43">
                  <c:v>0.37912371855072075</c:v>
                </c:pt>
                <c:pt idx="44">
                  <c:v>0.35873468237948747</c:v>
                </c:pt>
                <c:pt idx="45">
                  <c:v>0.27392894794081485</c:v>
                </c:pt>
                <c:pt idx="47">
                  <c:v>0.28864000000000001</c:v>
                </c:pt>
                <c:pt idx="48">
                  <c:v>0.29704999999999998</c:v>
                </c:pt>
                <c:pt idx="49">
                  <c:v>0.32228000000000001</c:v>
                </c:pt>
                <c:pt idx="50">
                  <c:v>0.31705</c:v>
                </c:pt>
                <c:pt idx="51">
                  <c:v>0.32904</c:v>
                </c:pt>
                <c:pt idx="52">
                  <c:v>0.35014000000000001</c:v>
                </c:pt>
                <c:pt idx="53">
                  <c:v>0.33130999999999999</c:v>
                </c:pt>
                <c:pt idx="54">
                  <c:v>0.32799</c:v>
                </c:pt>
                <c:pt idx="55">
                  <c:v>0.31384000000000001</c:v>
                </c:pt>
                <c:pt idx="56">
                  <c:v>0.32200000000000001</c:v>
                </c:pt>
                <c:pt idx="57">
                  <c:v>0.33094000000000001</c:v>
                </c:pt>
                <c:pt idx="58">
                  <c:v>0.33143</c:v>
                </c:pt>
                <c:pt idx="59">
                  <c:v>0.33694000000000002</c:v>
                </c:pt>
                <c:pt idx="60">
                  <c:v>0.33988000000000002</c:v>
                </c:pt>
                <c:pt idx="61">
                  <c:v>0.33938000000000001</c:v>
                </c:pt>
                <c:pt idx="62">
                  <c:v>0.34476000000000001</c:v>
                </c:pt>
                <c:pt idx="63">
                  <c:v>0.31727</c:v>
                </c:pt>
                <c:pt idx="64">
                  <c:v>0.31036999999999998</c:v>
                </c:pt>
                <c:pt idx="65">
                  <c:v>0.30375000000000002</c:v>
                </c:pt>
                <c:pt idx="66">
                  <c:v>0.29844999999999999</c:v>
                </c:pt>
                <c:pt idx="67">
                  <c:v>0.30459000000000003</c:v>
                </c:pt>
                <c:pt idx="68">
                  <c:v>0.30064000000000002</c:v>
                </c:pt>
                <c:pt idx="69">
                  <c:v>0.31862560000000001</c:v>
                </c:pt>
                <c:pt idx="70">
                  <c:v>0.33206399999999997</c:v>
                </c:pt>
                <c:pt idx="71">
                  <c:v>0.34356479999999995</c:v>
                </c:pt>
                <c:pt idx="72">
                  <c:v>0.33647999999999995</c:v>
                </c:pt>
                <c:pt idx="73">
                  <c:v>0.35236799999999996</c:v>
                </c:pt>
                <c:pt idx="74">
                  <c:v>0.32266</c:v>
                </c:pt>
                <c:pt idx="75">
                  <c:v>0.32644000000000001</c:v>
                </c:pt>
                <c:pt idx="76">
                  <c:v>0.31508000000000003</c:v>
                </c:pt>
                <c:pt idx="77">
                  <c:v>0.31616</c:v>
                </c:pt>
                <c:pt idx="78">
                  <c:v>0.32078000000000001</c:v>
                </c:pt>
                <c:pt idx="79">
                  <c:v>0.32951999999999998</c:v>
                </c:pt>
                <c:pt idx="80">
                  <c:v>0.32679000000000002</c:v>
                </c:pt>
                <c:pt idx="81">
                  <c:v>0.32514999999999999</c:v>
                </c:pt>
                <c:pt idx="82">
                  <c:v>0.32450000000000001</c:v>
                </c:pt>
                <c:pt idx="83">
                  <c:v>0.32761000000000001</c:v>
                </c:pt>
                <c:pt idx="84">
                  <c:v>0.32958999999999999</c:v>
                </c:pt>
                <c:pt idx="85">
                  <c:v>0.33452999999999999</c:v>
                </c:pt>
                <c:pt idx="86">
                  <c:v>0.34229999999999999</c:v>
                </c:pt>
                <c:pt idx="87">
                  <c:v>0.36207</c:v>
                </c:pt>
                <c:pt idx="88">
                  <c:v>0.36870000000000003</c:v>
                </c:pt>
                <c:pt idx="89">
                  <c:v>0.36917229999999995</c:v>
                </c:pt>
                <c:pt idx="90">
                  <c:v>0.36977799999999994</c:v>
                </c:pt>
                <c:pt idx="91">
                  <c:v>0.3597745</c:v>
                </c:pt>
                <c:pt idx="92">
                  <c:v>0.33732000000000001</c:v>
                </c:pt>
                <c:pt idx="93">
                  <c:v>0.34294000000000002</c:v>
                </c:pt>
                <c:pt idx="94">
                  <c:v>0.34767999999999999</c:v>
                </c:pt>
                <c:pt idx="95">
                  <c:v>0.35528999999999999</c:v>
                </c:pt>
                <c:pt idx="96">
                  <c:v>0.36035</c:v>
                </c:pt>
                <c:pt idx="97">
                  <c:v>0.35920999999999997</c:v>
                </c:pt>
                <c:pt idx="98">
                  <c:v>0.36525999999999997</c:v>
                </c:pt>
                <c:pt idx="99">
                  <c:v>0.37275999999999998</c:v>
                </c:pt>
                <c:pt idx="100">
                  <c:v>0.38125999999999999</c:v>
                </c:pt>
                <c:pt idx="101">
                  <c:v>0.39589999999999997</c:v>
                </c:pt>
                <c:pt idx="102">
                  <c:v>0.40556999999999999</c:v>
                </c:pt>
                <c:pt idx="103">
                  <c:v>0.41208</c:v>
                </c:pt>
                <c:pt idx="104">
                  <c:v>0.42154000000000003</c:v>
                </c:pt>
                <c:pt idx="105">
                  <c:v>0.42432999999999998</c:v>
                </c:pt>
                <c:pt idx="106">
                  <c:v>0.42752000000000001</c:v>
                </c:pt>
                <c:pt idx="107">
                  <c:v>0.42962</c:v>
                </c:pt>
                <c:pt idx="108">
                  <c:v>0.42286000000000001</c:v>
                </c:pt>
                <c:pt idx="109">
                  <c:v>0.41313</c:v>
                </c:pt>
                <c:pt idx="110">
                  <c:v>0.41565999999999997</c:v>
                </c:pt>
                <c:pt idx="111">
                  <c:v>0.42624000000000001</c:v>
                </c:pt>
                <c:pt idx="112">
                  <c:v>0.41799500000000001</c:v>
                </c:pt>
                <c:pt idx="113">
                  <c:v>0.41439499999999996</c:v>
                </c:pt>
                <c:pt idx="114">
                  <c:v>0.42094999999999999</c:v>
                </c:pt>
                <c:pt idx="115">
                  <c:v>0.42211750000000003</c:v>
                </c:pt>
              </c:numCache>
              <c:extLst xmlns:c15="http://schemas.microsoft.com/office/drawing/2012/chart"/>
            </c:numRef>
          </c:val>
          <c:smooth val="1"/>
        </c:ser>
        <c:dLbls>
          <c:showLegendKey val="0"/>
          <c:showVal val="0"/>
          <c:showCatName val="0"/>
          <c:showSerName val="0"/>
          <c:showPercent val="0"/>
          <c:showBubbleSize val="0"/>
        </c:dLbls>
        <c:marker val="1"/>
        <c:smooth val="0"/>
        <c:axId val="698986176"/>
        <c:axId val="698993232"/>
        <c:extLst/>
      </c:lineChart>
      <c:catAx>
        <c:axId val="698986176"/>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98993232"/>
        <c:crossesAt val="0"/>
        <c:auto val="1"/>
        <c:lblAlgn val="ctr"/>
        <c:lblOffset val="100"/>
        <c:tickLblSkip val="10"/>
        <c:tickMarkSkip val="10"/>
        <c:noMultiLvlLbl val="0"/>
      </c:catAx>
      <c:valAx>
        <c:axId val="698993232"/>
        <c:scaling>
          <c:orientation val="minMax"/>
          <c:max val="0.53"/>
          <c:min val="0.2"/>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400"/>
                  <a:t>Share</a:t>
                </a:r>
                <a:r>
                  <a:rPr lang="fr-FR" sz="1400" baseline="0"/>
                  <a:t> of top decile in total income</a:t>
                </a:r>
                <a:endParaRPr lang="fr-FR" sz="1400"/>
              </a:p>
            </c:rich>
          </c:tx>
          <c:layout>
            <c:manualLayout>
              <c:xMode val="edge"/>
              <c:yMode val="edge"/>
              <c:x val="2.7799850706735053E-3"/>
              <c:y val="0.1828957696255491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98986176"/>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41940626374997542"/>
          <c:y val="9.2910189338646601E-2"/>
          <c:w val="0.39900770326978513"/>
          <c:h val="0.22524479771557654"/>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1800" baseline="0"/>
              <a:t>Figure S10.3. Income Inequality: the top percentile, 1900-2015</a:t>
            </a:r>
            <a:endParaRPr lang="fr-FR" sz="1800"/>
          </a:p>
        </c:rich>
      </c:tx>
      <c:layout>
        <c:manualLayout>
          <c:xMode val="edge"/>
          <c:yMode val="edge"/>
          <c:x val="0.17842690431002214"/>
          <c:y val="4.474017879023579E-3"/>
        </c:manualLayout>
      </c:layout>
      <c:overlay val="0"/>
      <c:spPr>
        <a:noFill/>
        <a:ln w="25400">
          <a:noFill/>
        </a:ln>
      </c:spPr>
    </c:title>
    <c:autoTitleDeleted val="0"/>
    <c:plotArea>
      <c:layout>
        <c:manualLayout>
          <c:layoutTarget val="inner"/>
          <c:xMode val="edge"/>
          <c:yMode val="edge"/>
          <c:x val="0.10075292402461369"/>
          <c:y val="7.2398262970165161E-2"/>
          <c:w val="0.86616395114914224"/>
          <c:h val="0.73562487381385022"/>
        </c:manualLayout>
      </c:layout>
      <c:lineChart>
        <c:grouping val="standard"/>
        <c:varyColors val="0"/>
        <c:ser>
          <c:idx val="0"/>
          <c:order val="0"/>
          <c:tx>
            <c:v>United States</c:v>
          </c:tx>
          <c:spPr>
            <a:ln w="44450"/>
          </c:spPr>
          <c:marker>
            <c:symbol val="square"/>
            <c:size val="8"/>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DataG10.1!$D$6:$D$121</c:f>
              <c:numCache>
                <c:formatCode>General</c:formatCode>
                <c:ptCount val="116"/>
                <c:pt idx="0" formatCode="0.0%">
                  <c:v>0.17</c:v>
                </c:pt>
                <c:pt idx="10" formatCode="0.0%">
                  <c:v>0.18</c:v>
                </c:pt>
                <c:pt idx="13" formatCode="0.0%">
                  <c:v>0.17960041861867684</c:v>
                </c:pt>
                <c:pt idx="14" formatCode="0.0%">
                  <c:v>0.1815794105921632</c:v>
                </c:pt>
                <c:pt idx="15" formatCode="0.0%">
                  <c:v>0.1757772211527503</c:v>
                </c:pt>
                <c:pt idx="16" formatCode="0.0%">
                  <c:v>0.19310755788605957</c:v>
                </c:pt>
                <c:pt idx="17" formatCode="0.0%">
                  <c:v>0.17737148100278474</c:v>
                </c:pt>
                <c:pt idx="18" formatCode="0.0%">
                  <c:v>0.15961472661607251</c:v>
                </c:pt>
                <c:pt idx="19" formatCode="0.0%">
                  <c:v>0.16410778328022629</c:v>
                </c:pt>
                <c:pt idx="20" formatCode="0.0%">
                  <c:v>0.14829819366320032</c:v>
                </c:pt>
                <c:pt idx="21" formatCode="0.0%">
                  <c:v>0.15637915884632855</c:v>
                </c:pt>
                <c:pt idx="22" formatCode="0.0%">
                  <c:v>0.17057628417064824</c:v>
                </c:pt>
                <c:pt idx="23" formatCode="0.0%">
                  <c:v>0.15642493090768797</c:v>
                </c:pt>
                <c:pt idx="24" formatCode="0.0%">
                  <c:v>0.17423080267847396</c:v>
                </c:pt>
                <c:pt idx="25" formatCode="0.0%">
                  <c:v>0.20244504854676584</c:v>
                </c:pt>
                <c:pt idx="26" formatCode="0.0%">
                  <c:v>0.19909051389797588</c:v>
                </c:pt>
                <c:pt idx="27" formatCode="0.0%">
                  <c:v>0.21025033880744509</c:v>
                </c:pt>
                <c:pt idx="28" formatCode="0.0%">
                  <c:v>0.23940249505397071</c:v>
                </c:pt>
                <c:pt idx="29" formatCode="0.0%">
                  <c:v>0.22352883584556571</c:v>
                </c:pt>
                <c:pt idx="30" formatCode="0.0%">
                  <c:v>0.17223273140378864</c:v>
                </c:pt>
                <c:pt idx="31" formatCode="0.0%">
                  <c:v>0.15498458756689251</c:v>
                </c:pt>
                <c:pt idx="32" formatCode="0.0%">
                  <c:v>0.15555930046295793</c:v>
                </c:pt>
                <c:pt idx="33" formatCode="0.0%">
                  <c:v>0.16460087350020167</c:v>
                </c:pt>
                <c:pt idx="34" formatCode="0.0%">
                  <c:v>0.16396989069448942</c:v>
                </c:pt>
                <c:pt idx="35" formatCode="0.0%">
                  <c:v>0.16676285163429341</c:v>
                </c:pt>
                <c:pt idx="36" formatCode="0.0%">
                  <c:v>0.1928824418021155</c:v>
                </c:pt>
                <c:pt idx="37" formatCode="0.0%">
                  <c:v>0.17149341603070714</c:v>
                </c:pt>
                <c:pt idx="38" formatCode="0.0%">
                  <c:v>0.15754923180145183</c:v>
                </c:pt>
                <c:pt idx="39" formatCode="0.0%">
                  <c:v>0.16175457419534936</c:v>
                </c:pt>
                <c:pt idx="40" formatCode="0.0%">
                  <c:v>0.16478073729414297</c:v>
                </c:pt>
                <c:pt idx="41" formatCode="0.0%">
                  <c:v>0.1597068078948374</c:v>
                </c:pt>
                <c:pt idx="42" formatCode="0.0%">
                  <c:v>0.13743618218002113</c:v>
                </c:pt>
                <c:pt idx="43" formatCode="0.0%">
                  <c:v>0.12742525511986413</c:v>
                </c:pt>
                <c:pt idx="44" formatCode="0.0%">
                  <c:v>0.11810090173625534</c:v>
                </c:pt>
                <c:pt idx="45" formatCode="0.0%">
                  <c:v>0.13249640315183925</c:v>
                </c:pt>
                <c:pt idx="46" formatCode="0.0%">
                  <c:v>0.14211234440893966</c:v>
                </c:pt>
                <c:pt idx="47" formatCode="0.0%">
                  <c:v>0.12936414754738529</c:v>
                </c:pt>
                <c:pt idx="48" formatCode="0.0%">
                  <c:v>0.13391129572938365</c:v>
                </c:pt>
                <c:pt idx="49" formatCode="0.0%">
                  <c:v>0.1296463469751733</c:v>
                </c:pt>
                <c:pt idx="50" formatCode="0.0%">
                  <c:v>0.14322852846832809</c:v>
                </c:pt>
                <c:pt idx="51" formatCode="0.0%">
                  <c:v>0.13307576948337796</c:v>
                </c:pt>
                <c:pt idx="52" formatCode="0.0%">
                  <c:v>0.12309381856707043</c:v>
                </c:pt>
                <c:pt idx="53" formatCode="0.0%">
                  <c:v>0.11411408123592144</c:v>
                </c:pt>
                <c:pt idx="54" formatCode="0.0%">
                  <c:v>0.1254230943456256</c:v>
                </c:pt>
                <c:pt idx="55" formatCode="0.0%">
                  <c:v>0.13002585456682811</c:v>
                </c:pt>
                <c:pt idx="56" formatCode="0.0%">
                  <c:v>0.12674467032361331</c:v>
                </c:pt>
                <c:pt idx="57" formatCode="0.0%">
                  <c:v>0.12186611067476841</c:v>
                </c:pt>
                <c:pt idx="58" formatCode="0.0%">
                  <c:v>0.12359993785095756</c:v>
                </c:pt>
                <c:pt idx="59" formatCode="0.0%">
                  <c:v>0.13019787811465292</c:v>
                </c:pt>
                <c:pt idx="60" formatCode="0.0%">
                  <c:v>0.1238804483482449</c:v>
                </c:pt>
                <c:pt idx="61" formatCode="0.0%">
                  <c:v>0.13261047955699135</c:v>
                </c:pt>
                <c:pt idx="62" formatCode="0.0%">
                  <c:v>0.12571999910000001</c:v>
                </c:pt>
                <c:pt idx="64" formatCode="0.0%">
                  <c:v>0.1291999986</c:v>
                </c:pt>
                <c:pt idx="66" formatCode="0.0%">
                  <c:v>0.1264099984</c:v>
                </c:pt>
                <c:pt idx="67" formatCode="0.0%">
                  <c:v>0.1214499979</c:v>
                </c:pt>
                <c:pt idx="68" formatCode="0.0%">
                  <c:v>0.1241899985</c:v>
                </c:pt>
                <c:pt idx="69" formatCode="0.0%">
                  <c:v>0.1151099994</c:v>
                </c:pt>
                <c:pt idx="70" formatCode="0.0%">
                  <c:v>0.10792999960000001</c:v>
                </c:pt>
                <c:pt idx="71" formatCode="0.0%">
                  <c:v>0.11083999980000001</c:v>
                </c:pt>
                <c:pt idx="72" formatCode="0.0%">
                  <c:v>0.11119</c:v>
                </c:pt>
                <c:pt idx="73" formatCode="0.0%">
                  <c:v>0.1101899989</c:v>
                </c:pt>
                <c:pt idx="74" formatCode="0.0%">
                  <c:v>0.10552000039999999</c:v>
                </c:pt>
                <c:pt idx="75" formatCode="0.0%">
                  <c:v>0.1058300008</c:v>
                </c:pt>
                <c:pt idx="76" formatCode="0.0%">
                  <c:v>0.10406000059999999</c:v>
                </c:pt>
                <c:pt idx="77" formatCode="0.0%">
                  <c:v>0.1075099991</c:v>
                </c:pt>
                <c:pt idx="78" formatCode="0.0%">
                  <c:v>0.10629999919999999</c:v>
                </c:pt>
                <c:pt idx="79" formatCode="0.0%">
                  <c:v>0.1114999998</c:v>
                </c:pt>
                <c:pt idx="80" formatCode="0.0%">
                  <c:v>0.10671</c:v>
                </c:pt>
                <c:pt idx="81" formatCode="0.0%">
                  <c:v>0.1105199998</c:v>
                </c:pt>
                <c:pt idx="82" formatCode="0.0%">
                  <c:v>0.1126399995</c:v>
                </c:pt>
                <c:pt idx="83" formatCode="0.0%">
                  <c:v>0.1151400001</c:v>
                </c:pt>
                <c:pt idx="84" formatCode="0.0%">
                  <c:v>0.1249600011</c:v>
                </c:pt>
                <c:pt idx="85" formatCode="0.0%">
                  <c:v>0.12553000089999999</c:v>
                </c:pt>
                <c:pt idx="86" formatCode="0.0%">
                  <c:v>0.12208999869999999</c:v>
                </c:pt>
                <c:pt idx="87" formatCode="0.0%">
                  <c:v>0.1330699984</c:v>
                </c:pt>
                <c:pt idx="88" formatCode="0.0%">
                  <c:v>0.1487599999</c:v>
                </c:pt>
                <c:pt idx="89" formatCode="0.0%">
                  <c:v>0.1446499996</c:v>
                </c:pt>
                <c:pt idx="90" formatCode="0.0%">
                  <c:v>0.1454200004</c:v>
                </c:pt>
                <c:pt idx="91" formatCode="0.0%">
                  <c:v>0.1389100003</c:v>
                </c:pt>
                <c:pt idx="92" formatCode="0.0%">
                  <c:v>0.1501299998</c:v>
                </c:pt>
                <c:pt idx="93" formatCode="0.0%">
                  <c:v>0.14644000069999999</c:v>
                </c:pt>
                <c:pt idx="94" formatCode="0.0%">
                  <c:v>0.14687000110000001</c:v>
                </c:pt>
                <c:pt idx="95" formatCode="0.0%">
                  <c:v>0.1528299991</c:v>
                </c:pt>
                <c:pt idx="96" formatCode="0.0%">
                  <c:v>0.15966999879999999</c:v>
                </c:pt>
                <c:pt idx="97" formatCode="0.0%">
                  <c:v>0.16629000099999999</c:v>
                </c:pt>
                <c:pt idx="98" formatCode="0.0%">
                  <c:v>0.16922999920000001</c:v>
                </c:pt>
                <c:pt idx="99" formatCode="0.0%">
                  <c:v>0.17709000159999999</c:v>
                </c:pt>
                <c:pt idx="100" formatCode="0.0%">
                  <c:v>0.1826599991</c:v>
                </c:pt>
                <c:pt idx="101" formatCode="0.0%">
                  <c:v>0.17267999980000001</c:v>
                </c:pt>
                <c:pt idx="102" formatCode="0.0%">
                  <c:v>0.1705800006</c:v>
                </c:pt>
                <c:pt idx="103" formatCode="0.0%">
                  <c:v>0.1720200013</c:v>
                </c:pt>
                <c:pt idx="104" formatCode="0.0%">
                  <c:v>0.1832199997</c:v>
                </c:pt>
                <c:pt idx="105" formatCode="0.0%">
                  <c:v>0.1937199999</c:v>
                </c:pt>
                <c:pt idx="106" formatCode="0.0%">
                  <c:v>0.2010000019</c:v>
                </c:pt>
                <c:pt idx="107" formatCode="0.0%">
                  <c:v>0.19867000069999999</c:v>
                </c:pt>
                <c:pt idx="108" formatCode="0.0%">
                  <c:v>0.19519999900000001</c:v>
                </c:pt>
                <c:pt idx="109" formatCode="0.0%">
                  <c:v>0.18540999920000001</c:v>
                </c:pt>
                <c:pt idx="110" formatCode="0.0%">
                  <c:v>0.19799999900000001</c:v>
                </c:pt>
                <c:pt idx="111" formatCode="0.0%">
                  <c:v>0.1959999999</c:v>
                </c:pt>
                <c:pt idx="112" formatCode="0.0%">
                  <c:v>0.20778999980000001</c:v>
                </c:pt>
                <c:pt idx="113" formatCode="0.0%">
                  <c:v>0.1959200016</c:v>
                </c:pt>
                <c:pt idx="114" formatCode="0.0%">
                  <c:v>0.2019999978</c:v>
                </c:pt>
                <c:pt idx="115" formatCode="0.0%">
                  <c:v>0.20706381620588488</c:v>
                </c:pt>
              </c:numCache>
            </c:numRef>
          </c:val>
          <c:smooth val="1"/>
        </c:ser>
        <c:ser>
          <c:idx val="5"/>
          <c:order val="1"/>
          <c:tx>
            <c:v>Europe</c:v>
          </c:tx>
          <c:spPr>
            <a:ln w="44450"/>
          </c:spPr>
          <c:marker>
            <c:symbol val="square"/>
            <c:size val="8"/>
            <c:spPr>
              <a:solidFill>
                <a:schemeClr val="accent6"/>
              </a:solidFill>
              <a:ln>
                <a:solidFill>
                  <a:schemeClr val="accent6"/>
                </a:solidFill>
              </a:ln>
            </c:spPr>
          </c:marker>
          <c:val>
            <c:numRef>
              <c:f>DataG10.1!$G$6:$G$121</c:f>
              <c:numCache>
                <c:formatCode>General</c:formatCode>
                <c:ptCount val="116"/>
                <c:pt idx="0" formatCode="0.0%">
                  <c:v>0.21978625030000001</c:v>
                </c:pt>
                <c:pt idx="10" formatCode="0.0%">
                  <c:v>0.22217520173333336</c:v>
                </c:pt>
                <c:pt idx="15" formatCode="0.0%">
                  <c:v>0.20221587904999999</c:v>
                </c:pt>
                <c:pt idx="16" formatCode="0.0%">
                  <c:v>0.22386048069999998</c:v>
                </c:pt>
                <c:pt idx="17" formatCode="0.0%">
                  <c:v>0.23004300215000001</c:v>
                </c:pt>
                <c:pt idx="18" formatCode="0.0%">
                  <c:v>0.19927180313333334</c:v>
                </c:pt>
                <c:pt idx="19" formatCode="0.0%">
                  <c:v>0.18964043333333333</c:v>
                </c:pt>
                <c:pt idx="20" formatCode="0.0%">
                  <c:v>0.17408313250679217</c:v>
                </c:pt>
                <c:pt idx="21" formatCode="0.0%">
                  <c:v>0.185286960786056</c:v>
                </c:pt>
                <c:pt idx="22" formatCode="0.0%">
                  <c:v>0.20614088330457764</c:v>
                </c:pt>
                <c:pt idx="23" formatCode="0.0%">
                  <c:v>0.22112679866395296</c:v>
                </c:pt>
                <c:pt idx="24" formatCode="0.0%">
                  <c:v>0.21078435200634427</c:v>
                </c:pt>
                <c:pt idx="25" formatCode="0.0%">
                  <c:v>0.17449073752540009</c:v>
                </c:pt>
                <c:pt idx="26" formatCode="0.0%">
                  <c:v>0.1725594753609814</c:v>
                </c:pt>
                <c:pt idx="27" formatCode="0.0%">
                  <c:v>0.1749996094587877</c:v>
                </c:pt>
                <c:pt idx="28" formatCode="0.0%">
                  <c:v>0.17515919217562406</c:v>
                </c:pt>
                <c:pt idx="29" formatCode="0.0%">
                  <c:v>0.16941455912713785</c:v>
                </c:pt>
                <c:pt idx="30" formatCode="0.0%">
                  <c:v>0.16532400001507749</c:v>
                </c:pt>
                <c:pt idx="31" formatCode="0.0%">
                  <c:v>0.1683582085848393</c:v>
                </c:pt>
                <c:pt idx="32" formatCode="0.0%">
                  <c:v>0.14909357543888993</c:v>
                </c:pt>
                <c:pt idx="33" formatCode="0.0%">
                  <c:v>0.14988887646056825</c:v>
                </c:pt>
                <c:pt idx="34" formatCode="0.0%">
                  <c:v>0.14321348241783616</c:v>
                </c:pt>
                <c:pt idx="35" formatCode="0.0%">
                  <c:v>0.14990025141190161</c:v>
                </c:pt>
                <c:pt idx="36" formatCode="0.0%">
                  <c:v>0.16136017227912994</c:v>
                </c:pt>
                <c:pt idx="37" formatCode="0.0%">
                  <c:v>0.16451399996666666</c:v>
                </c:pt>
                <c:pt idx="38" formatCode="0.0%">
                  <c:v>0.16629039930316655</c:v>
                </c:pt>
                <c:pt idx="39" formatCode="0.0%">
                  <c:v>0.16809903467070647</c:v>
                </c:pt>
                <c:pt idx="40" formatCode="0.0%">
                  <c:v>0.16259573457297113</c:v>
                </c:pt>
                <c:pt idx="41" formatCode="0.0%">
                  <c:v>0.13505069504324554</c:v>
                </c:pt>
                <c:pt idx="42" formatCode="0.0%">
                  <c:v>0.13768802292715634</c:v>
                </c:pt>
                <c:pt idx="43" formatCode="0.0%">
                  <c:v>0.11607202590404707</c:v>
                </c:pt>
                <c:pt idx="44" formatCode="0.0%">
                  <c:v>0.10843485959438703</c:v>
                </c:pt>
                <c:pt idx="45" formatCode="0.0%">
                  <c:v>0.10438321648922727</c:v>
                </c:pt>
                <c:pt idx="46" formatCode="0.0%">
                  <c:v>0.11546854640448205</c:v>
                </c:pt>
                <c:pt idx="47" formatCode="0.0%">
                  <c:v>0.10841553241729061</c:v>
                </c:pt>
                <c:pt idx="48" formatCode="0.0%">
                  <c:v>0.10158411696142565</c:v>
                </c:pt>
                <c:pt idx="49" formatCode="0.0%">
                  <c:v>9.7610871050000006E-2</c:v>
                </c:pt>
                <c:pt idx="50" formatCode="0.0%">
                  <c:v>0.10047750483291799</c:v>
                </c:pt>
                <c:pt idx="51" formatCode="0.0%">
                  <c:v>9.6730866666666679E-2</c:v>
                </c:pt>
                <c:pt idx="52" formatCode="0.0%">
                  <c:v>9.3511933333333339E-2</c:v>
                </c:pt>
                <c:pt idx="53" formatCode="0.0%">
                  <c:v>9.1828366666666661E-2</c:v>
                </c:pt>
                <c:pt idx="54" formatCode="0.0%">
                  <c:v>9.3080924625000006E-2</c:v>
                </c:pt>
                <c:pt idx="55" formatCode="0.0%">
                  <c:v>9.1405266666666665E-2</c:v>
                </c:pt>
                <c:pt idx="56" formatCode="0.0%">
                  <c:v>8.8148099999999993E-2</c:v>
                </c:pt>
                <c:pt idx="57" formatCode="0.0%">
                  <c:v>9.4937508749999996E-2</c:v>
                </c:pt>
                <c:pt idx="58" formatCode="0.0%">
                  <c:v>8.6709633333333327E-2</c:v>
                </c:pt>
                <c:pt idx="59" formatCode="0.0%">
                  <c:v>8.9662499999999992E-2</c:v>
                </c:pt>
                <c:pt idx="60" formatCode="0.0%">
                  <c:v>9.0793566666666659E-2</c:v>
                </c:pt>
                <c:pt idx="61" formatCode="0.0%">
                  <c:v>0.10494201876666666</c:v>
                </c:pt>
                <c:pt idx="62" formatCode="0.0%">
                  <c:v>8.6982066666666649E-2</c:v>
                </c:pt>
                <c:pt idx="63" formatCode="0.0%">
                  <c:v>8.6447466666666681E-2</c:v>
                </c:pt>
                <c:pt idx="64" formatCode="0.0%">
                  <c:v>8.6314299999999997E-2</c:v>
                </c:pt>
                <c:pt idx="65" formatCode="0.0%">
                  <c:v>9.5872424100000006E-2</c:v>
                </c:pt>
                <c:pt idx="66" formatCode="0.0%">
                  <c:v>8.3530933333333335E-2</c:v>
                </c:pt>
                <c:pt idx="67" formatCode="0.0%">
                  <c:v>8.3408499999999997E-2</c:v>
                </c:pt>
                <c:pt idx="68" formatCode="0.0%">
                  <c:v>8.9156751925E-2</c:v>
                </c:pt>
                <c:pt idx="69" formatCode="0.0%">
                  <c:v>7.97794E-2</c:v>
                </c:pt>
                <c:pt idx="70" formatCode="0.0%">
                  <c:v>7.6756100000000008E-2</c:v>
                </c:pt>
                <c:pt idx="71" formatCode="0.0%">
                  <c:v>8.50309276E-2</c:v>
                </c:pt>
                <c:pt idx="72" formatCode="0.0%">
                  <c:v>7.4159366666666671E-2</c:v>
                </c:pt>
                <c:pt idx="73" formatCode="0.0%">
                  <c:v>7.6148633333333327E-2</c:v>
                </c:pt>
                <c:pt idx="74" formatCode="0.0%">
                  <c:v>8.0325230950000007E-2</c:v>
                </c:pt>
                <c:pt idx="75" formatCode="0.0%">
                  <c:v>6.8719133333333335E-2</c:v>
                </c:pt>
                <c:pt idx="76" formatCode="0.0%">
                  <c:v>6.6864699999999999E-2</c:v>
                </c:pt>
                <c:pt idx="77" formatCode="0.0%">
                  <c:v>7.3844818000000007E-2</c:v>
                </c:pt>
                <c:pt idx="78" formatCode="0.0%">
                  <c:v>6.1826633333333332E-2</c:v>
                </c:pt>
                <c:pt idx="79" formatCode="0.0%">
                  <c:v>6.2730466666666665E-2</c:v>
                </c:pt>
                <c:pt idx="80" formatCode="0.0%">
                  <c:v>7.6509295399999996E-2</c:v>
                </c:pt>
                <c:pt idx="81" formatCode="0.0%">
                  <c:v>6.3179933333333327E-2</c:v>
                </c:pt>
                <c:pt idx="82" formatCode="0.0%">
                  <c:v>6.1488533333333338E-2</c:v>
                </c:pt>
                <c:pt idx="83" formatCode="0.0%">
                  <c:v>7.1120011225000002E-2</c:v>
                </c:pt>
                <c:pt idx="84" formatCode="0.0%">
                  <c:v>6.329573333333334E-2</c:v>
                </c:pt>
                <c:pt idx="85" formatCode="0.0%">
                  <c:v>6.5757966666666667E-2</c:v>
                </c:pt>
                <c:pt idx="86" formatCode="0.0%">
                  <c:v>7.6255193424999992E-2</c:v>
                </c:pt>
                <c:pt idx="87" formatCode="0.0%">
                  <c:v>7.1763833333333332E-2</c:v>
                </c:pt>
                <c:pt idx="88" formatCode="0.0%">
                  <c:v>7.6216800000000015E-2</c:v>
                </c:pt>
                <c:pt idx="89" formatCode="0.0%">
                  <c:v>8.7700667674999996E-2</c:v>
                </c:pt>
                <c:pt idx="90" formatCode="0.0%">
                  <c:v>8.1106904766666668E-2</c:v>
                </c:pt>
                <c:pt idx="91" formatCode="0.0%">
                  <c:v>8.8057266666666675E-2</c:v>
                </c:pt>
                <c:pt idx="92" formatCode="0.0%">
                  <c:v>8.4510015975000005E-2</c:v>
                </c:pt>
                <c:pt idx="93" formatCode="0.0%">
                  <c:v>8.4588931966666669E-2</c:v>
                </c:pt>
                <c:pt idx="94" formatCode="0.0%">
                  <c:v>8.9946744633333339E-2</c:v>
                </c:pt>
                <c:pt idx="95" formatCode="0.0%">
                  <c:v>8.5331278750000003E-2</c:v>
                </c:pt>
                <c:pt idx="96" formatCode="0.0%">
                  <c:v>9.641406823333333E-2</c:v>
                </c:pt>
                <c:pt idx="97" formatCode="0.0%">
                  <c:v>0.1003927</c:v>
                </c:pt>
                <c:pt idx="98" formatCode="0.0%">
                  <c:v>0.107994808175</c:v>
                </c:pt>
                <c:pt idx="99" formatCode="0.0%">
                  <c:v>0.109537286</c:v>
                </c:pt>
                <c:pt idx="100" formatCode="0.0%">
                  <c:v>0.11328680406666668</c:v>
                </c:pt>
                <c:pt idx="101" formatCode="0.0%">
                  <c:v>0.11117547484999998</c:v>
                </c:pt>
                <c:pt idx="102" formatCode="0.0%">
                  <c:v>0.10653786804999998</c:v>
                </c:pt>
                <c:pt idx="103" formatCode="0.0%">
                  <c:v>0.10687453505</c:v>
                </c:pt>
                <c:pt idx="104" formatCode="0.0%">
                  <c:v>0.10972785959999999</c:v>
                </c:pt>
                <c:pt idx="105" formatCode="0.0%">
                  <c:v>0.119045335925</c:v>
                </c:pt>
                <c:pt idx="106" formatCode="0.0%">
                  <c:v>0.12202602792499999</c:v>
                </c:pt>
                <c:pt idx="107" formatCode="0.0%">
                  <c:v>0.127771159425</c:v>
                </c:pt>
                <c:pt idx="108" formatCode="0.0%">
                  <c:v>0.12620164857500002</c:v>
                </c:pt>
                <c:pt idx="109" formatCode="0.0%">
                  <c:v>0.117955659125</c:v>
                </c:pt>
                <c:pt idx="110" formatCode="0.0%">
                  <c:v>0.1137718394</c:v>
                </c:pt>
                <c:pt idx="111" formatCode="0.0%">
                  <c:v>0.11626227</c:v>
                </c:pt>
                <c:pt idx="112" formatCode="0.0%">
                  <c:v>0.1120500116</c:v>
                </c:pt>
                <c:pt idx="113" formatCode="0.0%">
                  <c:v>0.11820656355</c:v>
                </c:pt>
                <c:pt idx="114" formatCode="0.0%">
                  <c:v>0.11663051296249999</c:v>
                </c:pt>
                <c:pt idx="115" formatCode="0.0%">
                  <c:v>0.1176662640375</c:v>
                </c:pt>
              </c:numCache>
            </c:numRef>
          </c:val>
          <c:smooth val="0"/>
        </c:ser>
        <c:dLbls>
          <c:showLegendKey val="0"/>
          <c:showVal val="0"/>
          <c:showCatName val="0"/>
          <c:showSerName val="0"/>
          <c:showPercent val="0"/>
          <c:showBubbleSize val="0"/>
        </c:dLbls>
        <c:marker val="1"/>
        <c:smooth val="0"/>
        <c:axId val="698985784"/>
        <c:axId val="698984216"/>
        <c:extLst>
          <c:ext xmlns:c15="http://schemas.microsoft.com/office/drawing/2012/chart" uri="{02D57815-91ED-43cb-92C2-25804820EDAC}">
            <c15:filteredLineSeries>
              <c15:ser>
                <c:idx val="1"/>
                <c:order val="2"/>
                <c:tx>
                  <c:v>Royaume-Uni</c:v>
                </c:tx>
                <c:spPr>
                  <a:ln w="44450">
                    <a:solidFill>
                      <a:srgbClr val="C00000"/>
                    </a:solidFill>
                  </a:ln>
                </c:spPr>
                <c:marker>
                  <c:symbol val="diamond"/>
                  <c:size val="9"/>
                  <c:spPr>
                    <a:solidFill>
                      <a:srgbClr val="C00000"/>
                    </a:solidFill>
                    <a:ln>
                      <a:solidFill>
                        <a:srgbClr val="C00000"/>
                      </a:solidFill>
                    </a:ln>
                  </c:spPr>
                </c:marker>
                <c:val>
                  <c:numRef>
                    <c:extLst>
                      <c:ext uri="{02D57815-91ED-43cb-92C2-25804820EDAC}">
                        <c15:formulaRef>
                          <c15:sqref>DataG10.1!$K$6:$K$121</c15:sqref>
                        </c15:formulaRef>
                      </c:ext>
                    </c:extLst>
                    <c:numCache>
                      <c:formatCode>General</c:formatCode>
                      <c:ptCount val="116"/>
                      <c:pt idx="0" formatCode="0.0%">
                        <c:v>0.25</c:v>
                      </c:pt>
                      <c:pt idx="10" formatCode="0.0%">
                        <c:v>0.25950000000000001</c:v>
                      </c:pt>
                      <c:pt idx="18" formatCode="0.0%">
                        <c:v>0.19239999999999999</c:v>
                      </c:pt>
                      <c:pt idx="19" formatCode="0.0%">
                        <c:v>0.19589999999999999</c:v>
                      </c:pt>
                      <c:pt idx="20" formatCode="0.0%">
                        <c:v>0.17666179752037642</c:v>
                      </c:pt>
                      <c:pt idx="21" formatCode="0.0%">
                        <c:v>0.17925322157211196</c:v>
                      </c:pt>
                      <c:pt idx="22" formatCode="0.0%">
                        <c:v>0.2028857666091553</c:v>
                      </c:pt>
                      <c:pt idx="23" formatCode="0.0%">
                        <c:v>0.20951229732790594</c:v>
                      </c:pt>
                      <c:pt idx="24" formatCode="0.0%">
                        <c:v>0.20575640401268855</c:v>
                      </c:pt>
                      <c:pt idx="25" formatCode="0.0%">
                        <c:v>0.20144974567620025</c:v>
                      </c:pt>
                      <c:pt idx="26" formatCode="0.0%">
                        <c:v>0.20027775398294417</c:v>
                      </c:pt>
                      <c:pt idx="27" formatCode="0.0%">
                        <c:v>0.19766071837636312</c:v>
                      </c:pt>
                      <c:pt idx="28" formatCode="0.0%">
                        <c:v>0.20037036852687232</c:v>
                      </c:pt>
                      <c:pt idx="29" formatCode="0.0%">
                        <c:v>0.19694639248141352</c:v>
                      </c:pt>
                      <c:pt idx="30" formatCode="0.0%">
                        <c:v>0.18605720004523243</c:v>
                      </c:pt>
                      <c:pt idx="31" formatCode="0.0%">
                        <c:v>0.17209671716967859</c:v>
                      </c:pt>
                      <c:pt idx="32" formatCode="0.0%">
                        <c:v>0.16612471651666977</c:v>
                      </c:pt>
                      <c:pt idx="33" formatCode="0.0%">
                        <c:v>0.16442657198170479</c:v>
                      </c:pt>
                      <c:pt idx="34" formatCode="0.0%">
                        <c:v>0.16636263157134454</c:v>
                      </c:pt>
                      <c:pt idx="35" formatCode="0.0%">
                        <c:v>0.17201282724760647</c:v>
                      </c:pt>
                      <c:pt idx="36" formatCode="0.0%">
                        <c:v>0.17498489843738974</c:v>
                      </c:pt>
                      <c:pt idx="37" formatCode="0.0%">
                        <c:v>0.16980000000000001</c:v>
                      </c:pt>
                      <c:pt idx="38" formatCode="0.0%">
                        <c:v>0.1736848751094997</c:v>
                      </c:pt>
                      <c:pt idx="39" formatCode="0.0%">
                        <c:v>0.17206826934141292</c:v>
                      </c:pt>
                      <c:pt idx="40" formatCode="0.0%">
                        <c:v>0.15734366914594228</c:v>
                      </c:pt>
                      <c:pt idx="41" formatCode="0.0%">
                        <c:v>0.14197278512973663</c:v>
                      </c:pt>
                      <c:pt idx="42" formatCode="0.0%">
                        <c:v>0.12889504585431269</c:v>
                      </c:pt>
                      <c:pt idx="43" formatCode="0.0%">
                        <c:v>0.12545247771214121</c:v>
                      </c:pt>
                      <c:pt idx="44" formatCode="0.0%">
                        <c:v>0.12504287878316106</c:v>
                      </c:pt>
                      <c:pt idx="45" formatCode="0.0%">
                        <c:v>0.13065304946768183</c:v>
                      </c:pt>
                      <c:pt idx="46" formatCode="0.0%">
                        <c:v>0.14107253921344609</c:v>
                      </c:pt>
                      <c:pt idx="47" formatCode="0.0%">
                        <c:v>0.13154139725187181</c:v>
                      </c:pt>
                      <c:pt idx="48" formatCode="0.0%">
                        <c:v>0.12610195088427695</c:v>
                      </c:pt>
                      <c:pt idx="49" formatCode="0.0%">
                        <c:v>0.1147</c:v>
                      </c:pt>
                      <c:pt idx="50" formatCode="0.0%">
                        <c:v>0.120578170431672</c:v>
                      </c:pt>
                      <c:pt idx="51" formatCode="0.0%">
                        <c:v>0.1089</c:v>
                      </c:pt>
                      <c:pt idx="52" formatCode="0.0%">
                        <c:v>0.10199999999999999</c:v>
                      </c:pt>
                      <c:pt idx="53" formatCode="0.0%">
                        <c:v>9.7199999999999995E-2</c:v>
                      </c:pt>
                      <c:pt idx="54" formatCode="0.0%">
                        <c:v>9.6699999999999994E-2</c:v>
                      </c:pt>
                      <c:pt idx="55" formatCode="0.0%">
                        <c:v>9.2999999999999999E-2</c:v>
                      </c:pt>
                      <c:pt idx="56" formatCode="0.0%">
                        <c:v>8.7499999999999994E-2</c:v>
                      </c:pt>
                      <c:pt idx="57" formatCode="0.0%">
                        <c:v>8.6999999999999994E-2</c:v>
                      </c:pt>
                      <c:pt idx="58" formatCode="0.0%">
                        <c:v>8.7599999999999997E-2</c:v>
                      </c:pt>
                      <c:pt idx="59" formatCode="0.0%">
                        <c:v>8.5999999999999993E-2</c:v>
                      </c:pt>
                      <c:pt idx="60" formatCode="0.0%">
                        <c:v>8.8700000000000001E-2</c:v>
                      </c:pt>
                      <c:pt idx="62" formatCode="0.0%">
                        <c:v>8.43E-2</c:v>
                      </c:pt>
                      <c:pt idx="63" formatCode="0.0%">
                        <c:v>8.4900000000000003E-2</c:v>
                      </c:pt>
                      <c:pt idx="64" formatCode="0.0%">
                        <c:v>8.48E-2</c:v>
                      </c:pt>
                      <c:pt idx="65" formatCode="0.0%">
                        <c:v>8.5500000000000007E-2</c:v>
                      </c:pt>
                      <c:pt idx="66" formatCode="0.0%">
                        <c:v>7.9200000000000007E-2</c:v>
                      </c:pt>
                      <c:pt idx="67" formatCode="0.0%">
                        <c:v>7.6899999999999996E-2</c:v>
                      </c:pt>
                      <c:pt idx="68" formatCode="0.0%">
                        <c:v>7.5399999999999995E-2</c:v>
                      </c:pt>
                      <c:pt idx="69" formatCode="0.0%">
                        <c:v>7.46E-2</c:v>
                      </c:pt>
                      <c:pt idx="70" formatCode="0.0%">
                        <c:v>7.0499999999999993E-2</c:v>
                      </c:pt>
                      <c:pt idx="71" formatCode="0.0%">
                        <c:v>7.0199999999999999E-2</c:v>
                      </c:pt>
                      <c:pt idx="72" formatCode="0.0%">
                        <c:v>6.9400000000000003E-2</c:v>
                      </c:pt>
                      <c:pt idx="73" formatCode="0.0%">
                        <c:v>6.9900000000000004E-2</c:v>
                      </c:pt>
                      <c:pt idx="74" formatCode="0.0%">
                        <c:v>6.54E-2</c:v>
                      </c:pt>
                      <c:pt idx="75" formatCode="0.0%">
                        <c:v>6.0999999999999999E-2</c:v>
                      </c:pt>
                      <c:pt idx="76" formatCode="0.0%">
                        <c:v>5.8900000000000001E-2</c:v>
                      </c:pt>
                      <c:pt idx="77" formatCode="0.0%">
                        <c:v>5.9299999999999999E-2</c:v>
                      </c:pt>
                      <c:pt idx="78" formatCode="0.0%">
                        <c:v>5.7200000000000001E-2</c:v>
                      </c:pt>
                      <c:pt idx="79" formatCode="0.0%">
                        <c:v>5.9299999999999999E-2</c:v>
                      </c:pt>
                      <c:pt idx="81" formatCode="0.0%">
                        <c:v>6.6699999999999995E-2</c:v>
                      </c:pt>
                      <c:pt idx="82" formatCode="0.0%">
                        <c:v>6.8500000000000005E-2</c:v>
                      </c:pt>
                      <c:pt idx="83" formatCode="0.0%">
                        <c:v>6.83E-2</c:v>
                      </c:pt>
                      <c:pt idx="84" formatCode="0.0%">
                        <c:v>7.1599999999999997E-2</c:v>
                      </c:pt>
                      <c:pt idx="85" formatCode="0.0%">
                        <c:v>7.3999999999999996E-2</c:v>
                      </c:pt>
                      <c:pt idx="86" formatCode="0.0%">
                        <c:v>7.5499999999999998E-2</c:v>
                      </c:pt>
                      <c:pt idx="87" formatCode="0.0%">
                        <c:v>7.7799999999999994E-2</c:v>
                      </c:pt>
                      <c:pt idx="88" formatCode="0.0%">
                        <c:v>8.6300000000000002E-2</c:v>
                      </c:pt>
                      <c:pt idx="89" formatCode="0.0%">
                        <c:v>8.6699999999999999E-2</c:v>
                      </c:pt>
                      <c:pt idx="90" formatCode="0.0%">
                        <c:v>9.8005114300000001E-2</c:v>
                      </c:pt>
                      <c:pt idx="91" formatCode="0.0%">
                        <c:v>0.1032</c:v>
                      </c:pt>
                      <c:pt idx="92" formatCode="0.0%">
                        <c:v>9.8601278400000006E-2</c:v>
                      </c:pt>
                      <c:pt idx="93" formatCode="0.0%">
                        <c:v>0.1036076959</c:v>
                      </c:pt>
                      <c:pt idx="94" formatCode="0.0%">
                        <c:v>0.1062544339</c:v>
                      </c:pt>
                      <c:pt idx="95" formatCode="0.0%">
                        <c:v>0.1075</c:v>
                      </c:pt>
                      <c:pt idx="96" formatCode="0.0%">
                        <c:v>0.11900820469999999</c:v>
                      </c:pt>
                      <c:pt idx="97" formatCode="0.0%">
                        <c:v>0.1207</c:v>
                      </c:pt>
                      <c:pt idx="98" formatCode="0.0%">
                        <c:v>0.12529919889999999</c:v>
                      </c:pt>
                      <c:pt idx="99" formatCode="0.0%">
                        <c:v>0.132385958</c:v>
                      </c:pt>
                      <c:pt idx="100" formatCode="0.0%">
                        <c:v>0.1350844122</c:v>
                      </c:pt>
                      <c:pt idx="101" formatCode="0.0%">
                        <c:v>0.13386109169999999</c:v>
                      </c:pt>
                      <c:pt idx="102" formatCode="0.0%">
                        <c:v>0.1302581951</c:v>
                      </c:pt>
                      <c:pt idx="103" formatCode="0.0%">
                        <c:v>0.13239406989999999</c:v>
                      </c:pt>
                      <c:pt idx="104" formatCode="0.0%">
                        <c:v>0.1330055456</c:v>
                      </c:pt>
                      <c:pt idx="105" formatCode="0.0%">
                        <c:v>0.1422375381</c:v>
                      </c:pt>
                      <c:pt idx="106" formatCode="0.0%">
                        <c:v>0.1482</c:v>
                      </c:pt>
                      <c:pt idx="107" formatCode="0.0%">
                        <c:v>0.15440000000000001</c:v>
                      </c:pt>
                      <c:pt idx="108" formatCode="0.0%">
                        <c:v>0.15404681810000001</c:v>
                      </c:pt>
                      <c:pt idx="109" formatCode="0.0%">
                        <c:v>0.1542</c:v>
                      </c:pt>
                      <c:pt idx="110" formatCode="0.0%">
                        <c:v>0.1255</c:v>
                      </c:pt>
                      <c:pt idx="111" formatCode="0.0%">
                        <c:v>0.1293</c:v>
                      </c:pt>
                      <c:pt idx="112" formatCode="0.0%">
                        <c:v>0.1269690208</c:v>
                      </c:pt>
                      <c:pt idx="113" formatCode="0.0%">
                        <c:v>0.14526931109999999</c:v>
                      </c:pt>
                      <c:pt idx="114" formatCode="0.0%">
                        <c:v>0.13880000000000001</c:v>
                      </c:pt>
                      <c:pt idx="115" formatCode="0.0%">
                        <c:v>0.14203465555</c:v>
                      </c:pt>
                    </c:numCache>
                  </c:numRef>
                </c:val>
                <c:smooth val="0"/>
              </c15:ser>
            </c15:filteredLineSeries>
            <c15:filteredLineSeries>
              <c15:ser>
                <c:idx val="3"/>
                <c:order val="3"/>
                <c:tx>
                  <c:v>France</c:v>
                </c:tx>
                <c:spPr>
                  <a:ln w="44450">
                    <a:solidFill>
                      <a:srgbClr val="7030A0"/>
                    </a:solidFill>
                  </a:ln>
                </c:spPr>
                <c:marker>
                  <c:symbol val="circle"/>
                  <c:size val="8"/>
                  <c:spPr>
                    <a:solidFill>
                      <a:srgbClr val="7030A0"/>
                    </a:solidFill>
                    <a:ln>
                      <a:solidFill>
                        <a:srgbClr val="7030A0"/>
                      </a:solidFill>
                    </a:ln>
                  </c:spPr>
                </c:marker>
                <c:val>
                  <c:numRef>
                    <c:extLst xmlns:c15="http://schemas.microsoft.com/office/drawing/2012/chart">
                      <c:ext xmlns:c15="http://schemas.microsoft.com/office/drawing/2012/chart" uri="{02D57815-91ED-43cb-92C2-25804820EDAC}">
                        <c15:formulaRef>
                          <c15:sqref>DataG10.1!$I$6:$I$121</c15:sqref>
                        </c15:formulaRef>
                      </c:ext>
                    </c:extLst>
                    <c:numCache>
                      <c:formatCode>0.0%</c:formatCode>
                      <c:ptCount val="116"/>
                      <c:pt idx="0">
                        <c:v>0.22047639999999999</c:v>
                      </c:pt>
                      <c:pt idx="10">
                        <c:v>0.22946559999999999</c:v>
                      </c:pt>
                      <c:pt idx="15">
                        <c:v>0.19826530000000001</c:v>
                      </c:pt>
                      <c:pt idx="16">
                        <c:v>0.22839419999999999</c:v>
                      </c:pt>
                      <c:pt idx="17">
                        <c:v>0.22602030000000001</c:v>
                      </c:pt>
                      <c:pt idx="18">
                        <c:v>0.20094219999999999</c:v>
                      </c:pt>
                      <c:pt idx="19">
                        <c:v>0.20952129999999999</c:v>
                      </c:pt>
                      <c:pt idx="20">
                        <c:v>0.20068759999999999</c:v>
                      </c:pt>
                      <c:pt idx="21">
                        <c:v>0.19132070000000001</c:v>
                      </c:pt>
                      <c:pt idx="22">
                        <c:v>0.209396</c:v>
                      </c:pt>
                      <c:pt idx="23">
                        <c:v>0.23274130000000001</c:v>
                      </c:pt>
                      <c:pt idx="24">
                        <c:v>0.21581230000000001</c:v>
                      </c:pt>
                      <c:pt idx="25">
                        <c:v>0.20956089999999999</c:v>
                      </c:pt>
                      <c:pt idx="26">
                        <c:v>0.20563400000000001</c:v>
                      </c:pt>
                      <c:pt idx="27">
                        <c:v>0.2126362</c:v>
                      </c:pt>
                      <c:pt idx="28">
                        <c:v>0.21388289999999999</c:v>
                      </c:pt>
                      <c:pt idx="29">
                        <c:v>0.20021639999999999</c:v>
                      </c:pt>
                      <c:pt idx="30">
                        <c:v>0.17241480000000001</c:v>
                      </c:pt>
                      <c:pt idx="31">
                        <c:v>0.16461970000000001</c:v>
                      </c:pt>
                      <c:pt idx="32">
                        <c:v>0.168712</c:v>
                      </c:pt>
                      <c:pt idx="33">
                        <c:v>0.17660219999999999</c:v>
                      </c:pt>
                      <c:pt idx="34">
                        <c:v>0.1763747</c:v>
                      </c:pt>
                      <c:pt idx="35">
                        <c:v>0.18385989999999999</c:v>
                      </c:pt>
                      <c:pt idx="36">
                        <c:v>0.17300760000000001</c:v>
                      </c:pt>
                      <c:pt idx="37">
                        <c:v>0.17452860000000001</c:v>
                      </c:pt>
                      <c:pt idx="38">
                        <c:v>0.1651695</c:v>
                      </c:pt>
                      <c:pt idx="39">
                        <c:v>0.16412979999999999</c:v>
                      </c:pt>
                      <c:pt idx="40">
                        <c:v>0.16784779999999999</c:v>
                      </c:pt>
                      <c:pt idx="41">
                        <c:v>0.1601793</c:v>
                      </c:pt>
                      <c:pt idx="42">
                        <c:v>0.146481</c:v>
                      </c:pt>
                      <c:pt idx="43">
                        <c:v>0.1182636</c:v>
                      </c:pt>
                      <c:pt idx="44">
                        <c:v>9.9761699999999995E-2</c:v>
                      </c:pt>
                      <c:pt idx="45">
                        <c:v>8.4696599999999997E-2</c:v>
                      </c:pt>
                      <c:pt idx="46">
                        <c:v>0.1043331</c:v>
                      </c:pt>
                      <c:pt idx="47">
                        <c:v>0.1071052</c:v>
                      </c:pt>
                      <c:pt idx="48">
                        <c:v>9.9050399999999997E-2</c:v>
                      </c:pt>
                      <c:pt idx="49">
                        <c:v>0.1026966</c:v>
                      </c:pt>
                      <c:pt idx="50">
                        <c:v>0.10341599999999999</c:v>
                      </c:pt>
                      <c:pt idx="51">
                        <c:v>0.10699259999999999</c:v>
                      </c:pt>
                      <c:pt idx="52">
                        <c:v>0.10963580000000001</c:v>
                      </c:pt>
                      <c:pt idx="53">
                        <c:v>0.1083851</c:v>
                      </c:pt>
                      <c:pt idx="54">
                        <c:v>0.1104509</c:v>
                      </c:pt>
                      <c:pt idx="55">
                        <c:v>0.1126158</c:v>
                      </c:pt>
                      <c:pt idx="56">
                        <c:v>0.1096443</c:v>
                      </c:pt>
                      <c:pt idx="57">
                        <c:v>0.1123214</c:v>
                      </c:pt>
                      <c:pt idx="58">
                        <c:v>0.1036289</c:v>
                      </c:pt>
                      <c:pt idx="59">
                        <c:v>0.1121875</c:v>
                      </c:pt>
                      <c:pt idx="60">
                        <c:v>0.11458069999999999</c:v>
                      </c:pt>
                      <c:pt idx="61">
                        <c:v>0.11566659999999999</c:v>
                      </c:pt>
                      <c:pt idx="62">
                        <c:v>0.10944619999999999</c:v>
                      </c:pt>
                      <c:pt idx="63">
                        <c:v>0.1073424</c:v>
                      </c:pt>
                      <c:pt idx="64">
                        <c:v>0.10844289999999999</c:v>
                      </c:pt>
                      <c:pt idx="65">
                        <c:v>0.10939359999999999</c:v>
                      </c:pt>
                      <c:pt idx="66">
                        <c:v>0.10729279999999999</c:v>
                      </c:pt>
                      <c:pt idx="67">
                        <c:v>0.1071255</c:v>
                      </c:pt>
                      <c:pt idx="68">
                        <c:v>0.1015826</c:v>
                      </c:pt>
                      <c:pt idx="69">
                        <c:v>9.9038200000000007E-2</c:v>
                      </c:pt>
                      <c:pt idx="70">
                        <c:v>9.6568299999999996E-2</c:v>
                      </c:pt>
                      <c:pt idx="71">
                        <c:v>9.6750199999999995E-2</c:v>
                      </c:pt>
                      <c:pt idx="72">
                        <c:v>9.4978099999999996E-2</c:v>
                      </c:pt>
                      <c:pt idx="73">
                        <c:v>0.10094590000000001</c:v>
                      </c:pt>
                      <c:pt idx="74">
                        <c:v>9.7429600000000005E-2</c:v>
                      </c:pt>
                      <c:pt idx="75">
                        <c:v>9.1057399999999997E-2</c:v>
                      </c:pt>
                      <c:pt idx="76">
                        <c:v>9.0994099999999994E-2</c:v>
                      </c:pt>
                      <c:pt idx="77">
                        <c:v>8.5271399999999997E-2</c:v>
                      </c:pt>
                      <c:pt idx="78">
                        <c:v>8.2679900000000001E-2</c:v>
                      </c:pt>
                      <c:pt idx="79">
                        <c:v>8.5591399999999998E-2</c:v>
                      </c:pt>
                      <c:pt idx="80">
                        <c:v>8.1749299999999997E-2</c:v>
                      </c:pt>
                      <c:pt idx="81">
                        <c:v>8.2139799999999999E-2</c:v>
                      </c:pt>
                      <c:pt idx="82">
                        <c:v>7.5165599999999999E-2</c:v>
                      </c:pt>
                      <c:pt idx="83">
                        <c:v>7.3300699999999996E-2</c:v>
                      </c:pt>
                      <c:pt idx="84">
                        <c:v>7.4687199999999995E-2</c:v>
                      </c:pt>
                      <c:pt idx="85">
                        <c:v>7.7373899999999995E-2</c:v>
                      </c:pt>
                      <c:pt idx="86">
                        <c:v>8.2470199999999994E-2</c:v>
                      </c:pt>
                      <c:pt idx="87">
                        <c:v>9.0191499999999994E-2</c:v>
                      </c:pt>
                      <c:pt idx="88">
                        <c:v>9.1550400000000004E-2</c:v>
                      </c:pt>
                      <c:pt idx="89">
                        <c:v>9.5200099999999996E-2</c:v>
                      </c:pt>
                      <c:pt idx="90">
                        <c:v>9.3315599999999999E-2</c:v>
                      </c:pt>
                      <c:pt idx="91">
                        <c:v>9.1471800000000006E-2</c:v>
                      </c:pt>
                      <c:pt idx="92">
                        <c:v>8.6161799999999997E-2</c:v>
                      </c:pt>
                      <c:pt idx="93">
                        <c:v>9.0859099999999998E-2</c:v>
                      </c:pt>
                      <c:pt idx="94">
                        <c:v>9.1785800000000001E-2</c:v>
                      </c:pt>
                      <c:pt idx="95">
                        <c:v>9.2258599999999996E-2</c:v>
                      </c:pt>
                      <c:pt idx="96">
                        <c:v>0.10033400000000001</c:v>
                      </c:pt>
                      <c:pt idx="97">
                        <c:v>0.1043781</c:v>
                      </c:pt>
                      <c:pt idx="98">
                        <c:v>0.10673879999999999</c:v>
                      </c:pt>
                      <c:pt idx="99">
                        <c:v>0.1060159</c:v>
                      </c:pt>
                      <c:pt idx="100">
                        <c:v>0.11025600000000001</c:v>
                      </c:pt>
                      <c:pt idx="101">
                        <c:v>0.1131867</c:v>
                      </c:pt>
                      <c:pt idx="102">
                        <c:v>0.109487</c:v>
                      </c:pt>
                      <c:pt idx="103">
                        <c:v>0.1135222</c:v>
                      </c:pt>
                      <c:pt idx="104">
                        <c:v>0.11617189999999999</c:v>
                      </c:pt>
                      <c:pt idx="105">
                        <c:v>0.1147103</c:v>
                      </c:pt>
                      <c:pt idx="106">
                        <c:v>0.11235530000000001</c:v>
                      </c:pt>
                      <c:pt idx="107">
                        <c:v>0.1168608</c:v>
                      </c:pt>
                      <c:pt idx="108">
                        <c:v>0.1156988</c:v>
                      </c:pt>
                      <c:pt idx="109">
                        <c:v>0.10175480000000001</c:v>
                      </c:pt>
                      <c:pt idx="110">
                        <c:v>0.10843700000000001</c:v>
                      </c:pt>
                      <c:pt idx="111">
                        <c:v>0.1145293</c:v>
                      </c:pt>
                      <c:pt idx="112">
                        <c:v>0.1043197</c:v>
                      </c:pt>
                      <c:pt idx="113">
                        <c:v>0.1079456</c:v>
                      </c:pt>
                      <c:pt idx="114">
                        <c:v>0.1079653</c:v>
                      </c:pt>
                      <c:pt idx="115">
                        <c:v>0.10868997500000001</c:v>
                      </c:pt>
                    </c:numCache>
                  </c:numRef>
                </c:val>
                <c:smooth val="1"/>
              </c15:ser>
            </c15:filteredLineSeries>
            <c15:filteredLineSeries>
              <c15:ser>
                <c:idx val="4"/>
                <c:order val="4"/>
                <c:tx>
                  <c:v>Suède</c:v>
                </c:tx>
                <c:spPr>
                  <a:ln w="44450">
                    <a:solidFill>
                      <a:schemeClr val="accent2"/>
                    </a:solidFill>
                  </a:ln>
                </c:spPr>
                <c:marker>
                  <c:symbol val="triangle"/>
                  <c:size val="9"/>
                  <c:spPr>
                    <a:solidFill>
                      <a:schemeClr val="accent2"/>
                    </a:solidFill>
                    <a:ln>
                      <a:solidFill>
                        <a:schemeClr val="accent2"/>
                      </a:solidFill>
                    </a:ln>
                  </c:spPr>
                </c:marker>
                <c:val>
                  <c:numRef>
                    <c:extLst xmlns:c15="http://schemas.microsoft.com/office/drawing/2012/chart">
                      <c:ext xmlns:c15="http://schemas.microsoft.com/office/drawing/2012/chart" uri="{02D57815-91ED-43cb-92C2-25804820EDAC}">
                        <c15:formulaRef>
                          <c15:sqref>DataG10.1!$O$6:$O$121</c15:sqref>
                        </c15:formulaRef>
                      </c:ext>
                    </c:extLst>
                    <c:numCache>
                      <c:formatCode>General</c:formatCode>
                      <c:ptCount val="116"/>
                      <c:pt idx="3" formatCode="0.0%">
                        <c:v>0.18414680829999999</c:v>
                      </c:pt>
                      <c:pt idx="7" formatCode="0.0%">
                        <c:v>0.21479999999999999</c:v>
                      </c:pt>
                      <c:pt idx="12" formatCode="0.0%">
                        <c:v>0.2094</c:v>
                      </c:pt>
                      <c:pt idx="16" formatCode="0.0%">
                        <c:v>0.22059999999999996</c:v>
                      </c:pt>
                      <c:pt idx="19" formatCode="0.0%">
                        <c:v>0.16350000000000001</c:v>
                      </c:pt>
                      <c:pt idx="20" formatCode="0.0%">
                        <c:v>0.1449</c:v>
                      </c:pt>
                      <c:pt idx="30" formatCode="0.0%">
                        <c:v>0.13750000000000001</c:v>
                      </c:pt>
                      <c:pt idx="34" formatCode="0.0%">
                        <c:v>0.1195</c:v>
                      </c:pt>
                      <c:pt idx="35" formatCode="0.0%">
                        <c:v>0.1232</c:v>
                      </c:pt>
                      <c:pt idx="41" formatCode="0.0%">
                        <c:v>0.10299999999999999</c:v>
                      </c:pt>
                      <c:pt idx="43" formatCode="0.0%">
                        <c:v>0.1045</c:v>
                      </c:pt>
                      <c:pt idx="44" formatCode="0.0%">
                        <c:v>0.10050000000000001</c:v>
                      </c:pt>
                      <c:pt idx="45" formatCode="0.0%">
                        <c:v>9.7799999999999998E-2</c:v>
                      </c:pt>
                      <c:pt idx="46" formatCode="0.0%">
                        <c:v>0.10100000000000001</c:v>
                      </c:pt>
                      <c:pt idx="47" formatCode="0.0%">
                        <c:v>8.6599999999999996E-2</c:v>
                      </c:pt>
                      <c:pt idx="48" formatCode="0.0%">
                        <c:v>7.9600000000000004E-2</c:v>
                      </c:pt>
                      <c:pt idx="49" formatCode="0.0%">
                        <c:v>7.7100000000000002E-2</c:v>
                      </c:pt>
                      <c:pt idx="50" formatCode="0.0%">
                        <c:v>7.6700000000000004E-2</c:v>
                      </c:pt>
                      <c:pt idx="51" formatCode="0.0%">
                        <c:v>7.4300000000000005E-2</c:v>
                      </c:pt>
                      <c:pt idx="52" formatCode="0.0%">
                        <c:v>6.8900000000000003E-2</c:v>
                      </c:pt>
                      <c:pt idx="53" formatCode="0.0%">
                        <c:v>6.9900000000000004E-2</c:v>
                      </c:pt>
                      <c:pt idx="54" formatCode="0.0%">
                        <c:v>6.9900000000000004E-2</c:v>
                      </c:pt>
                      <c:pt idx="55" formatCode="0.0%">
                        <c:v>6.8599999999999994E-2</c:v>
                      </c:pt>
                      <c:pt idx="56" formatCode="0.0%">
                        <c:v>6.7299999999999999E-2</c:v>
                      </c:pt>
                      <c:pt idx="57" formatCode="0.0%">
                        <c:v>6.8900000000000003E-2</c:v>
                      </c:pt>
                      <c:pt idx="58" formatCode="0.0%">
                        <c:v>6.8900000000000003E-2</c:v>
                      </c:pt>
                      <c:pt idx="59" formatCode="0.0%">
                        <c:v>7.0800000000000002E-2</c:v>
                      </c:pt>
                      <c:pt idx="60" formatCode="0.0%">
                        <c:v>6.9099999999999995E-2</c:v>
                      </c:pt>
                      <c:pt idx="61" formatCode="0.0%">
                        <c:v>6.8500000000000005E-2</c:v>
                      </c:pt>
                      <c:pt idx="62" formatCode="0.0%">
                        <c:v>6.7199999999999996E-2</c:v>
                      </c:pt>
                      <c:pt idx="63" formatCode="0.0%">
                        <c:v>6.7100000000000007E-2</c:v>
                      </c:pt>
                      <c:pt idx="64" formatCode="0.0%">
                        <c:v>6.5699999999999995E-2</c:v>
                      </c:pt>
                      <c:pt idx="65" formatCode="0.0%">
                        <c:v>6.54E-2</c:v>
                      </c:pt>
                      <c:pt idx="66" formatCode="0.0%">
                        <c:v>6.4100000000000004E-2</c:v>
                      </c:pt>
                      <c:pt idx="67" formatCode="0.0%">
                        <c:v>6.6199999999999995E-2</c:v>
                      </c:pt>
                      <c:pt idx="68" formatCode="0.0%">
                        <c:v>6.6900000000000001E-2</c:v>
                      </c:pt>
                      <c:pt idx="69" formatCode="0.0%">
                        <c:v>6.5699999999999995E-2</c:v>
                      </c:pt>
                      <c:pt idx="70" formatCode="0.0%">
                        <c:v>6.3200000000000006E-2</c:v>
                      </c:pt>
                      <c:pt idx="71" formatCode="0.0%">
                        <c:v>5.9299999999999999E-2</c:v>
                      </c:pt>
                      <c:pt idx="72" formatCode="0.0%">
                        <c:v>5.8099999999999999E-2</c:v>
                      </c:pt>
                      <c:pt idx="73" formatCode="0.0%">
                        <c:v>5.7599999999999998E-2</c:v>
                      </c:pt>
                      <c:pt idx="74" formatCode="0.0%">
                        <c:v>5.6800000000000003E-2</c:v>
                      </c:pt>
                      <c:pt idx="75" formatCode="0.0%">
                        <c:v>5.4100000000000002E-2</c:v>
                      </c:pt>
                      <c:pt idx="76" formatCode="0.0%">
                        <c:v>5.0700000000000002E-2</c:v>
                      </c:pt>
                      <c:pt idx="77" formatCode="0.0%">
                        <c:v>4.7699999999999999E-2</c:v>
                      </c:pt>
                      <c:pt idx="78" formatCode="0.0%">
                        <c:v>4.5600000000000002E-2</c:v>
                      </c:pt>
                      <c:pt idx="79" formatCode="0.0%">
                        <c:v>4.3299999999999998E-2</c:v>
                      </c:pt>
                      <c:pt idx="80" formatCode="0.0%">
                        <c:v>4.1300000000000003E-2</c:v>
                      </c:pt>
                      <c:pt idx="81" formatCode="0.0%">
                        <c:v>4.07E-2</c:v>
                      </c:pt>
                      <c:pt idx="82" formatCode="0.0%">
                        <c:v>4.0800000000000003E-2</c:v>
                      </c:pt>
                      <c:pt idx="83" formatCode="0.0%">
                        <c:v>4.4499999999999998E-2</c:v>
                      </c:pt>
                      <c:pt idx="84" formatCode="0.0%">
                        <c:v>4.36E-2</c:v>
                      </c:pt>
                      <c:pt idx="85" formatCode="0.0%">
                        <c:v>4.5900000000000003E-2</c:v>
                      </c:pt>
                      <c:pt idx="86" formatCode="0.0%">
                        <c:v>4.4900000000000002E-2</c:v>
                      </c:pt>
                      <c:pt idx="87" formatCode="0.0%">
                        <c:v>4.7300000000000002E-2</c:v>
                      </c:pt>
                      <c:pt idx="88" formatCode="0.0%">
                        <c:v>5.0799999999999998E-2</c:v>
                      </c:pt>
                      <c:pt idx="89" formatCode="0.0%">
                        <c:v>5.45E-2</c:v>
                      </c:pt>
                      <c:pt idx="90" formatCode="0.0%">
                        <c:v>5.1999999999999998E-2</c:v>
                      </c:pt>
                      <c:pt idx="91" formatCode="0.0%">
                        <c:v>6.9500000000000006E-2</c:v>
                      </c:pt>
                      <c:pt idx="92" formatCode="0.0%">
                        <c:v>5.8400000000000001E-2</c:v>
                      </c:pt>
                      <c:pt idx="93" formatCode="0.0%">
                        <c:v>5.9299999999999999E-2</c:v>
                      </c:pt>
                      <c:pt idx="94" formatCode="0.0%">
                        <c:v>7.1800000000000003E-2</c:v>
                      </c:pt>
                      <c:pt idx="95" formatCode="0.0%">
                        <c:v>0.06</c:v>
                      </c:pt>
                      <c:pt idx="96" formatCode="0.0%">
                        <c:v>6.9900000000000004E-2</c:v>
                      </c:pt>
                      <c:pt idx="97" formatCode="0.0%">
                        <c:v>7.6100000000000001E-2</c:v>
                      </c:pt>
                      <c:pt idx="98" formatCode="0.0%">
                        <c:v>8.1699999999999995E-2</c:v>
                      </c:pt>
                      <c:pt idx="99" formatCode="0.0%">
                        <c:v>9.0209999999999999E-2</c:v>
                      </c:pt>
                      <c:pt idx="100" formatCode="0.0%">
                        <c:v>9.4519999999999993E-2</c:v>
                      </c:pt>
                      <c:pt idx="101" formatCode="0.0%">
                        <c:v>8.3613999999999994E-2</c:v>
                      </c:pt>
                      <c:pt idx="102" formatCode="0.0%">
                        <c:v>7.5899999999999995E-2</c:v>
                      </c:pt>
                      <c:pt idx="103" formatCode="0.0%">
                        <c:v>7.6200000000000004E-2</c:v>
                      </c:pt>
                      <c:pt idx="104" formatCode="0.0%">
                        <c:v>7.8700000000000006E-2</c:v>
                      </c:pt>
                      <c:pt idx="105" formatCode="0.0%">
                        <c:v>8.9899999999999994E-2</c:v>
                      </c:pt>
                      <c:pt idx="106" formatCode="0.0%">
                        <c:v>9.5299999999999996E-2</c:v>
                      </c:pt>
                      <c:pt idx="107" formatCode="0.0%">
                        <c:v>9.9465999999999999E-2</c:v>
                      </c:pt>
                      <c:pt idx="108" formatCode="0.0%">
                        <c:v>8.9895589999999997E-2</c:v>
                      </c:pt>
                      <c:pt idx="109" formatCode="0.0%">
                        <c:v>8.4126370000000006E-2</c:v>
                      </c:pt>
                      <c:pt idx="110" formatCode="0.0%">
                        <c:v>8.9837520000000004E-2</c:v>
                      </c:pt>
                      <c:pt idx="111" formatCode="0.0%">
                        <c:v>9.0085269999999995E-2</c:v>
                      </c:pt>
                      <c:pt idx="112" formatCode="0.0%">
                        <c:v>8.6673669999999994E-2</c:v>
                      </c:pt>
                      <c:pt idx="113" formatCode="0.0%">
                        <c:v>8.7267449999999996E-2</c:v>
                      </c:pt>
                      <c:pt idx="114" formatCode="0.0%">
                        <c:v>8.8465977499999987E-2</c:v>
                      </c:pt>
                      <c:pt idx="115" formatCode="0.0%">
                        <c:v>8.8123091874999976E-2</c:v>
                      </c:pt>
                    </c:numCache>
                  </c:numRef>
                </c:val>
                <c:smooth val="1"/>
              </c15:ser>
            </c15:filteredLineSeries>
            <c15:filteredLineSeries>
              <c15:ser>
                <c:idx val="6"/>
                <c:order val="5"/>
                <c:tx>
                  <c:v>Allemagne</c:v>
                </c:tx>
                <c:spPr>
                  <a:ln w="44450">
                    <a:solidFill>
                      <a:schemeClr val="accent3"/>
                    </a:solidFill>
                  </a:ln>
                </c:spPr>
                <c:marker>
                  <c:symbol val="plus"/>
                  <c:size val="8"/>
                  <c:spPr>
                    <a:solidFill>
                      <a:schemeClr val="accent3"/>
                    </a:solidFill>
                    <a:ln>
                      <a:solidFill>
                        <a:schemeClr val="accent3"/>
                      </a:solidFill>
                    </a:ln>
                  </c:spPr>
                </c:marker>
                <c:val>
                  <c:numRef>
                    <c:extLst xmlns:c15="http://schemas.microsoft.com/office/drawing/2012/chart">
                      <c:ext xmlns:c15="http://schemas.microsoft.com/office/drawing/2012/chart" uri="{02D57815-91ED-43cb-92C2-25804820EDAC}">
                        <c15:formulaRef>
                          <c15:sqref>DataG10.1!$M$6:$M$121</c15:sqref>
                        </c15:formulaRef>
                      </c:ext>
                    </c:extLst>
                    <c:numCache>
                      <c:formatCode>0.0%</c:formatCode>
                      <c:ptCount val="116"/>
                      <c:pt idx="0">
                        <c:v>0.1888823509</c:v>
                      </c:pt>
                      <c:pt idx="1">
                        <c:v>0.1864306641</c:v>
                      </c:pt>
                      <c:pt idx="2">
                        <c:v>0.18107601170000001</c:v>
                      </c:pt>
                      <c:pt idx="3">
                        <c:v>0.18019674299999999</c:v>
                      </c:pt>
                      <c:pt idx="4">
                        <c:v>0.1814341927</c:v>
                      </c:pt>
                      <c:pt idx="5">
                        <c:v>0.18497146610000001</c:v>
                      </c:pt>
                      <c:pt idx="6">
                        <c:v>0.18479625699999999</c:v>
                      </c:pt>
                      <c:pt idx="7">
                        <c:v>0.18312662120000001</c:v>
                      </c:pt>
                      <c:pt idx="8">
                        <c:v>0.17849079130000001</c:v>
                      </c:pt>
                      <c:pt idx="9">
                        <c:v>0.17639896390000001</c:v>
                      </c:pt>
                      <c:pt idx="10">
                        <c:v>0.17756000520000001</c:v>
                      </c:pt>
                      <c:pt idx="11">
                        <c:v>0.1764183044</c:v>
                      </c:pt>
                      <c:pt idx="12">
                        <c:v>0.17731086730000001</c:v>
                      </c:pt>
                      <c:pt idx="13">
                        <c:v>0.1838550186</c:v>
                      </c:pt>
                      <c:pt idx="14">
                        <c:v>0.1867643547</c:v>
                      </c:pt>
                      <c:pt idx="15">
                        <c:v>0.20616645810000001</c:v>
                      </c:pt>
                      <c:pt idx="16">
                        <c:v>0.2225872421</c:v>
                      </c:pt>
                      <c:pt idx="17">
                        <c:v>0.23406570430000001</c:v>
                      </c:pt>
                      <c:pt idx="18">
                        <c:v>0.20447320939999999</c:v>
                      </c:pt>
                      <c:pt idx="25">
                        <c:v>0.1124615669</c:v>
                      </c:pt>
                      <c:pt idx="26">
                        <c:v>0.11176667210000001</c:v>
                      </c:pt>
                      <c:pt idx="27">
                        <c:v>0.11470191</c:v>
                      </c:pt>
                      <c:pt idx="28">
                        <c:v>0.11122430799999999</c:v>
                      </c:pt>
                      <c:pt idx="29">
                        <c:v>0.1110808849</c:v>
                      </c:pt>
                      <c:pt idx="32">
                        <c:v>0.11244400979999999</c:v>
                      </c:pt>
                      <c:pt idx="33">
                        <c:v>0.1086378574</c:v>
                      </c:pt>
                      <c:pt idx="34">
                        <c:v>0.1106165981</c:v>
                      </c:pt>
                      <c:pt idx="35">
                        <c:v>0.12052827839999999</c:v>
                      </c:pt>
                      <c:pt idx="36">
                        <c:v>0.13608801840000001</c:v>
                      </c:pt>
                      <c:pt idx="37">
                        <c:v>0.14921339989999999</c:v>
                      </c:pt>
                      <c:pt idx="38">
                        <c:v>0.16001682280000001</c:v>
                      </c:pt>
                      <c:pt idx="49">
                        <c:v>9.5946884199999999E-2</c:v>
                      </c:pt>
                      <c:pt idx="50">
                        <c:v>0.1012158489</c:v>
                      </c:pt>
                      <c:pt idx="54">
                        <c:v>9.5272798500000005E-2</c:v>
                      </c:pt>
                      <c:pt idx="57">
                        <c:v>0.111528635</c:v>
                      </c:pt>
                      <c:pt idx="61">
                        <c:v>0.1306594563</c:v>
                      </c:pt>
                      <c:pt idx="65">
                        <c:v>0.1231960964</c:v>
                      </c:pt>
                      <c:pt idx="68">
                        <c:v>0.11274440769999999</c:v>
                      </c:pt>
                      <c:pt idx="71">
                        <c:v>0.1138735104</c:v>
                      </c:pt>
                      <c:pt idx="74">
                        <c:v>0.1016713238</c:v>
                      </c:pt>
                      <c:pt idx="77">
                        <c:v>0.103107872</c:v>
                      </c:pt>
                      <c:pt idx="80">
                        <c:v>0.1064785862</c:v>
                      </c:pt>
                      <c:pt idx="83">
                        <c:v>9.8379344899999999E-2</c:v>
                      </c:pt>
                      <c:pt idx="86">
                        <c:v>0.1021505737</c:v>
                      </c:pt>
                      <c:pt idx="89">
                        <c:v>0.1144025707</c:v>
                      </c:pt>
                      <c:pt idx="92">
                        <c:v>9.4876985499999997E-2</c:v>
                      </c:pt>
                      <c:pt idx="95">
                        <c:v>8.1566515000000006E-2</c:v>
                      </c:pt>
                      <c:pt idx="98">
                        <c:v>0.1182412338</c:v>
                      </c:pt>
                      <c:pt idx="101">
                        <c:v>0.1140401077</c:v>
                      </c:pt>
                      <c:pt idx="102">
                        <c:v>0.11050627709999999</c:v>
                      </c:pt>
                      <c:pt idx="103">
                        <c:v>0.1053818703</c:v>
                      </c:pt>
                      <c:pt idx="104">
                        <c:v>0.11103399279999999</c:v>
                      </c:pt>
                      <c:pt idx="105">
                        <c:v>0.12933350560000001</c:v>
                      </c:pt>
                      <c:pt idx="106">
                        <c:v>0.1322488117</c:v>
                      </c:pt>
                      <c:pt idx="107">
                        <c:v>0.14035783769999999</c:v>
                      </c:pt>
                      <c:pt idx="108">
                        <c:v>0.1451653862</c:v>
                      </c:pt>
                      <c:pt idx="109">
                        <c:v>0.13174146649999999</c:v>
                      </c:pt>
                      <c:pt idx="110">
                        <c:v>0.13131283760000001</c:v>
                      </c:pt>
                      <c:pt idx="111">
                        <c:v>0.13113451000000001</c:v>
                      </c:pt>
                      <c:pt idx="112">
                        <c:v>0.1302376556</c:v>
                      </c:pt>
                      <c:pt idx="113">
                        <c:v>0.1323438931</c:v>
                      </c:pt>
                      <c:pt idx="114">
                        <c:v>0.13129077435</c:v>
                      </c:pt>
                      <c:pt idx="115">
                        <c:v>0.13181733372499999</c:v>
                      </c:pt>
                    </c:numCache>
                  </c:numRef>
                </c:val>
                <c:smooth val="0"/>
              </c15:ser>
            </c15:filteredLineSeries>
            <c15:filteredLineSeries>
              <c15:ser>
                <c:idx val="2"/>
                <c:order val="6"/>
                <c:tx>
                  <c:v>Japon</c:v>
                </c:tx>
                <c:spPr>
                  <a:ln w="44450">
                    <a:solidFill>
                      <a:schemeClr val="accent4"/>
                    </a:solidFill>
                  </a:ln>
                </c:spPr>
                <c:marker>
                  <c:symbol val="circle"/>
                  <c:size val="8"/>
                  <c:spPr>
                    <a:solidFill>
                      <a:schemeClr val="accent4"/>
                    </a:solidFill>
                    <a:ln>
                      <a:solidFill>
                        <a:schemeClr val="accent4"/>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extLst xmlns:c15="http://schemas.microsoft.com/office/drawing/2012/chart">
                      <c:ext xmlns:c15="http://schemas.microsoft.com/office/drawing/2012/chart" uri="{02D57815-91ED-43cb-92C2-25804820EDAC}">
                        <c15:formulaRef>
                          <c15:sqref>DataG10.1!$R$6:$R$121</c15:sqref>
                        </c15:formulaRef>
                      </c:ext>
                    </c:extLst>
                    <c:numCache>
                      <c:formatCode>0.0%</c:formatCode>
                      <c:ptCount val="116"/>
                      <c:pt idx="0">
                        <c:v>0.16255</c:v>
                      </c:pt>
                      <c:pt idx="1">
                        <c:v>0.16932</c:v>
                      </c:pt>
                      <c:pt idx="2">
                        <c:v>0.17990999999999999</c:v>
                      </c:pt>
                      <c:pt idx="3">
                        <c:v>0.17551</c:v>
                      </c:pt>
                      <c:pt idx="4">
                        <c:v>0.16582</c:v>
                      </c:pt>
                      <c:pt idx="5">
                        <c:v>0.18065999999999999</c:v>
                      </c:pt>
                      <c:pt idx="6">
                        <c:v>0.18115000000000001</c:v>
                      </c:pt>
                      <c:pt idx="7">
                        <c:v>0.18254999999999999</c:v>
                      </c:pt>
                      <c:pt idx="8">
                        <c:v>0.18934000000000001</c:v>
                      </c:pt>
                      <c:pt idx="9">
                        <c:v>0.18743000000000001</c:v>
                      </c:pt>
                      <c:pt idx="10">
                        <c:v>0.18878</c:v>
                      </c:pt>
                      <c:pt idx="11">
                        <c:v>0.17993000000000001</c:v>
                      </c:pt>
                      <c:pt idx="12">
                        <c:v>0.17913000000000001</c:v>
                      </c:pt>
                      <c:pt idx="13">
                        <c:v>0.17452999999999999</c:v>
                      </c:pt>
                      <c:pt idx="14">
                        <c:v>0.18551999999999999</c:v>
                      </c:pt>
                      <c:pt idx="15">
                        <c:v>0.19602</c:v>
                      </c:pt>
                      <c:pt idx="16">
                        <c:v>0.19522</c:v>
                      </c:pt>
                      <c:pt idx="17">
                        <c:v>0.18684000000000001</c:v>
                      </c:pt>
                      <c:pt idx="18">
                        <c:v>0.16622999999999999</c:v>
                      </c:pt>
                      <c:pt idx="19">
                        <c:v>0.15251000000000001</c:v>
                      </c:pt>
                      <c:pt idx="20">
                        <c:v>0.17086999999999999</c:v>
                      </c:pt>
                      <c:pt idx="21">
                        <c:v>0.18484</c:v>
                      </c:pt>
                      <c:pt idx="22">
                        <c:v>0.19550999999999999</c:v>
                      </c:pt>
                      <c:pt idx="23">
                        <c:v>0.19722999999999999</c:v>
                      </c:pt>
                      <c:pt idx="24">
                        <c:v>0.19717999999999999</c:v>
                      </c:pt>
                      <c:pt idx="25">
                        <c:v>0.18318000000000001</c:v>
                      </c:pt>
                      <c:pt idx="26">
                        <c:v>0.18547</c:v>
                      </c:pt>
                      <c:pt idx="27">
                        <c:v>0.17893999999999999</c:v>
                      </c:pt>
                      <c:pt idx="28">
                        <c:v>0.18509</c:v>
                      </c:pt>
                      <c:pt idx="29">
                        <c:v>0.18354000000000001</c:v>
                      </c:pt>
                      <c:pt idx="30">
                        <c:v>0.16783000000000001</c:v>
                      </c:pt>
                      <c:pt idx="31">
                        <c:v>0.17377999999999999</c:v>
                      </c:pt>
                      <c:pt idx="32">
                        <c:v>0.17560000000000001</c:v>
                      </c:pt>
                      <c:pt idx="33">
                        <c:v>0.18276000000000001</c:v>
                      </c:pt>
                      <c:pt idx="34">
                        <c:v>0.18959999999999999</c:v>
                      </c:pt>
                      <c:pt idx="35">
                        <c:v>0.18740999999999999</c:v>
                      </c:pt>
                      <c:pt idx="36">
                        <c:v>0.18676000000000001</c:v>
                      </c:pt>
                      <c:pt idx="37">
                        <c:v>0.19264000000000001</c:v>
                      </c:pt>
                      <c:pt idx="38">
                        <c:v>0.19922000000000001</c:v>
                      </c:pt>
                      <c:pt idx="39">
                        <c:v>0.17949000000000001</c:v>
                      </c:pt>
                      <c:pt idx="40">
                        <c:v>0.16452</c:v>
                      </c:pt>
                      <c:pt idx="41">
                        <c:v>0.16674</c:v>
                      </c:pt>
                      <c:pt idx="42">
                        <c:v>0.15110000000000001</c:v>
                      </c:pt>
                      <c:pt idx="43">
                        <c:v>0.13625000000000001</c:v>
                      </c:pt>
                      <c:pt idx="44">
                        <c:v>0.10739</c:v>
                      </c:pt>
                      <c:pt idx="45">
                        <c:v>6.4269999999999994E-2</c:v>
                      </c:pt>
                      <c:pt idx="47">
                        <c:v>7.3770000000000002E-2</c:v>
                      </c:pt>
                      <c:pt idx="48">
                        <c:v>7.8359999999999999E-2</c:v>
                      </c:pt>
                      <c:pt idx="49">
                        <c:v>7.9380000000000006E-2</c:v>
                      </c:pt>
                      <c:pt idx="50">
                        <c:v>7.714E-2</c:v>
                      </c:pt>
                      <c:pt idx="51">
                        <c:v>8.0479999999999996E-2</c:v>
                      </c:pt>
                      <c:pt idx="52">
                        <c:v>8.6690000000000003E-2</c:v>
                      </c:pt>
                      <c:pt idx="53">
                        <c:v>8.2449999999999996E-2</c:v>
                      </c:pt>
                      <c:pt idx="54">
                        <c:v>7.9630000000000006E-2</c:v>
                      </c:pt>
                      <c:pt idx="55">
                        <c:v>7.6480000000000006E-2</c:v>
                      </c:pt>
                      <c:pt idx="56">
                        <c:v>8.1920000000000007E-2</c:v>
                      </c:pt>
                      <c:pt idx="57">
                        <c:v>8.5720000000000005E-2</c:v>
                      </c:pt>
                      <c:pt idx="58">
                        <c:v>8.6669999999999997E-2</c:v>
                      </c:pt>
                      <c:pt idx="59">
                        <c:v>9.0539999999999995E-2</c:v>
                      </c:pt>
                      <c:pt idx="60">
                        <c:v>9.4670000000000004E-2</c:v>
                      </c:pt>
                      <c:pt idx="61">
                        <c:v>9.9070000000000005E-2</c:v>
                      </c:pt>
                      <c:pt idx="62">
                        <c:v>0.10027</c:v>
                      </c:pt>
                      <c:pt idx="63">
                        <c:v>9.0079999999999993E-2</c:v>
                      </c:pt>
                      <c:pt idx="64">
                        <c:v>8.7569999999999995E-2</c:v>
                      </c:pt>
                      <c:pt idx="65">
                        <c:v>8.2570000000000005E-2</c:v>
                      </c:pt>
                      <c:pt idx="66">
                        <c:v>8.0449999999999994E-2</c:v>
                      </c:pt>
                      <c:pt idx="67">
                        <c:v>8.1100000000000005E-2</c:v>
                      </c:pt>
                      <c:pt idx="68">
                        <c:v>8.0079999999999998E-2</c:v>
                      </c:pt>
                      <c:pt idx="69">
                        <c:v>9.431959999999999E-2</c:v>
                      </c:pt>
                      <c:pt idx="70">
                        <c:v>9.9584400000000003E-2</c:v>
                      </c:pt>
                      <c:pt idx="71">
                        <c:v>0.10911810000000001</c:v>
                      </c:pt>
                      <c:pt idx="72">
                        <c:v>0.1038066</c:v>
                      </c:pt>
                      <c:pt idx="73">
                        <c:v>0.11541599999999999</c:v>
                      </c:pt>
                      <c:pt idx="74">
                        <c:v>8.3519999999999997E-2</c:v>
                      </c:pt>
                      <c:pt idx="75">
                        <c:v>8.9899999999999994E-2</c:v>
                      </c:pt>
                      <c:pt idx="76">
                        <c:v>7.5410000000000005E-2</c:v>
                      </c:pt>
                      <c:pt idx="77">
                        <c:v>7.6369999999999993E-2</c:v>
                      </c:pt>
                      <c:pt idx="78">
                        <c:v>7.9060000000000005E-2</c:v>
                      </c:pt>
                      <c:pt idx="79">
                        <c:v>8.4029999999999994E-2</c:v>
                      </c:pt>
                      <c:pt idx="80">
                        <c:v>8.3580000000000002E-2</c:v>
                      </c:pt>
                      <c:pt idx="81">
                        <c:v>8.2530000000000006E-2</c:v>
                      </c:pt>
                      <c:pt idx="82">
                        <c:v>8.2189999999999999E-2</c:v>
                      </c:pt>
                      <c:pt idx="83">
                        <c:v>8.2290000000000002E-2</c:v>
                      </c:pt>
                      <c:pt idx="84">
                        <c:v>8.2500000000000004E-2</c:v>
                      </c:pt>
                      <c:pt idx="85">
                        <c:v>8.3830000000000002E-2</c:v>
                      </c:pt>
                      <c:pt idx="86">
                        <c:v>8.8709999999999997E-2</c:v>
                      </c:pt>
                      <c:pt idx="87">
                        <c:v>0.10296</c:v>
                      </c:pt>
                      <c:pt idx="88">
                        <c:v>0.10567</c:v>
                      </c:pt>
                      <c:pt idx="89">
                        <c:v>0.11305949999999999</c:v>
                      </c:pt>
                      <c:pt idx="90">
                        <c:v>0.119462</c:v>
                      </c:pt>
                      <c:pt idx="91">
                        <c:v>0.11165120000000001</c:v>
                      </c:pt>
                      <c:pt idx="92">
                        <c:v>8.4220000000000003E-2</c:v>
                      </c:pt>
                      <c:pt idx="93">
                        <c:v>8.6389999999999995E-2</c:v>
                      </c:pt>
                      <c:pt idx="94">
                        <c:v>8.5519999999999999E-2</c:v>
                      </c:pt>
                      <c:pt idx="95">
                        <c:v>8.6690000000000003E-2</c:v>
                      </c:pt>
                      <c:pt idx="96">
                        <c:v>8.9020000000000002E-2</c:v>
                      </c:pt>
                      <c:pt idx="97">
                        <c:v>8.4040000000000004E-2</c:v>
                      </c:pt>
                      <c:pt idx="98">
                        <c:v>8.4750000000000006E-2</c:v>
                      </c:pt>
                      <c:pt idx="99">
                        <c:v>8.7389999999999995E-2</c:v>
                      </c:pt>
                      <c:pt idx="100">
                        <c:v>9.0579999999999994E-2</c:v>
                      </c:pt>
                      <c:pt idx="101">
                        <c:v>9.375E-2</c:v>
                      </c:pt>
                      <c:pt idx="102">
                        <c:v>9.5130000000000006E-2</c:v>
                      </c:pt>
                      <c:pt idx="103">
                        <c:v>9.7960000000000005E-2</c:v>
                      </c:pt>
                      <c:pt idx="104">
                        <c:v>0.10469000000000001</c:v>
                      </c:pt>
                      <c:pt idx="105">
                        <c:v>0.11039</c:v>
                      </c:pt>
                      <c:pt idx="106">
                        <c:v>0.11312</c:v>
                      </c:pt>
                      <c:pt idx="107">
                        <c:v>0.11347</c:v>
                      </c:pt>
                      <c:pt idx="108">
                        <c:v>0.10896</c:v>
                      </c:pt>
                      <c:pt idx="109">
                        <c:v>0.10421999999999999</c:v>
                      </c:pt>
                      <c:pt idx="110">
                        <c:v>0.10439</c:v>
                      </c:pt>
                      <c:pt idx="111">
                        <c:v>0.11121500000000001</c:v>
                      </c:pt>
                      <c:pt idx="112">
                        <c:v>0.10658999999999999</c:v>
                      </c:pt>
                      <c:pt idx="113">
                        <c:v>0.10430499999999999</c:v>
                      </c:pt>
                      <c:pt idx="114">
                        <c:v>0.1078025</c:v>
                      </c:pt>
                      <c:pt idx="115">
                        <c:v>0.1089025</c:v>
                      </c:pt>
                    </c:numCache>
                  </c:numRef>
                </c:val>
                <c:smooth val="1"/>
              </c15:ser>
            </c15:filteredLineSeries>
          </c:ext>
        </c:extLst>
      </c:lineChart>
      <c:catAx>
        <c:axId val="698985784"/>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98984216"/>
        <c:crossesAt val="0"/>
        <c:auto val="1"/>
        <c:lblAlgn val="ctr"/>
        <c:lblOffset val="100"/>
        <c:tickLblSkip val="10"/>
        <c:tickMarkSkip val="10"/>
        <c:noMultiLvlLbl val="0"/>
      </c:catAx>
      <c:valAx>
        <c:axId val="698984216"/>
        <c:scaling>
          <c:orientation val="minMax"/>
          <c:max val="0.27"/>
          <c:min val="0"/>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400"/>
                  <a:t>Share</a:t>
                </a:r>
                <a:r>
                  <a:rPr lang="fr-FR" sz="1400" baseline="0"/>
                  <a:t> of top percentile in total income</a:t>
                </a:r>
                <a:endParaRPr lang="fr-FR" sz="1400"/>
              </a:p>
            </c:rich>
          </c:tx>
          <c:layout>
            <c:manualLayout>
              <c:xMode val="edge"/>
              <c:yMode val="edge"/>
              <c:x val="5.5600795938872943E-3"/>
              <c:y val="0.16485336998639716"/>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98985784"/>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49585886313835459"/>
          <c:y val="0.10193138915822261"/>
          <c:w val="0.18494042498232338"/>
          <c:h val="0.25681899708409256"/>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fr-FR" sz="1800" baseline="0"/>
              <a:t>Figure S10.4. Income Inequality: the top percentile, 1900-2015 </a:t>
            </a:r>
            <a:endParaRPr lang="fr-FR" sz="1800"/>
          </a:p>
        </c:rich>
      </c:tx>
      <c:layout>
        <c:manualLayout>
          <c:xMode val="edge"/>
          <c:yMode val="edge"/>
          <c:x val="0.16730652621716696"/>
          <c:y val="8.9846177888115806E-3"/>
        </c:manualLayout>
      </c:layout>
      <c:overlay val="0"/>
      <c:spPr>
        <a:noFill/>
        <a:ln w="25400">
          <a:noFill/>
        </a:ln>
      </c:spPr>
    </c:title>
    <c:autoTitleDeleted val="0"/>
    <c:plotArea>
      <c:layout>
        <c:manualLayout>
          <c:layoutTarget val="inner"/>
          <c:xMode val="edge"/>
          <c:yMode val="edge"/>
          <c:x val="0.10075292402461369"/>
          <c:y val="6.7887725130434479E-2"/>
          <c:w val="0.86616395114914224"/>
          <c:h val="0.74013546006343256"/>
        </c:manualLayout>
      </c:layout>
      <c:lineChart>
        <c:grouping val="standard"/>
        <c:varyColors val="0"/>
        <c:ser>
          <c:idx val="0"/>
          <c:order val="0"/>
          <c:tx>
            <c:v>United States</c:v>
          </c:tx>
          <c:spPr>
            <a:ln w="44450"/>
          </c:spPr>
          <c:marker>
            <c:symbol val="square"/>
            <c:size val="8"/>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DataG10.1!$D$6:$D$121</c:f>
              <c:numCache>
                <c:formatCode>General</c:formatCode>
                <c:ptCount val="116"/>
                <c:pt idx="0" formatCode="0.0%">
                  <c:v>0.17</c:v>
                </c:pt>
                <c:pt idx="10" formatCode="0.0%">
                  <c:v>0.18</c:v>
                </c:pt>
                <c:pt idx="13" formatCode="0.0%">
                  <c:v>0.17960041861867684</c:v>
                </c:pt>
                <c:pt idx="14" formatCode="0.0%">
                  <c:v>0.1815794105921632</c:v>
                </c:pt>
                <c:pt idx="15" formatCode="0.0%">
                  <c:v>0.1757772211527503</c:v>
                </c:pt>
                <c:pt idx="16" formatCode="0.0%">
                  <c:v>0.19310755788605957</c:v>
                </c:pt>
                <c:pt idx="17" formatCode="0.0%">
                  <c:v>0.17737148100278474</c:v>
                </c:pt>
                <c:pt idx="18" formatCode="0.0%">
                  <c:v>0.15961472661607251</c:v>
                </c:pt>
                <c:pt idx="19" formatCode="0.0%">
                  <c:v>0.16410778328022629</c:v>
                </c:pt>
                <c:pt idx="20" formatCode="0.0%">
                  <c:v>0.14829819366320032</c:v>
                </c:pt>
                <c:pt idx="21" formatCode="0.0%">
                  <c:v>0.15637915884632855</c:v>
                </c:pt>
                <c:pt idx="22" formatCode="0.0%">
                  <c:v>0.17057628417064824</c:v>
                </c:pt>
                <c:pt idx="23" formatCode="0.0%">
                  <c:v>0.15642493090768797</c:v>
                </c:pt>
                <c:pt idx="24" formatCode="0.0%">
                  <c:v>0.17423080267847396</c:v>
                </c:pt>
                <c:pt idx="25" formatCode="0.0%">
                  <c:v>0.20244504854676584</c:v>
                </c:pt>
                <c:pt idx="26" formatCode="0.0%">
                  <c:v>0.19909051389797588</c:v>
                </c:pt>
                <c:pt idx="27" formatCode="0.0%">
                  <c:v>0.21025033880744509</c:v>
                </c:pt>
                <c:pt idx="28" formatCode="0.0%">
                  <c:v>0.23940249505397071</c:v>
                </c:pt>
                <c:pt idx="29" formatCode="0.0%">
                  <c:v>0.22352883584556571</c:v>
                </c:pt>
                <c:pt idx="30" formatCode="0.0%">
                  <c:v>0.17223273140378864</c:v>
                </c:pt>
                <c:pt idx="31" formatCode="0.0%">
                  <c:v>0.15498458756689251</c:v>
                </c:pt>
                <c:pt idx="32" formatCode="0.0%">
                  <c:v>0.15555930046295793</c:v>
                </c:pt>
                <c:pt idx="33" formatCode="0.0%">
                  <c:v>0.16460087350020167</c:v>
                </c:pt>
                <c:pt idx="34" formatCode="0.0%">
                  <c:v>0.16396989069448942</c:v>
                </c:pt>
                <c:pt idx="35" formatCode="0.0%">
                  <c:v>0.16676285163429341</c:v>
                </c:pt>
                <c:pt idx="36" formatCode="0.0%">
                  <c:v>0.1928824418021155</c:v>
                </c:pt>
                <c:pt idx="37" formatCode="0.0%">
                  <c:v>0.17149341603070714</c:v>
                </c:pt>
                <c:pt idx="38" formatCode="0.0%">
                  <c:v>0.15754923180145183</c:v>
                </c:pt>
                <c:pt idx="39" formatCode="0.0%">
                  <c:v>0.16175457419534936</c:v>
                </c:pt>
                <c:pt idx="40" formatCode="0.0%">
                  <c:v>0.16478073729414297</c:v>
                </c:pt>
                <c:pt idx="41" formatCode="0.0%">
                  <c:v>0.1597068078948374</c:v>
                </c:pt>
                <c:pt idx="42" formatCode="0.0%">
                  <c:v>0.13743618218002113</c:v>
                </c:pt>
                <c:pt idx="43" formatCode="0.0%">
                  <c:v>0.12742525511986413</c:v>
                </c:pt>
                <c:pt idx="44" formatCode="0.0%">
                  <c:v>0.11810090173625534</c:v>
                </c:pt>
                <c:pt idx="45" formatCode="0.0%">
                  <c:v>0.13249640315183925</c:v>
                </c:pt>
                <c:pt idx="46" formatCode="0.0%">
                  <c:v>0.14211234440893966</c:v>
                </c:pt>
                <c:pt idx="47" formatCode="0.0%">
                  <c:v>0.12936414754738529</c:v>
                </c:pt>
                <c:pt idx="48" formatCode="0.0%">
                  <c:v>0.13391129572938365</c:v>
                </c:pt>
                <c:pt idx="49" formatCode="0.0%">
                  <c:v>0.1296463469751733</c:v>
                </c:pt>
                <c:pt idx="50" formatCode="0.0%">
                  <c:v>0.14322852846832809</c:v>
                </c:pt>
                <c:pt idx="51" formatCode="0.0%">
                  <c:v>0.13307576948337796</c:v>
                </c:pt>
                <c:pt idx="52" formatCode="0.0%">
                  <c:v>0.12309381856707043</c:v>
                </c:pt>
                <c:pt idx="53" formatCode="0.0%">
                  <c:v>0.11411408123592144</c:v>
                </c:pt>
                <c:pt idx="54" formatCode="0.0%">
                  <c:v>0.1254230943456256</c:v>
                </c:pt>
                <c:pt idx="55" formatCode="0.0%">
                  <c:v>0.13002585456682811</c:v>
                </c:pt>
                <c:pt idx="56" formatCode="0.0%">
                  <c:v>0.12674467032361331</c:v>
                </c:pt>
                <c:pt idx="57" formatCode="0.0%">
                  <c:v>0.12186611067476841</c:v>
                </c:pt>
                <c:pt idx="58" formatCode="0.0%">
                  <c:v>0.12359993785095756</c:v>
                </c:pt>
                <c:pt idx="59" formatCode="0.0%">
                  <c:v>0.13019787811465292</c:v>
                </c:pt>
                <c:pt idx="60" formatCode="0.0%">
                  <c:v>0.1238804483482449</c:v>
                </c:pt>
                <c:pt idx="61" formatCode="0.0%">
                  <c:v>0.13261047955699135</c:v>
                </c:pt>
                <c:pt idx="62" formatCode="0.0%">
                  <c:v>0.12571999910000001</c:v>
                </c:pt>
                <c:pt idx="64" formatCode="0.0%">
                  <c:v>0.1291999986</c:v>
                </c:pt>
                <c:pt idx="66" formatCode="0.0%">
                  <c:v>0.1264099984</c:v>
                </c:pt>
                <c:pt idx="67" formatCode="0.0%">
                  <c:v>0.1214499979</c:v>
                </c:pt>
                <c:pt idx="68" formatCode="0.0%">
                  <c:v>0.1241899985</c:v>
                </c:pt>
                <c:pt idx="69" formatCode="0.0%">
                  <c:v>0.1151099994</c:v>
                </c:pt>
                <c:pt idx="70" formatCode="0.0%">
                  <c:v>0.10792999960000001</c:v>
                </c:pt>
                <c:pt idx="71" formatCode="0.0%">
                  <c:v>0.11083999980000001</c:v>
                </c:pt>
                <c:pt idx="72" formatCode="0.0%">
                  <c:v>0.11119</c:v>
                </c:pt>
                <c:pt idx="73" formatCode="0.0%">
                  <c:v>0.1101899989</c:v>
                </c:pt>
                <c:pt idx="74" formatCode="0.0%">
                  <c:v>0.10552000039999999</c:v>
                </c:pt>
                <c:pt idx="75" formatCode="0.0%">
                  <c:v>0.1058300008</c:v>
                </c:pt>
                <c:pt idx="76" formatCode="0.0%">
                  <c:v>0.10406000059999999</c:v>
                </c:pt>
                <c:pt idx="77" formatCode="0.0%">
                  <c:v>0.1075099991</c:v>
                </c:pt>
                <c:pt idx="78" formatCode="0.0%">
                  <c:v>0.10629999919999999</c:v>
                </c:pt>
                <c:pt idx="79" formatCode="0.0%">
                  <c:v>0.1114999998</c:v>
                </c:pt>
                <c:pt idx="80" formatCode="0.0%">
                  <c:v>0.10671</c:v>
                </c:pt>
                <c:pt idx="81" formatCode="0.0%">
                  <c:v>0.1105199998</c:v>
                </c:pt>
                <c:pt idx="82" formatCode="0.0%">
                  <c:v>0.1126399995</c:v>
                </c:pt>
                <c:pt idx="83" formatCode="0.0%">
                  <c:v>0.1151400001</c:v>
                </c:pt>
                <c:pt idx="84" formatCode="0.0%">
                  <c:v>0.1249600011</c:v>
                </c:pt>
                <c:pt idx="85" formatCode="0.0%">
                  <c:v>0.12553000089999999</c:v>
                </c:pt>
                <c:pt idx="86" formatCode="0.0%">
                  <c:v>0.12208999869999999</c:v>
                </c:pt>
                <c:pt idx="87" formatCode="0.0%">
                  <c:v>0.1330699984</c:v>
                </c:pt>
                <c:pt idx="88" formatCode="0.0%">
                  <c:v>0.1487599999</c:v>
                </c:pt>
                <c:pt idx="89" formatCode="0.0%">
                  <c:v>0.1446499996</c:v>
                </c:pt>
                <c:pt idx="90" formatCode="0.0%">
                  <c:v>0.1454200004</c:v>
                </c:pt>
                <c:pt idx="91" formatCode="0.0%">
                  <c:v>0.1389100003</c:v>
                </c:pt>
                <c:pt idx="92" formatCode="0.0%">
                  <c:v>0.1501299998</c:v>
                </c:pt>
                <c:pt idx="93" formatCode="0.0%">
                  <c:v>0.14644000069999999</c:v>
                </c:pt>
                <c:pt idx="94" formatCode="0.0%">
                  <c:v>0.14687000110000001</c:v>
                </c:pt>
                <c:pt idx="95" formatCode="0.0%">
                  <c:v>0.1528299991</c:v>
                </c:pt>
                <c:pt idx="96" formatCode="0.0%">
                  <c:v>0.15966999879999999</c:v>
                </c:pt>
                <c:pt idx="97" formatCode="0.0%">
                  <c:v>0.16629000099999999</c:v>
                </c:pt>
                <c:pt idx="98" formatCode="0.0%">
                  <c:v>0.16922999920000001</c:v>
                </c:pt>
                <c:pt idx="99" formatCode="0.0%">
                  <c:v>0.17709000159999999</c:v>
                </c:pt>
                <c:pt idx="100" formatCode="0.0%">
                  <c:v>0.1826599991</c:v>
                </c:pt>
                <c:pt idx="101" formatCode="0.0%">
                  <c:v>0.17267999980000001</c:v>
                </c:pt>
                <c:pt idx="102" formatCode="0.0%">
                  <c:v>0.1705800006</c:v>
                </c:pt>
                <c:pt idx="103" formatCode="0.0%">
                  <c:v>0.1720200013</c:v>
                </c:pt>
                <c:pt idx="104" formatCode="0.0%">
                  <c:v>0.1832199997</c:v>
                </c:pt>
                <c:pt idx="105" formatCode="0.0%">
                  <c:v>0.1937199999</c:v>
                </c:pt>
                <c:pt idx="106" formatCode="0.0%">
                  <c:v>0.2010000019</c:v>
                </c:pt>
                <c:pt idx="107" formatCode="0.0%">
                  <c:v>0.19867000069999999</c:v>
                </c:pt>
                <c:pt idx="108" formatCode="0.0%">
                  <c:v>0.19519999900000001</c:v>
                </c:pt>
                <c:pt idx="109" formatCode="0.0%">
                  <c:v>0.18540999920000001</c:v>
                </c:pt>
                <c:pt idx="110" formatCode="0.0%">
                  <c:v>0.19799999900000001</c:v>
                </c:pt>
                <c:pt idx="111" formatCode="0.0%">
                  <c:v>0.1959999999</c:v>
                </c:pt>
                <c:pt idx="112" formatCode="0.0%">
                  <c:v>0.20778999980000001</c:v>
                </c:pt>
                <c:pt idx="113" formatCode="0.0%">
                  <c:v>0.1959200016</c:v>
                </c:pt>
                <c:pt idx="114" formatCode="0.0%">
                  <c:v>0.2019999978</c:v>
                </c:pt>
                <c:pt idx="115" formatCode="0.0%">
                  <c:v>0.20706381620588488</c:v>
                </c:pt>
              </c:numCache>
            </c:numRef>
          </c:val>
          <c:smooth val="1"/>
        </c:ser>
        <c:ser>
          <c:idx val="5"/>
          <c:order val="1"/>
          <c:tx>
            <c:v>Europe</c:v>
          </c:tx>
          <c:spPr>
            <a:ln w="44450"/>
          </c:spPr>
          <c:marker>
            <c:symbol val="square"/>
            <c:size val="8"/>
            <c:spPr>
              <a:solidFill>
                <a:schemeClr val="accent6"/>
              </a:solidFill>
              <a:ln>
                <a:solidFill>
                  <a:schemeClr val="accent6"/>
                </a:solidFill>
              </a:ln>
            </c:spPr>
          </c:marker>
          <c:val>
            <c:numRef>
              <c:f>DataG10.1!$G$6:$G$121</c:f>
              <c:numCache>
                <c:formatCode>General</c:formatCode>
                <c:ptCount val="116"/>
                <c:pt idx="0" formatCode="0.0%">
                  <c:v>0.21978625030000001</c:v>
                </c:pt>
                <c:pt idx="10" formatCode="0.0%">
                  <c:v>0.22217520173333336</c:v>
                </c:pt>
                <c:pt idx="15" formatCode="0.0%">
                  <c:v>0.20221587904999999</c:v>
                </c:pt>
                <c:pt idx="16" formatCode="0.0%">
                  <c:v>0.22386048069999998</c:v>
                </c:pt>
                <c:pt idx="17" formatCode="0.0%">
                  <c:v>0.23004300215000001</c:v>
                </c:pt>
                <c:pt idx="18" formatCode="0.0%">
                  <c:v>0.19927180313333334</c:v>
                </c:pt>
                <c:pt idx="19" formatCode="0.0%">
                  <c:v>0.18964043333333333</c:v>
                </c:pt>
                <c:pt idx="20" formatCode="0.0%">
                  <c:v>0.17408313250679217</c:v>
                </c:pt>
                <c:pt idx="21" formatCode="0.0%">
                  <c:v>0.185286960786056</c:v>
                </c:pt>
                <c:pt idx="22" formatCode="0.0%">
                  <c:v>0.20614088330457764</c:v>
                </c:pt>
                <c:pt idx="23" formatCode="0.0%">
                  <c:v>0.22112679866395296</c:v>
                </c:pt>
                <c:pt idx="24" formatCode="0.0%">
                  <c:v>0.21078435200634427</c:v>
                </c:pt>
                <c:pt idx="25" formatCode="0.0%">
                  <c:v>0.17449073752540009</c:v>
                </c:pt>
                <c:pt idx="26" formatCode="0.0%">
                  <c:v>0.1725594753609814</c:v>
                </c:pt>
                <c:pt idx="27" formatCode="0.0%">
                  <c:v>0.1749996094587877</c:v>
                </c:pt>
                <c:pt idx="28" formatCode="0.0%">
                  <c:v>0.17515919217562406</c:v>
                </c:pt>
                <c:pt idx="29" formatCode="0.0%">
                  <c:v>0.16941455912713785</c:v>
                </c:pt>
                <c:pt idx="30" formatCode="0.0%">
                  <c:v>0.16532400001507749</c:v>
                </c:pt>
                <c:pt idx="31" formatCode="0.0%">
                  <c:v>0.1683582085848393</c:v>
                </c:pt>
                <c:pt idx="32" formatCode="0.0%">
                  <c:v>0.14909357543888993</c:v>
                </c:pt>
                <c:pt idx="33" formatCode="0.0%">
                  <c:v>0.14988887646056825</c:v>
                </c:pt>
                <c:pt idx="34" formatCode="0.0%">
                  <c:v>0.14321348241783616</c:v>
                </c:pt>
                <c:pt idx="35" formatCode="0.0%">
                  <c:v>0.14990025141190161</c:v>
                </c:pt>
                <c:pt idx="36" formatCode="0.0%">
                  <c:v>0.16136017227912994</c:v>
                </c:pt>
                <c:pt idx="37" formatCode="0.0%">
                  <c:v>0.16451399996666666</c:v>
                </c:pt>
                <c:pt idx="38" formatCode="0.0%">
                  <c:v>0.16629039930316655</c:v>
                </c:pt>
                <c:pt idx="39" formatCode="0.0%">
                  <c:v>0.16809903467070647</c:v>
                </c:pt>
                <c:pt idx="40" formatCode="0.0%">
                  <c:v>0.16259573457297113</c:v>
                </c:pt>
                <c:pt idx="41" formatCode="0.0%">
                  <c:v>0.13505069504324554</c:v>
                </c:pt>
                <c:pt idx="42" formatCode="0.0%">
                  <c:v>0.13768802292715634</c:v>
                </c:pt>
                <c:pt idx="43" formatCode="0.0%">
                  <c:v>0.11607202590404707</c:v>
                </c:pt>
                <c:pt idx="44" formatCode="0.0%">
                  <c:v>0.10843485959438703</c:v>
                </c:pt>
                <c:pt idx="45" formatCode="0.0%">
                  <c:v>0.10438321648922727</c:v>
                </c:pt>
                <c:pt idx="46" formatCode="0.0%">
                  <c:v>0.11546854640448205</c:v>
                </c:pt>
                <c:pt idx="47" formatCode="0.0%">
                  <c:v>0.10841553241729061</c:v>
                </c:pt>
                <c:pt idx="48" formatCode="0.0%">
                  <c:v>0.10158411696142565</c:v>
                </c:pt>
                <c:pt idx="49" formatCode="0.0%">
                  <c:v>9.7610871050000006E-2</c:v>
                </c:pt>
                <c:pt idx="50" formatCode="0.0%">
                  <c:v>0.10047750483291799</c:v>
                </c:pt>
                <c:pt idx="51" formatCode="0.0%">
                  <c:v>9.6730866666666679E-2</c:v>
                </c:pt>
                <c:pt idx="52" formatCode="0.0%">
                  <c:v>9.3511933333333339E-2</c:v>
                </c:pt>
                <c:pt idx="53" formatCode="0.0%">
                  <c:v>9.1828366666666661E-2</c:v>
                </c:pt>
                <c:pt idx="54" formatCode="0.0%">
                  <c:v>9.3080924625000006E-2</c:v>
                </c:pt>
                <c:pt idx="55" formatCode="0.0%">
                  <c:v>9.1405266666666665E-2</c:v>
                </c:pt>
                <c:pt idx="56" formatCode="0.0%">
                  <c:v>8.8148099999999993E-2</c:v>
                </c:pt>
                <c:pt idx="57" formatCode="0.0%">
                  <c:v>9.4937508749999996E-2</c:v>
                </c:pt>
                <c:pt idx="58" formatCode="0.0%">
                  <c:v>8.6709633333333327E-2</c:v>
                </c:pt>
                <c:pt idx="59" formatCode="0.0%">
                  <c:v>8.9662499999999992E-2</c:v>
                </c:pt>
                <c:pt idx="60" formatCode="0.0%">
                  <c:v>9.0793566666666659E-2</c:v>
                </c:pt>
                <c:pt idx="61" formatCode="0.0%">
                  <c:v>0.10494201876666666</c:v>
                </c:pt>
                <c:pt idx="62" formatCode="0.0%">
                  <c:v>8.6982066666666649E-2</c:v>
                </c:pt>
                <c:pt idx="63" formatCode="0.0%">
                  <c:v>8.6447466666666681E-2</c:v>
                </c:pt>
                <c:pt idx="64" formatCode="0.0%">
                  <c:v>8.6314299999999997E-2</c:v>
                </c:pt>
                <c:pt idx="65" formatCode="0.0%">
                  <c:v>9.5872424100000006E-2</c:v>
                </c:pt>
                <c:pt idx="66" formatCode="0.0%">
                  <c:v>8.3530933333333335E-2</c:v>
                </c:pt>
                <c:pt idx="67" formatCode="0.0%">
                  <c:v>8.3408499999999997E-2</c:v>
                </c:pt>
                <c:pt idx="68" formatCode="0.0%">
                  <c:v>8.9156751925E-2</c:v>
                </c:pt>
                <c:pt idx="69" formatCode="0.0%">
                  <c:v>7.97794E-2</c:v>
                </c:pt>
                <c:pt idx="70" formatCode="0.0%">
                  <c:v>7.6756100000000008E-2</c:v>
                </c:pt>
                <c:pt idx="71" formatCode="0.0%">
                  <c:v>8.50309276E-2</c:v>
                </c:pt>
                <c:pt idx="72" formatCode="0.0%">
                  <c:v>7.4159366666666671E-2</c:v>
                </c:pt>
                <c:pt idx="73" formatCode="0.0%">
                  <c:v>7.6148633333333327E-2</c:v>
                </c:pt>
                <c:pt idx="74" formatCode="0.0%">
                  <c:v>8.0325230950000007E-2</c:v>
                </c:pt>
                <c:pt idx="75" formatCode="0.0%">
                  <c:v>6.8719133333333335E-2</c:v>
                </c:pt>
                <c:pt idx="76" formatCode="0.0%">
                  <c:v>6.6864699999999999E-2</c:v>
                </c:pt>
                <c:pt idx="77" formatCode="0.0%">
                  <c:v>7.3844818000000007E-2</c:v>
                </c:pt>
                <c:pt idx="78" formatCode="0.0%">
                  <c:v>6.1826633333333332E-2</c:v>
                </c:pt>
                <c:pt idx="79" formatCode="0.0%">
                  <c:v>6.2730466666666665E-2</c:v>
                </c:pt>
                <c:pt idx="80" formatCode="0.0%">
                  <c:v>7.6509295399999996E-2</c:v>
                </c:pt>
                <c:pt idx="81" formatCode="0.0%">
                  <c:v>6.3179933333333327E-2</c:v>
                </c:pt>
                <c:pt idx="82" formatCode="0.0%">
                  <c:v>6.1488533333333338E-2</c:v>
                </c:pt>
                <c:pt idx="83" formatCode="0.0%">
                  <c:v>7.1120011225000002E-2</c:v>
                </c:pt>
                <c:pt idx="84" formatCode="0.0%">
                  <c:v>6.329573333333334E-2</c:v>
                </c:pt>
                <c:pt idx="85" formatCode="0.0%">
                  <c:v>6.5757966666666667E-2</c:v>
                </c:pt>
                <c:pt idx="86" formatCode="0.0%">
                  <c:v>7.6255193424999992E-2</c:v>
                </c:pt>
                <c:pt idx="87" formatCode="0.0%">
                  <c:v>7.1763833333333332E-2</c:v>
                </c:pt>
                <c:pt idx="88" formatCode="0.0%">
                  <c:v>7.6216800000000015E-2</c:v>
                </c:pt>
                <c:pt idx="89" formatCode="0.0%">
                  <c:v>8.7700667674999996E-2</c:v>
                </c:pt>
                <c:pt idx="90" formatCode="0.0%">
                  <c:v>8.1106904766666668E-2</c:v>
                </c:pt>
                <c:pt idx="91" formatCode="0.0%">
                  <c:v>8.8057266666666675E-2</c:v>
                </c:pt>
                <c:pt idx="92" formatCode="0.0%">
                  <c:v>8.4510015975000005E-2</c:v>
                </c:pt>
                <c:pt idx="93" formatCode="0.0%">
                  <c:v>8.4588931966666669E-2</c:v>
                </c:pt>
                <c:pt idx="94" formatCode="0.0%">
                  <c:v>8.9946744633333339E-2</c:v>
                </c:pt>
                <c:pt idx="95" formatCode="0.0%">
                  <c:v>8.5331278750000003E-2</c:v>
                </c:pt>
                <c:pt idx="96" formatCode="0.0%">
                  <c:v>9.641406823333333E-2</c:v>
                </c:pt>
                <c:pt idx="97" formatCode="0.0%">
                  <c:v>0.1003927</c:v>
                </c:pt>
                <c:pt idx="98" formatCode="0.0%">
                  <c:v>0.107994808175</c:v>
                </c:pt>
                <c:pt idx="99" formatCode="0.0%">
                  <c:v>0.109537286</c:v>
                </c:pt>
                <c:pt idx="100" formatCode="0.0%">
                  <c:v>0.11328680406666668</c:v>
                </c:pt>
                <c:pt idx="101" formatCode="0.0%">
                  <c:v>0.11117547484999998</c:v>
                </c:pt>
                <c:pt idx="102" formatCode="0.0%">
                  <c:v>0.10653786804999998</c:v>
                </c:pt>
                <c:pt idx="103" formatCode="0.0%">
                  <c:v>0.10687453505</c:v>
                </c:pt>
                <c:pt idx="104" formatCode="0.0%">
                  <c:v>0.10972785959999999</c:v>
                </c:pt>
                <c:pt idx="105" formatCode="0.0%">
                  <c:v>0.119045335925</c:v>
                </c:pt>
                <c:pt idx="106" formatCode="0.0%">
                  <c:v>0.12202602792499999</c:v>
                </c:pt>
                <c:pt idx="107" formatCode="0.0%">
                  <c:v>0.127771159425</c:v>
                </c:pt>
                <c:pt idx="108" formatCode="0.0%">
                  <c:v>0.12620164857500002</c:v>
                </c:pt>
                <c:pt idx="109" formatCode="0.0%">
                  <c:v>0.117955659125</c:v>
                </c:pt>
                <c:pt idx="110" formatCode="0.0%">
                  <c:v>0.1137718394</c:v>
                </c:pt>
                <c:pt idx="111" formatCode="0.0%">
                  <c:v>0.11626227</c:v>
                </c:pt>
                <c:pt idx="112" formatCode="0.0%">
                  <c:v>0.1120500116</c:v>
                </c:pt>
                <c:pt idx="113" formatCode="0.0%">
                  <c:v>0.11820656355</c:v>
                </c:pt>
                <c:pt idx="114" formatCode="0.0%">
                  <c:v>0.11663051296249999</c:v>
                </c:pt>
                <c:pt idx="115" formatCode="0.0%">
                  <c:v>0.1176662640375</c:v>
                </c:pt>
              </c:numCache>
            </c:numRef>
          </c:val>
          <c:smooth val="0"/>
        </c:ser>
        <c:ser>
          <c:idx val="2"/>
          <c:order val="6"/>
          <c:tx>
            <c:v>Japan</c:v>
          </c:tx>
          <c:spPr>
            <a:ln w="44450">
              <a:solidFill>
                <a:schemeClr val="accent4"/>
              </a:solidFill>
            </a:ln>
          </c:spPr>
          <c:marker>
            <c:symbol val="circle"/>
            <c:size val="8"/>
            <c:spPr>
              <a:solidFill>
                <a:schemeClr val="accent4"/>
              </a:solidFill>
              <a:ln>
                <a:solidFill>
                  <a:schemeClr val="accent4"/>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DataG10.1!$R$6:$R$121</c:f>
              <c:numCache>
                <c:formatCode>0.0%</c:formatCode>
                <c:ptCount val="116"/>
                <c:pt idx="0">
                  <c:v>0.16255</c:v>
                </c:pt>
                <c:pt idx="1">
                  <c:v>0.16932</c:v>
                </c:pt>
                <c:pt idx="2">
                  <c:v>0.17990999999999999</c:v>
                </c:pt>
                <c:pt idx="3">
                  <c:v>0.17551</c:v>
                </c:pt>
                <c:pt idx="4">
                  <c:v>0.16582</c:v>
                </c:pt>
                <c:pt idx="5">
                  <c:v>0.18065999999999999</c:v>
                </c:pt>
                <c:pt idx="6">
                  <c:v>0.18115000000000001</c:v>
                </c:pt>
                <c:pt idx="7">
                  <c:v>0.18254999999999999</c:v>
                </c:pt>
                <c:pt idx="8">
                  <c:v>0.18934000000000001</c:v>
                </c:pt>
                <c:pt idx="9">
                  <c:v>0.18743000000000001</c:v>
                </c:pt>
                <c:pt idx="10">
                  <c:v>0.18878</c:v>
                </c:pt>
                <c:pt idx="11">
                  <c:v>0.17993000000000001</c:v>
                </c:pt>
                <c:pt idx="12">
                  <c:v>0.17913000000000001</c:v>
                </c:pt>
                <c:pt idx="13">
                  <c:v>0.17452999999999999</c:v>
                </c:pt>
                <c:pt idx="14">
                  <c:v>0.18551999999999999</c:v>
                </c:pt>
                <c:pt idx="15">
                  <c:v>0.19602</c:v>
                </c:pt>
                <c:pt idx="16">
                  <c:v>0.19522</c:v>
                </c:pt>
                <c:pt idx="17">
                  <c:v>0.18684000000000001</c:v>
                </c:pt>
                <c:pt idx="18">
                  <c:v>0.16622999999999999</c:v>
                </c:pt>
                <c:pt idx="19">
                  <c:v>0.15251000000000001</c:v>
                </c:pt>
                <c:pt idx="20">
                  <c:v>0.17086999999999999</c:v>
                </c:pt>
                <c:pt idx="21">
                  <c:v>0.18484</c:v>
                </c:pt>
                <c:pt idx="22">
                  <c:v>0.19550999999999999</c:v>
                </c:pt>
                <c:pt idx="23">
                  <c:v>0.19722999999999999</c:v>
                </c:pt>
                <c:pt idx="24">
                  <c:v>0.19717999999999999</c:v>
                </c:pt>
                <c:pt idx="25">
                  <c:v>0.18318000000000001</c:v>
                </c:pt>
                <c:pt idx="26">
                  <c:v>0.18547</c:v>
                </c:pt>
                <c:pt idx="27">
                  <c:v>0.17893999999999999</c:v>
                </c:pt>
                <c:pt idx="28">
                  <c:v>0.18509</c:v>
                </c:pt>
                <c:pt idx="29">
                  <c:v>0.18354000000000001</c:v>
                </c:pt>
                <c:pt idx="30">
                  <c:v>0.16783000000000001</c:v>
                </c:pt>
                <c:pt idx="31">
                  <c:v>0.17377999999999999</c:v>
                </c:pt>
                <c:pt idx="32">
                  <c:v>0.17560000000000001</c:v>
                </c:pt>
                <c:pt idx="33">
                  <c:v>0.18276000000000001</c:v>
                </c:pt>
                <c:pt idx="34">
                  <c:v>0.18959999999999999</c:v>
                </c:pt>
                <c:pt idx="35">
                  <c:v>0.18740999999999999</c:v>
                </c:pt>
                <c:pt idx="36">
                  <c:v>0.18676000000000001</c:v>
                </c:pt>
                <c:pt idx="37">
                  <c:v>0.19264000000000001</c:v>
                </c:pt>
                <c:pt idx="38">
                  <c:v>0.19922000000000001</c:v>
                </c:pt>
                <c:pt idx="39">
                  <c:v>0.17949000000000001</c:v>
                </c:pt>
                <c:pt idx="40">
                  <c:v>0.16452</c:v>
                </c:pt>
                <c:pt idx="41">
                  <c:v>0.16674</c:v>
                </c:pt>
                <c:pt idx="42">
                  <c:v>0.15110000000000001</c:v>
                </c:pt>
                <c:pt idx="43">
                  <c:v>0.13625000000000001</c:v>
                </c:pt>
                <c:pt idx="44">
                  <c:v>0.10739</c:v>
                </c:pt>
                <c:pt idx="45">
                  <c:v>6.4269999999999994E-2</c:v>
                </c:pt>
                <c:pt idx="47">
                  <c:v>7.3770000000000002E-2</c:v>
                </c:pt>
                <c:pt idx="48">
                  <c:v>7.8359999999999999E-2</c:v>
                </c:pt>
                <c:pt idx="49">
                  <c:v>7.9380000000000006E-2</c:v>
                </c:pt>
                <c:pt idx="50">
                  <c:v>7.714E-2</c:v>
                </c:pt>
                <c:pt idx="51">
                  <c:v>8.0479999999999996E-2</c:v>
                </c:pt>
                <c:pt idx="52">
                  <c:v>8.6690000000000003E-2</c:v>
                </c:pt>
                <c:pt idx="53">
                  <c:v>8.2449999999999996E-2</c:v>
                </c:pt>
                <c:pt idx="54">
                  <c:v>7.9630000000000006E-2</c:v>
                </c:pt>
                <c:pt idx="55">
                  <c:v>7.6480000000000006E-2</c:v>
                </c:pt>
                <c:pt idx="56">
                  <c:v>8.1920000000000007E-2</c:v>
                </c:pt>
                <c:pt idx="57">
                  <c:v>8.5720000000000005E-2</c:v>
                </c:pt>
                <c:pt idx="58">
                  <c:v>8.6669999999999997E-2</c:v>
                </c:pt>
                <c:pt idx="59">
                  <c:v>9.0539999999999995E-2</c:v>
                </c:pt>
                <c:pt idx="60">
                  <c:v>9.4670000000000004E-2</c:v>
                </c:pt>
                <c:pt idx="61">
                  <c:v>9.9070000000000005E-2</c:v>
                </c:pt>
                <c:pt idx="62">
                  <c:v>0.10027</c:v>
                </c:pt>
                <c:pt idx="63">
                  <c:v>9.0079999999999993E-2</c:v>
                </c:pt>
                <c:pt idx="64">
                  <c:v>8.7569999999999995E-2</c:v>
                </c:pt>
                <c:pt idx="65">
                  <c:v>8.2570000000000005E-2</c:v>
                </c:pt>
                <c:pt idx="66">
                  <c:v>8.0449999999999994E-2</c:v>
                </c:pt>
                <c:pt idx="67">
                  <c:v>8.1100000000000005E-2</c:v>
                </c:pt>
                <c:pt idx="68">
                  <c:v>8.0079999999999998E-2</c:v>
                </c:pt>
                <c:pt idx="69">
                  <c:v>9.431959999999999E-2</c:v>
                </c:pt>
                <c:pt idx="70">
                  <c:v>9.9584400000000003E-2</c:v>
                </c:pt>
                <c:pt idx="71">
                  <c:v>0.10911810000000001</c:v>
                </c:pt>
                <c:pt idx="72">
                  <c:v>0.1038066</c:v>
                </c:pt>
                <c:pt idx="73">
                  <c:v>0.11541599999999999</c:v>
                </c:pt>
                <c:pt idx="74">
                  <c:v>8.3519999999999997E-2</c:v>
                </c:pt>
                <c:pt idx="75">
                  <c:v>8.9899999999999994E-2</c:v>
                </c:pt>
                <c:pt idx="76">
                  <c:v>7.5410000000000005E-2</c:v>
                </c:pt>
                <c:pt idx="77">
                  <c:v>7.6369999999999993E-2</c:v>
                </c:pt>
                <c:pt idx="78">
                  <c:v>7.9060000000000005E-2</c:v>
                </c:pt>
                <c:pt idx="79">
                  <c:v>8.4029999999999994E-2</c:v>
                </c:pt>
                <c:pt idx="80">
                  <c:v>8.3580000000000002E-2</c:v>
                </c:pt>
                <c:pt idx="81">
                  <c:v>8.2530000000000006E-2</c:v>
                </c:pt>
                <c:pt idx="82">
                  <c:v>8.2189999999999999E-2</c:v>
                </c:pt>
                <c:pt idx="83">
                  <c:v>8.2290000000000002E-2</c:v>
                </c:pt>
                <c:pt idx="84">
                  <c:v>8.2500000000000004E-2</c:v>
                </c:pt>
                <c:pt idx="85">
                  <c:v>8.3830000000000002E-2</c:v>
                </c:pt>
                <c:pt idx="86">
                  <c:v>8.8709999999999997E-2</c:v>
                </c:pt>
                <c:pt idx="87">
                  <c:v>0.10296</c:v>
                </c:pt>
                <c:pt idx="88">
                  <c:v>0.10567</c:v>
                </c:pt>
                <c:pt idx="89">
                  <c:v>0.11305949999999999</c:v>
                </c:pt>
                <c:pt idx="90">
                  <c:v>0.119462</c:v>
                </c:pt>
                <c:pt idx="91">
                  <c:v>0.11165120000000001</c:v>
                </c:pt>
                <c:pt idx="92">
                  <c:v>8.4220000000000003E-2</c:v>
                </c:pt>
                <c:pt idx="93">
                  <c:v>8.6389999999999995E-2</c:v>
                </c:pt>
                <c:pt idx="94">
                  <c:v>8.5519999999999999E-2</c:v>
                </c:pt>
                <c:pt idx="95">
                  <c:v>8.6690000000000003E-2</c:v>
                </c:pt>
                <c:pt idx="96">
                  <c:v>8.9020000000000002E-2</c:v>
                </c:pt>
                <c:pt idx="97">
                  <c:v>8.4040000000000004E-2</c:v>
                </c:pt>
                <c:pt idx="98">
                  <c:v>8.4750000000000006E-2</c:v>
                </c:pt>
                <c:pt idx="99">
                  <c:v>8.7389999999999995E-2</c:v>
                </c:pt>
                <c:pt idx="100">
                  <c:v>9.0579999999999994E-2</c:v>
                </c:pt>
                <c:pt idx="101">
                  <c:v>9.375E-2</c:v>
                </c:pt>
                <c:pt idx="102">
                  <c:v>9.5130000000000006E-2</c:v>
                </c:pt>
                <c:pt idx="103">
                  <c:v>9.7960000000000005E-2</c:v>
                </c:pt>
                <c:pt idx="104">
                  <c:v>0.10469000000000001</c:v>
                </c:pt>
                <c:pt idx="105">
                  <c:v>0.11039</c:v>
                </c:pt>
                <c:pt idx="106">
                  <c:v>0.11312</c:v>
                </c:pt>
                <c:pt idx="107">
                  <c:v>0.11347</c:v>
                </c:pt>
                <c:pt idx="108">
                  <c:v>0.10896</c:v>
                </c:pt>
                <c:pt idx="109">
                  <c:v>0.10421999999999999</c:v>
                </c:pt>
                <c:pt idx="110">
                  <c:v>0.10439</c:v>
                </c:pt>
                <c:pt idx="111">
                  <c:v>0.11121500000000001</c:v>
                </c:pt>
                <c:pt idx="112">
                  <c:v>0.10658999999999999</c:v>
                </c:pt>
                <c:pt idx="113">
                  <c:v>0.10430499999999999</c:v>
                </c:pt>
                <c:pt idx="114">
                  <c:v>0.1078025</c:v>
                </c:pt>
                <c:pt idx="115">
                  <c:v>0.1089025</c:v>
                </c:pt>
              </c:numCache>
            </c:numRef>
          </c:val>
          <c:smooth val="1"/>
        </c:ser>
        <c:dLbls>
          <c:showLegendKey val="0"/>
          <c:showVal val="0"/>
          <c:showCatName val="0"/>
          <c:showSerName val="0"/>
          <c:showPercent val="0"/>
          <c:showBubbleSize val="0"/>
        </c:dLbls>
        <c:marker val="1"/>
        <c:smooth val="0"/>
        <c:axId val="698983432"/>
        <c:axId val="698983824"/>
        <c:extLst>
          <c:ext xmlns:c15="http://schemas.microsoft.com/office/drawing/2012/chart" uri="{02D57815-91ED-43cb-92C2-25804820EDAC}">
            <c15:filteredLineSeries>
              <c15:ser>
                <c:idx val="1"/>
                <c:order val="2"/>
                <c:tx>
                  <c:v>Royaume-Uni</c:v>
                </c:tx>
                <c:spPr>
                  <a:ln w="44450">
                    <a:solidFill>
                      <a:srgbClr val="C00000"/>
                    </a:solidFill>
                  </a:ln>
                </c:spPr>
                <c:marker>
                  <c:symbol val="diamond"/>
                  <c:size val="9"/>
                  <c:spPr>
                    <a:solidFill>
                      <a:srgbClr val="C00000"/>
                    </a:solidFill>
                    <a:ln>
                      <a:solidFill>
                        <a:srgbClr val="C00000"/>
                      </a:solidFill>
                    </a:ln>
                  </c:spPr>
                </c:marker>
                <c:val>
                  <c:numRef>
                    <c:extLst>
                      <c:ext uri="{02D57815-91ED-43cb-92C2-25804820EDAC}">
                        <c15:formulaRef>
                          <c15:sqref>DataG10.1!$K$6:$K$121</c15:sqref>
                        </c15:formulaRef>
                      </c:ext>
                    </c:extLst>
                    <c:numCache>
                      <c:formatCode>General</c:formatCode>
                      <c:ptCount val="116"/>
                      <c:pt idx="0" formatCode="0.0%">
                        <c:v>0.25</c:v>
                      </c:pt>
                      <c:pt idx="10" formatCode="0.0%">
                        <c:v>0.25950000000000001</c:v>
                      </c:pt>
                      <c:pt idx="18" formatCode="0.0%">
                        <c:v>0.19239999999999999</c:v>
                      </c:pt>
                      <c:pt idx="19" formatCode="0.0%">
                        <c:v>0.19589999999999999</c:v>
                      </c:pt>
                      <c:pt idx="20" formatCode="0.0%">
                        <c:v>0.17666179752037642</c:v>
                      </c:pt>
                      <c:pt idx="21" formatCode="0.0%">
                        <c:v>0.17925322157211196</c:v>
                      </c:pt>
                      <c:pt idx="22" formatCode="0.0%">
                        <c:v>0.2028857666091553</c:v>
                      </c:pt>
                      <c:pt idx="23" formatCode="0.0%">
                        <c:v>0.20951229732790594</c:v>
                      </c:pt>
                      <c:pt idx="24" formatCode="0.0%">
                        <c:v>0.20575640401268855</c:v>
                      </c:pt>
                      <c:pt idx="25" formatCode="0.0%">
                        <c:v>0.20144974567620025</c:v>
                      </c:pt>
                      <c:pt idx="26" formatCode="0.0%">
                        <c:v>0.20027775398294417</c:v>
                      </c:pt>
                      <c:pt idx="27" formatCode="0.0%">
                        <c:v>0.19766071837636312</c:v>
                      </c:pt>
                      <c:pt idx="28" formatCode="0.0%">
                        <c:v>0.20037036852687232</c:v>
                      </c:pt>
                      <c:pt idx="29" formatCode="0.0%">
                        <c:v>0.19694639248141352</c:v>
                      </c:pt>
                      <c:pt idx="30" formatCode="0.0%">
                        <c:v>0.18605720004523243</c:v>
                      </c:pt>
                      <c:pt idx="31" formatCode="0.0%">
                        <c:v>0.17209671716967859</c:v>
                      </c:pt>
                      <c:pt idx="32" formatCode="0.0%">
                        <c:v>0.16612471651666977</c:v>
                      </c:pt>
                      <c:pt idx="33" formatCode="0.0%">
                        <c:v>0.16442657198170479</c:v>
                      </c:pt>
                      <c:pt idx="34" formatCode="0.0%">
                        <c:v>0.16636263157134454</c:v>
                      </c:pt>
                      <c:pt idx="35" formatCode="0.0%">
                        <c:v>0.17201282724760647</c:v>
                      </c:pt>
                      <c:pt idx="36" formatCode="0.0%">
                        <c:v>0.17498489843738974</c:v>
                      </c:pt>
                      <c:pt idx="37" formatCode="0.0%">
                        <c:v>0.16980000000000001</c:v>
                      </c:pt>
                      <c:pt idx="38" formatCode="0.0%">
                        <c:v>0.1736848751094997</c:v>
                      </c:pt>
                      <c:pt idx="39" formatCode="0.0%">
                        <c:v>0.17206826934141292</c:v>
                      </c:pt>
                      <c:pt idx="40" formatCode="0.0%">
                        <c:v>0.15734366914594228</c:v>
                      </c:pt>
                      <c:pt idx="41" formatCode="0.0%">
                        <c:v>0.14197278512973663</c:v>
                      </c:pt>
                      <c:pt idx="42" formatCode="0.0%">
                        <c:v>0.12889504585431269</c:v>
                      </c:pt>
                      <c:pt idx="43" formatCode="0.0%">
                        <c:v>0.12545247771214121</c:v>
                      </c:pt>
                      <c:pt idx="44" formatCode="0.0%">
                        <c:v>0.12504287878316106</c:v>
                      </c:pt>
                      <c:pt idx="45" formatCode="0.0%">
                        <c:v>0.13065304946768183</c:v>
                      </c:pt>
                      <c:pt idx="46" formatCode="0.0%">
                        <c:v>0.14107253921344609</c:v>
                      </c:pt>
                      <c:pt idx="47" formatCode="0.0%">
                        <c:v>0.13154139725187181</c:v>
                      </c:pt>
                      <c:pt idx="48" formatCode="0.0%">
                        <c:v>0.12610195088427695</c:v>
                      </c:pt>
                      <c:pt idx="49" formatCode="0.0%">
                        <c:v>0.1147</c:v>
                      </c:pt>
                      <c:pt idx="50" formatCode="0.0%">
                        <c:v>0.120578170431672</c:v>
                      </c:pt>
                      <c:pt idx="51" formatCode="0.0%">
                        <c:v>0.1089</c:v>
                      </c:pt>
                      <c:pt idx="52" formatCode="0.0%">
                        <c:v>0.10199999999999999</c:v>
                      </c:pt>
                      <c:pt idx="53" formatCode="0.0%">
                        <c:v>9.7199999999999995E-2</c:v>
                      </c:pt>
                      <c:pt idx="54" formatCode="0.0%">
                        <c:v>9.6699999999999994E-2</c:v>
                      </c:pt>
                      <c:pt idx="55" formatCode="0.0%">
                        <c:v>9.2999999999999999E-2</c:v>
                      </c:pt>
                      <c:pt idx="56" formatCode="0.0%">
                        <c:v>8.7499999999999994E-2</c:v>
                      </c:pt>
                      <c:pt idx="57" formatCode="0.0%">
                        <c:v>8.6999999999999994E-2</c:v>
                      </c:pt>
                      <c:pt idx="58" formatCode="0.0%">
                        <c:v>8.7599999999999997E-2</c:v>
                      </c:pt>
                      <c:pt idx="59" formatCode="0.0%">
                        <c:v>8.5999999999999993E-2</c:v>
                      </c:pt>
                      <c:pt idx="60" formatCode="0.0%">
                        <c:v>8.8700000000000001E-2</c:v>
                      </c:pt>
                      <c:pt idx="62" formatCode="0.0%">
                        <c:v>8.43E-2</c:v>
                      </c:pt>
                      <c:pt idx="63" formatCode="0.0%">
                        <c:v>8.4900000000000003E-2</c:v>
                      </c:pt>
                      <c:pt idx="64" formatCode="0.0%">
                        <c:v>8.48E-2</c:v>
                      </c:pt>
                      <c:pt idx="65" formatCode="0.0%">
                        <c:v>8.5500000000000007E-2</c:v>
                      </c:pt>
                      <c:pt idx="66" formatCode="0.0%">
                        <c:v>7.9200000000000007E-2</c:v>
                      </c:pt>
                      <c:pt idx="67" formatCode="0.0%">
                        <c:v>7.6899999999999996E-2</c:v>
                      </c:pt>
                      <c:pt idx="68" formatCode="0.0%">
                        <c:v>7.5399999999999995E-2</c:v>
                      </c:pt>
                      <c:pt idx="69" formatCode="0.0%">
                        <c:v>7.46E-2</c:v>
                      </c:pt>
                      <c:pt idx="70" formatCode="0.0%">
                        <c:v>7.0499999999999993E-2</c:v>
                      </c:pt>
                      <c:pt idx="71" formatCode="0.0%">
                        <c:v>7.0199999999999999E-2</c:v>
                      </c:pt>
                      <c:pt idx="72" formatCode="0.0%">
                        <c:v>6.9400000000000003E-2</c:v>
                      </c:pt>
                      <c:pt idx="73" formatCode="0.0%">
                        <c:v>6.9900000000000004E-2</c:v>
                      </c:pt>
                      <c:pt idx="74" formatCode="0.0%">
                        <c:v>6.54E-2</c:v>
                      </c:pt>
                      <c:pt idx="75" formatCode="0.0%">
                        <c:v>6.0999999999999999E-2</c:v>
                      </c:pt>
                      <c:pt idx="76" formatCode="0.0%">
                        <c:v>5.8900000000000001E-2</c:v>
                      </c:pt>
                      <c:pt idx="77" formatCode="0.0%">
                        <c:v>5.9299999999999999E-2</c:v>
                      </c:pt>
                      <c:pt idx="78" formatCode="0.0%">
                        <c:v>5.7200000000000001E-2</c:v>
                      </c:pt>
                      <c:pt idx="79" formatCode="0.0%">
                        <c:v>5.9299999999999999E-2</c:v>
                      </c:pt>
                      <c:pt idx="81" formatCode="0.0%">
                        <c:v>6.6699999999999995E-2</c:v>
                      </c:pt>
                      <c:pt idx="82" formatCode="0.0%">
                        <c:v>6.8500000000000005E-2</c:v>
                      </c:pt>
                      <c:pt idx="83" formatCode="0.0%">
                        <c:v>6.83E-2</c:v>
                      </c:pt>
                      <c:pt idx="84" formatCode="0.0%">
                        <c:v>7.1599999999999997E-2</c:v>
                      </c:pt>
                      <c:pt idx="85" formatCode="0.0%">
                        <c:v>7.3999999999999996E-2</c:v>
                      </c:pt>
                      <c:pt idx="86" formatCode="0.0%">
                        <c:v>7.5499999999999998E-2</c:v>
                      </c:pt>
                      <c:pt idx="87" formatCode="0.0%">
                        <c:v>7.7799999999999994E-2</c:v>
                      </c:pt>
                      <c:pt idx="88" formatCode="0.0%">
                        <c:v>8.6300000000000002E-2</c:v>
                      </c:pt>
                      <c:pt idx="89" formatCode="0.0%">
                        <c:v>8.6699999999999999E-2</c:v>
                      </c:pt>
                      <c:pt idx="90" formatCode="0.0%">
                        <c:v>9.8005114300000001E-2</c:v>
                      </c:pt>
                      <c:pt idx="91" formatCode="0.0%">
                        <c:v>0.1032</c:v>
                      </c:pt>
                      <c:pt idx="92" formatCode="0.0%">
                        <c:v>9.8601278400000006E-2</c:v>
                      </c:pt>
                      <c:pt idx="93" formatCode="0.0%">
                        <c:v>0.1036076959</c:v>
                      </c:pt>
                      <c:pt idx="94" formatCode="0.0%">
                        <c:v>0.1062544339</c:v>
                      </c:pt>
                      <c:pt idx="95" formatCode="0.0%">
                        <c:v>0.1075</c:v>
                      </c:pt>
                      <c:pt idx="96" formatCode="0.0%">
                        <c:v>0.11900820469999999</c:v>
                      </c:pt>
                      <c:pt idx="97" formatCode="0.0%">
                        <c:v>0.1207</c:v>
                      </c:pt>
                      <c:pt idx="98" formatCode="0.0%">
                        <c:v>0.12529919889999999</c:v>
                      </c:pt>
                      <c:pt idx="99" formatCode="0.0%">
                        <c:v>0.132385958</c:v>
                      </c:pt>
                      <c:pt idx="100" formatCode="0.0%">
                        <c:v>0.1350844122</c:v>
                      </c:pt>
                      <c:pt idx="101" formatCode="0.0%">
                        <c:v>0.13386109169999999</c:v>
                      </c:pt>
                      <c:pt idx="102" formatCode="0.0%">
                        <c:v>0.1302581951</c:v>
                      </c:pt>
                      <c:pt idx="103" formatCode="0.0%">
                        <c:v>0.13239406989999999</c:v>
                      </c:pt>
                      <c:pt idx="104" formatCode="0.0%">
                        <c:v>0.1330055456</c:v>
                      </c:pt>
                      <c:pt idx="105" formatCode="0.0%">
                        <c:v>0.1422375381</c:v>
                      </c:pt>
                      <c:pt idx="106" formatCode="0.0%">
                        <c:v>0.1482</c:v>
                      </c:pt>
                      <c:pt idx="107" formatCode="0.0%">
                        <c:v>0.15440000000000001</c:v>
                      </c:pt>
                      <c:pt idx="108" formatCode="0.0%">
                        <c:v>0.15404681810000001</c:v>
                      </c:pt>
                      <c:pt idx="109" formatCode="0.0%">
                        <c:v>0.1542</c:v>
                      </c:pt>
                      <c:pt idx="110" formatCode="0.0%">
                        <c:v>0.1255</c:v>
                      </c:pt>
                      <c:pt idx="111" formatCode="0.0%">
                        <c:v>0.1293</c:v>
                      </c:pt>
                      <c:pt idx="112" formatCode="0.0%">
                        <c:v>0.1269690208</c:v>
                      </c:pt>
                      <c:pt idx="113" formatCode="0.0%">
                        <c:v>0.14526931109999999</c:v>
                      </c:pt>
                      <c:pt idx="114" formatCode="0.0%">
                        <c:v>0.13880000000000001</c:v>
                      </c:pt>
                      <c:pt idx="115" formatCode="0.0%">
                        <c:v>0.14203465555</c:v>
                      </c:pt>
                    </c:numCache>
                  </c:numRef>
                </c:val>
                <c:smooth val="0"/>
              </c15:ser>
            </c15:filteredLineSeries>
            <c15:filteredLineSeries>
              <c15:ser>
                <c:idx val="3"/>
                <c:order val="3"/>
                <c:tx>
                  <c:v>France</c:v>
                </c:tx>
                <c:spPr>
                  <a:ln w="44450">
                    <a:solidFill>
                      <a:srgbClr val="7030A0"/>
                    </a:solidFill>
                  </a:ln>
                </c:spPr>
                <c:marker>
                  <c:symbol val="circle"/>
                  <c:size val="8"/>
                  <c:spPr>
                    <a:solidFill>
                      <a:srgbClr val="7030A0"/>
                    </a:solidFill>
                    <a:ln>
                      <a:solidFill>
                        <a:srgbClr val="7030A0"/>
                      </a:solidFill>
                    </a:ln>
                  </c:spPr>
                </c:marker>
                <c:val>
                  <c:numRef>
                    <c:extLst xmlns:c15="http://schemas.microsoft.com/office/drawing/2012/chart">
                      <c:ext xmlns:c15="http://schemas.microsoft.com/office/drawing/2012/chart" uri="{02D57815-91ED-43cb-92C2-25804820EDAC}">
                        <c15:formulaRef>
                          <c15:sqref>DataG10.1!$I$6:$I$121</c15:sqref>
                        </c15:formulaRef>
                      </c:ext>
                    </c:extLst>
                    <c:numCache>
                      <c:formatCode>0.0%</c:formatCode>
                      <c:ptCount val="116"/>
                      <c:pt idx="0">
                        <c:v>0.22047639999999999</c:v>
                      </c:pt>
                      <c:pt idx="10">
                        <c:v>0.22946559999999999</c:v>
                      </c:pt>
                      <c:pt idx="15">
                        <c:v>0.19826530000000001</c:v>
                      </c:pt>
                      <c:pt idx="16">
                        <c:v>0.22839419999999999</c:v>
                      </c:pt>
                      <c:pt idx="17">
                        <c:v>0.22602030000000001</c:v>
                      </c:pt>
                      <c:pt idx="18">
                        <c:v>0.20094219999999999</c:v>
                      </c:pt>
                      <c:pt idx="19">
                        <c:v>0.20952129999999999</c:v>
                      </c:pt>
                      <c:pt idx="20">
                        <c:v>0.20068759999999999</c:v>
                      </c:pt>
                      <c:pt idx="21">
                        <c:v>0.19132070000000001</c:v>
                      </c:pt>
                      <c:pt idx="22">
                        <c:v>0.209396</c:v>
                      </c:pt>
                      <c:pt idx="23">
                        <c:v>0.23274130000000001</c:v>
                      </c:pt>
                      <c:pt idx="24">
                        <c:v>0.21581230000000001</c:v>
                      </c:pt>
                      <c:pt idx="25">
                        <c:v>0.20956089999999999</c:v>
                      </c:pt>
                      <c:pt idx="26">
                        <c:v>0.20563400000000001</c:v>
                      </c:pt>
                      <c:pt idx="27">
                        <c:v>0.2126362</c:v>
                      </c:pt>
                      <c:pt idx="28">
                        <c:v>0.21388289999999999</c:v>
                      </c:pt>
                      <c:pt idx="29">
                        <c:v>0.20021639999999999</c:v>
                      </c:pt>
                      <c:pt idx="30">
                        <c:v>0.17241480000000001</c:v>
                      </c:pt>
                      <c:pt idx="31">
                        <c:v>0.16461970000000001</c:v>
                      </c:pt>
                      <c:pt idx="32">
                        <c:v>0.168712</c:v>
                      </c:pt>
                      <c:pt idx="33">
                        <c:v>0.17660219999999999</c:v>
                      </c:pt>
                      <c:pt idx="34">
                        <c:v>0.1763747</c:v>
                      </c:pt>
                      <c:pt idx="35">
                        <c:v>0.18385989999999999</c:v>
                      </c:pt>
                      <c:pt idx="36">
                        <c:v>0.17300760000000001</c:v>
                      </c:pt>
                      <c:pt idx="37">
                        <c:v>0.17452860000000001</c:v>
                      </c:pt>
                      <c:pt idx="38">
                        <c:v>0.1651695</c:v>
                      </c:pt>
                      <c:pt idx="39">
                        <c:v>0.16412979999999999</c:v>
                      </c:pt>
                      <c:pt idx="40">
                        <c:v>0.16784779999999999</c:v>
                      </c:pt>
                      <c:pt idx="41">
                        <c:v>0.1601793</c:v>
                      </c:pt>
                      <c:pt idx="42">
                        <c:v>0.146481</c:v>
                      </c:pt>
                      <c:pt idx="43">
                        <c:v>0.1182636</c:v>
                      </c:pt>
                      <c:pt idx="44">
                        <c:v>9.9761699999999995E-2</c:v>
                      </c:pt>
                      <c:pt idx="45">
                        <c:v>8.4696599999999997E-2</c:v>
                      </c:pt>
                      <c:pt idx="46">
                        <c:v>0.1043331</c:v>
                      </c:pt>
                      <c:pt idx="47">
                        <c:v>0.1071052</c:v>
                      </c:pt>
                      <c:pt idx="48">
                        <c:v>9.9050399999999997E-2</c:v>
                      </c:pt>
                      <c:pt idx="49">
                        <c:v>0.1026966</c:v>
                      </c:pt>
                      <c:pt idx="50">
                        <c:v>0.10341599999999999</c:v>
                      </c:pt>
                      <c:pt idx="51">
                        <c:v>0.10699259999999999</c:v>
                      </c:pt>
                      <c:pt idx="52">
                        <c:v>0.10963580000000001</c:v>
                      </c:pt>
                      <c:pt idx="53">
                        <c:v>0.1083851</c:v>
                      </c:pt>
                      <c:pt idx="54">
                        <c:v>0.1104509</c:v>
                      </c:pt>
                      <c:pt idx="55">
                        <c:v>0.1126158</c:v>
                      </c:pt>
                      <c:pt idx="56">
                        <c:v>0.1096443</c:v>
                      </c:pt>
                      <c:pt idx="57">
                        <c:v>0.1123214</c:v>
                      </c:pt>
                      <c:pt idx="58">
                        <c:v>0.1036289</c:v>
                      </c:pt>
                      <c:pt idx="59">
                        <c:v>0.1121875</c:v>
                      </c:pt>
                      <c:pt idx="60">
                        <c:v>0.11458069999999999</c:v>
                      </c:pt>
                      <c:pt idx="61">
                        <c:v>0.11566659999999999</c:v>
                      </c:pt>
                      <c:pt idx="62">
                        <c:v>0.10944619999999999</c:v>
                      </c:pt>
                      <c:pt idx="63">
                        <c:v>0.1073424</c:v>
                      </c:pt>
                      <c:pt idx="64">
                        <c:v>0.10844289999999999</c:v>
                      </c:pt>
                      <c:pt idx="65">
                        <c:v>0.10939359999999999</c:v>
                      </c:pt>
                      <c:pt idx="66">
                        <c:v>0.10729279999999999</c:v>
                      </c:pt>
                      <c:pt idx="67">
                        <c:v>0.1071255</c:v>
                      </c:pt>
                      <c:pt idx="68">
                        <c:v>0.1015826</c:v>
                      </c:pt>
                      <c:pt idx="69">
                        <c:v>9.9038200000000007E-2</c:v>
                      </c:pt>
                      <c:pt idx="70">
                        <c:v>9.6568299999999996E-2</c:v>
                      </c:pt>
                      <c:pt idx="71">
                        <c:v>9.6750199999999995E-2</c:v>
                      </c:pt>
                      <c:pt idx="72">
                        <c:v>9.4978099999999996E-2</c:v>
                      </c:pt>
                      <c:pt idx="73">
                        <c:v>0.10094590000000001</c:v>
                      </c:pt>
                      <c:pt idx="74">
                        <c:v>9.7429600000000005E-2</c:v>
                      </c:pt>
                      <c:pt idx="75">
                        <c:v>9.1057399999999997E-2</c:v>
                      </c:pt>
                      <c:pt idx="76">
                        <c:v>9.0994099999999994E-2</c:v>
                      </c:pt>
                      <c:pt idx="77">
                        <c:v>8.5271399999999997E-2</c:v>
                      </c:pt>
                      <c:pt idx="78">
                        <c:v>8.2679900000000001E-2</c:v>
                      </c:pt>
                      <c:pt idx="79">
                        <c:v>8.5591399999999998E-2</c:v>
                      </c:pt>
                      <c:pt idx="80">
                        <c:v>8.1749299999999997E-2</c:v>
                      </c:pt>
                      <c:pt idx="81">
                        <c:v>8.2139799999999999E-2</c:v>
                      </c:pt>
                      <c:pt idx="82">
                        <c:v>7.5165599999999999E-2</c:v>
                      </c:pt>
                      <c:pt idx="83">
                        <c:v>7.3300699999999996E-2</c:v>
                      </c:pt>
                      <c:pt idx="84">
                        <c:v>7.4687199999999995E-2</c:v>
                      </c:pt>
                      <c:pt idx="85">
                        <c:v>7.7373899999999995E-2</c:v>
                      </c:pt>
                      <c:pt idx="86">
                        <c:v>8.2470199999999994E-2</c:v>
                      </c:pt>
                      <c:pt idx="87">
                        <c:v>9.0191499999999994E-2</c:v>
                      </c:pt>
                      <c:pt idx="88">
                        <c:v>9.1550400000000004E-2</c:v>
                      </c:pt>
                      <c:pt idx="89">
                        <c:v>9.5200099999999996E-2</c:v>
                      </c:pt>
                      <c:pt idx="90">
                        <c:v>9.3315599999999999E-2</c:v>
                      </c:pt>
                      <c:pt idx="91">
                        <c:v>9.1471800000000006E-2</c:v>
                      </c:pt>
                      <c:pt idx="92">
                        <c:v>8.6161799999999997E-2</c:v>
                      </c:pt>
                      <c:pt idx="93">
                        <c:v>9.0859099999999998E-2</c:v>
                      </c:pt>
                      <c:pt idx="94">
                        <c:v>9.1785800000000001E-2</c:v>
                      </c:pt>
                      <c:pt idx="95">
                        <c:v>9.2258599999999996E-2</c:v>
                      </c:pt>
                      <c:pt idx="96">
                        <c:v>0.10033400000000001</c:v>
                      </c:pt>
                      <c:pt idx="97">
                        <c:v>0.1043781</c:v>
                      </c:pt>
                      <c:pt idx="98">
                        <c:v>0.10673879999999999</c:v>
                      </c:pt>
                      <c:pt idx="99">
                        <c:v>0.1060159</c:v>
                      </c:pt>
                      <c:pt idx="100">
                        <c:v>0.11025600000000001</c:v>
                      </c:pt>
                      <c:pt idx="101">
                        <c:v>0.1131867</c:v>
                      </c:pt>
                      <c:pt idx="102">
                        <c:v>0.109487</c:v>
                      </c:pt>
                      <c:pt idx="103">
                        <c:v>0.1135222</c:v>
                      </c:pt>
                      <c:pt idx="104">
                        <c:v>0.11617189999999999</c:v>
                      </c:pt>
                      <c:pt idx="105">
                        <c:v>0.1147103</c:v>
                      </c:pt>
                      <c:pt idx="106">
                        <c:v>0.11235530000000001</c:v>
                      </c:pt>
                      <c:pt idx="107">
                        <c:v>0.1168608</c:v>
                      </c:pt>
                      <c:pt idx="108">
                        <c:v>0.1156988</c:v>
                      </c:pt>
                      <c:pt idx="109">
                        <c:v>0.10175480000000001</c:v>
                      </c:pt>
                      <c:pt idx="110">
                        <c:v>0.10843700000000001</c:v>
                      </c:pt>
                      <c:pt idx="111">
                        <c:v>0.1145293</c:v>
                      </c:pt>
                      <c:pt idx="112">
                        <c:v>0.1043197</c:v>
                      </c:pt>
                      <c:pt idx="113">
                        <c:v>0.1079456</c:v>
                      </c:pt>
                      <c:pt idx="114">
                        <c:v>0.1079653</c:v>
                      </c:pt>
                      <c:pt idx="115">
                        <c:v>0.10868997500000001</c:v>
                      </c:pt>
                    </c:numCache>
                  </c:numRef>
                </c:val>
                <c:smooth val="1"/>
              </c15:ser>
            </c15:filteredLineSeries>
            <c15:filteredLineSeries>
              <c15:ser>
                <c:idx val="4"/>
                <c:order val="4"/>
                <c:tx>
                  <c:v>Suède</c:v>
                </c:tx>
                <c:spPr>
                  <a:ln w="44450">
                    <a:solidFill>
                      <a:schemeClr val="accent2"/>
                    </a:solidFill>
                  </a:ln>
                </c:spPr>
                <c:marker>
                  <c:symbol val="triangle"/>
                  <c:size val="9"/>
                  <c:spPr>
                    <a:solidFill>
                      <a:schemeClr val="accent2"/>
                    </a:solidFill>
                    <a:ln>
                      <a:solidFill>
                        <a:schemeClr val="accent2"/>
                      </a:solidFill>
                    </a:ln>
                  </c:spPr>
                </c:marker>
                <c:val>
                  <c:numRef>
                    <c:extLst xmlns:c15="http://schemas.microsoft.com/office/drawing/2012/chart">
                      <c:ext xmlns:c15="http://schemas.microsoft.com/office/drawing/2012/chart" uri="{02D57815-91ED-43cb-92C2-25804820EDAC}">
                        <c15:formulaRef>
                          <c15:sqref>DataG10.1!$O$6:$O$121</c15:sqref>
                        </c15:formulaRef>
                      </c:ext>
                    </c:extLst>
                    <c:numCache>
                      <c:formatCode>General</c:formatCode>
                      <c:ptCount val="116"/>
                      <c:pt idx="3" formatCode="0.0%">
                        <c:v>0.18414680829999999</c:v>
                      </c:pt>
                      <c:pt idx="7" formatCode="0.0%">
                        <c:v>0.21479999999999999</c:v>
                      </c:pt>
                      <c:pt idx="12" formatCode="0.0%">
                        <c:v>0.2094</c:v>
                      </c:pt>
                      <c:pt idx="16" formatCode="0.0%">
                        <c:v>0.22059999999999996</c:v>
                      </c:pt>
                      <c:pt idx="19" formatCode="0.0%">
                        <c:v>0.16350000000000001</c:v>
                      </c:pt>
                      <c:pt idx="20" formatCode="0.0%">
                        <c:v>0.1449</c:v>
                      </c:pt>
                      <c:pt idx="30" formatCode="0.0%">
                        <c:v>0.13750000000000001</c:v>
                      </c:pt>
                      <c:pt idx="34" formatCode="0.0%">
                        <c:v>0.1195</c:v>
                      </c:pt>
                      <c:pt idx="35" formatCode="0.0%">
                        <c:v>0.1232</c:v>
                      </c:pt>
                      <c:pt idx="41" formatCode="0.0%">
                        <c:v>0.10299999999999999</c:v>
                      </c:pt>
                      <c:pt idx="43" formatCode="0.0%">
                        <c:v>0.1045</c:v>
                      </c:pt>
                      <c:pt idx="44" formatCode="0.0%">
                        <c:v>0.10050000000000001</c:v>
                      </c:pt>
                      <c:pt idx="45" formatCode="0.0%">
                        <c:v>9.7799999999999998E-2</c:v>
                      </c:pt>
                      <c:pt idx="46" formatCode="0.0%">
                        <c:v>0.10100000000000001</c:v>
                      </c:pt>
                      <c:pt idx="47" formatCode="0.0%">
                        <c:v>8.6599999999999996E-2</c:v>
                      </c:pt>
                      <c:pt idx="48" formatCode="0.0%">
                        <c:v>7.9600000000000004E-2</c:v>
                      </c:pt>
                      <c:pt idx="49" formatCode="0.0%">
                        <c:v>7.7100000000000002E-2</c:v>
                      </c:pt>
                      <c:pt idx="50" formatCode="0.0%">
                        <c:v>7.6700000000000004E-2</c:v>
                      </c:pt>
                      <c:pt idx="51" formatCode="0.0%">
                        <c:v>7.4300000000000005E-2</c:v>
                      </c:pt>
                      <c:pt idx="52" formatCode="0.0%">
                        <c:v>6.8900000000000003E-2</c:v>
                      </c:pt>
                      <c:pt idx="53" formatCode="0.0%">
                        <c:v>6.9900000000000004E-2</c:v>
                      </c:pt>
                      <c:pt idx="54" formatCode="0.0%">
                        <c:v>6.9900000000000004E-2</c:v>
                      </c:pt>
                      <c:pt idx="55" formatCode="0.0%">
                        <c:v>6.8599999999999994E-2</c:v>
                      </c:pt>
                      <c:pt idx="56" formatCode="0.0%">
                        <c:v>6.7299999999999999E-2</c:v>
                      </c:pt>
                      <c:pt idx="57" formatCode="0.0%">
                        <c:v>6.8900000000000003E-2</c:v>
                      </c:pt>
                      <c:pt idx="58" formatCode="0.0%">
                        <c:v>6.8900000000000003E-2</c:v>
                      </c:pt>
                      <c:pt idx="59" formatCode="0.0%">
                        <c:v>7.0800000000000002E-2</c:v>
                      </c:pt>
                      <c:pt idx="60" formatCode="0.0%">
                        <c:v>6.9099999999999995E-2</c:v>
                      </c:pt>
                      <c:pt idx="61" formatCode="0.0%">
                        <c:v>6.8500000000000005E-2</c:v>
                      </c:pt>
                      <c:pt idx="62" formatCode="0.0%">
                        <c:v>6.7199999999999996E-2</c:v>
                      </c:pt>
                      <c:pt idx="63" formatCode="0.0%">
                        <c:v>6.7100000000000007E-2</c:v>
                      </c:pt>
                      <c:pt idx="64" formatCode="0.0%">
                        <c:v>6.5699999999999995E-2</c:v>
                      </c:pt>
                      <c:pt idx="65" formatCode="0.0%">
                        <c:v>6.54E-2</c:v>
                      </c:pt>
                      <c:pt idx="66" formatCode="0.0%">
                        <c:v>6.4100000000000004E-2</c:v>
                      </c:pt>
                      <c:pt idx="67" formatCode="0.0%">
                        <c:v>6.6199999999999995E-2</c:v>
                      </c:pt>
                      <c:pt idx="68" formatCode="0.0%">
                        <c:v>6.6900000000000001E-2</c:v>
                      </c:pt>
                      <c:pt idx="69" formatCode="0.0%">
                        <c:v>6.5699999999999995E-2</c:v>
                      </c:pt>
                      <c:pt idx="70" formatCode="0.0%">
                        <c:v>6.3200000000000006E-2</c:v>
                      </c:pt>
                      <c:pt idx="71" formatCode="0.0%">
                        <c:v>5.9299999999999999E-2</c:v>
                      </c:pt>
                      <c:pt idx="72" formatCode="0.0%">
                        <c:v>5.8099999999999999E-2</c:v>
                      </c:pt>
                      <c:pt idx="73" formatCode="0.0%">
                        <c:v>5.7599999999999998E-2</c:v>
                      </c:pt>
                      <c:pt idx="74" formatCode="0.0%">
                        <c:v>5.6800000000000003E-2</c:v>
                      </c:pt>
                      <c:pt idx="75" formatCode="0.0%">
                        <c:v>5.4100000000000002E-2</c:v>
                      </c:pt>
                      <c:pt idx="76" formatCode="0.0%">
                        <c:v>5.0700000000000002E-2</c:v>
                      </c:pt>
                      <c:pt idx="77" formatCode="0.0%">
                        <c:v>4.7699999999999999E-2</c:v>
                      </c:pt>
                      <c:pt idx="78" formatCode="0.0%">
                        <c:v>4.5600000000000002E-2</c:v>
                      </c:pt>
                      <c:pt idx="79" formatCode="0.0%">
                        <c:v>4.3299999999999998E-2</c:v>
                      </c:pt>
                      <c:pt idx="80" formatCode="0.0%">
                        <c:v>4.1300000000000003E-2</c:v>
                      </c:pt>
                      <c:pt idx="81" formatCode="0.0%">
                        <c:v>4.07E-2</c:v>
                      </c:pt>
                      <c:pt idx="82" formatCode="0.0%">
                        <c:v>4.0800000000000003E-2</c:v>
                      </c:pt>
                      <c:pt idx="83" formatCode="0.0%">
                        <c:v>4.4499999999999998E-2</c:v>
                      </c:pt>
                      <c:pt idx="84" formatCode="0.0%">
                        <c:v>4.36E-2</c:v>
                      </c:pt>
                      <c:pt idx="85" formatCode="0.0%">
                        <c:v>4.5900000000000003E-2</c:v>
                      </c:pt>
                      <c:pt idx="86" formatCode="0.0%">
                        <c:v>4.4900000000000002E-2</c:v>
                      </c:pt>
                      <c:pt idx="87" formatCode="0.0%">
                        <c:v>4.7300000000000002E-2</c:v>
                      </c:pt>
                      <c:pt idx="88" formatCode="0.0%">
                        <c:v>5.0799999999999998E-2</c:v>
                      </c:pt>
                      <c:pt idx="89" formatCode="0.0%">
                        <c:v>5.45E-2</c:v>
                      </c:pt>
                      <c:pt idx="90" formatCode="0.0%">
                        <c:v>5.1999999999999998E-2</c:v>
                      </c:pt>
                      <c:pt idx="91" formatCode="0.0%">
                        <c:v>6.9500000000000006E-2</c:v>
                      </c:pt>
                      <c:pt idx="92" formatCode="0.0%">
                        <c:v>5.8400000000000001E-2</c:v>
                      </c:pt>
                      <c:pt idx="93" formatCode="0.0%">
                        <c:v>5.9299999999999999E-2</c:v>
                      </c:pt>
                      <c:pt idx="94" formatCode="0.0%">
                        <c:v>7.1800000000000003E-2</c:v>
                      </c:pt>
                      <c:pt idx="95" formatCode="0.0%">
                        <c:v>0.06</c:v>
                      </c:pt>
                      <c:pt idx="96" formatCode="0.0%">
                        <c:v>6.9900000000000004E-2</c:v>
                      </c:pt>
                      <c:pt idx="97" formatCode="0.0%">
                        <c:v>7.6100000000000001E-2</c:v>
                      </c:pt>
                      <c:pt idx="98" formatCode="0.0%">
                        <c:v>8.1699999999999995E-2</c:v>
                      </c:pt>
                      <c:pt idx="99" formatCode="0.0%">
                        <c:v>9.0209999999999999E-2</c:v>
                      </c:pt>
                      <c:pt idx="100" formatCode="0.0%">
                        <c:v>9.4519999999999993E-2</c:v>
                      </c:pt>
                      <c:pt idx="101" formatCode="0.0%">
                        <c:v>8.3613999999999994E-2</c:v>
                      </c:pt>
                      <c:pt idx="102" formatCode="0.0%">
                        <c:v>7.5899999999999995E-2</c:v>
                      </c:pt>
                      <c:pt idx="103" formatCode="0.0%">
                        <c:v>7.6200000000000004E-2</c:v>
                      </c:pt>
                      <c:pt idx="104" formatCode="0.0%">
                        <c:v>7.8700000000000006E-2</c:v>
                      </c:pt>
                      <c:pt idx="105" formatCode="0.0%">
                        <c:v>8.9899999999999994E-2</c:v>
                      </c:pt>
                      <c:pt idx="106" formatCode="0.0%">
                        <c:v>9.5299999999999996E-2</c:v>
                      </c:pt>
                      <c:pt idx="107" formatCode="0.0%">
                        <c:v>9.9465999999999999E-2</c:v>
                      </c:pt>
                      <c:pt idx="108" formatCode="0.0%">
                        <c:v>8.9895589999999997E-2</c:v>
                      </c:pt>
                      <c:pt idx="109" formatCode="0.0%">
                        <c:v>8.4126370000000006E-2</c:v>
                      </c:pt>
                      <c:pt idx="110" formatCode="0.0%">
                        <c:v>8.9837520000000004E-2</c:v>
                      </c:pt>
                      <c:pt idx="111" formatCode="0.0%">
                        <c:v>9.0085269999999995E-2</c:v>
                      </c:pt>
                      <c:pt idx="112" formatCode="0.0%">
                        <c:v>8.6673669999999994E-2</c:v>
                      </c:pt>
                      <c:pt idx="113" formatCode="0.0%">
                        <c:v>8.7267449999999996E-2</c:v>
                      </c:pt>
                      <c:pt idx="114" formatCode="0.0%">
                        <c:v>8.8465977499999987E-2</c:v>
                      </c:pt>
                      <c:pt idx="115" formatCode="0.0%">
                        <c:v>8.8123091874999976E-2</c:v>
                      </c:pt>
                    </c:numCache>
                  </c:numRef>
                </c:val>
                <c:smooth val="1"/>
              </c15:ser>
            </c15:filteredLineSeries>
            <c15:filteredLineSeries>
              <c15:ser>
                <c:idx val="6"/>
                <c:order val="5"/>
                <c:tx>
                  <c:v>Allemagne</c:v>
                </c:tx>
                <c:spPr>
                  <a:ln w="44450">
                    <a:solidFill>
                      <a:schemeClr val="accent3"/>
                    </a:solidFill>
                  </a:ln>
                </c:spPr>
                <c:marker>
                  <c:symbol val="plus"/>
                  <c:size val="8"/>
                  <c:spPr>
                    <a:solidFill>
                      <a:schemeClr val="accent3"/>
                    </a:solidFill>
                    <a:ln>
                      <a:solidFill>
                        <a:schemeClr val="accent3"/>
                      </a:solidFill>
                    </a:ln>
                  </c:spPr>
                </c:marker>
                <c:val>
                  <c:numRef>
                    <c:extLst xmlns:c15="http://schemas.microsoft.com/office/drawing/2012/chart">
                      <c:ext xmlns:c15="http://schemas.microsoft.com/office/drawing/2012/chart" uri="{02D57815-91ED-43cb-92C2-25804820EDAC}">
                        <c15:formulaRef>
                          <c15:sqref>DataG10.1!$M$6:$M$121</c15:sqref>
                        </c15:formulaRef>
                      </c:ext>
                    </c:extLst>
                    <c:numCache>
                      <c:formatCode>0.0%</c:formatCode>
                      <c:ptCount val="116"/>
                      <c:pt idx="0">
                        <c:v>0.1888823509</c:v>
                      </c:pt>
                      <c:pt idx="1">
                        <c:v>0.1864306641</c:v>
                      </c:pt>
                      <c:pt idx="2">
                        <c:v>0.18107601170000001</c:v>
                      </c:pt>
                      <c:pt idx="3">
                        <c:v>0.18019674299999999</c:v>
                      </c:pt>
                      <c:pt idx="4">
                        <c:v>0.1814341927</c:v>
                      </c:pt>
                      <c:pt idx="5">
                        <c:v>0.18497146610000001</c:v>
                      </c:pt>
                      <c:pt idx="6">
                        <c:v>0.18479625699999999</c:v>
                      </c:pt>
                      <c:pt idx="7">
                        <c:v>0.18312662120000001</c:v>
                      </c:pt>
                      <c:pt idx="8">
                        <c:v>0.17849079130000001</c:v>
                      </c:pt>
                      <c:pt idx="9">
                        <c:v>0.17639896390000001</c:v>
                      </c:pt>
                      <c:pt idx="10">
                        <c:v>0.17756000520000001</c:v>
                      </c:pt>
                      <c:pt idx="11">
                        <c:v>0.1764183044</c:v>
                      </c:pt>
                      <c:pt idx="12">
                        <c:v>0.17731086730000001</c:v>
                      </c:pt>
                      <c:pt idx="13">
                        <c:v>0.1838550186</c:v>
                      </c:pt>
                      <c:pt idx="14">
                        <c:v>0.1867643547</c:v>
                      </c:pt>
                      <c:pt idx="15">
                        <c:v>0.20616645810000001</c:v>
                      </c:pt>
                      <c:pt idx="16">
                        <c:v>0.2225872421</c:v>
                      </c:pt>
                      <c:pt idx="17">
                        <c:v>0.23406570430000001</c:v>
                      </c:pt>
                      <c:pt idx="18">
                        <c:v>0.20447320939999999</c:v>
                      </c:pt>
                      <c:pt idx="25">
                        <c:v>0.1124615669</c:v>
                      </c:pt>
                      <c:pt idx="26">
                        <c:v>0.11176667210000001</c:v>
                      </c:pt>
                      <c:pt idx="27">
                        <c:v>0.11470191</c:v>
                      </c:pt>
                      <c:pt idx="28">
                        <c:v>0.11122430799999999</c:v>
                      </c:pt>
                      <c:pt idx="29">
                        <c:v>0.1110808849</c:v>
                      </c:pt>
                      <c:pt idx="32">
                        <c:v>0.11244400979999999</c:v>
                      </c:pt>
                      <c:pt idx="33">
                        <c:v>0.1086378574</c:v>
                      </c:pt>
                      <c:pt idx="34">
                        <c:v>0.1106165981</c:v>
                      </c:pt>
                      <c:pt idx="35">
                        <c:v>0.12052827839999999</c:v>
                      </c:pt>
                      <c:pt idx="36">
                        <c:v>0.13608801840000001</c:v>
                      </c:pt>
                      <c:pt idx="37">
                        <c:v>0.14921339989999999</c:v>
                      </c:pt>
                      <c:pt idx="38">
                        <c:v>0.16001682280000001</c:v>
                      </c:pt>
                      <c:pt idx="49">
                        <c:v>9.5946884199999999E-2</c:v>
                      </c:pt>
                      <c:pt idx="50">
                        <c:v>0.1012158489</c:v>
                      </c:pt>
                      <c:pt idx="54">
                        <c:v>9.5272798500000005E-2</c:v>
                      </c:pt>
                      <c:pt idx="57">
                        <c:v>0.111528635</c:v>
                      </c:pt>
                      <c:pt idx="61">
                        <c:v>0.1306594563</c:v>
                      </c:pt>
                      <c:pt idx="65">
                        <c:v>0.1231960964</c:v>
                      </c:pt>
                      <c:pt idx="68">
                        <c:v>0.11274440769999999</c:v>
                      </c:pt>
                      <c:pt idx="71">
                        <c:v>0.1138735104</c:v>
                      </c:pt>
                      <c:pt idx="74">
                        <c:v>0.1016713238</c:v>
                      </c:pt>
                      <c:pt idx="77">
                        <c:v>0.103107872</c:v>
                      </c:pt>
                      <c:pt idx="80">
                        <c:v>0.1064785862</c:v>
                      </c:pt>
                      <c:pt idx="83">
                        <c:v>9.8379344899999999E-2</c:v>
                      </c:pt>
                      <c:pt idx="86">
                        <c:v>0.1021505737</c:v>
                      </c:pt>
                      <c:pt idx="89">
                        <c:v>0.1144025707</c:v>
                      </c:pt>
                      <c:pt idx="92">
                        <c:v>9.4876985499999997E-2</c:v>
                      </c:pt>
                      <c:pt idx="95">
                        <c:v>8.1566515000000006E-2</c:v>
                      </c:pt>
                      <c:pt idx="98">
                        <c:v>0.1182412338</c:v>
                      </c:pt>
                      <c:pt idx="101">
                        <c:v>0.1140401077</c:v>
                      </c:pt>
                      <c:pt idx="102">
                        <c:v>0.11050627709999999</c:v>
                      </c:pt>
                      <c:pt idx="103">
                        <c:v>0.1053818703</c:v>
                      </c:pt>
                      <c:pt idx="104">
                        <c:v>0.11103399279999999</c:v>
                      </c:pt>
                      <c:pt idx="105">
                        <c:v>0.12933350560000001</c:v>
                      </c:pt>
                      <c:pt idx="106">
                        <c:v>0.1322488117</c:v>
                      </c:pt>
                      <c:pt idx="107">
                        <c:v>0.14035783769999999</c:v>
                      </c:pt>
                      <c:pt idx="108">
                        <c:v>0.1451653862</c:v>
                      </c:pt>
                      <c:pt idx="109">
                        <c:v>0.13174146649999999</c:v>
                      </c:pt>
                      <c:pt idx="110">
                        <c:v>0.13131283760000001</c:v>
                      </c:pt>
                      <c:pt idx="111">
                        <c:v>0.13113451000000001</c:v>
                      </c:pt>
                      <c:pt idx="112">
                        <c:v>0.1302376556</c:v>
                      </c:pt>
                      <c:pt idx="113">
                        <c:v>0.1323438931</c:v>
                      </c:pt>
                      <c:pt idx="114">
                        <c:v>0.13129077435</c:v>
                      </c:pt>
                      <c:pt idx="115">
                        <c:v>0.13181733372499999</c:v>
                      </c:pt>
                    </c:numCache>
                  </c:numRef>
                </c:val>
                <c:smooth val="0"/>
              </c15:ser>
            </c15:filteredLineSeries>
          </c:ext>
        </c:extLst>
      </c:lineChart>
      <c:catAx>
        <c:axId val="698983432"/>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98983824"/>
        <c:crossesAt val="0"/>
        <c:auto val="1"/>
        <c:lblAlgn val="ctr"/>
        <c:lblOffset val="100"/>
        <c:tickLblSkip val="10"/>
        <c:tickMarkSkip val="10"/>
        <c:noMultiLvlLbl val="0"/>
      </c:catAx>
      <c:valAx>
        <c:axId val="698983824"/>
        <c:scaling>
          <c:orientation val="minMax"/>
          <c:max val="0.27"/>
          <c:min val="0"/>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400"/>
                  <a:t>Share</a:t>
                </a:r>
                <a:r>
                  <a:rPr lang="fr-FR" sz="1400" baseline="0"/>
                  <a:t> of top percentile in total income</a:t>
                </a:r>
                <a:endParaRPr lang="fr-FR" sz="1400"/>
              </a:p>
            </c:rich>
          </c:tx>
          <c:layout>
            <c:manualLayout>
              <c:xMode val="edge"/>
              <c:yMode val="edge"/>
              <c:x val="4.1700323322804E-3"/>
              <c:y val="0.12651327075319915"/>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98983432"/>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42635650005800985"/>
          <c:y val="0.10193138915822261"/>
          <c:w val="0.38649727791532307"/>
          <c:h val="0.22524479771557654"/>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fr-FR" sz="1800" baseline="0"/>
              <a:t>Figure S10.5. Income Inequality: the top percentile, 1900-2015 </a:t>
            </a:r>
            <a:endParaRPr lang="fr-FR" sz="1800"/>
          </a:p>
        </c:rich>
      </c:tx>
      <c:layout>
        <c:manualLayout>
          <c:xMode val="edge"/>
          <c:yMode val="edge"/>
          <c:x val="0.16869657347877387"/>
          <c:y val="8.9846177888115806E-3"/>
        </c:manualLayout>
      </c:layout>
      <c:overlay val="0"/>
      <c:spPr>
        <a:noFill/>
        <a:ln w="25400">
          <a:noFill/>
        </a:ln>
      </c:spPr>
    </c:title>
    <c:autoTitleDeleted val="0"/>
    <c:plotArea>
      <c:layout>
        <c:manualLayout>
          <c:layoutTarget val="inner"/>
          <c:xMode val="edge"/>
          <c:yMode val="edge"/>
          <c:x val="0.10075292402461369"/>
          <c:y val="7.2398262970165161E-2"/>
          <c:w val="0.86616395114914224"/>
          <c:h val="0.73562487381385022"/>
        </c:manualLayout>
      </c:layout>
      <c:lineChart>
        <c:grouping val="standard"/>
        <c:varyColors val="0"/>
        <c:ser>
          <c:idx val="0"/>
          <c:order val="0"/>
          <c:tx>
            <c:v>United States</c:v>
          </c:tx>
          <c:spPr>
            <a:ln w="44450"/>
          </c:spPr>
          <c:marker>
            <c:symbol val="square"/>
            <c:size val="8"/>
            <c:spPr>
              <a:solidFill>
                <a:schemeClr val="accent1"/>
              </a:solidFill>
              <a:ln>
                <a:solidFill>
                  <a:schemeClr val="accent1"/>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DataG10.1!$D$6:$D$121</c:f>
              <c:numCache>
                <c:formatCode>General</c:formatCode>
                <c:ptCount val="116"/>
                <c:pt idx="0" formatCode="0\.0%">
                  <c:v>0.17</c:v>
                </c:pt>
                <c:pt idx="10" formatCode="0\.0%">
                  <c:v>0.18</c:v>
                </c:pt>
                <c:pt idx="13" formatCode="0\.0%">
                  <c:v>0.17960041861867684</c:v>
                </c:pt>
                <c:pt idx="14" formatCode="0\.0%">
                  <c:v>0.1815794105921632</c:v>
                </c:pt>
                <c:pt idx="15" formatCode="0\.0%">
                  <c:v>0.1757772211527503</c:v>
                </c:pt>
                <c:pt idx="16" formatCode="0\.0%">
                  <c:v>0.19310755788605957</c:v>
                </c:pt>
                <c:pt idx="17" formatCode="0\.0%">
                  <c:v>0.17737148100278474</c:v>
                </c:pt>
                <c:pt idx="18" formatCode="0\.0%">
                  <c:v>0.15961472661607251</c:v>
                </c:pt>
                <c:pt idx="19" formatCode="0\.0%">
                  <c:v>0.16410778328022629</c:v>
                </c:pt>
                <c:pt idx="20" formatCode="0\.0%">
                  <c:v>0.14829819366320032</c:v>
                </c:pt>
                <c:pt idx="21" formatCode="0\.0%">
                  <c:v>0.15637915884632855</c:v>
                </c:pt>
                <c:pt idx="22" formatCode="0\.0%">
                  <c:v>0.17057628417064824</c:v>
                </c:pt>
                <c:pt idx="23" formatCode="0\.0%">
                  <c:v>0.15642493090768797</c:v>
                </c:pt>
                <c:pt idx="24" formatCode="0\.0%">
                  <c:v>0.17423080267847396</c:v>
                </c:pt>
                <c:pt idx="25" formatCode="0\.0%">
                  <c:v>0.20244504854676584</c:v>
                </c:pt>
                <c:pt idx="26" formatCode="0\.0%">
                  <c:v>0.19909051389797588</c:v>
                </c:pt>
                <c:pt idx="27" formatCode="0\.0%">
                  <c:v>0.21025033880744509</c:v>
                </c:pt>
                <c:pt idx="28" formatCode="0\.0%">
                  <c:v>0.23940249505397071</c:v>
                </c:pt>
                <c:pt idx="29" formatCode="0\.0%">
                  <c:v>0.22352883584556571</c:v>
                </c:pt>
                <c:pt idx="30" formatCode="0\.0%">
                  <c:v>0.17223273140378864</c:v>
                </c:pt>
                <c:pt idx="31" formatCode="0\.0%">
                  <c:v>0.15498458756689251</c:v>
                </c:pt>
                <c:pt idx="32" formatCode="0\.0%">
                  <c:v>0.15555930046295793</c:v>
                </c:pt>
                <c:pt idx="33" formatCode="0\.0%">
                  <c:v>0.16460087350020167</c:v>
                </c:pt>
                <c:pt idx="34" formatCode="0\.0%">
                  <c:v>0.16396989069448942</c:v>
                </c:pt>
                <c:pt idx="35" formatCode="0\.0%">
                  <c:v>0.16676285163429341</c:v>
                </c:pt>
                <c:pt idx="36" formatCode="0\.0%">
                  <c:v>0.1928824418021155</c:v>
                </c:pt>
                <c:pt idx="37" formatCode="0\.0%">
                  <c:v>0.17149341603070714</c:v>
                </c:pt>
                <c:pt idx="38" formatCode="0\.0%">
                  <c:v>0.15754923180145183</c:v>
                </c:pt>
                <c:pt idx="39" formatCode="0\.0%">
                  <c:v>0.16175457419534936</c:v>
                </c:pt>
                <c:pt idx="40" formatCode="0\.0%">
                  <c:v>0.16478073729414297</c:v>
                </c:pt>
                <c:pt idx="41" formatCode="0\.0%">
                  <c:v>0.1597068078948374</c:v>
                </c:pt>
                <c:pt idx="42" formatCode="0\.0%">
                  <c:v>0.13743618218002113</c:v>
                </c:pt>
                <c:pt idx="43" formatCode="0\.0%">
                  <c:v>0.12742525511986413</c:v>
                </c:pt>
                <c:pt idx="44" formatCode="0\.0%">
                  <c:v>0.11810090173625534</c:v>
                </c:pt>
                <c:pt idx="45" formatCode="0\.0%">
                  <c:v>0.13249640315183925</c:v>
                </c:pt>
                <c:pt idx="46" formatCode="0\.0%">
                  <c:v>0.14211234440893966</c:v>
                </c:pt>
                <c:pt idx="47" formatCode="0\.0%">
                  <c:v>0.12936414754738529</c:v>
                </c:pt>
                <c:pt idx="48" formatCode="0\.0%">
                  <c:v>0.13391129572938365</c:v>
                </c:pt>
                <c:pt idx="49" formatCode="0\.0%">
                  <c:v>0.1296463469751733</c:v>
                </c:pt>
                <c:pt idx="50" formatCode="0\.0%">
                  <c:v>0.14322852846832809</c:v>
                </c:pt>
                <c:pt idx="51" formatCode="0\.0%">
                  <c:v>0.13307576948337796</c:v>
                </c:pt>
                <c:pt idx="52" formatCode="0\.0%">
                  <c:v>0.12309381856707043</c:v>
                </c:pt>
                <c:pt idx="53" formatCode="0\.0%">
                  <c:v>0.11411408123592144</c:v>
                </c:pt>
                <c:pt idx="54" formatCode="0\.0%">
                  <c:v>0.1254230943456256</c:v>
                </c:pt>
                <c:pt idx="55" formatCode="0\.0%">
                  <c:v>0.13002585456682811</c:v>
                </c:pt>
                <c:pt idx="56" formatCode="0\.0%">
                  <c:v>0.12674467032361331</c:v>
                </c:pt>
                <c:pt idx="57" formatCode="0\.0%">
                  <c:v>0.12186611067476841</c:v>
                </c:pt>
                <c:pt idx="58" formatCode="0\.0%">
                  <c:v>0.12359993785095756</c:v>
                </c:pt>
                <c:pt idx="59" formatCode="0\.0%">
                  <c:v>0.13019787811465292</c:v>
                </c:pt>
                <c:pt idx="60" formatCode="0\.0%">
                  <c:v>0.1238804483482449</c:v>
                </c:pt>
                <c:pt idx="61" formatCode="0\.0%">
                  <c:v>0.13261047955699135</c:v>
                </c:pt>
                <c:pt idx="62" formatCode="0\.0%">
                  <c:v>0.12571999910000001</c:v>
                </c:pt>
                <c:pt idx="64" formatCode="0\.0%">
                  <c:v>0.1291999986</c:v>
                </c:pt>
                <c:pt idx="66" formatCode="0\.0%">
                  <c:v>0.1264099984</c:v>
                </c:pt>
                <c:pt idx="67" formatCode="0\.0%">
                  <c:v>0.1214499979</c:v>
                </c:pt>
                <c:pt idx="68" formatCode="0\.0%">
                  <c:v>0.1241899985</c:v>
                </c:pt>
                <c:pt idx="69" formatCode="0\.0%">
                  <c:v>0.1151099994</c:v>
                </c:pt>
                <c:pt idx="70" formatCode="0\.0%">
                  <c:v>0.10792999960000001</c:v>
                </c:pt>
                <c:pt idx="71" formatCode="0\.0%">
                  <c:v>0.11083999980000001</c:v>
                </c:pt>
                <c:pt idx="72" formatCode="0\.0%">
                  <c:v>0.11119</c:v>
                </c:pt>
                <c:pt idx="73" formatCode="0\.0%">
                  <c:v>0.1101899989</c:v>
                </c:pt>
                <c:pt idx="74" formatCode="0\.0%">
                  <c:v>0.10552000039999999</c:v>
                </c:pt>
                <c:pt idx="75" formatCode="0\.0%">
                  <c:v>0.1058300008</c:v>
                </c:pt>
                <c:pt idx="76" formatCode="0\.0%">
                  <c:v>0.10406000059999999</c:v>
                </c:pt>
                <c:pt idx="77" formatCode="0\.0%">
                  <c:v>0.1075099991</c:v>
                </c:pt>
                <c:pt idx="78" formatCode="0\.0%">
                  <c:v>0.10629999919999999</c:v>
                </c:pt>
                <c:pt idx="79" formatCode="0\.0%">
                  <c:v>0.1114999998</c:v>
                </c:pt>
                <c:pt idx="80" formatCode="0\.0%">
                  <c:v>0.10671</c:v>
                </c:pt>
                <c:pt idx="81" formatCode="0\.0%">
                  <c:v>0.1105199998</c:v>
                </c:pt>
                <c:pt idx="82" formatCode="0\.0%">
                  <c:v>0.1126399995</c:v>
                </c:pt>
                <c:pt idx="83" formatCode="0\.0%">
                  <c:v>0.1151400001</c:v>
                </c:pt>
                <c:pt idx="84" formatCode="0\.0%">
                  <c:v>0.1249600011</c:v>
                </c:pt>
                <c:pt idx="85" formatCode="0\.0%">
                  <c:v>0.12553000089999999</c:v>
                </c:pt>
                <c:pt idx="86" formatCode="0\.0%">
                  <c:v>0.12208999869999999</c:v>
                </c:pt>
                <c:pt idx="87" formatCode="0\.0%">
                  <c:v>0.1330699984</c:v>
                </c:pt>
                <c:pt idx="88" formatCode="0\.0%">
                  <c:v>0.1487599999</c:v>
                </c:pt>
                <c:pt idx="89" formatCode="0\.0%">
                  <c:v>0.1446499996</c:v>
                </c:pt>
                <c:pt idx="90" formatCode="0\.0%">
                  <c:v>0.1454200004</c:v>
                </c:pt>
                <c:pt idx="91" formatCode="0\.0%">
                  <c:v>0.1389100003</c:v>
                </c:pt>
                <c:pt idx="92" formatCode="0\.0%">
                  <c:v>0.1501299998</c:v>
                </c:pt>
                <c:pt idx="93" formatCode="0\.0%">
                  <c:v>0.14644000069999999</c:v>
                </c:pt>
                <c:pt idx="94" formatCode="0\.0%">
                  <c:v>0.14687000110000001</c:v>
                </c:pt>
                <c:pt idx="95" formatCode="0\.0%">
                  <c:v>0.1528299991</c:v>
                </c:pt>
                <c:pt idx="96" formatCode="0\.0%">
                  <c:v>0.15966999879999999</c:v>
                </c:pt>
                <c:pt idx="97" formatCode="0\.0%">
                  <c:v>0.16629000099999999</c:v>
                </c:pt>
                <c:pt idx="98" formatCode="0\.0%">
                  <c:v>0.16922999920000001</c:v>
                </c:pt>
                <c:pt idx="99" formatCode="0\.0%">
                  <c:v>0.17709000159999999</c:v>
                </c:pt>
                <c:pt idx="100" formatCode="0\.0%">
                  <c:v>0.1826599991</c:v>
                </c:pt>
                <c:pt idx="101" formatCode="0\.0%">
                  <c:v>0.17267999980000001</c:v>
                </c:pt>
                <c:pt idx="102" formatCode="0\.0%">
                  <c:v>0.1705800006</c:v>
                </c:pt>
                <c:pt idx="103" formatCode="0\.0%">
                  <c:v>0.1720200013</c:v>
                </c:pt>
                <c:pt idx="104" formatCode="0\.0%">
                  <c:v>0.1832199997</c:v>
                </c:pt>
                <c:pt idx="105" formatCode="0\.0%">
                  <c:v>0.1937199999</c:v>
                </c:pt>
                <c:pt idx="106" formatCode="0\.0%">
                  <c:v>0.2010000019</c:v>
                </c:pt>
                <c:pt idx="107" formatCode="0\.0%">
                  <c:v>0.19867000069999999</c:v>
                </c:pt>
                <c:pt idx="108" formatCode="0\.0%">
                  <c:v>0.19519999900000001</c:v>
                </c:pt>
                <c:pt idx="109" formatCode="0\.0%">
                  <c:v>0.18540999920000001</c:v>
                </c:pt>
                <c:pt idx="110" formatCode="0\.0%">
                  <c:v>0.19799999900000001</c:v>
                </c:pt>
                <c:pt idx="111" formatCode="0\.0%">
                  <c:v>0.1959999999</c:v>
                </c:pt>
                <c:pt idx="112" formatCode="0\.0%">
                  <c:v>0.20778999980000001</c:v>
                </c:pt>
                <c:pt idx="113" formatCode="0\.0%">
                  <c:v>0.1959200016</c:v>
                </c:pt>
                <c:pt idx="114" formatCode="0\.0%">
                  <c:v>0.2019999978</c:v>
                </c:pt>
                <c:pt idx="115" formatCode="0\.0%">
                  <c:v>0.20706381620588488</c:v>
                </c:pt>
              </c:numCache>
            </c:numRef>
          </c:val>
          <c:smooth val="1"/>
        </c:ser>
        <c:ser>
          <c:idx val="5"/>
          <c:order val="1"/>
          <c:tx>
            <c:v>Europe</c:v>
          </c:tx>
          <c:spPr>
            <a:ln w="44450"/>
          </c:spPr>
          <c:marker>
            <c:symbol val="square"/>
            <c:size val="8"/>
            <c:spPr>
              <a:solidFill>
                <a:schemeClr val="accent6"/>
              </a:solidFill>
              <a:ln>
                <a:solidFill>
                  <a:schemeClr val="accent6"/>
                </a:solidFill>
              </a:ln>
            </c:spPr>
          </c:marker>
          <c:val>
            <c:numRef>
              <c:f>DataG10.1!$G$6:$G$121</c:f>
              <c:numCache>
                <c:formatCode>General</c:formatCode>
                <c:ptCount val="116"/>
                <c:pt idx="0" formatCode="0\.0%">
                  <c:v>0.21978625030000001</c:v>
                </c:pt>
                <c:pt idx="10" formatCode="0\.0%">
                  <c:v>0.22217520173333336</c:v>
                </c:pt>
                <c:pt idx="15" formatCode="0\.0%">
                  <c:v>0.20221587904999999</c:v>
                </c:pt>
                <c:pt idx="16" formatCode="0\.0%">
                  <c:v>0.22386048069999998</c:v>
                </c:pt>
                <c:pt idx="17" formatCode="0\.0%">
                  <c:v>0.23004300215000001</c:v>
                </c:pt>
                <c:pt idx="18" formatCode="0\.0%">
                  <c:v>0.19927180313333334</c:v>
                </c:pt>
                <c:pt idx="19" formatCode="0\.0%">
                  <c:v>0.18964043333333333</c:v>
                </c:pt>
                <c:pt idx="20" formatCode="0\.0%">
                  <c:v>0.17408313250679217</c:v>
                </c:pt>
                <c:pt idx="21" formatCode="0\.0%">
                  <c:v>0.185286960786056</c:v>
                </c:pt>
                <c:pt idx="22" formatCode="0\.0%">
                  <c:v>0.20614088330457764</c:v>
                </c:pt>
                <c:pt idx="23" formatCode="0\.0%">
                  <c:v>0.22112679866395296</c:v>
                </c:pt>
                <c:pt idx="24" formatCode="0\.0%">
                  <c:v>0.21078435200634427</c:v>
                </c:pt>
                <c:pt idx="25" formatCode="0\.0%">
                  <c:v>0.17449073752540009</c:v>
                </c:pt>
                <c:pt idx="26" formatCode="0\.0%">
                  <c:v>0.1725594753609814</c:v>
                </c:pt>
                <c:pt idx="27" formatCode="0\.0%">
                  <c:v>0.1749996094587877</c:v>
                </c:pt>
                <c:pt idx="28" formatCode="0\.0%">
                  <c:v>0.17515919217562406</c:v>
                </c:pt>
                <c:pt idx="29" formatCode="0\.0%">
                  <c:v>0.16941455912713785</c:v>
                </c:pt>
                <c:pt idx="30" formatCode="0\.0%">
                  <c:v>0.16532400001507749</c:v>
                </c:pt>
                <c:pt idx="31" formatCode="0\.0%">
                  <c:v>0.1683582085848393</c:v>
                </c:pt>
                <c:pt idx="32" formatCode="0\.0%">
                  <c:v>0.14909357543888993</c:v>
                </c:pt>
                <c:pt idx="33" formatCode="0\.0%">
                  <c:v>0.14988887646056825</c:v>
                </c:pt>
                <c:pt idx="34" formatCode="0\.0%">
                  <c:v>0.14321348241783616</c:v>
                </c:pt>
                <c:pt idx="35" formatCode="0\.0%">
                  <c:v>0.14990025141190161</c:v>
                </c:pt>
                <c:pt idx="36" formatCode="0\.0%">
                  <c:v>0.16136017227912994</c:v>
                </c:pt>
                <c:pt idx="37" formatCode="0\.0%">
                  <c:v>0.16451399996666666</c:v>
                </c:pt>
                <c:pt idx="38" formatCode="0\.0%">
                  <c:v>0.16629039930316655</c:v>
                </c:pt>
                <c:pt idx="39" formatCode="0\.0%">
                  <c:v>0.16809903467070647</c:v>
                </c:pt>
                <c:pt idx="40" formatCode="0\.0%">
                  <c:v>0.16259573457297113</c:v>
                </c:pt>
                <c:pt idx="41" formatCode="0\.0%">
                  <c:v>0.13505069504324554</c:v>
                </c:pt>
                <c:pt idx="42" formatCode="0\.0%">
                  <c:v>0.13768802292715634</c:v>
                </c:pt>
                <c:pt idx="43" formatCode="0\.0%">
                  <c:v>0.11607202590404707</c:v>
                </c:pt>
                <c:pt idx="44" formatCode="0\.0%">
                  <c:v>0.10843485959438703</c:v>
                </c:pt>
                <c:pt idx="45" formatCode="0\.0%">
                  <c:v>0.10438321648922727</c:v>
                </c:pt>
                <c:pt idx="46" formatCode="0\.0%">
                  <c:v>0.11546854640448205</c:v>
                </c:pt>
                <c:pt idx="47" formatCode="0\.0%">
                  <c:v>0.10841553241729061</c:v>
                </c:pt>
                <c:pt idx="48" formatCode="0\.0%">
                  <c:v>0.10158411696142565</c:v>
                </c:pt>
                <c:pt idx="49" formatCode="0\.0%">
                  <c:v>9.7610871050000006E-2</c:v>
                </c:pt>
                <c:pt idx="50" formatCode="0\.0%">
                  <c:v>0.10047750483291799</c:v>
                </c:pt>
                <c:pt idx="51" formatCode="0\.0%">
                  <c:v>9.6730866666666679E-2</c:v>
                </c:pt>
                <c:pt idx="52" formatCode="0\.0%">
                  <c:v>9.3511933333333339E-2</c:v>
                </c:pt>
                <c:pt idx="53" formatCode="0\.0%">
                  <c:v>9.1828366666666661E-2</c:v>
                </c:pt>
                <c:pt idx="54" formatCode="0\.0%">
                  <c:v>9.3080924625000006E-2</c:v>
                </c:pt>
                <c:pt idx="55" formatCode="0\.0%">
                  <c:v>9.1405266666666665E-2</c:v>
                </c:pt>
                <c:pt idx="56" formatCode="0\.0%">
                  <c:v>8.8148099999999993E-2</c:v>
                </c:pt>
                <c:pt idx="57" formatCode="0\.0%">
                  <c:v>9.4937508749999996E-2</c:v>
                </c:pt>
                <c:pt idx="58" formatCode="0\.0%">
                  <c:v>8.6709633333333327E-2</c:v>
                </c:pt>
                <c:pt idx="59" formatCode="0\.0%">
                  <c:v>8.9662499999999992E-2</c:v>
                </c:pt>
                <c:pt idx="60" formatCode="0\.0%">
                  <c:v>9.0793566666666659E-2</c:v>
                </c:pt>
                <c:pt idx="61" formatCode="0\.0%">
                  <c:v>0.10494201876666666</c:v>
                </c:pt>
                <c:pt idx="62" formatCode="0\.0%">
                  <c:v>8.6982066666666649E-2</c:v>
                </c:pt>
                <c:pt idx="63" formatCode="0\.0%">
                  <c:v>8.6447466666666681E-2</c:v>
                </c:pt>
                <c:pt idx="64" formatCode="0\.0%">
                  <c:v>8.6314299999999997E-2</c:v>
                </c:pt>
                <c:pt idx="65" formatCode="0\.0%">
                  <c:v>9.5872424100000006E-2</c:v>
                </c:pt>
                <c:pt idx="66" formatCode="0\.0%">
                  <c:v>8.3530933333333335E-2</c:v>
                </c:pt>
                <c:pt idx="67" formatCode="0\.0%">
                  <c:v>8.3408499999999997E-2</c:v>
                </c:pt>
                <c:pt idx="68" formatCode="0\.0%">
                  <c:v>8.9156751925E-2</c:v>
                </c:pt>
                <c:pt idx="69" formatCode="0\.0%">
                  <c:v>7.97794E-2</c:v>
                </c:pt>
                <c:pt idx="70" formatCode="0\.0%">
                  <c:v>7.6756100000000008E-2</c:v>
                </c:pt>
                <c:pt idx="71" formatCode="0\.0%">
                  <c:v>8.50309276E-2</c:v>
                </c:pt>
                <c:pt idx="72" formatCode="0\.0%">
                  <c:v>7.4159366666666671E-2</c:v>
                </c:pt>
                <c:pt idx="73" formatCode="0\.0%">
                  <c:v>7.6148633333333327E-2</c:v>
                </c:pt>
                <c:pt idx="74" formatCode="0\.0%">
                  <c:v>8.0325230950000007E-2</c:v>
                </c:pt>
                <c:pt idx="75" formatCode="0\.0%">
                  <c:v>6.8719133333333335E-2</c:v>
                </c:pt>
                <c:pt idx="76" formatCode="0\.0%">
                  <c:v>6.6864699999999999E-2</c:v>
                </c:pt>
                <c:pt idx="77" formatCode="0\.0%">
                  <c:v>7.3844818000000007E-2</c:v>
                </c:pt>
                <c:pt idx="78" formatCode="0\.0%">
                  <c:v>6.1826633333333332E-2</c:v>
                </c:pt>
                <c:pt idx="79" formatCode="0\.0%">
                  <c:v>6.2730466666666665E-2</c:v>
                </c:pt>
                <c:pt idx="80" formatCode="0\.0%">
                  <c:v>7.6509295399999996E-2</c:v>
                </c:pt>
                <c:pt idx="81" formatCode="0\.0%">
                  <c:v>6.3179933333333327E-2</c:v>
                </c:pt>
                <c:pt idx="82" formatCode="0\.0%">
                  <c:v>6.1488533333333338E-2</c:v>
                </c:pt>
                <c:pt idx="83" formatCode="0\.0%">
                  <c:v>7.1120011225000002E-2</c:v>
                </c:pt>
                <c:pt idx="84" formatCode="0\.0%">
                  <c:v>6.329573333333334E-2</c:v>
                </c:pt>
                <c:pt idx="85" formatCode="0\.0%">
                  <c:v>6.5757966666666667E-2</c:v>
                </c:pt>
                <c:pt idx="86" formatCode="0\.0%">
                  <c:v>7.6255193424999992E-2</c:v>
                </c:pt>
                <c:pt idx="87" formatCode="0\.0%">
                  <c:v>7.1763833333333332E-2</c:v>
                </c:pt>
                <c:pt idx="88" formatCode="0\.0%">
                  <c:v>7.6216800000000015E-2</c:v>
                </c:pt>
                <c:pt idx="89" formatCode="0\.0%">
                  <c:v>8.7700667674999996E-2</c:v>
                </c:pt>
                <c:pt idx="90" formatCode="0\.0%">
                  <c:v>8.1106904766666668E-2</c:v>
                </c:pt>
                <c:pt idx="91" formatCode="0\.0%">
                  <c:v>8.8057266666666675E-2</c:v>
                </c:pt>
                <c:pt idx="92" formatCode="0\.0%">
                  <c:v>8.4510015975000005E-2</c:v>
                </c:pt>
                <c:pt idx="93" formatCode="0\.0%">
                  <c:v>8.4588931966666669E-2</c:v>
                </c:pt>
                <c:pt idx="94" formatCode="0\.0%">
                  <c:v>8.9946744633333339E-2</c:v>
                </c:pt>
                <c:pt idx="95" formatCode="0\.0%">
                  <c:v>8.5331278750000003E-2</c:v>
                </c:pt>
                <c:pt idx="96" formatCode="0\.0%">
                  <c:v>9.641406823333333E-2</c:v>
                </c:pt>
                <c:pt idx="97" formatCode="0\.0%">
                  <c:v>0.1003927</c:v>
                </c:pt>
                <c:pt idx="98" formatCode="0\.0%">
                  <c:v>0.107994808175</c:v>
                </c:pt>
                <c:pt idx="99" formatCode="0\.0%">
                  <c:v>0.109537286</c:v>
                </c:pt>
                <c:pt idx="100" formatCode="0\.0%">
                  <c:v>0.11328680406666668</c:v>
                </c:pt>
                <c:pt idx="101" formatCode="0\.0%">
                  <c:v>0.11117547484999998</c:v>
                </c:pt>
                <c:pt idx="102" formatCode="0\.0%">
                  <c:v>0.10653786804999998</c:v>
                </c:pt>
                <c:pt idx="103" formatCode="0\.0%">
                  <c:v>0.10687453505</c:v>
                </c:pt>
                <c:pt idx="104" formatCode="0\.0%">
                  <c:v>0.10972785959999999</c:v>
                </c:pt>
                <c:pt idx="105" formatCode="0\.0%">
                  <c:v>0.119045335925</c:v>
                </c:pt>
                <c:pt idx="106" formatCode="0\.0%">
                  <c:v>0.12202602792499999</c:v>
                </c:pt>
                <c:pt idx="107" formatCode="0\.0%">
                  <c:v>0.127771159425</c:v>
                </c:pt>
                <c:pt idx="108" formatCode="0\.0%">
                  <c:v>0.12620164857500002</c:v>
                </c:pt>
                <c:pt idx="109" formatCode="0\.0%">
                  <c:v>0.117955659125</c:v>
                </c:pt>
                <c:pt idx="110" formatCode="0\.0%">
                  <c:v>0.1137718394</c:v>
                </c:pt>
                <c:pt idx="111" formatCode="0\.0%">
                  <c:v>0.11626227</c:v>
                </c:pt>
                <c:pt idx="112" formatCode="0\.0%">
                  <c:v>0.1120500116</c:v>
                </c:pt>
                <c:pt idx="113" formatCode="0\.0%">
                  <c:v>0.11820656355</c:v>
                </c:pt>
                <c:pt idx="114" formatCode="0\.0%">
                  <c:v>0.11663051296249999</c:v>
                </c:pt>
                <c:pt idx="115" formatCode="0\.0%">
                  <c:v>0.1176662640375</c:v>
                </c:pt>
              </c:numCache>
            </c:numRef>
          </c:val>
          <c:smooth val="0"/>
        </c:ser>
        <c:ser>
          <c:idx val="1"/>
          <c:order val="2"/>
          <c:tx>
            <c:v>United Kingdom</c:v>
          </c:tx>
          <c:spPr>
            <a:ln w="44450">
              <a:solidFill>
                <a:srgbClr val="C00000"/>
              </a:solidFill>
            </a:ln>
          </c:spPr>
          <c:marker>
            <c:symbol val="diamond"/>
            <c:size val="9"/>
            <c:spPr>
              <a:solidFill>
                <a:srgbClr val="C00000"/>
              </a:solidFill>
              <a:ln>
                <a:solidFill>
                  <a:srgbClr val="C00000"/>
                </a:solidFill>
              </a:ln>
            </c:spPr>
          </c:marker>
          <c:val>
            <c:numRef>
              <c:f>DataG10.1!$K$6:$K$121</c:f>
              <c:numCache>
                <c:formatCode>General</c:formatCode>
                <c:ptCount val="116"/>
                <c:pt idx="0" formatCode="0\.0%">
                  <c:v>0.25</c:v>
                </c:pt>
                <c:pt idx="10" formatCode="0\.0%">
                  <c:v>0.25950000000000001</c:v>
                </c:pt>
                <c:pt idx="18" formatCode="0\.0%">
                  <c:v>0.19239999999999999</c:v>
                </c:pt>
                <c:pt idx="19" formatCode="0\.0%">
                  <c:v>0.19589999999999999</c:v>
                </c:pt>
                <c:pt idx="20" formatCode="0\.0%">
                  <c:v>0.17666179752037642</c:v>
                </c:pt>
                <c:pt idx="21" formatCode="0\.0%">
                  <c:v>0.17925322157211196</c:v>
                </c:pt>
                <c:pt idx="22" formatCode="0\.0%">
                  <c:v>0.2028857666091553</c:v>
                </c:pt>
                <c:pt idx="23" formatCode="0\.0%">
                  <c:v>0.20951229732790594</c:v>
                </c:pt>
                <c:pt idx="24" formatCode="0\.0%">
                  <c:v>0.20575640401268855</c:v>
                </c:pt>
                <c:pt idx="25" formatCode="0\.0%">
                  <c:v>0.20144974567620025</c:v>
                </c:pt>
                <c:pt idx="26" formatCode="0\.0%">
                  <c:v>0.20027775398294417</c:v>
                </c:pt>
                <c:pt idx="27" formatCode="0\.0%">
                  <c:v>0.19766071837636312</c:v>
                </c:pt>
                <c:pt idx="28" formatCode="0\.0%">
                  <c:v>0.20037036852687232</c:v>
                </c:pt>
                <c:pt idx="29" formatCode="0\.0%">
                  <c:v>0.19694639248141352</c:v>
                </c:pt>
                <c:pt idx="30" formatCode="0\.0%">
                  <c:v>0.18605720004523243</c:v>
                </c:pt>
                <c:pt idx="31" formatCode="0\.0%">
                  <c:v>0.17209671716967859</c:v>
                </c:pt>
                <c:pt idx="32" formatCode="0\.0%">
                  <c:v>0.16612471651666977</c:v>
                </c:pt>
                <c:pt idx="33" formatCode="0\.0%">
                  <c:v>0.16442657198170479</c:v>
                </c:pt>
                <c:pt idx="34" formatCode="0\.0%">
                  <c:v>0.16636263157134454</c:v>
                </c:pt>
                <c:pt idx="35" formatCode="0\.0%">
                  <c:v>0.17201282724760647</c:v>
                </c:pt>
                <c:pt idx="36" formatCode="0\.0%">
                  <c:v>0.17498489843738974</c:v>
                </c:pt>
                <c:pt idx="37" formatCode="0\.0%">
                  <c:v>0.16980000000000001</c:v>
                </c:pt>
                <c:pt idx="38" formatCode="0\.0%">
                  <c:v>0.1736848751094997</c:v>
                </c:pt>
                <c:pt idx="39" formatCode="0\.0%">
                  <c:v>0.17206826934141292</c:v>
                </c:pt>
                <c:pt idx="40" formatCode="0\.0%">
                  <c:v>0.15734366914594228</c:v>
                </c:pt>
                <c:pt idx="41" formatCode="0\.0%">
                  <c:v>0.14197278512973663</c:v>
                </c:pt>
                <c:pt idx="42" formatCode="0\.0%">
                  <c:v>0.12889504585431269</c:v>
                </c:pt>
                <c:pt idx="43" formatCode="0\.0%">
                  <c:v>0.12545247771214121</c:v>
                </c:pt>
                <c:pt idx="44" formatCode="0\.0%">
                  <c:v>0.12504287878316106</c:v>
                </c:pt>
                <c:pt idx="45" formatCode="0\.0%">
                  <c:v>0.13065304946768183</c:v>
                </c:pt>
                <c:pt idx="46" formatCode="0\.0%">
                  <c:v>0.14107253921344609</c:v>
                </c:pt>
                <c:pt idx="47" formatCode="0\.0%">
                  <c:v>0.13154139725187181</c:v>
                </c:pt>
                <c:pt idx="48" formatCode="0\.0%">
                  <c:v>0.12610195088427695</c:v>
                </c:pt>
                <c:pt idx="49" formatCode="0\.0%">
                  <c:v>0.1147</c:v>
                </c:pt>
                <c:pt idx="50" formatCode="0\.0%">
                  <c:v>0.120578170431672</c:v>
                </c:pt>
                <c:pt idx="51" formatCode="0\.0%">
                  <c:v>0.1089</c:v>
                </c:pt>
                <c:pt idx="52" formatCode="0\.0%">
                  <c:v>0.10199999999999999</c:v>
                </c:pt>
                <c:pt idx="53" formatCode="0\.0%">
                  <c:v>9.7199999999999995E-2</c:v>
                </c:pt>
                <c:pt idx="54" formatCode="0\.0%">
                  <c:v>9.6699999999999994E-2</c:v>
                </c:pt>
                <c:pt idx="55" formatCode="0\.0%">
                  <c:v>9.2999999999999999E-2</c:v>
                </c:pt>
                <c:pt idx="56" formatCode="0\.0%">
                  <c:v>8.7499999999999994E-2</c:v>
                </c:pt>
                <c:pt idx="57" formatCode="0\.0%">
                  <c:v>8.6999999999999994E-2</c:v>
                </c:pt>
                <c:pt idx="58" formatCode="0\.0%">
                  <c:v>8.7599999999999997E-2</c:v>
                </c:pt>
                <c:pt idx="59" formatCode="0\.0%">
                  <c:v>8.5999999999999993E-2</c:v>
                </c:pt>
                <c:pt idx="60" formatCode="0\.0%">
                  <c:v>8.8700000000000001E-2</c:v>
                </c:pt>
                <c:pt idx="62" formatCode="0\.0%">
                  <c:v>8.43E-2</c:v>
                </c:pt>
                <c:pt idx="63" formatCode="0\.0%">
                  <c:v>8.4900000000000003E-2</c:v>
                </c:pt>
                <c:pt idx="64" formatCode="0\.0%">
                  <c:v>8.48E-2</c:v>
                </c:pt>
                <c:pt idx="65" formatCode="0\.0%">
                  <c:v>8.5500000000000007E-2</c:v>
                </c:pt>
                <c:pt idx="66" formatCode="0\.0%">
                  <c:v>7.9200000000000007E-2</c:v>
                </c:pt>
                <c:pt idx="67" formatCode="0\.0%">
                  <c:v>7.6899999999999996E-2</c:v>
                </c:pt>
                <c:pt idx="68" formatCode="0\.0%">
                  <c:v>7.5399999999999995E-2</c:v>
                </c:pt>
                <c:pt idx="69" formatCode="0\.0%">
                  <c:v>7.46E-2</c:v>
                </c:pt>
                <c:pt idx="70" formatCode="0\.0%">
                  <c:v>7.0499999999999993E-2</c:v>
                </c:pt>
                <c:pt idx="71" formatCode="0\.0%">
                  <c:v>7.0199999999999999E-2</c:v>
                </c:pt>
                <c:pt idx="72" formatCode="0\.0%">
                  <c:v>6.9400000000000003E-2</c:v>
                </c:pt>
                <c:pt idx="73" formatCode="0\.0%">
                  <c:v>6.9900000000000004E-2</c:v>
                </c:pt>
                <c:pt idx="74" formatCode="0\.0%">
                  <c:v>6.54E-2</c:v>
                </c:pt>
                <c:pt idx="75" formatCode="0\.0%">
                  <c:v>6.0999999999999999E-2</c:v>
                </c:pt>
                <c:pt idx="76" formatCode="0\.0%">
                  <c:v>5.8900000000000001E-2</c:v>
                </c:pt>
                <c:pt idx="77" formatCode="0\.0%">
                  <c:v>5.9299999999999999E-2</c:v>
                </c:pt>
                <c:pt idx="78" formatCode="0\.0%">
                  <c:v>5.7200000000000001E-2</c:v>
                </c:pt>
                <c:pt idx="79" formatCode="0\.0%">
                  <c:v>5.9299999999999999E-2</c:v>
                </c:pt>
                <c:pt idx="81" formatCode="0\.0%">
                  <c:v>6.6699999999999995E-2</c:v>
                </c:pt>
                <c:pt idx="82" formatCode="0\.0%">
                  <c:v>6.8500000000000005E-2</c:v>
                </c:pt>
                <c:pt idx="83" formatCode="0\.0%">
                  <c:v>6.83E-2</c:v>
                </c:pt>
                <c:pt idx="84" formatCode="0\.0%">
                  <c:v>7.1599999999999997E-2</c:v>
                </c:pt>
                <c:pt idx="85" formatCode="0\.0%">
                  <c:v>7.3999999999999996E-2</c:v>
                </c:pt>
                <c:pt idx="86" formatCode="0\.0%">
                  <c:v>7.5499999999999998E-2</c:v>
                </c:pt>
                <c:pt idx="87" formatCode="0\.0%">
                  <c:v>7.7799999999999994E-2</c:v>
                </c:pt>
                <c:pt idx="88" formatCode="0\.0%">
                  <c:v>8.6300000000000002E-2</c:v>
                </c:pt>
                <c:pt idx="89" formatCode="0\.0%">
                  <c:v>8.6699999999999999E-2</c:v>
                </c:pt>
                <c:pt idx="90" formatCode="0\.0%">
                  <c:v>9.8005114300000001E-2</c:v>
                </c:pt>
                <c:pt idx="91" formatCode="0\.0%">
                  <c:v>0.1032</c:v>
                </c:pt>
                <c:pt idx="92" formatCode="0\.0%">
                  <c:v>9.8601278400000006E-2</c:v>
                </c:pt>
                <c:pt idx="93" formatCode="0\.0%">
                  <c:v>0.1036076959</c:v>
                </c:pt>
                <c:pt idx="94" formatCode="0\.0%">
                  <c:v>0.1062544339</c:v>
                </c:pt>
                <c:pt idx="95" formatCode="0\.0%">
                  <c:v>0.1075</c:v>
                </c:pt>
                <c:pt idx="96" formatCode="0\.0%">
                  <c:v>0.11900820469999999</c:v>
                </c:pt>
                <c:pt idx="97" formatCode="0\.0%">
                  <c:v>0.1207</c:v>
                </c:pt>
                <c:pt idx="98" formatCode="0\.0%">
                  <c:v>0.12529919889999999</c:v>
                </c:pt>
                <c:pt idx="99" formatCode="0\.0%">
                  <c:v>0.132385958</c:v>
                </c:pt>
                <c:pt idx="100" formatCode="0\.0%">
                  <c:v>0.1350844122</c:v>
                </c:pt>
                <c:pt idx="101" formatCode="0\.0%">
                  <c:v>0.13386109169999999</c:v>
                </c:pt>
                <c:pt idx="102" formatCode="0\.0%">
                  <c:v>0.1302581951</c:v>
                </c:pt>
                <c:pt idx="103" formatCode="0\.0%">
                  <c:v>0.13239406989999999</c:v>
                </c:pt>
                <c:pt idx="104" formatCode="0\.0%">
                  <c:v>0.1330055456</c:v>
                </c:pt>
                <c:pt idx="105" formatCode="0\.0%">
                  <c:v>0.1422375381</c:v>
                </c:pt>
                <c:pt idx="106" formatCode="0\.0%">
                  <c:v>0.1482</c:v>
                </c:pt>
                <c:pt idx="107" formatCode="0\.0%">
                  <c:v>0.15440000000000001</c:v>
                </c:pt>
                <c:pt idx="108" formatCode="0\.0%">
                  <c:v>0.15404681810000001</c:v>
                </c:pt>
                <c:pt idx="109" formatCode="0\.0%">
                  <c:v>0.1542</c:v>
                </c:pt>
                <c:pt idx="110" formatCode="0\.0%">
                  <c:v>0.1255</c:v>
                </c:pt>
                <c:pt idx="111" formatCode="0\.0%">
                  <c:v>0.1293</c:v>
                </c:pt>
                <c:pt idx="112" formatCode="0\.0%">
                  <c:v>0.1269690208</c:v>
                </c:pt>
                <c:pt idx="113" formatCode="0\.0%">
                  <c:v>0.14526931109999999</c:v>
                </c:pt>
                <c:pt idx="114" formatCode="0\.0%">
                  <c:v>0.13880000000000001</c:v>
                </c:pt>
                <c:pt idx="115" formatCode="0\.0%">
                  <c:v>0.14203465555</c:v>
                </c:pt>
              </c:numCache>
            </c:numRef>
          </c:val>
          <c:smooth val="0"/>
        </c:ser>
        <c:ser>
          <c:idx val="3"/>
          <c:order val="3"/>
          <c:tx>
            <c:v>France</c:v>
          </c:tx>
          <c:spPr>
            <a:ln w="44450">
              <a:solidFill>
                <a:srgbClr val="7030A0"/>
              </a:solidFill>
            </a:ln>
          </c:spPr>
          <c:marker>
            <c:symbol val="circle"/>
            <c:size val="8"/>
            <c:spPr>
              <a:solidFill>
                <a:srgbClr val="7030A0"/>
              </a:solidFill>
              <a:ln>
                <a:solidFill>
                  <a:srgbClr val="7030A0"/>
                </a:solidFill>
              </a:ln>
            </c:spPr>
          </c:marker>
          <c:val>
            <c:numRef>
              <c:f>DataG10.1!$I$6:$I$121</c:f>
              <c:numCache>
                <c:formatCode>0\.0%</c:formatCode>
                <c:ptCount val="116"/>
                <c:pt idx="0">
                  <c:v>0.22047639999999999</c:v>
                </c:pt>
                <c:pt idx="10">
                  <c:v>0.22946559999999999</c:v>
                </c:pt>
                <c:pt idx="15">
                  <c:v>0.19826530000000001</c:v>
                </c:pt>
                <c:pt idx="16">
                  <c:v>0.22839419999999999</c:v>
                </c:pt>
                <c:pt idx="17">
                  <c:v>0.22602030000000001</c:v>
                </c:pt>
                <c:pt idx="18">
                  <c:v>0.20094219999999999</c:v>
                </c:pt>
                <c:pt idx="19">
                  <c:v>0.20952129999999999</c:v>
                </c:pt>
                <c:pt idx="20">
                  <c:v>0.20068759999999999</c:v>
                </c:pt>
                <c:pt idx="21">
                  <c:v>0.19132070000000001</c:v>
                </c:pt>
                <c:pt idx="22">
                  <c:v>0.209396</c:v>
                </c:pt>
                <c:pt idx="23">
                  <c:v>0.23274130000000001</c:v>
                </c:pt>
                <c:pt idx="24">
                  <c:v>0.21581230000000001</c:v>
                </c:pt>
                <c:pt idx="25">
                  <c:v>0.20956089999999999</c:v>
                </c:pt>
                <c:pt idx="26">
                  <c:v>0.20563400000000001</c:v>
                </c:pt>
                <c:pt idx="27">
                  <c:v>0.2126362</c:v>
                </c:pt>
                <c:pt idx="28">
                  <c:v>0.21388289999999999</c:v>
                </c:pt>
                <c:pt idx="29">
                  <c:v>0.20021639999999999</c:v>
                </c:pt>
                <c:pt idx="30">
                  <c:v>0.17241480000000001</c:v>
                </c:pt>
                <c:pt idx="31">
                  <c:v>0.16461970000000001</c:v>
                </c:pt>
                <c:pt idx="32">
                  <c:v>0.168712</c:v>
                </c:pt>
                <c:pt idx="33">
                  <c:v>0.17660219999999999</c:v>
                </c:pt>
                <c:pt idx="34">
                  <c:v>0.1763747</c:v>
                </c:pt>
                <c:pt idx="35">
                  <c:v>0.18385989999999999</c:v>
                </c:pt>
                <c:pt idx="36">
                  <c:v>0.17300760000000001</c:v>
                </c:pt>
                <c:pt idx="37">
                  <c:v>0.17452860000000001</c:v>
                </c:pt>
                <c:pt idx="38">
                  <c:v>0.1651695</c:v>
                </c:pt>
                <c:pt idx="39">
                  <c:v>0.16412979999999999</c:v>
                </c:pt>
                <c:pt idx="40">
                  <c:v>0.16784779999999999</c:v>
                </c:pt>
                <c:pt idx="41">
                  <c:v>0.1601793</c:v>
                </c:pt>
                <c:pt idx="42">
                  <c:v>0.146481</c:v>
                </c:pt>
                <c:pt idx="43">
                  <c:v>0.1182636</c:v>
                </c:pt>
                <c:pt idx="44">
                  <c:v>9.9761699999999995E-2</c:v>
                </c:pt>
                <c:pt idx="45">
                  <c:v>8.4696599999999997E-2</c:v>
                </c:pt>
                <c:pt idx="46">
                  <c:v>0.1043331</c:v>
                </c:pt>
                <c:pt idx="47">
                  <c:v>0.1071052</c:v>
                </c:pt>
                <c:pt idx="48">
                  <c:v>9.9050399999999997E-2</c:v>
                </c:pt>
                <c:pt idx="49">
                  <c:v>0.1026966</c:v>
                </c:pt>
                <c:pt idx="50">
                  <c:v>0.10341599999999999</c:v>
                </c:pt>
                <c:pt idx="51">
                  <c:v>0.10699259999999999</c:v>
                </c:pt>
                <c:pt idx="52">
                  <c:v>0.10963580000000001</c:v>
                </c:pt>
                <c:pt idx="53">
                  <c:v>0.1083851</c:v>
                </c:pt>
                <c:pt idx="54">
                  <c:v>0.1104509</c:v>
                </c:pt>
                <c:pt idx="55">
                  <c:v>0.1126158</c:v>
                </c:pt>
                <c:pt idx="56">
                  <c:v>0.1096443</c:v>
                </c:pt>
                <c:pt idx="57">
                  <c:v>0.1123214</c:v>
                </c:pt>
                <c:pt idx="58">
                  <c:v>0.1036289</c:v>
                </c:pt>
                <c:pt idx="59">
                  <c:v>0.1121875</c:v>
                </c:pt>
                <c:pt idx="60">
                  <c:v>0.11458069999999999</c:v>
                </c:pt>
                <c:pt idx="61">
                  <c:v>0.11566659999999999</c:v>
                </c:pt>
                <c:pt idx="62">
                  <c:v>0.10944619999999999</c:v>
                </c:pt>
                <c:pt idx="63">
                  <c:v>0.1073424</c:v>
                </c:pt>
                <c:pt idx="64">
                  <c:v>0.10844289999999999</c:v>
                </c:pt>
                <c:pt idx="65">
                  <c:v>0.10939359999999999</c:v>
                </c:pt>
                <c:pt idx="66">
                  <c:v>0.10729279999999999</c:v>
                </c:pt>
                <c:pt idx="67">
                  <c:v>0.1071255</c:v>
                </c:pt>
                <c:pt idx="68">
                  <c:v>0.1015826</c:v>
                </c:pt>
                <c:pt idx="69">
                  <c:v>9.9038200000000007E-2</c:v>
                </c:pt>
                <c:pt idx="70">
                  <c:v>9.6568299999999996E-2</c:v>
                </c:pt>
                <c:pt idx="71">
                  <c:v>9.6750199999999995E-2</c:v>
                </c:pt>
                <c:pt idx="72">
                  <c:v>9.4978099999999996E-2</c:v>
                </c:pt>
                <c:pt idx="73">
                  <c:v>0.10094590000000001</c:v>
                </c:pt>
                <c:pt idx="74">
                  <c:v>9.7429600000000005E-2</c:v>
                </c:pt>
                <c:pt idx="75">
                  <c:v>9.1057399999999997E-2</c:v>
                </c:pt>
                <c:pt idx="76">
                  <c:v>9.0994099999999994E-2</c:v>
                </c:pt>
                <c:pt idx="77">
                  <c:v>8.5271399999999997E-2</c:v>
                </c:pt>
                <c:pt idx="78">
                  <c:v>8.2679900000000001E-2</c:v>
                </c:pt>
                <c:pt idx="79">
                  <c:v>8.5591399999999998E-2</c:v>
                </c:pt>
                <c:pt idx="80">
                  <c:v>8.1749299999999997E-2</c:v>
                </c:pt>
                <c:pt idx="81">
                  <c:v>8.2139799999999999E-2</c:v>
                </c:pt>
                <c:pt idx="82">
                  <c:v>7.5165599999999999E-2</c:v>
                </c:pt>
                <c:pt idx="83">
                  <c:v>7.3300699999999996E-2</c:v>
                </c:pt>
                <c:pt idx="84">
                  <c:v>7.4687199999999995E-2</c:v>
                </c:pt>
                <c:pt idx="85">
                  <c:v>7.7373899999999995E-2</c:v>
                </c:pt>
                <c:pt idx="86">
                  <c:v>8.2470199999999994E-2</c:v>
                </c:pt>
                <c:pt idx="87">
                  <c:v>9.0191499999999994E-2</c:v>
                </c:pt>
                <c:pt idx="88">
                  <c:v>9.1550400000000004E-2</c:v>
                </c:pt>
                <c:pt idx="89">
                  <c:v>9.5200099999999996E-2</c:v>
                </c:pt>
                <c:pt idx="90">
                  <c:v>9.3315599999999999E-2</c:v>
                </c:pt>
                <c:pt idx="91">
                  <c:v>9.1471800000000006E-2</c:v>
                </c:pt>
                <c:pt idx="92">
                  <c:v>8.6161799999999997E-2</c:v>
                </c:pt>
                <c:pt idx="93">
                  <c:v>9.0859099999999998E-2</c:v>
                </c:pt>
                <c:pt idx="94">
                  <c:v>9.1785800000000001E-2</c:v>
                </c:pt>
                <c:pt idx="95">
                  <c:v>9.2258599999999996E-2</c:v>
                </c:pt>
                <c:pt idx="96">
                  <c:v>0.10033400000000001</c:v>
                </c:pt>
                <c:pt idx="97">
                  <c:v>0.1043781</c:v>
                </c:pt>
                <c:pt idx="98">
                  <c:v>0.10673879999999999</c:v>
                </c:pt>
                <c:pt idx="99">
                  <c:v>0.1060159</c:v>
                </c:pt>
                <c:pt idx="100">
                  <c:v>0.11025600000000001</c:v>
                </c:pt>
                <c:pt idx="101">
                  <c:v>0.1131867</c:v>
                </c:pt>
                <c:pt idx="102">
                  <c:v>0.109487</c:v>
                </c:pt>
                <c:pt idx="103">
                  <c:v>0.1135222</c:v>
                </c:pt>
                <c:pt idx="104">
                  <c:v>0.11617189999999999</c:v>
                </c:pt>
                <c:pt idx="105">
                  <c:v>0.1147103</c:v>
                </c:pt>
                <c:pt idx="106">
                  <c:v>0.11235530000000001</c:v>
                </c:pt>
                <c:pt idx="107">
                  <c:v>0.1168608</c:v>
                </c:pt>
                <c:pt idx="108">
                  <c:v>0.1156988</c:v>
                </c:pt>
                <c:pt idx="109">
                  <c:v>0.10175480000000001</c:v>
                </c:pt>
                <c:pt idx="110">
                  <c:v>0.10843700000000001</c:v>
                </c:pt>
                <c:pt idx="111">
                  <c:v>0.1145293</c:v>
                </c:pt>
                <c:pt idx="112">
                  <c:v>0.1043197</c:v>
                </c:pt>
                <c:pt idx="113">
                  <c:v>0.1079456</c:v>
                </c:pt>
                <c:pt idx="114">
                  <c:v>0.1079653</c:v>
                </c:pt>
                <c:pt idx="115">
                  <c:v>0.10868997500000001</c:v>
                </c:pt>
              </c:numCache>
            </c:numRef>
          </c:val>
          <c:smooth val="1"/>
        </c:ser>
        <c:ser>
          <c:idx val="4"/>
          <c:order val="4"/>
          <c:tx>
            <c:v>Sweden</c:v>
          </c:tx>
          <c:spPr>
            <a:ln w="44450">
              <a:solidFill>
                <a:schemeClr val="accent2"/>
              </a:solidFill>
            </a:ln>
          </c:spPr>
          <c:marker>
            <c:symbol val="triangle"/>
            <c:size val="9"/>
            <c:spPr>
              <a:solidFill>
                <a:schemeClr val="accent2"/>
              </a:solidFill>
              <a:ln>
                <a:solidFill>
                  <a:schemeClr val="accent2"/>
                </a:solidFill>
              </a:ln>
            </c:spPr>
          </c:marker>
          <c:val>
            <c:numRef>
              <c:f>DataG10.1!$O$6:$O$121</c:f>
              <c:numCache>
                <c:formatCode>General</c:formatCode>
                <c:ptCount val="116"/>
                <c:pt idx="3" formatCode="0\.0%">
                  <c:v>0.18414680829999999</c:v>
                </c:pt>
                <c:pt idx="7" formatCode="0\.0%">
                  <c:v>0.21479999999999999</c:v>
                </c:pt>
                <c:pt idx="12" formatCode="0\.0%">
                  <c:v>0.2094</c:v>
                </c:pt>
                <c:pt idx="16" formatCode="0\.0%">
                  <c:v>0.22059999999999996</c:v>
                </c:pt>
                <c:pt idx="19" formatCode="0\.0%">
                  <c:v>0.16350000000000001</c:v>
                </c:pt>
                <c:pt idx="20" formatCode="0\.0%">
                  <c:v>0.1449</c:v>
                </c:pt>
                <c:pt idx="30" formatCode="0\.0%">
                  <c:v>0.13750000000000001</c:v>
                </c:pt>
                <c:pt idx="34" formatCode="0\.0%">
                  <c:v>0.1195</c:v>
                </c:pt>
                <c:pt idx="35" formatCode="0\.0%">
                  <c:v>0.1232</c:v>
                </c:pt>
                <c:pt idx="41" formatCode="0\.0%">
                  <c:v>0.10299999999999999</c:v>
                </c:pt>
                <c:pt idx="43" formatCode="0\.0%">
                  <c:v>0.1045</c:v>
                </c:pt>
                <c:pt idx="44" formatCode="0\.0%">
                  <c:v>0.10050000000000001</c:v>
                </c:pt>
                <c:pt idx="45" formatCode="0\.0%">
                  <c:v>9.7799999999999998E-2</c:v>
                </c:pt>
                <c:pt idx="46" formatCode="0\.0%">
                  <c:v>0.10100000000000001</c:v>
                </c:pt>
                <c:pt idx="47" formatCode="0\.0%">
                  <c:v>8.6599999999999996E-2</c:v>
                </c:pt>
                <c:pt idx="48" formatCode="0\.0%">
                  <c:v>7.9600000000000004E-2</c:v>
                </c:pt>
                <c:pt idx="49" formatCode="0\.0%">
                  <c:v>7.7100000000000002E-2</c:v>
                </c:pt>
                <c:pt idx="50" formatCode="0\.0%">
                  <c:v>7.6700000000000004E-2</c:v>
                </c:pt>
                <c:pt idx="51" formatCode="0\.0%">
                  <c:v>7.4300000000000005E-2</c:v>
                </c:pt>
                <c:pt idx="52" formatCode="0\.0%">
                  <c:v>6.8900000000000003E-2</c:v>
                </c:pt>
                <c:pt idx="53" formatCode="0\.0%">
                  <c:v>6.9900000000000004E-2</c:v>
                </c:pt>
                <c:pt idx="54" formatCode="0\.0%">
                  <c:v>6.9900000000000004E-2</c:v>
                </c:pt>
                <c:pt idx="55" formatCode="0\.0%">
                  <c:v>6.8599999999999994E-2</c:v>
                </c:pt>
                <c:pt idx="56" formatCode="0\.0%">
                  <c:v>6.7299999999999999E-2</c:v>
                </c:pt>
                <c:pt idx="57" formatCode="0\.0%">
                  <c:v>6.8900000000000003E-2</c:v>
                </c:pt>
                <c:pt idx="58" formatCode="0\.0%">
                  <c:v>6.8900000000000003E-2</c:v>
                </c:pt>
                <c:pt idx="59" formatCode="0\.0%">
                  <c:v>7.0800000000000002E-2</c:v>
                </c:pt>
                <c:pt idx="60" formatCode="0\.0%">
                  <c:v>6.9099999999999995E-2</c:v>
                </c:pt>
                <c:pt idx="61" formatCode="0\.0%">
                  <c:v>6.8500000000000005E-2</c:v>
                </c:pt>
                <c:pt idx="62" formatCode="0\.0%">
                  <c:v>6.7199999999999996E-2</c:v>
                </c:pt>
                <c:pt idx="63" formatCode="0\.0%">
                  <c:v>6.7100000000000007E-2</c:v>
                </c:pt>
                <c:pt idx="64" formatCode="0\.0%">
                  <c:v>6.5699999999999995E-2</c:v>
                </c:pt>
                <c:pt idx="65" formatCode="0\.0%">
                  <c:v>6.54E-2</c:v>
                </c:pt>
                <c:pt idx="66" formatCode="0\.0%">
                  <c:v>6.4100000000000004E-2</c:v>
                </c:pt>
                <c:pt idx="67" formatCode="0\.0%">
                  <c:v>6.6199999999999995E-2</c:v>
                </c:pt>
                <c:pt idx="68" formatCode="0\.0%">
                  <c:v>6.6900000000000001E-2</c:v>
                </c:pt>
                <c:pt idx="69" formatCode="0\.0%">
                  <c:v>6.5699999999999995E-2</c:v>
                </c:pt>
                <c:pt idx="70" formatCode="0\.0%">
                  <c:v>6.3200000000000006E-2</c:v>
                </c:pt>
                <c:pt idx="71" formatCode="0\.0%">
                  <c:v>5.9299999999999999E-2</c:v>
                </c:pt>
                <c:pt idx="72" formatCode="0\.0%">
                  <c:v>5.8099999999999999E-2</c:v>
                </c:pt>
                <c:pt idx="73" formatCode="0\.0%">
                  <c:v>5.7599999999999998E-2</c:v>
                </c:pt>
                <c:pt idx="74" formatCode="0\.0%">
                  <c:v>5.6800000000000003E-2</c:v>
                </c:pt>
                <c:pt idx="75" formatCode="0\.0%">
                  <c:v>5.4100000000000002E-2</c:v>
                </c:pt>
                <c:pt idx="76" formatCode="0\.0%">
                  <c:v>5.0700000000000002E-2</c:v>
                </c:pt>
                <c:pt idx="77" formatCode="0\.0%">
                  <c:v>4.7699999999999999E-2</c:v>
                </c:pt>
                <c:pt idx="78" formatCode="0\.0%">
                  <c:v>4.5600000000000002E-2</c:v>
                </c:pt>
                <c:pt idx="79" formatCode="0\.0%">
                  <c:v>4.3299999999999998E-2</c:v>
                </c:pt>
                <c:pt idx="80" formatCode="0\.0%">
                  <c:v>4.1300000000000003E-2</c:v>
                </c:pt>
                <c:pt idx="81" formatCode="0\.0%">
                  <c:v>4.07E-2</c:v>
                </c:pt>
                <c:pt idx="82" formatCode="0\.0%">
                  <c:v>4.0800000000000003E-2</c:v>
                </c:pt>
                <c:pt idx="83" formatCode="0\.0%">
                  <c:v>4.4499999999999998E-2</c:v>
                </c:pt>
                <c:pt idx="84" formatCode="0\.0%">
                  <c:v>4.36E-2</c:v>
                </c:pt>
                <c:pt idx="85" formatCode="0\.0%">
                  <c:v>4.5900000000000003E-2</c:v>
                </c:pt>
                <c:pt idx="86" formatCode="0\.0%">
                  <c:v>4.4900000000000002E-2</c:v>
                </c:pt>
                <c:pt idx="87" formatCode="0\.0%">
                  <c:v>4.7300000000000002E-2</c:v>
                </c:pt>
                <c:pt idx="88" formatCode="0\.0%">
                  <c:v>5.0799999999999998E-2</c:v>
                </c:pt>
                <c:pt idx="89" formatCode="0\.0%">
                  <c:v>5.45E-2</c:v>
                </c:pt>
                <c:pt idx="90" formatCode="0\.0%">
                  <c:v>5.1999999999999998E-2</c:v>
                </c:pt>
                <c:pt idx="91" formatCode="0\.0%">
                  <c:v>6.9500000000000006E-2</c:v>
                </c:pt>
                <c:pt idx="92" formatCode="0\.0%">
                  <c:v>5.8400000000000001E-2</c:v>
                </c:pt>
                <c:pt idx="93" formatCode="0\.0%">
                  <c:v>5.9299999999999999E-2</c:v>
                </c:pt>
                <c:pt idx="94" formatCode="0\.0%">
                  <c:v>7.1800000000000003E-2</c:v>
                </c:pt>
                <c:pt idx="95" formatCode="0\.0%">
                  <c:v>0.06</c:v>
                </c:pt>
                <c:pt idx="96" formatCode="0\.0%">
                  <c:v>6.9900000000000004E-2</c:v>
                </c:pt>
                <c:pt idx="97" formatCode="0\.0%">
                  <c:v>7.6100000000000001E-2</c:v>
                </c:pt>
                <c:pt idx="98" formatCode="0\.0%">
                  <c:v>8.1699999999999995E-2</c:v>
                </c:pt>
                <c:pt idx="99" formatCode="0\.0%">
                  <c:v>9.0209999999999999E-2</c:v>
                </c:pt>
                <c:pt idx="100" formatCode="0\.0%">
                  <c:v>9.4519999999999993E-2</c:v>
                </c:pt>
                <c:pt idx="101" formatCode="0\.0%">
                  <c:v>8.3613999999999994E-2</c:v>
                </c:pt>
                <c:pt idx="102" formatCode="0\.0%">
                  <c:v>7.5899999999999995E-2</c:v>
                </c:pt>
                <c:pt idx="103" formatCode="0\.0%">
                  <c:v>7.6200000000000004E-2</c:v>
                </c:pt>
                <c:pt idx="104" formatCode="0\.0%">
                  <c:v>7.8700000000000006E-2</c:v>
                </c:pt>
                <c:pt idx="105" formatCode="0\.0%">
                  <c:v>8.9899999999999994E-2</c:v>
                </c:pt>
                <c:pt idx="106" formatCode="0\.0%">
                  <c:v>9.5299999999999996E-2</c:v>
                </c:pt>
                <c:pt idx="107" formatCode="0\.0%">
                  <c:v>9.9465999999999999E-2</c:v>
                </c:pt>
                <c:pt idx="108" formatCode="0\.0%">
                  <c:v>8.9895589999999997E-2</c:v>
                </c:pt>
                <c:pt idx="109" formatCode="0\.0%">
                  <c:v>8.4126370000000006E-2</c:v>
                </c:pt>
                <c:pt idx="110" formatCode="0\.0%">
                  <c:v>8.9837520000000004E-2</c:v>
                </c:pt>
                <c:pt idx="111" formatCode="0\.0%">
                  <c:v>9.0085269999999995E-2</c:v>
                </c:pt>
                <c:pt idx="112" formatCode="0\.0%">
                  <c:v>8.6673669999999994E-2</c:v>
                </c:pt>
                <c:pt idx="113" formatCode="0\.0%">
                  <c:v>8.7267449999999996E-2</c:v>
                </c:pt>
                <c:pt idx="114" formatCode="0\.0%">
                  <c:v>8.8465977499999987E-2</c:v>
                </c:pt>
                <c:pt idx="115" formatCode="0\.0%">
                  <c:v>8.8123091874999976E-2</c:v>
                </c:pt>
              </c:numCache>
            </c:numRef>
          </c:val>
          <c:smooth val="1"/>
        </c:ser>
        <c:ser>
          <c:idx val="6"/>
          <c:order val="5"/>
          <c:tx>
            <c:v>Germany</c:v>
          </c:tx>
          <c:spPr>
            <a:ln w="44450">
              <a:solidFill>
                <a:schemeClr val="accent3"/>
              </a:solidFill>
            </a:ln>
          </c:spPr>
          <c:marker>
            <c:symbol val="plus"/>
            <c:size val="8"/>
            <c:spPr>
              <a:solidFill>
                <a:schemeClr val="accent3"/>
              </a:solidFill>
              <a:ln>
                <a:solidFill>
                  <a:schemeClr val="accent3"/>
                </a:solidFill>
              </a:ln>
            </c:spPr>
          </c:marker>
          <c:val>
            <c:numRef>
              <c:f>DataG10.1!$M$6:$M$121</c:f>
              <c:numCache>
                <c:formatCode>0\.0%</c:formatCode>
                <c:ptCount val="116"/>
                <c:pt idx="0">
                  <c:v>0.1888823509</c:v>
                </c:pt>
                <c:pt idx="1">
                  <c:v>0.1864306641</c:v>
                </c:pt>
                <c:pt idx="2">
                  <c:v>0.18107601170000001</c:v>
                </c:pt>
                <c:pt idx="3">
                  <c:v>0.18019674299999999</c:v>
                </c:pt>
                <c:pt idx="4">
                  <c:v>0.1814341927</c:v>
                </c:pt>
                <c:pt idx="5">
                  <c:v>0.18497146610000001</c:v>
                </c:pt>
                <c:pt idx="6">
                  <c:v>0.18479625699999999</c:v>
                </c:pt>
                <c:pt idx="7">
                  <c:v>0.18312662120000001</c:v>
                </c:pt>
                <c:pt idx="8">
                  <c:v>0.17849079130000001</c:v>
                </c:pt>
                <c:pt idx="9">
                  <c:v>0.17639896390000001</c:v>
                </c:pt>
                <c:pt idx="10">
                  <c:v>0.17756000520000001</c:v>
                </c:pt>
                <c:pt idx="11">
                  <c:v>0.1764183044</c:v>
                </c:pt>
                <c:pt idx="12">
                  <c:v>0.17731086730000001</c:v>
                </c:pt>
                <c:pt idx="13">
                  <c:v>0.1838550186</c:v>
                </c:pt>
                <c:pt idx="14">
                  <c:v>0.1867643547</c:v>
                </c:pt>
                <c:pt idx="15">
                  <c:v>0.20616645810000001</c:v>
                </c:pt>
                <c:pt idx="16">
                  <c:v>0.2225872421</c:v>
                </c:pt>
                <c:pt idx="17">
                  <c:v>0.23406570430000001</c:v>
                </c:pt>
                <c:pt idx="18">
                  <c:v>0.20447320939999999</c:v>
                </c:pt>
                <c:pt idx="25">
                  <c:v>0.1124615669</c:v>
                </c:pt>
                <c:pt idx="26">
                  <c:v>0.11176667210000001</c:v>
                </c:pt>
                <c:pt idx="27">
                  <c:v>0.11470191</c:v>
                </c:pt>
                <c:pt idx="28">
                  <c:v>0.11122430799999999</c:v>
                </c:pt>
                <c:pt idx="29">
                  <c:v>0.1110808849</c:v>
                </c:pt>
                <c:pt idx="32">
                  <c:v>0.11244400979999999</c:v>
                </c:pt>
                <c:pt idx="33">
                  <c:v>0.1086378574</c:v>
                </c:pt>
                <c:pt idx="34">
                  <c:v>0.1106165981</c:v>
                </c:pt>
                <c:pt idx="35">
                  <c:v>0.12052827839999999</c:v>
                </c:pt>
                <c:pt idx="36">
                  <c:v>0.13608801840000001</c:v>
                </c:pt>
                <c:pt idx="37">
                  <c:v>0.14921339989999999</c:v>
                </c:pt>
                <c:pt idx="38">
                  <c:v>0.16001682280000001</c:v>
                </c:pt>
                <c:pt idx="49">
                  <c:v>9.5946884199999999E-2</c:v>
                </c:pt>
                <c:pt idx="50">
                  <c:v>0.1012158489</c:v>
                </c:pt>
                <c:pt idx="54">
                  <c:v>9.5272798500000005E-2</c:v>
                </c:pt>
                <c:pt idx="57">
                  <c:v>0.111528635</c:v>
                </c:pt>
                <c:pt idx="61">
                  <c:v>0.1306594563</c:v>
                </c:pt>
                <c:pt idx="65">
                  <c:v>0.1231960964</c:v>
                </c:pt>
                <c:pt idx="68">
                  <c:v>0.11274440769999999</c:v>
                </c:pt>
                <c:pt idx="71">
                  <c:v>0.1138735104</c:v>
                </c:pt>
                <c:pt idx="74">
                  <c:v>0.1016713238</c:v>
                </c:pt>
                <c:pt idx="77">
                  <c:v>0.103107872</c:v>
                </c:pt>
                <c:pt idx="80">
                  <c:v>0.1064785862</c:v>
                </c:pt>
                <c:pt idx="83">
                  <c:v>9.8379344899999999E-2</c:v>
                </c:pt>
                <c:pt idx="86">
                  <c:v>0.1021505737</c:v>
                </c:pt>
                <c:pt idx="89">
                  <c:v>0.1144025707</c:v>
                </c:pt>
                <c:pt idx="92">
                  <c:v>9.4876985499999997E-2</c:v>
                </c:pt>
                <c:pt idx="95">
                  <c:v>8.1566515000000006E-2</c:v>
                </c:pt>
                <c:pt idx="98">
                  <c:v>0.1182412338</c:v>
                </c:pt>
                <c:pt idx="101">
                  <c:v>0.1140401077</c:v>
                </c:pt>
                <c:pt idx="102">
                  <c:v>0.11050627709999999</c:v>
                </c:pt>
                <c:pt idx="103">
                  <c:v>0.1053818703</c:v>
                </c:pt>
                <c:pt idx="104">
                  <c:v>0.11103399279999999</c:v>
                </c:pt>
                <c:pt idx="105">
                  <c:v>0.12933350560000001</c:v>
                </c:pt>
                <c:pt idx="106">
                  <c:v>0.1322488117</c:v>
                </c:pt>
                <c:pt idx="107">
                  <c:v>0.14035783769999999</c:v>
                </c:pt>
                <c:pt idx="108">
                  <c:v>0.1451653862</c:v>
                </c:pt>
                <c:pt idx="109">
                  <c:v>0.13174146649999999</c:v>
                </c:pt>
                <c:pt idx="110">
                  <c:v>0.13131283760000001</c:v>
                </c:pt>
                <c:pt idx="111">
                  <c:v>0.13113451000000001</c:v>
                </c:pt>
                <c:pt idx="112">
                  <c:v>0.1302376556</c:v>
                </c:pt>
                <c:pt idx="113">
                  <c:v>0.1323438931</c:v>
                </c:pt>
                <c:pt idx="114">
                  <c:v>0.13129077435</c:v>
                </c:pt>
                <c:pt idx="115">
                  <c:v>0.13181733372499999</c:v>
                </c:pt>
              </c:numCache>
            </c:numRef>
          </c:val>
          <c:smooth val="0"/>
        </c:ser>
        <c:ser>
          <c:idx val="2"/>
          <c:order val="6"/>
          <c:tx>
            <c:v>Japan</c:v>
          </c:tx>
          <c:spPr>
            <a:ln w="44450">
              <a:solidFill>
                <a:schemeClr val="accent4"/>
              </a:solidFill>
            </a:ln>
          </c:spPr>
          <c:marker>
            <c:symbol val="circle"/>
            <c:size val="8"/>
            <c:spPr>
              <a:solidFill>
                <a:schemeClr val="accent4"/>
              </a:solidFill>
              <a:ln>
                <a:solidFill>
                  <a:schemeClr val="accent4"/>
                </a:solidFill>
              </a:ln>
            </c:spPr>
          </c:marker>
          <c:cat>
            <c:numLit>
              <c:formatCode>General</c:formatCode>
              <c:ptCount val="111"/>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numLit>
          </c:cat>
          <c:val>
            <c:numRef>
              <c:f>DataG10.1!$R$6:$R$121</c:f>
              <c:numCache>
                <c:formatCode>0\.0%</c:formatCode>
                <c:ptCount val="116"/>
                <c:pt idx="0">
                  <c:v>0.16255</c:v>
                </c:pt>
                <c:pt idx="1">
                  <c:v>0.16932</c:v>
                </c:pt>
                <c:pt idx="2">
                  <c:v>0.17990999999999999</c:v>
                </c:pt>
                <c:pt idx="3">
                  <c:v>0.17551</c:v>
                </c:pt>
                <c:pt idx="4">
                  <c:v>0.16582</c:v>
                </c:pt>
                <c:pt idx="5">
                  <c:v>0.18065999999999999</c:v>
                </c:pt>
                <c:pt idx="6">
                  <c:v>0.18115000000000001</c:v>
                </c:pt>
                <c:pt idx="7">
                  <c:v>0.18254999999999999</c:v>
                </c:pt>
                <c:pt idx="8">
                  <c:v>0.18934000000000001</c:v>
                </c:pt>
                <c:pt idx="9">
                  <c:v>0.18743000000000001</c:v>
                </c:pt>
                <c:pt idx="10">
                  <c:v>0.18878</c:v>
                </c:pt>
                <c:pt idx="11">
                  <c:v>0.17993000000000001</c:v>
                </c:pt>
                <c:pt idx="12">
                  <c:v>0.17913000000000001</c:v>
                </c:pt>
                <c:pt idx="13">
                  <c:v>0.17452999999999999</c:v>
                </c:pt>
                <c:pt idx="14">
                  <c:v>0.18551999999999999</c:v>
                </c:pt>
                <c:pt idx="15">
                  <c:v>0.19602</c:v>
                </c:pt>
                <c:pt idx="16">
                  <c:v>0.19522</c:v>
                </c:pt>
                <c:pt idx="17">
                  <c:v>0.18684000000000001</c:v>
                </c:pt>
                <c:pt idx="18">
                  <c:v>0.16622999999999999</c:v>
                </c:pt>
                <c:pt idx="19">
                  <c:v>0.15251000000000001</c:v>
                </c:pt>
                <c:pt idx="20">
                  <c:v>0.17086999999999999</c:v>
                </c:pt>
                <c:pt idx="21">
                  <c:v>0.18484</c:v>
                </c:pt>
                <c:pt idx="22">
                  <c:v>0.19550999999999999</c:v>
                </c:pt>
                <c:pt idx="23">
                  <c:v>0.19722999999999999</c:v>
                </c:pt>
                <c:pt idx="24">
                  <c:v>0.19717999999999999</c:v>
                </c:pt>
                <c:pt idx="25">
                  <c:v>0.18318000000000001</c:v>
                </c:pt>
                <c:pt idx="26">
                  <c:v>0.18547</c:v>
                </c:pt>
                <c:pt idx="27">
                  <c:v>0.17893999999999999</c:v>
                </c:pt>
                <c:pt idx="28">
                  <c:v>0.18509</c:v>
                </c:pt>
                <c:pt idx="29">
                  <c:v>0.18354000000000001</c:v>
                </c:pt>
                <c:pt idx="30">
                  <c:v>0.16783000000000001</c:v>
                </c:pt>
                <c:pt idx="31">
                  <c:v>0.17377999999999999</c:v>
                </c:pt>
                <c:pt idx="32">
                  <c:v>0.17560000000000001</c:v>
                </c:pt>
                <c:pt idx="33">
                  <c:v>0.18276000000000001</c:v>
                </c:pt>
                <c:pt idx="34">
                  <c:v>0.18959999999999999</c:v>
                </c:pt>
                <c:pt idx="35">
                  <c:v>0.18740999999999999</c:v>
                </c:pt>
                <c:pt idx="36">
                  <c:v>0.18676000000000001</c:v>
                </c:pt>
                <c:pt idx="37">
                  <c:v>0.19264000000000001</c:v>
                </c:pt>
                <c:pt idx="38">
                  <c:v>0.19922000000000001</c:v>
                </c:pt>
                <c:pt idx="39">
                  <c:v>0.17949000000000001</c:v>
                </c:pt>
                <c:pt idx="40">
                  <c:v>0.16452</c:v>
                </c:pt>
                <c:pt idx="41">
                  <c:v>0.16674</c:v>
                </c:pt>
                <c:pt idx="42">
                  <c:v>0.15110000000000001</c:v>
                </c:pt>
                <c:pt idx="43">
                  <c:v>0.13625000000000001</c:v>
                </c:pt>
                <c:pt idx="44">
                  <c:v>0.10739</c:v>
                </c:pt>
                <c:pt idx="45">
                  <c:v>6.4269999999999994E-2</c:v>
                </c:pt>
                <c:pt idx="47">
                  <c:v>7.3770000000000002E-2</c:v>
                </c:pt>
                <c:pt idx="48">
                  <c:v>7.8359999999999999E-2</c:v>
                </c:pt>
                <c:pt idx="49">
                  <c:v>7.9380000000000006E-2</c:v>
                </c:pt>
                <c:pt idx="50">
                  <c:v>7.714E-2</c:v>
                </c:pt>
                <c:pt idx="51">
                  <c:v>8.0479999999999996E-2</c:v>
                </c:pt>
                <c:pt idx="52">
                  <c:v>8.6690000000000003E-2</c:v>
                </c:pt>
                <c:pt idx="53">
                  <c:v>8.2449999999999996E-2</c:v>
                </c:pt>
                <c:pt idx="54">
                  <c:v>7.9630000000000006E-2</c:v>
                </c:pt>
                <c:pt idx="55">
                  <c:v>7.6480000000000006E-2</c:v>
                </c:pt>
                <c:pt idx="56">
                  <c:v>8.1920000000000007E-2</c:v>
                </c:pt>
                <c:pt idx="57">
                  <c:v>8.5720000000000005E-2</c:v>
                </c:pt>
                <c:pt idx="58">
                  <c:v>8.6669999999999997E-2</c:v>
                </c:pt>
                <c:pt idx="59">
                  <c:v>9.0539999999999995E-2</c:v>
                </c:pt>
                <c:pt idx="60">
                  <c:v>9.4670000000000004E-2</c:v>
                </c:pt>
                <c:pt idx="61">
                  <c:v>9.9070000000000005E-2</c:v>
                </c:pt>
                <c:pt idx="62">
                  <c:v>0.10027</c:v>
                </c:pt>
                <c:pt idx="63">
                  <c:v>9.0079999999999993E-2</c:v>
                </c:pt>
                <c:pt idx="64">
                  <c:v>8.7569999999999995E-2</c:v>
                </c:pt>
                <c:pt idx="65">
                  <c:v>8.2570000000000005E-2</c:v>
                </c:pt>
                <c:pt idx="66">
                  <c:v>8.0449999999999994E-2</c:v>
                </c:pt>
                <c:pt idx="67">
                  <c:v>8.1100000000000005E-2</c:v>
                </c:pt>
                <c:pt idx="68">
                  <c:v>8.0079999999999998E-2</c:v>
                </c:pt>
                <c:pt idx="69">
                  <c:v>9.431959999999999E-2</c:v>
                </c:pt>
                <c:pt idx="70">
                  <c:v>9.9584400000000003E-2</c:v>
                </c:pt>
                <c:pt idx="71">
                  <c:v>0.10911810000000001</c:v>
                </c:pt>
                <c:pt idx="72">
                  <c:v>0.1038066</c:v>
                </c:pt>
                <c:pt idx="73">
                  <c:v>0.11541599999999999</c:v>
                </c:pt>
                <c:pt idx="74">
                  <c:v>8.3519999999999997E-2</c:v>
                </c:pt>
                <c:pt idx="75">
                  <c:v>8.9899999999999994E-2</c:v>
                </c:pt>
                <c:pt idx="76">
                  <c:v>7.5410000000000005E-2</c:v>
                </c:pt>
                <c:pt idx="77">
                  <c:v>7.6369999999999993E-2</c:v>
                </c:pt>
                <c:pt idx="78">
                  <c:v>7.9060000000000005E-2</c:v>
                </c:pt>
                <c:pt idx="79">
                  <c:v>8.4029999999999994E-2</c:v>
                </c:pt>
                <c:pt idx="80">
                  <c:v>8.3580000000000002E-2</c:v>
                </c:pt>
                <c:pt idx="81">
                  <c:v>8.2530000000000006E-2</c:v>
                </c:pt>
                <c:pt idx="82">
                  <c:v>8.2189999999999999E-2</c:v>
                </c:pt>
                <c:pt idx="83">
                  <c:v>8.2290000000000002E-2</c:v>
                </c:pt>
                <c:pt idx="84">
                  <c:v>8.2500000000000004E-2</c:v>
                </c:pt>
                <c:pt idx="85">
                  <c:v>8.3830000000000002E-2</c:v>
                </c:pt>
                <c:pt idx="86">
                  <c:v>8.8709999999999997E-2</c:v>
                </c:pt>
                <c:pt idx="87">
                  <c:v>0.10296</c:v>
                </c:pt>
                <c:pt idx="88">
                  <c:v>0.10567</c:v>
                </c:pt>
                <c:pt idx="89">
                  <c:v>0.11305949999999999</c:v>
                </c:pt>
                <c:pt idx="90">
                  <c:v>0.119462</c:v>
                </c:pt>
                <c:pt idx="91">
                  <c:v>0.11165120000000001</c:v>
                </c:pt>
                <c:pt idx="92">
                  <c:v>8.4220000000000003E-2</c:v>
                </c:pt>
                <c:pt idx="93">
                  <c:v>8.6389999999999995E-2</c:v>
                </c:pt>
                <c:pt idx="94">
                  <c:v>8.5519999999999999E-2</c:v>
                </c:pt>
                <c:pt idx="95">
                  <c:v>8.6690000000000003E-2</c:v>
                </c:pt>
                <c:pt idx="96">
                  <c:v>8.9020000000000002E-2</c:v>
                </c:pt>
                <c:pt idx="97">
                  <c:v>8.4040000000000004E-2</c:v>
                </c:pt>
                <c:pt idx="98">
                  <c:v>8.4750000000000006E-2</c:v>
                </c:pt>
                <c:pt idx="99">
                  <c:v>8.7389999999999995E-2</c:v>
                </c:pt>
                <c:pt idx="100">
                  <c:v>9.0579999999999994E-2</c:v>
                </c:pt>
                <c:pt idx="101">
                  <c:v>9.375E-2</c:v>
                </c:pt>
                <c:pt idx="102">
                  <c:v>9.5130000000000006E-2</c:v>
                </c:pt>
                <c:pt idx="103">
                  <c:v>9.7960000000000005E-2</c:v>
                </c:pt>
                <c:pt idx="104">
                  <c:v>0.10469000000000001</c:v>
                </c:pt>
                <c:pt idx="105">
                  <c:v>0.11039</c:v>
                </c:pt>
                <c:pt idx="106">
                  <c:v>0.11312</c:v>
                </c:pt>
                <c:pt idx="107">
                  <c:v>0.11347</c:v>
                </c:pt>
                <c:pt idx="108">
                  <c:v>0.10896</c:v>
                </c:pt>
                <c:pt idx="109">
                  <c:v>0.10421999999999999</c:v>
                </c:pt>
                <c:pt idx="110">
                  <c:v>0.10439</c:v>
                </c:pt>
                <c:pt idx="111">
                  <c:v>0.11121500000000001</c:v>
                </c:pt>
                <c:pt idx="112">
                  <c:v>0.10658999999999999</c:v>
                </c:pt>
                <c:pt idx="113">
                  <c:v>0.10430499999999999</c:v>
                </c:pt>
                <c:pt idx="114">
                  <c:v>0.1078025</c:v>
                </c:pt>
                <c:pt idx="115">
                  <c:v>0.1089025</c:v>
                </c:pt>
              </c:numCache>
            </c:numRef>
          </c:val>
          <c:smooth val="1"/>
        </c:ser>
        <c:dLbls>
          <c:showLegendKey val="0"/>
          <c:showVal val="0"/>
          <c:showCatName val="0"/>
          <c:showSerName val="0"/>
          <c:showPercent val="0"/>
          <c:showBubbleSize val="0"/>
        </c:dLbls>
        <c:marker val="1"/>
        <c:smooth val="0"/>
        <c:axId val="698982648"/>
        <c:axId val="698992448"/>
        <c:extLst/>
      </c:lineChart>
      <c:catAx>
        <c:axId val="698982648"/>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98992448"/>
        <c:crossesAt val="0"/>
        <c:auto val="1"/>
        <c:lblAlgn val="ctr"/>
        <c:lblOffset val="100"/>
        <c:tickLblSkip val="10"/>
        <c:tickMarkSkip val="10"/>
        <c:noMultiLvlLbl val="0"/>
      </c:catAx>
      <c:valAx>
        <c:axId val="698992448"/>
        <c:scaling>
          <c:orientation val="minMax"/>
          <c:max val="0.27"/>
          <c:min val="0"/>
        </c:scaling>
        <c:delete val="0"/>
        <c:axPos val="l"/>
        <c:majorGridlines>
          <c:spPr>
            <a:ln w="12700">
              <a:solidFill>
                <a:srgbClr val="000000"/>
              </a:solidFill>
              <a:prstDash val="sysDash"/>
            </a:ln>
          </c:spPr>
        </c:majorGridlines>
        <c:title>
          <c:tx>
            <c:rich>
              <a:bodyPr/>
              <a:lstStyle/>
              <a:p>
                <a:pPr>
                  <a:defRPr sz="1175" b="0" i="0" u="none" strike="noStrike" baseline="0">
                    <a:solidFill>
                      <a:srgbClr val="000000"/>
                    </a:solidFill>
                    <a:latin typeface="Arial"/>
                    <a:ea typeface="Arial"/>
                    <a:cs typeface="Arial"/>
                  </a:defRPr>
                </a:pPr>
                <a:r>
                  <a:rPr lang="fr-FR" sz="1400"/>
                  <a:t>Share</a:t>
                </a:r>
                <a:r>
                  <a:rPr lang="fr-FR" sz="1400" baseline="0"/>
                  <a:t> of top percentile in total income</a:t>
                </a:r>
                <a:endParaRPr lang="fr-FR" sz="1400"/>
              </a:p>
            </c:rich>
          </c:tx>
          <c:layout>
            <c:manualLayout>
              <c:xMode val="edge"/>
              <c:yMode val="edge"/>
              <c:x val="8.3401741171010846E-3"/>
              <c:y val="0.1828957696255491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98982648"/>
        <c:crosses val="autoZero"/>
        <c:crossBetween val="midCat"/>
        <c:majorUnit val="0.05"/>
        <c:minorUnit val="0.05"/>
      </c:valAx>
      <c:spPr>
        <a:solidFill>
          <a:srgbClr val="FFFFFF"/>
        </a:solidFill>
        <a:ln w="28575">
          <a:solidFill>
            <a:srgbClr val="000000"/>
          </a:solidFill>
          <a:prstDash val="solid"/>
        </a:ln>
      </c:spPr>
    </c:plotArea>
    <c:legend>
      <c:legendPos val="r"/>
      <c:layout>
        <c:manualLayout>
          <c:xMode val="edge"/>
          <c:yMode val="edge"/>
          <c:x val="0.40967593291872717"/>
          <c:y val="0.10193138915822261"/>
          <c:w val="0.40317784505460585"/>
          <c:h val="0.22524479771557654"/>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1800" baseline="0"/>
              <a:t>Figure S10.8. Private property: Europe vs United States 1870-2020</a:t>
            </a:r>
            <a:endParaRPr lang="fr-FR" sz="1800"/>
          </a:p>
        </c:rich>
      </c:tx>
      <c:layout>
        <c:manualLayout>
          <c:xMode val="edge"/>
          <c:yMode val="edge"/>
          <c:x val="0.15617345162963886"/>
          <c:y val="2.2187179241295787E-3"/>
        </c:manualLayout>
      </c:layout>
      <c:overlay val="0"/>
      <c:spPr>
        <a:noFill/>
        <a:ln w="25400">
          <a:noFill/>
        </a:ln>
      </c:spPr>
    </c:title>
    <c:autoTitleDeleted val="0"/>
    <c:plotArea>
      <c:layout>
        <c:manualLayout>
          <c:layoutTarget val="inner"/>
          <c:xMode val="edge"/>
          <c:yMode val="edge"/>
          <c:x val="0.12018828406048576"/>
          <c:y val="6.5632425175540465E-2"/>
          <c:w val="0.84670097581708792"/>
          <c:h val="0.71983776046938652"/>
        </c:manualLayout>
      </c:layout>
      <c:lineChart>
        <c:grouping val="standard"/>
        <c:varyColors val="0"/>
        <c:ser>
          <c:idx val="0"/>
          <c:order val="0"/>
          <c:tx>
            <c:v>Britain</c:v>
          </c:tx>
          <c:spPr>
            <a:ln w="44450">
              <a:solidFill>
                <a:schemeClr val="accent1"/>
              </a:solidFill>
            </a:ln>
          </c:spPr>
          <c:marker>
            <c:symbol val="none"/>
          </c:marker>
          <c:cat>
            <c:numRef>
              <c:extLst>
                <c:ext xmlns:c15="http://schemas.microsoft.com/office/drawing/2012/chart" uri="{02D57815-91ED-43cb-92C2-25804820EDAC}">
                  <c15:fullRef>
                    <c15:sqref>DataG10.8!$A$6:$A$174</c15:sqref>
                  </c15:fullRef>
                </c:ext>
              </c:extLst>
              <c:f>DataG10.8!$A$26:$A$174</c:f>
              <c:numCache>
                <c:formatCode>General</c:formatCode>
                <c:ptCount val="149"/>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pt idx="142">
                  <c:v>2012</c:v>
                </c:pt>
                <c:pt idx="143">
                  <c:v>2013</c:v>
                </c:pt>
                <c:pt idx="144">
                  <c:v>2014</c:v>
                </c:pt>
                <c:pt idx="145">
                  <c:v>2015</c:v>
                </c:pt>
                <c:pt idx="146">
                  <c:v>2016</c:v>
                </c:pt>
                <c:pt idx="147">
                  <c:v>2017</c:v>
                </c:pt>
                <c:pt idx="148">
                  <c:v>2018</c:v>
                </c:pt>
              </c:numCache>
            </c:numRef>
          </c:cat>
          <c:val>
            <c:numRef>
              <c:extLst>
                <c:ext xmlns:c15="http://schemas.microsoft.com/office/drawing/2012/chart" uri="{02D57815-91ED-43cb-92C2-25804820EDAC}">
                  <c15:fullRef>
                    <c15:sqref>DataG10.8!$B$6:$B$174</c15:sqref>
                  </c15:fullRef>
                </c:ext>
              </c:extLst>
              <c:f>DataG10.8!$B$26:$B$174</c:f>
              <c:numCache>
                <c:formatCode>0%</c:formatCode>
                <c:ptCount val="149"/>
                <c:pt idx="0">
                  <c:v>6.9499999999990338</c:v>
                </c:pt>
                <c:pt idx="1">
                  <c:v>6.730000000025151</c:v>
                </c:pt>
                <c:pt idx="2">
                  <c:v>6.8299999999900169</c:v>
                </c:pt>
                <c:pt idx="3">
                  <c:v>6.90000000002322</c:v>
                </c:pt>
                <c:pt idx="4">
                  <c:v>7.0099999999816625</c:v>
                </c:pt>
                <c:pt idx="5">
                  <c:v>7.0099999999947062</c:v>
                </c:pt>
                <c:pt idx="6">
                  <c:v>7.1599999999920714</c:v>
                </c:pt>
                <c:pt idx="7">
                  <c:v>7.1800000000258839</c:v>
                </c:pt>
                <c:pt idx="8">
                  <c:v>7.2499999999978897</c:v>
                </c:pt>
                <c:pt idx="9">
                  <c:v>7.1200000000095232</c:v>
                </c:pt>
                <c:pt idx="10">
                  <c:v>7.0799999999845928</c:v>
                </c:pt>
                <c:pt idx="11">
                  <c:v>6.7799999999934073</c:v>
                </c:pt>
                <c:pt idx="12">
                  <c:v>6.6499999999759725</c:v>
                </c:pt>
                <c:pt idx="13">
                  <c:v>6.6899999999818265</c:v>
                </c:pt>
                <c:pt idx="14">
                  <c:v>6.7400000000140725</c:v>
                </c:pt>
                <c:pt idx="15">
                  <c:v>6.680000000022992</c:v>
                </c:pt>
                <c:pt idx="16">
                  <c:v>6.6600000000079591</c:v>
                </c:pt>
                <c:pt idx="17">
                  <c:v>6.510000000014724</c:v>
                </c:pt>
                <c:pt idx="18">
                  <c:v>6.3900000000084276</c:v>
                </c:pt>
                <c:pt idx="19">
                  <c:v>6.239999999984172</c:v>
                </c:pt>
                <c:pt idx="20">
                  <c:v>6.300000000018434</c:v>
                </c:pt>
                <c:pt idx="21">
                  <c:v>6.7100000000102789</c:v>
                </c:pt>
                <c:pt idx="22">
                  <c:v>7.0600000000113354</c:v>
                </c:pt>
                <c:pt idx="23">
                  <c:v>7.1300000000142694</c:v>
                </c:pt>
                <c:pt idx="24">
                  <c:v>6.7800000000031053</c:v>
                </c:pt>
                <c:pt idx="25">
                  <c:v>6.7199999999784099</c:v>
                </c:pt>
                <c:pt idx="26">
                  <c:v>6.6499999999876884</c:v>
                </c:pt>
                <c:pt idx="27">
                  <c:v>6.7900000000127507</c:v>
                </c:pt>
                <c:pt idx="28">
                  <c:v>6.630000000016838</c:v>
                </c:pt>
                <c:pt idx="29">
                  <c:v>6.5599999999673226</c:v>
                </c:pt>
                <c:pt idx="30">
                  <c:v>6.8999999999897303</c:v>
                </c:pt>
                <c:pt idx="31">
                  <c:v>7.0800000000021397</c:v>
                </c:pt>
                <c:pt idx="32">
                  <c:v>7.0700000000165835</c:v>
                </c:pt>
                <c:pt idx="33">
                  <c:v>7.3399999999853716</c:v>
                </c:pt>
                <c:pt idx="34">
                  <c:v>7.4499999999730138</c:v>
                </c:pt>
                <c:pt idx="35">
                  <c:v>7.2000000000208866</c:v>
                </c:pt>
                <c:pt idx="36">
                  <c:v>6.9099999999817072</c:v>
                </c:pt>
                <c:pt idx="37">
                  <c:v>6.7500000000063025</c:v>
                </c:pt>
                <c:pt idx="38">
                  <c:v>7.1699999999951229</c:v>
                </c:pt>
                <c:pt idx="39">
                  <c:v>7.189999999972672</c:v>
                </c:pt>
                <c:pt idx="40">
                  <c:v>7.0300000000294798</c:v>
                </c:pt>
                <c:pt idx="41">
                  <c:v>6.8300000000029524</c:v>
                </c:pt>
                <c:pt idx="42">
                  <c:v>6.7999999999837328</c:v>
                </c:pt>
                <c:pt idx="43">
                  <c:v>6.5999999999677419</c:v>
                </c:pt>
                <c:pt idx="44">
                  <c:v>5.4799999999947566</c:v>
                </c:pt>
                <c:pt idx="45">
                  <c:v>4.5100000000043945</c:v>
                </c:pt>
                <c:pt idx="46">
                  <c:v>3.9200000000016786</c:v>
                </c:pt>
                <c:pt idx="47">
                  <c:v>3.8500000000018137</c:v>
                </c:pt>
                <c:pt idx="48">
                  <c:v>3.8099999999960232</c:v>
                </c:pt>
                <c:pt idx="49">
                  <c:v>3.5000000000009779</c:v>
                </c:pt>
                <c:pt idx="50">
                  <c:v>3.2326742611352772</c:v>
                </c:pt>
                <c:pt idx="51">
                  <c:v>3.8353116324222007</c:v>
                </c:pt>
                <c:pt idx="52">
                  <c:v>4.3129142031085479</c:v>
                </c:pt>
                <c:pt idx="53">
                  <c:v>4.6620156319599868</c:v>
                </c:pt>
                <c:pt idx="54">
                  <c:v>4.8230377533199364</c:v>
                </c:pt>
                <c:pt idx="55">
                  <c:v>4.7459652790847198</c:v>
                </c:pt>
                <c:pt idx="56">
                  <c:v>4.9579375988659535</c:v>
                </c:pt>
                <c:pt idx="57">
                  <c:v>4.8752787407136671</c:v>
                </c:pt>
                <c:pt idx="58">
                  <c:v>4.825449825035923</c:v>
                </c:pt>
                <c:pt idx="59">
                  <c:v>4.5271240556928483</c:v>
                </c:pt>
                <c:pt idx="60">
                  <c:v>4.3986995979957619</c:v>
                </c:pt>
                <c:pt idx="61">
                  <c:v>4.8635880097728066</c:v>
                </c:pt>
                <c:pt idx="62">
                  <c:v>5.0537322003720515</c:v>
                </c:pt>
                <c:pt idx="63">
                  <c:v>4.8582295679881682</c:v>
                </c:pt>
                <c:pt idx="64">
                  <c:v>4.8688201139123919</c:v>
                </c:pt>
                <c:pt idx="65">
                  <c:v>4.9003921041269045</c:v>
                </c:pt>
                <c:pt idx="66">
                  <c:v>5.1743588091697168</c:v>
                </c:pt>
                <c:pt idx="67">
                  <c:v>4.5889061040229775</c:v>
                </c:pt>
                <c:pt idx="68">
                  <c:v>4.8261844735460846</c:v>
                </c:pt>
                <c:pt idx="69">
                  <c:v>4.7005512495531141</c:v>
                </c:pt>
                <c:pt idx="70">
                  <c:v>4.3235202591539164</c:v>
                </c:pt>
                <c:pt idx="71">
                  <c:v>3.9897797624966378</c:v>
                </c:pt>
                <c:pt idx="72">
                  <c:v>3.9597697027465437</c:v>
                </c:pt>
                <c:pt idx="73">
                  <c:v>4.0331648877928803</c:v>
                </c:pt>
                <c:pt idx="74">
                  <c:v>4.2375692293235279</c:v>
                </c:pt>
                <c:pt idx="75">
                  <c:v>4.6160139726598368</c:v>
                </c:pt>
                <c:pt idx="76">
                  <c:v>4.7055818187855953</c:v>
                </c:pt>
                <c:pt idx="77">
                  <c:v>4.332786862668133</c:v>
                </c:pt>
                <c:pt idx="78">
                  <c:v>4.0121102468875804</c:v>
                </c:pt>
                <c:pt idx="79">
                  <c:v>3.9203971654477807</c:v>
                </c:pt>
                <c:pt idx="80">
                  <c:v>3.976341974143728</c:v>
                </c:pt>
                <c:pt idx="81">
                  <c:v>3.7152645918416312</c:v>
                </c:pt>
                <c:pt idx="82">
                  <c:v>3.5772749390342264</c:v>
                </c:pt>
                <c:pt idx="83">
                  <c:v>3.4236899304478436</c:v>
                </c:pt>
                <c:pt idx="84">
                  <c:v>3.346741205553641</c:v>
                </c:pt>
                <c:pt idx="85">
                  <c:v>3.2244605238840758</c:v>
                </c:pt>
                <c:pt idx="86">
                  <c:v>3.1451505478542874</c:v>
                </c:pt>
                <c:pt idx="87">
                  <c:v>3.1181155753924394</c:v>
                </c:pt>
                <c:pt idx="88">
                  <c:v>3.1223107858740549</c:v>
                </c:pt>
                <c:pt idx="89">
                  <c:v>3.1413916994401703</c:v>
                </c:pt>
                <c:pt idx="90">
                  <c:v>3.1363819030310842</c:v>
                </c:pt>
                <c:pt idx="91">
                  <c:v>3.1750400613841685</c:v>
                </c:pt>
                <c:pt idx="92">
                  <c:v>3.2762151277139027</c:v>
                </c:pt>
                <c:pt idx="93">
                  <c:v>3.3476354964739121</c:v>
                </c:pt>
                <c:pt idx="94">
                  <c:v>3.2162755741828746</c:v>
                </c:pt>
                <c:pt idx="95">
                  <c:v>3.1170402081021176</c:v>
                </c:pt>
                <c:pt idx="96">
                  <c:v>3.1203745010672148</c:v>
                </c:pt>
                <c:pt idx="97">
                  <c:v>3.1129524430760687</c:v>
                </c:pt>
                <c:pt idx="98">
                  <c:v>2.9919498213579421</c:v>
                </c:pt>
                <c:pt idx="99">
                  <c:v>2.9575692005396985</c:v>
                </c:pt>
                <c:pt idx="100">
                  <c:v>2.885828256341298</c:v>
                </c:pt>
                <c:pt idx="101">
                  <c:v>2.8955958548079694</c:v>
                </c:pt>
                <c:pt idx="102">
                  <c:v>2.9687086816372412</c:v>
                </c:pt>
                <c:pt idx="103">
                  <c:v>2.9413482361627765</c:v>
                </c:pt>
                <c:pt idx="104">
                  <c:v>2.9999906448790457</c:v>
                </c:pt>
                <c:pt idx="105">
                  <c:v>2.7141491538681821</c:v>
                </c:pt>
                <c:pt idx="106">
                  <c:v>2.5463277261625641</c:v>
                </c:pt>
                <c:pt idx="107">
                  <c:v>2.5060510775058411</c:v>
                </c:pt>
                <c:pt idx="108">
                  <c:v>2.5961771564203642</c:v>
                </c:pt>
                <c:pt idx="109">
                  <c:v>2.7044696199668894</c:v>
                </c:pt>
                <c:pt idx="110">
                  <c:v>2.7436890394914175</c:v>
                </c:pt>
                <c:pt idx="111">
                  <c:v>2.7630976969000764</c:v>
                </c:pt>
                <c:pt idx="112">
                  <c:v>2.7654150911443365</c:v>
                </c:pt>
                <c:pt idx="113">
                  <c:v>2.8684513578903936</c:v>
                </c:pt>
                <c:pt idx="114">
                  <c:v>3.0342103087402053</c:v>
                </c:pt>
                <c:pt idx="115">
                  <c:v>3.0742656122666046</c:v>
                </c:pt>
                <c:pt idx="116">
                  <c:v>3.3298066035957872</c:v>
                </c:pt>
                <c:pt idx="117">
                  <c:v>3.4970116434416996</c:v>
                </c:pt>
                <c:pt idx="118">
                  <c:v>3.7164544112274731</c:v>
                </c:pt>
                <c:pt idx="119">
                  <c:v>3.8983174868145904</c:v>
                </c:pt>
                <c:pt idx="120">
                  <c:v>3.8173690748529543</c:v>
                </c:pt>
                <c:pt idx="121">
                  <c:v>3.7752024462712717</c:v>
                </c:pt>
                <c:pt idx="122">
                  <c:v>3.8005587079841248</c:v>
                </c:pt>
                <c:pt idx="123">
                  <c:v>3.9169704851331448</c:v>
                </c:pt>
                <c:pt idx="124">
                  <c:v>3.8833265038224694</c:v>
                </c:pt>
                <c:pt idx="125">
                  <c:v>3.7599011134035698</c:v>
                </c:pt>
                <c:pt idx="126">
                  <c:v>3.8525680707110199</c:v>
                </c:pt>
                <c:pt idx="127">
                  <c:v>4.0994364246584647</c:v>
                </c:pt>
                <c:pt idx="128">
                  <c:v>4.4569918016064367</c:v>
                </c:pt>
                <c:pt idx="129">
                  <c:v>4.7618520549713734</c:v>
                </c:pt>
                <c:pt idx="130">
                  <c:v>4.9667020216282118</c:v>
                </c:pt>
                <c:pt idx="131">
                  <c:v>4.9547316285208627</c:v>
                </c:pt>
                <c:pt idx="132">
                  <c:v>4.8610061055863421</c:v>
                </c:pt>
                <c:pt idx="133">
                  <c:v>4.8802160471801983</c:v>
                </c:pt>
                <c:pt idx="134">
                  <c:v>5.0209336802844824</c:v>
                </c:pt>
                <c:pt idx="135">
                  <c:v>5.0979843885783058</c:v>
                </c:pt>
                <c:pt idx="136">
                  <c:v>5.1579458607634567</c:v>
                </c:pt>
                <c:pt idx="137">
                  <c:v>5.2756865129087531</c:v>
                </c:pt>
                <c:pt idx="138">
                  <c:v>5.027658143499929</c:v>
                </c:pt>
                <c:pt idx="139">
                  <c:v>5.0794121294856946</c:v>
                </c:pt>
                <c:pt idx="140">
                  <c:v>5.2685166345505712</c:v>
                </c:pt>
                <c:pt idx="141">
                  <c:v>5.4020979677974825</c:v>
                </c:pt>
                <c:pt idx="142">
                  <c:v>5.5792595273556627</c:v>
                </c:pt>
                <c:pt idx="143">
                  <c:v>5.6352473060947572</c:v>
                </c:pt>
                <c:pt idx="144">
                  <c:v>5.8979369573201588</c:v>
                </c:pt>
                <c:pt idx="145">
                  <c:v>6.2934071022680342</c:v>
                </c:pt>
                <c:pt idx="146">
                  <c:v>6.0956720297940965</c:v>
                </c:pt>
                <c:pt idx="147">
                  <c:v>6.1945395660310654</c:v>
                </c:pt>
              </c:numCache>
            </c:numRef>
          </c:val>
          <c:smooth val="1"/>
        </c:ser>
        <c:ser>
          <c:idx val="1"/>
          <c:order val="1"/>
          <c:tx>
            <c:v>France</c:v>
          </c:tx>
          <c:spPr>
            <a:ln w="44450">
              <a:solidFill>
                <a:srgbClr val="7030A0"/>
              </a:solidFill>
            </a:ln>
          </c:spPr>
          <c:marker>
            <c:symbol val="none"/>
          </c:marker>
          <c:cat>
            <c:numRef>
              <c:extLst>
                <c:ext xmlns:c15="http://schemas.microsoft.com/office/drawing/2012/chart" uri="{02D57815-91ED-43cb-92C2-25804820EDAC}">
                  <c15:fullRef>
                    <c15:sqref>DataG10.8!$A$6:$A$174</c15:sqref>
                  </c15:fullRef>
                </c:ext>
              </c:extLst>
              <c:f>DataG10.8!$A$26:$A$174</c:f>
              <c:numCache>
                <c:formatCode>General</c:formatCode>
                <c:ptCount val="149"/>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pt idx="142">
                  <c:v>2012</c:v>
                </c:pt>
                <c:pt idx="143">
                  <c:v>2013</c:v>
                </c:pt>
                <c:pt idx="144">
                  <c:v>2014</c:v>
                </c:pt>
                <c:pt idx="145">
                  <c:v>2015</c:v>
                </c:pt>
                <c:pt idx="146">
                  <c:v>2016</c:v>
                </c:pt>
                <c:pt idx="147">
                  <c:v>2017</c:v>
                </c:pt>
                <c:pt idx="148">
                  <c:v>2018</c:v>
                </c:pt>
              </c:numCache>
            </c:numRef>
          </c:cat>
          <c:val>
            <c:numRef>
              <c:extLst>
                <c:ext xmlns:c15="http://schemas.microsoft.com/office/drawing/2012/chart" uri="{02D57815-91ED-43cb-92C2-25804820EDAC}">
                  <c15:fullRef>
                    <c15:sqref>DataG10.8!$D$6:$D$174</c15:sqref>
                  </c15:fullRef>
                </c:ext>
              </c:extLst>
              <c:f>DataG10.8!$D$26:$D$174</c:f>
              <c:numCache>
                <c:formatCode>0%</c:formatCode>
                <c:ptCount val="149"/>
                <c:pt idx="0">
                  <c:v>6.6921659708990502</c:v>
                </c:pt>
                <c:pt idx="1">
                  <c:v>6.6760526688378699</c:v>
                </c:pt>
                <c:pt idx="2">
                  <c:v>6.7938761520154101</c:v>
                </c:pt>
                <c:pt idx="3">
                  <c:v>7.1407270797505307</c:v>
                </c:pt>
                <c:pt idx="4">
                  <c:v>7.022262353980671</c:v>
                </c:pt>
                <c:pt idx="5">
                  <c:v>6.3873044358824274</c:v>
                </c:pt>
                <c:pt idx="6">
                  <c:v>6.7699803490416999</c:v>
                </c:pt>
                <c:pt idx="7">
                  <c:v>6.9347325159530522</c:v>
                </c:pt>
                <c:pt idx="8">
                  <c:v>7.4644421412231283</c:v>
                </c:pt>
                <c:pt idx="9">
                  <c:v>7.44157556023778</c:v>
                </c:pt>
                <c:pt idx="10">
                  <c:v>7.27979029491103</c:v>
                </c:pt>
                <c:pt idx="11">
                  <c:v>6.9201497452831822</c:v>
                </c:pt>
                <c:pt idx="12">
                  <c:v>6.6741041979565763</c:v>
                </c:pt>
                <c:pt idx="13">
                  <c:v>7.212389062650133</c:v>
                </c:pt>
                <c:pt idx="14">
                  <c:v>7.5930299939256338</c:v>
                </c:pt>
                <c:pt idx="15">
                  <c:v>7.6990687436269427</c:v>
                </c:pt>
                <c:pt idx="16">
                  <c:v>7.9029090610928918</c:v>
                </c:pt>
                <c:pt idx="17">
                  <c:v>7.8804903155373722</c:v>
                </c:pt>
                <c:pt idx="18">
                  <c:v>7.4171405231963554</c:v>
                </c:pt>
                <c:pt idx="19">
                  <c:v>7.5322741806640128</c:v>
                </c:pt>
                <c:pt idx="20">
                  <c:v>7.4619378642539269</c:v>
                </c:pt>
                <c:pt idx="21">
                  <c:v>7.475631376047696</c:v>
                </c:pt>
                <c:pt idx="22">
                  <c:v>7.3477603176715558</c:v>
                </c:pt>
                <c:pt idx="23">
                  <c:v>7.4292963773033867</c:v>
                </c:pt>
                <c:pt idx="24">
                  <c:v>7.7217605826037419</c:v>
                </c:pt>
                <c:pt idx="25">
                  <c:v>7.7849235255428733</c:v>
                </c:pt>
                <c:pt idx="26">
                  <c:v>7.0802226220841344</c:v>
                </c:pt>
                <c:pt idx="27">
                  <c:v>7.4720374663179392</c:v>
                </c:pt>
                <c:pt idx="28">
                  <c:v>6.9494178803060569</c:v>
                </c:pt>
                <c:pt idx="29">
                  <c:v>6.8390922592713004</c:v>
                </c:pt>
                <c:pt idx="30">
                  <c:v>6.9235720368908353</c:v>
                </c:pt>
                <c:pt idx="31">
                  <c:v>7.3303868337662861</c:v>
                </c:pt>
                <c:pt idx="32">
                  <c:v>7.4806002555230462</c:v>
                </c:pt>
                <c:pt idx="33">
                  <c:v>7.4258707623700504</c:v>
                </c:pt>
                <c:pt idx="34">
                  <c:v>7.4329168067314502</c:v>
                </c:pt>
                <c:pt idx="35">
                  <c:v>7.3047398364269513</c:v>
                </c:pt>
                <c:pt idx="36">
                  <c:v>7.5653723941262054</c:v>
                </c:pt>
                <c:pt idx="37">
                  <c:v>6.9230687922942353</c:v>
                </c:pt>
                <c:pt idx="38">
                  <c:v>7.1240385502378976</c:v>
                </c:pt>
                <c:pt idx="39">
                  <c:v>7.0518818908534433</c:v>
                </c:pt>
                <c:pt idx="40">
                  <c:v>7.5377305363742106</c:v>
                </c:pt>
                <c:pt idx="41">
                  <c:v>6.993598288736548</c:v>
                </c:pt>
                <c:pt idx="42">
                  <c:v>6.4100098403730401</c:v>
                </c:pt>
                <c:pt idx="43">
                  <c:v>6.7220189650543762</c:v>
                </c:pt>
                <c:pt idx="44">
                  <c:v>6.8258179505654839</c:v>
                </c:pt>
                <c:pt idx="45">
                  <c:v>6.9339247949692222</c:v>
                </c:pt>
                <c:pt idx="46">
                  <c:v>5.782581496506042</c:v>
                </c:pt>
                <c:pt idx="47">
                  <c:v>5.4224626910377864</c:v>
                </c:pt>
                <c:pt idx="48">
                  <c:v>5.6540665876307408</c:v>
                </c:pt>
                <c:pt idx="49">
                  <c:v>4.9631467565247398</c:v>
                </c:pt>
                <c:pt idx="50">
                  <c:v>4.5611337085593524</c:v>
                </c:pt>
                <c:pt idx="51">
                  <c:v>4.166420614787703</c:v>
                </c:pt>
                <c:pt idx="52">
                  <c:v>3.8020664259949939</c:v>
                </c:pt>
                <c:pt idx="53">
                  <c:v>3.3594723653642511</c:v>
                </c:pt>
                <c:pt idx="54">
                  <c:v>3.2208125974504695</c:v>
                </c:pt>
                <c:pt idx="55">
                  <c:v>2.9331990956783032</c:v>
                </c:pt>
                <c:pt idx="56">
                  <c:v>3.0042481609914993</c:v>
                </c:pt>
                <c:pt idx="57">
                  <c:v>3.4140949903894589</c:v>
                </c:pt>
                <c:pt idx="58">
                  <c:v>3.4951588343185862</c:v>
                </c:pt>
                <c:pt idx="59">
                  <c:v>3.7041053209444637</c:v>
                </c:pt>
                <c:pt idx="60">
                  <c:v>3.9894134030214157</c:v>
                </c:pt>
                <c:pt idx="61">
                  <c:v>4.0389486364910576</c:v>
                </c:pt>
                <c:pt idx="62">
                  <c:v>4.4312339161456267</c:v>
                </c:pt>
                <c:pt idx="63">
                  <c:v>4.411245256461644</c:v>
                </c:pt>
                <c:pt idx="64">
                  <c:v>4.6519109953011872</c:v>
                </c:pt>
                <c:pt idx="65">
                  <c:v>4.4244301765680847</c:v>
                </c:pt>
                <c:pt idx="66">
                  <c:v>4.1263083781106582</c:v>
                </c:pt>
                <c:pt idx="67">
                  <c:v>4.3617658544543767</c:v>
                </c:pt>
                <c:pt idx="68">
                  <c:v>4.3965427253242391</c:v>
                </c:pt>
                <c:pt idx="69">
                  <c:v>4.0055330358659269</c:v>
                </c:pt>
                <c:pt idx="70">
                  <c:v>4.0219154343479486</c:v>
                </c:pt>
                <c:pt idx="71">
                  <c:v>4.3029123408396472</c:v>
                </c:pt>
                <c:pt idx="72">
                  <c:v>4.2241951408381828</c:v>
                </c:pt>
                <c:pt idx="73">
                  <c:v>4.5418388128137339</c:v>
                </c:pt>
                <c:pt idx="74">
                  <c:v>4.3961350742307426</c:v>
                </c:pt>
                <c:pt idx="75">
                  <c:v>3.0340776384901704</c:v>
                </c:pt>
                <c:pt idx="76">
                  <c:v>2.0557254909507341</c:v>
                </c:pt>
                <c:pt idx="77">
                  <c:v>2.1089854408284934</c:v>
                </c:pt>
                <c:pt idx="78">
                  <c:v>1.8959754673960041</c:v>
                </c:pt>
                <c:pt idx="79">
                  <c:v>1.7991448047588698</c:v>
                </c:pt>
                <c:pt idx="80">
                  <c:v>1.8357089045461272</c:v>
                </c:pt>
                <c:pt idx="81">
                  <c:v>1.9133012084347523</c:v>
                </c:pt>
                <c:pt idx="82">
                  <c:v>2.0151457993648161</c:v>
                </c:pt>
                <c:pt idx="83">
                  <c:v>2.0842040535393629</c:v>
                </c:pt>
                <c:pt idx="84">
                  <c:v>2.102270358286332</c:v>
                </c:pt>
                <c:pt idx="85">
                  <c:v>2.1857031329839458</c:v>
                </c:pt>
                <c:pt idx="86">
                  <c:v>2.2963262094870061</c:v>
                </c:pt>
                <c:pt idx="87">
                  <c:v>2.3632633150476203</c:v>
                </c:pt>
                <c:pt idx="88">
                  <c:v>2.5062469330427852</c:v>
                </c:pt>
                <c:pt idx="89">
                  <c:v>2.6432701425470979</c:v>
                </c:pt>
                <c:pt idx="90">
                  <c:v>2.6284867009322817</c:v>
                </c:pt>
                <c:pt idx="91">
                  <c:v>2.7166809367485842</c:v>
                </c:pt>
                <c:pt idx="92">
                  <c:v>2.7342140040044414</c:v>
                </c:pt>
                <c:pt idx="93">
                  <c:v>2.7807532423211203</c:v>
                </c:pt>
                <c:pt idx="94">
                  <c:v>2.8109929705742966</c:v>
                </c:pt>
                <c:pt idx="95">
                  <c:v>2.8888253696794637</c:v>
                </c:pt>
                <c:pt idx="96">
                  <c:v>2.9600306111504762</c:v>
                </c:pt>
                <c:pt idx="97">
                  <c:v>3.0436628139244313</c:v>
                </c:pt>
                <c:pt idx="98">
                  <c:v>3.149802921412078</c:v>
                </c:pt>
                <c:pt idx="99">
                  <c:v>3.1622605429080415</c:v>
                </c:pt>
                <c:pt idx="100">
                  <c:v>3.1203288480821718</c:v>
                </c:pt>
                <c:pt idx="101">
                  <c:v>3.0579120403161828</c:v>
                </c:pt>
                <c:pt idx="102">
                  <c:v>3.0825610507204408</c:v>
                </c:pt>
                <c:pt idx="103">
                  <c:v>3.0622248960422036</c:v>
                </c:pt>
                <c:pt idx="104">
                  <c:v>3.034182804774018</c:v>
                </c:pt>
                <c:pt idx="105">
                  <c:v>3.1197210648276839</c:v>
                </c:pt>
                <c:pt idx="106">
                  <c:v>3.0779133208014113</c:v>
                </c:pt>
                <c:pt idx="107">
                  <c:v>3.0987335798399847</c:v>
                </c:pt>
                <c:pt idx="108">
                  <c:v>3.1982239437189675</c:v>
                </c:pt>
                <c:pt idx="109">
                  <c:v>3.2979958116249533</c:v>
                </c:pt>
                <c:pt idx="110">
                  <c:v>3.3309357560655704</c:v>
                </c:pt>
                <c:pt idx="111">
                  <c:v>3.3319020419630627</c:v>
                </c:pt>
                <c:pt idx="112">
                  <c:v>3.2471713887800289</c:v>
                </c:pt>
                <c:pt idx="113">
                  <c:v>3.2618966173144868</c:v>
                </c:pt>
                <c:pt idx="114">
                  <c:v>3.2588129326101574</c:v>
                </c:pt>
                <c:pt idx="115">
                  <c:v>3.2124361135298134</c:v>
                </c:pt>
                <c:pt idx="116">
                  <c:v>3.2115476698937289</c:v>
                </c:pt>
                <c:pt idx="117">
                  <c:v>3.2525175168471274</c:v>
                </c:pt>
                <c:pt idx="118">
                  <c:v>3.2225225378760429</c:v>
                </c:pt>
                <c:pt idx="119">
                  <c:v>3.3135072614287355</c:v>
                </c:pt>
                <c:pt idx="120">
                  <c:v>3.344374903095892</c:v>
                </c:pt>
                <c:pt idx="121">
                  <c:v>3.3371519480523109</c:v>
                </c:pt>
                <c:pt idx="122">
                  <c:v>3.2737601134670582</c:v>
                </c:pt>
                <c:pt idx="123">
                  <c:v>3.31177564010471</c:v>
                </c:pt>
                <c:pt idx="124">
                  <c:v>3.2654670382197981</c:v>
                </c:pt>
                <c:pt idx="125">
                  <c:v>3.2467140212783203</c:v>
                </c:pt>
                <c:pt idx="126">
                  <c:v>3.2926824191316517</c:v>
                </c:pt>
                <c:pt idx="127">
                  <c:v>3.3222621047282064</c:v>
                </c:pt>
                <c:pt idx="128">
                  <c:v>3.3569601697231111</c:v>
                </c:pt>
                <c:pt idx="129">
                  <c:v>3.5488350170943672</c:v>
                </c:pt>
                <c:pt idx="130">
                  <c:v>3.7278867504667756</c:v>
                </c:pt>
                <c:pt idx="131">
                  <c:v>3.80489257270228</c:v>
                </c:pt>
                <c:pt idx="132">
                  <c:v>3.9419411809153582</c:v>
                </c:pt>
                <c:pt idx="133">
                  <c:v>4.2206876096300832</c:v>
                </c:pt>
                <c:pt idx="134">
                  <c:v>4.5685326699264657</c:v>
                </c:pt>
                <c:pt idx="135">
                  <c:v>5.0156111089527986</c:v>
                </c:pt>
                <c:pt idx="136">
                  <c:v>5.3853256325119316</c:v>
                </c:pt>
                <c:pt idx="137">
                  <c:v>5.5739310833717921</c:v>
                </c:pt>
                <c:pt idx="138">
                  <c:v>5.4580867787326355</c:v>
                </c:pt>
                <c:pt idx="139">
                  <c:v>5.5527629422883624</c:v>
                </c:pt>
                <c:pt idx="140">
                  <c:v>5.6323186724479877</c:v>
                </c:pt>
                <c:pt idx="141">
                  <c:v>5.7545071647232255</c:v>
                </c:pt>
                <c:pt idx="142">
                  <c:v>5.8835635781886868</c:v>
                </c:pt>
                <c:pt idx="143">
                  <c:v>5.8639326531405418</c:v>
                </c:pt>
                <c:pt idx="144">
                  <c:v>5.8064557724489516</c:v>
                </c:pt>
                <c:pt idx="145">
                  <c:v>5.7494598193582966</c:v>
                </c:pt>
                <c:pt idx="146">
                  <c:v>5.7779577959036246</c:v>
                </c:pt>
                <c:pt idx="147">
                  <c:v>5.7637088076309606</c:v>
                </c:pt>
              </c:numCache>
            </c:numRef>
          </c:val>
          <c:smooth val="1"/>
        </c:ser>
        <c:ser>
          <c:idx val="2"/>
          <c:order val="2"/>
          <c:tx>
            <c:v>Germany</c:v>
          </c:tx>
          <c:spPr>
            <a:ln w="44450">
              <a:solidFill>
                <a:schemeClr val="accent6"/>
              </a:solidFill>
            </a:ln>
          </c:spPr>
          <c:marker>
            <c:symbol val="none"/>
          </c:marker>
          <c:cat>
            <c:numRef>
              <c:extLst>
                <c:ext xmlns:c15="http://schemas.microsoft.com/office/drawing/2012/chart" uri="{02D57815-91ED-43cb-92C2-25804820EDAC}">
                  <c15:fullRef>
                    <c15:sqref>DataG10.8!$A$6:$A$174</c15:sqref>
                  </c15:fullRef>
                </c:ext>
              </c:extLst>
              <c:f>DataG10.8!$A$26:$A$174</c:f>
              <c:numCache>
                <c:formatCode>General</c:formatCode>
                <c:ptCount val="149"/>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pt idx="142">
                  <c:v>2012</c:v>
                </c:pt>
                <c:pt idx="143">
                  <c:v>2013</c:v>
                </c:pt>
                <c:pt idx="144">
                  <c:v>2014</c:v>
                </c:pt>
                <c:pt idx="145">
                  <c:v>2015</c:v>
                </c:pt>
                <c:pt idx="146">
                  <c:v>2016</c:v>
                </c:pt>
                <c:pt idx="147">
                  <c:v>2017</c:v>
                </c:pt>
                <c:pt idx="148">
                  <c:v>2018</c:v>
                </c:pt>
              </c:numCache>
            </c:numRef>
          </c:cat>
          <c:val>
            <c:numRef>
              <c:extLst>
                <c:ext xmlns:c15="http://schemas.microsoft.com/office/drawing/2012/chart" uri="{02D57815-91ED-43cb-92C2-25804820EDAC}">
                  <c15:fullRef>
                    <c15:sqref>DataG10.8!$F$6:$F$174</c15:sqref>
                  </c15:fullRef>
                </c:ext>
              </c:extLst>
              <c:f>DataG10.8!$F$26:$F$174</c:f>
              <c:numCache>
                <c:formatCode>0%</c:formatCode>
                <c:ptCount val="149"/>
                <c:pt idx="0">
                  <c:v>7.0371635419572236</c:v>
                </c:pt>
                <c:pt idx="1">
                  <c:v>6.8970049460724532</c:v>
                </c:pt>
                <c:pt idx="2">
                  <c:v>6.2957798098741486</c:v>
                </c:pt>
                <c:pt idx="3">
                  <c:v>6.3314291286222364</c:v>
                </c:pt>
                <c:pt idx="4">
                  <c:v>6.0126162667696992</c:v>
                </c:pt>
                <c:pt idx="5">
                  <c:v>6.3855721408400798</c:v>
                </c:pt>
                <c:pt idx="6">
                  <c:v>6.3737554293941576</c:v>
                </c:pt>
                <c:pt idx="7">
                  <c:v>6.4082554094664941</c:v>
                </c:pt>
                <c:pt idx="8">
                  <c:v>6.1486927132839009</c:v>
                </c:pt>
                <c:pt idx="9">
                  <c:v>6.4996065021255234</c:v>
                </c:pt>
                <c:pt idx="10">
                  <c:v>6.4597933932832561</c:v>
                </c:pt>
                <c:pt idx="11">
                  <c:v>6.415676165160761</c:v>
                </c:pt>
                <c:pt idx="12">
                  <c:v>6.4956121267743505</c:v>
                </c:pt>
                <c:pt idx="13">
                  <c:v>6.4080383358170394</c:v>
                </c:pt>
                <c:pt idx="14">
                  <c:v>6.280286313970123</c:v>
                </c:pt>
                <c:pt idx="15">
                  <c:v>6.3854756058554552</c:v>
                </c:pt>
                <c:pt idx="16">
                  <c:v>6.5186173021994938</c:v>
                </c:pt>
                <c:pt idx="17">
                  <c:v>6.6482423801870345</c:v>
                </c:pt>
                <c:pt idx="18">
                  <c:v>6.4840338163957778</c:v>
                </c:pt>
                <c:pt idx="19">
                  <c:v>6.3377017488717087</c:v>
                </c:pt>
                <c:pt idx="20">
                  <c:v>6.2224949221544739</c:v>
                </c:pt>
                <c:pt idx="21">
                  <c:v>6.5486587150597906</c:v>
                </c:pt>
                <c:pt idx="22">
                  <c:v>6.0335495675427646</c:v>
                </c:pt>
                <c:pt idx="23">
                  <c:v>5.9159832360928108</c:v>
                </c:pt>
                <c:pt idx="24">
                  <c:v>5.9968304016006444</c:v>
                </c:pt>
                <c:pt idx="25">
                  <c:v>5.8208836932695318</c:v>
                </c:pt>
                <c:pt idx="26">
                  <c:v>5.6628482397718081</c:v>
                </c:pt>
                <c:pt idx="27">
                  <c:v>5.6360064153923801</c:v>
                </c:pt>
                <c:pt idx="28">
                  <c:v>5.5593312421064454</c:v>
                </c:pt>
                <c:pt idx="29">
                  <c:v>5.8339268207942059</c:v>
                </c:pt>
                <c:pt idx="30">
                  <c:v>6.1429654617285081</c:v>
                </c:pt>
                <c:pt idx="31">
                  <c:v>6.4754688146863337</c:v>
                </c:pt>
                <c:pt idx="32">
                  <c:v>6.3406297039531916</c:v>
                </c:pt>
                <c:pt idx="33">
                  <c:v>6.0379532163869643</c:v>
                </c:pt>
                <c:pt idx="34">
                  <c:v>5.9877637483748867</c:v>
                </c:pt>
                <c:pt idx="35">
                  <c:v>5.8569581965309458</c:v>
                </c:pt>
                <c:pt idx="36">
                  <c:v>6.0078198582308531</c:v>
                </c:pt>
                <c:pt idx="37">
                  <c:v>5.9896446606003604</c:v>
                </c:pt>
                <c:pt idx="38">
                  <c:v>6.2572030141707851</c:v>
                </c:pt>
                <c:pt idx="39">
                  <c:v>6.0274485011368206</c:v>
                </c:pt>
                <c:pt idx="40">
                  <c:v>6.0806950569303204</c:v>
                </c:pt>
                <c:pt idx="41">
                  <c:v>6.0475832759453478</c:v>
                </c:pt>
                <c:pt idx="42">
                  <c:v>5.9779032048732557</c:v>
                </c:pt>
                <c:pt idx="43">
                  <c:v>6.2315708665119294</c:v>
                </c:pt>
                <c:pt idx="44">
                  <c:v>5.9656201016361354</c:v>
                </c:pt>
                <c:pt idx="45">
                  <c:v>5.7021927261679517</c:v>
                </c:pt>
                <c:pt idx="46">
                  <c:v>5.3824539917446907</c:v>
                </c:pt>
                <c:pt idx="47">
                  <c:v>5.0573772352571869</c:v>
                </c:pt>
                <c:pt idx="48">
                  <c:v>4.7376766493464713</c:v>
                </c:pt>
                <c:pt idx="49">
                  <c:v>4.4160594955773282</c:v>
                </c:pt>
                <c:pt idx="50">
                  <c:v>3.336913583673073</c:v>
                </c:pt>
                <c:pt idx="51">
                  <c:v>2.8548298752123662</c:v>
                </c:pt>
                <c:pt idx="52">
                  <c:v>2.3658944180204835</c:v>
                </c:pt>
                <c:pt idx="53">
                  <c:v>2.4033798391639505</c:v>
                </c:pt>
                <c:pt idx="54">
                  <c:v>2.2131004637466551</c:v>
                </c:pt>
                <c:pt idx="55">
                  <c:v>2.3010674720668556</c:v>
                </c:pt>
                <c:pt idx="56">
                  <c:v>2.67173178028164</c:v>
                </c:pt>
                <c:pt idx="57">
                  <c:v>2.747510387259593</c:v>
                </c:pt>
                <c:pt idx="58">
                  <c:v>2.7994292717465021</c:v>
                </c:pt>
                <c:pt idx="59">
                  <c:v>3.0461071440156706</c:v>
                </c:pt>
                <c:pt idx="60">
                  <c:v>3.2052214459535779</c:v>
                </c:pt>
                <c:pt idx="61">
                  <c:v>3.3662215732759933</c:v>
                </c:pt>
                <c:pt idx="62">
                  <c:v>3.4860205581798818</c:v>
                </c:pt>
                <c:pt idx="63">
                  <c:v>3.3126732184685812</c:v>
                </c:pt>
                <c:pt idx="64">
                  <c:v>3.0487643119295873</c:v>
                </c:pt>
                <c:pt idx="65">
                  <c:v>2.9049619699686837</c:v>
                </c:pt>
                <c:pt idx="66">
                  <c:v>2.7719592190505398</c:v>
                </c:pt>
                <c:pt idx="67">
                  <c:v>2.6705544819093019</c:v>
                </c:pt>
                <c:pt idx="68">
                  <c:v>2.6478701221552639</c:v>
                </c:pt>
                <c:pt idx="69">
                  <c:v>2.8162654408835128</c:v>
                </c:pt>
                <c:pt idx="70">
                  <c:v>2.8724886611301321</c:v>
                </c:pt>
                <c:pt idx="71">
                  <c:v>2.6318789344310343</c:v>
                </c:pt>
                <c:pt idx="72">
                  <c:v>2.6963992530739795</c:v>
                </c:pt>
                <c:pt idx="73">
                  <c:v>2.7870909771212147</c:v>
                </c:pt>
                <c:pt idx="74">
                  <c:v>2.9620628872284862</c:v>
                </c:pt>
                <c:pt idx="75">
                  <c:v>2.6048526825420142</c:v>
                </c:pt>
                <c:pt idx="76">
                  <c:v>2.3512210633601534</c:v>
                </c:pt>
                <c:pt idx="77">
                  <c:v>2.2303064955426044</c:v>
                </c:pt>
                <c:pt idx="78">
                  <c:v>2.1503089437890304</c:v>
                </c:pt>
                <c:pt idx="79">
                  <c:v>2.0594546040982551</c:v>
                </c:pt>
                <c:pt idx="80">
                  <c:v>2.0451932690569739</c:v>
                </c:pt>
                <c:pt idx="81">
                  <c:v>1.9514894828766489</c:v>
                </c:pt>
                <c:pt idx="82">
                  <c:v>1.9144053994899335</c:v>
                </c:pt>
                <c:pt idx="83">
                  <c:v>1.8989684787315686</c:v>
                </c:pt>
                <c:pt idx="84">
                  <c:v>1.9209090633962789</c:v>
                </c:pt>
                <c:pt idx="85">
                  <c:v>1.8058220130704674</c:v>
                </c:pt>
                <c:pt idx="86">
                  <c:v>1.7386134953944004</c:v>
                </c:pt>
                <c:pt idx="87">
                  <c:v>1.737259250202319</c:v>
                </c:pt>
                <c:pt idx="88">
                  <c:v>1.8205396847732229</c:v>
                </c:pt>
                <c:pt idx="89">
                  <c:v>1.870925309613632</c:v>
                </c:pt>
                <c:pt idx="90">
                  <c:v>1.9393542148176646</c:v>
                </c:pt>
                <c:pt idx="91">
                  <c:v>2.0847878656277725</c:v>
                </c:pt>
                <c:pt idx="92">
                  <c:v>2.1735718323885824</c:v>
                </c:pt>
                <c:pt idx="93">
                  <c:v>2.3000421510485527</c:v>
                </c:pt>
                <c:pt idx="94">
                  <c:v>2.330802802456982</c:v>
                </c:pt>
                <c:pt idx="95">
                  <c:v>2.3549148777090263</c:v>
                </c:pt>
                <c:pt idx="96">
                  <c:v>2.4431534594115094</c:v>
                </c:pt>
                <c:pt idx="97">
                  <c:v>2.67631567942085</c:v>
                </c:pt>
                <c:pt idx="98">
                  <c:v>2.7164813985946772</c:v>
                </c:pt>
                <c:pt idx="99">
                  <c:v>2.6442760651960033</c:v>
                </c:pt>
                <c:pt idx="100">
                  <c:v>2.5395923615253473</c:v>
                </c:pt>
                <c:pt idx="101">
                  <c:v>2.4822329206832632</c:v>
                </c:pt>
                <c:pt idx="102">
                  <c:v>2.5012257933099762</c:v>
                </c:pt>
                <c:pt idx="103">
                  <c:v>2.4641161219947021</c:v>
                </c:pt>
                <c:pt idx="104">
                  <c:v>2.4841885609585965</c:v>
                </c:pt>
                <c:pt idx="105">
                  <c:v>2.5864185611723669</c:v>
                </c:pt>
                <c:pt idx="106">
                  <c:v>2.5710209735206999</c:v>
                </c:pt>
                <c:pt idx="107">
                  <c:v>2.6574116043914482</c:v>
                </c:pt>
                <c:pt idx="108">
                  <c:v>2.7650481811571974</c:v>
                </c:pt>
                <c:pt idx="109">
                  <c:v>2.8015648419949972</c:v>
                </c:pt>
                <c:pt idx="110">
                  <c:v>2.8562577404393683</c:v>
                </c:pt>
                <c:pt idx="111">
                  <c:v>2.9623881853808305</c:v>
                </c:pt>
                <c:pt idx="112">
                  <c:v>3.0844375623110256</c:v>
                </c:pt>
                <c:pt idx="113">
                  <c:v>3.1612814001805316</c:v>
                </c:pt>
                <c:pt idx="114">
                  <c:v>3.2057432770672345</c:v>
                </c:pt>
                <c:pt idx="115">
                  <c:v>3.2779235247305163</c:v>
                </c:pt>
                <c:pt idx="116">
                  <c:v>3.3219445344684444</c:v>
                </c:pt>
                <c:pt idx="117">
                  <c:v>3.4303527632555983</c:v>
                </c:pt>
                <c:pt idx="118">
                  <c:v>3.4158641344019696</c:v>
                </c:pt>
                <c:pt idx="119">
                  <c:v>3.3989814998932171</c:v>
                </c:pt>
                <c:pt idx="120">
                  <c:v>3.4228697978069644</c:v>
                </c:pt>
                <c:pt idx="121">
                  <c:v>3.1165089516360598</c:v>
                </c:pt>
                <c:pt idx="122">
                  <c:v>3.1407788936172474</c:v>
                </c:pt>
                <c:pt idx="123">
                  <c:v>3.2763940850248763</c:v>
                </c:pt>
                <c:pt idx="124">
                  <c:v>3.3136837627636759</c:v>
                </c:pt>
                <c:pt idx="125">
                  <c:v>3.3378208990683849</c:v>
                </c:pt>
                <c:pt idx="126">
                  <c:v>3.4507070321055107</c:v>
                </c:pt>
                <c:pt idx="127">
                  <c:v>3.5572940821894008</c:v>
                </c:pt>
                <c:pt idx="128">
                  <c:v>3.6543689179808974</c:v>
                </c:pt>
                <c:pt idx="129">
                  <c:v>3.7538007190834626</c:v>
                </c:pt>
                <c:pt idx="130">
                  <c:v>3.801156710872565</c:v>
                </c:pt>
                <c:pt idx="131">
                  <c:v>3.7955726628148367</c:v>
                </c:pt>
                <c:pt idx="132">
                  <c:v>3.8202828179957069</c:v>
                </c:pt>
                <c:pt idx="133">
                  <c:v>3.8726308391669026</c:v>
                </c:pt>
                <c:pt idx="134">
                  <c:v>3.8574089273245189</c:v>
                </c:pt>
                <c:pt idx="135">
                  <c:v>3.9572411575911688</c:v>
                </c:pt>
                <c:pt idx="136">
                  <c:v>3.8790201116397189</c:v>
                </c:pt>
                <c:pt idx="137">
                  <c:v>3.8652945711650415</c:v>
                </c:pt>
                <c:pt idx="138">
                  <c:v>3.9472727781100785</c:v>
                </c:pt>
                <c:pt idx="139">
                  <c:v>4.1662227086981707</c:v>
                </c:pt>
                <c:pt idx="140">
                  <c:v>4.0968233717359475</c:v>
                </c:pt>
                <c:pt idx="141">
                  <c:v>4.0010628149831051</c:v>
                </c:pt>
                <c:pt idx="142">
                  <c:v>4.0883093702583375</c:v>
                </c:pt>
                <c:pt idx="143">
                  <c:v>4.1709873854599859</c:v>
                </c:pt>
                <c:pt idx="144">
                  <c:v>4.2263703763753044</c:v>
                </c:pt>
                <c:pt idx="145">
                  <c:v>4.2639605791447401</c:v>
                </c:pt>
                <c:pt idx="146">
                  <c:v>4.3214706726764431</c:v>
                </c:pt>
                <c:pt idx="147">
                  <c:v>4.2927156259105921</c:v>
                </c:pt>
              </c:numCache>
            </c:numRef>
          </c:val>
          <c:smooth val="1"/>
        </c:ser>
        <c:ser>
          <c:idx val="5"/>
          <c:order val="3"/>
          <c:tx>
            <c:v>United States</c:v>
          </c:tx>
          <c:spPr>
            <a:ln w="44450">
              <a:solidFill>
                <a:schemeClr val="accent2"/>
              </a:solidFill>
            </a:ln>
          </c:spPr>
          <c:marker>
            <c:symbol val="none"/>
          </c:marker>
          <c:cat>
            <c:numRef>
              <c:extLst>
                <c:ext xmlns:c15="http://schemas.microsoft.com/office/drawing/2012/chart" uri="{02D57815-91ED-43cb-92C2-25804820EDAC}">
                  <c15:fullRef>
                    <c15:sqref>DataG10.8!$A$6:$A$174</c15:sqref>
                  </c15:fullRef>
                </c:ext>
              </c:extLst>
              <c:f>DataG10.8!$A$26:$A$174</c:f>
              <c:numCache>
                <c:formatCode>General</c:formatCode>
                <c:ptCount val="149"/>
                <c:pt idx="0">
                  <c:v>1870</c:v>
                </c:pt>
                <c:pt idx="1">
                  <c:v>1871</c:v>
                </c:pt>
                <c:pt idx="2">
                  <c:v>1872</c:v>
                </c:pt>
                <c:pt idx="3">
                  <c:v>1873</c:v>
                </c:pt>
                <c:pt idx="4">
                  <c:v>1874</c:v>
                </c:pt>
                <c:pt idx="5">
                  <c:v>1875</c:v>
                </c:pt>
                <c:pt idx="6">
                  <c:v>1876</c:v>
                </c:pt>
                <c:pt idx="7">
                  <c:v>1877</c:v>
                </c:pt>
                <c:pt idx="8">
                  <c:v>1878</c:v>
                </c:pt>
                <c:pt idx="9">
                  <c:v>1879</c:v>
                </c:pt>
                <c:pt idx="10">
                  <c:v>1880</c:v>
                </c:pt>
                <c:pt idx="11">
                  <c:v>1881</c:v>
                </c:pt>
                <c:pt idx="12">
                  <c:v>1882</c:v>
                </c:pt>
                <c:pt idx="13">
                  <c:v>1883</c:v>
                </c:pt>
                <c:pt idx="14">
                  <c:v>1884</c:v>
                </c:pt>
                <c:pt idx="15">
                  <c:v>1885</c:v>
                </c:pt>
                <c:pt idx="16">
                  <c:v>1886</c:v>
                </c:pt>
                <c:pt idx="17">
                  <c:v>1887</c:v>
                </c:pt>
                <c:pt idx="18">
                  <c:v>1888</c:v>
                </c:pt>
                <c:pt idx="19">
                  <c:v>1889</c:v>
                </c:pt>
                <c:pt idx="20">
                  <c:v>1890</c:v>
                </c:pt>
                <c:pt idx="21">
                  <c:v>1891</c:v>
                </c:pt>
                <c:pt idx="22">
                  <c:v>1892</c:v>
                </c:pt>
                <c:pt idx="23">
                  <c:v>1893</c:v>
                </c:pt>
                <c:pt idx="24">
                  <c:v>1894</c:v>
                </c:pt>
                <c:pt idx="25">
                  <c:v>1895</c:v>
                </c:pt>
                <c:pt idx="26">
                  <c:v>1896</c:v>
                </c:pt>
                <c:pt idx="27">
                  <c:v>1897</c:v>
                </c:pt>
                <c:pt idx="28">
                  <c:v>1898</c:v>
                </c:pt>
                <c:pt idx="29">
                  <c:v>1899</c:v>
                </c:pt>
                <c:pt idx="30">
                  <c:v>1900</c:v>
                </c:pt>
                <c:pt idx="31">
                  <c:v>1901</c:v>
                </c:pt>
                <c:pt idx="32">
                  <c:v>1902</c:v>
                </c:pt>
                <c:pt idx="33">
                  <c:v>1903</c:v>
                </c:pt>
                <c:pt idx="34">
                  <c:v>1904</c:v>
                </c:pt>
                <c:pt idx="35">
                  <c:v>1905</c:v>
                </c:pt>
                <c:pt idx="36">
                  <c:v>1906</c:v>
                </c:pt>
                <c:pt idx="37">
                  <c:v>1907</c:v>
                </c:pt>
                <c:pt idx="38">
                  <c:v>1908</c:v>
                </c:pt>
                <c:pt idx="39">
                  <c:v>1909</c:v>
                </c:pt>
                <c:pt idx="40">
                  <c:v>1910</c:v>
                </c:pt>
                <c:pt idx="41">
                  <c:v>1911</c:v>
                </c:pt>
                <c:pt idx="42">
                  <c:v>1912</c:v>
                </c:pt>
                <c:pt idx="43">
                  <c:v>1913</c:v>
                </c:pt>
                <c:pt idx="44">
                  <c:v>1914</c:v>
                </c:pt>
                <c:pt idx="45">
                  <c:v>1915</c:v>
                </c:pt>
                <c:pt idx="46">
                  <c:v>1916</c:v>
                </c:pt>
                <c:pt idx="47">
                  <c:v>1917</c:v>
                </c:pt>
                <c:pt idx="48">
                  <c:v>1918</c:v>
                </c:pt>
                <c:pt idx="49">
                  <c:v>1919</c:v>
                </c:pt>
                <c:pt idx="50">
                  <c:v>1920</c:v>
                </c:pt>
                <c:pt idx="51">
                  <c:v>1921</c:v>
                </c:pt>
                <c:pt idx="52">
                  <c:v>1922</c:v>
                </c:pt>
                <c:pt idx="53">
                  <c:v>1923</c:v>
                </c:pt>
                <c:pt idx="54">
                  <c:v>1924</c:v>
                </c:pt>
                <c:pt idx="55">
                  <c:v>1925</c:v>
                </c:pt>
                <c:pt idx="56">
                  <c:v>1926</c:v>
                </c:pt>
                <c:pt idx="57">
                  <c:v>1927</c:v>
                </c:pt>
                <c:pt idx="58">
                  <c:v>1928</c:v>
                </c:pt>
                <c:pt idx="59">
                  <c:v>1929</c:v>
                </c:pt>
                <c:pt idx="60">
                  <c:v>1930</c:v>
                </c:pt>
                <c:pt idx="61">
                  <c:v>1931</c:v>
                </c:pt>
                <c:pt idx="62">
                  <c:v>1932</c:v>
                </c:pt>
                <c:pt idx="63">
                  <c:v>1933</c:v>
                </c:pt>
                <c:pt idx="64">
                  <c:v>1934</c:v>
                </c:pt>
                <c:pt idx="65">
                  <c:v>1935</c:v>
                </c:pt>
                <c:pt idx="66">
                  <c:v>1936</c:v>
                </c:pt>
                <c:pt idx="67">
                  <c:v>1937</c:v>
                </c:pt>
                <c:pt idx="68">
                  <c:v>1938</c:v>
                </c:pt>
                <c:pt idx="69">
                  <c:v>1939</c:v>
                </c:pt>
                <c:pt idx="70">
                  <c:v>1940</c:v>
                </c:pt>
                <c:pt idx="71">
                  <c:v>1941</c:v>
                </c:pt>
                <c:pt idx="72">
                  <c:v>1942</c:v>
                </c:pt>
                <c:pt idx="73">
                  <c:v>1943</c:v>
                </c:pt>
                <c:pt idx="74">
                  <c:v>1944</c:v>
                </c:pt>
                <c:pt idx="75">
                  <c:v>1945</c:v>
                </c:pt>
                <c:pt idx="76">
                  <c:v>1946</c:v>
                </c:pt>
                <c:pt idx="77">
                  <c:v>1947</c:v>
                </c:pt>
                <c:pt idx="78">
                  <c:v>1948</c:v>
                </c:pt>
                <c:pt idx="79">
                  <c:v>1949</c:v>
                </c:pt>
                <c:pt idx="80">
                  <c:v>1950</c:v>
                </c:pt>
                <c:pt idx="81">
                  <c:v>1951</c:v>
                </c:pt>
                <c:pt idx="82">
                  <c:v>1952</c:v>
                </c:pt>
                <c:pt idx="83">
                  <c:v>1953</c:v>
                </c:pt>
                <c:pt idx="84">
                  <c:v>1954</c:v>
                </c:pt>
                <c:pt idx="85">
                  <c:v>1955</c:v>
                </c:pt>
                <c:pt idx="86">
                  <c:v>1956</c:v>
                </c:pt>
                <c:pt idx="87">
                  <c:v>1957</c:v>
                </c:pt>
                <c:pt idx="88">
                  <c:v>1958</c:v>
                </c:pt>
                <c:pt idx="89">
                  <c:v>1959</c:v>
                </c:pt>
                <c:pt idx="90">
                  <c:v>1960</c:v>
                </c:pt>
                <c:pt idx="91">
                  <c:v>1961</c:v>
                </c:pt>
                <c:pt idx="92">
                  <c:v>1962</c:v>
                </c:pt>
                <c:pt idx="93">
                  <c:v>1963</c:v>
                </c:pt>
                <c:pt idx="94">
                  <c:v>1964</c:v>
                </c:pt>
                <c:pt idx="95">
                  <c:v>1965</c:v>
                </c:pt>
                <c:pt idx="96">
                  <c:v>1966</c:v>
                </c:pt>
                <c:pt idx="97">
                  <c:v>1967</c:v>
                </c:pt>
                <c:pt idx="98">
                  <c:v>1968</c:v>
                </c:pt>
                <c:pt idx="99">
                  <c:v>1969</c:v>
                </c:pt>
                <c:pt idx="100">
                  <c:v>1970</c:v>
                </c:pt>
                <c:pt idx="101">
                  <c:v>1971</c:v>
                </c:pt>
                <c:pt idx="102">
                  <c:v>1972</c:v>
                </c:pt>
                <c:pt idx="103">
                  <c:v>1973</c:v>
                </c:pt>
                <c:pt idx="104">
                  <c:v>1974</c:v>
                </c:pt>
                <c:pt idx="105">
                  <c:v>1975</c:v>
                </c:pt>
                <c:pt idx="106">
                  <c:v>1976</c:v>
                </c:pt>
                <c:pt idx="107">
                  <c:v>1977</c:v>
                </c:pt>
                <c:pt idx="108">
                  <c:v>1978</c:v>
                </c:pt>
                <c:pt idx="109">
                  <c:v>1979</c:v>
                </c:pt>
                <c:pt idx="110">
                  <c:v>1980</c:v>
                </c:pt>
                <c:pt idx="111">
                  <c:v>1981</c:v>
                </c:pt>
                <c:pt idx="112">
                  <c:v>1982</c:v>
                </c:pt>
                <c:pt idx="113">
                  <c:v>1983</c:v>
                </c:pt>
                <c:pt idx="114">
                  <c:v>1984</c:v>
                </c:pt>
                <c:pt idx="115">
                  <c:v>1985</c:v>
                </c:pt>
                <c:pt idx="116">
                  <c:v>1986</c:v>
                </c:pt>
                <c:pt idx="117">
                  <c:v>1987</c:v>
                </c:pt>
                <c:pt idx="118">
                  <c:v>1988</c:v>
                </c:pt>
                <c:pt idx="119">
                  <c:v>1989</c:v>
                </c:pt>
                <c:pt idx="120">
                  <c:v>1990</c:v>
                </c:pt>
                <c:pt idx="121">
                  <c:v>1991</c:v>
                </c:pt>
                <c:pt idx="122">
                  <c:v>1992</c:v>
                </c:pt>
                <c:pt idx="123">
                  <c:v>1993</c:v>
                </c:pt>
                <c:pt idx="124">
                  <c:v>1994</c:v>
                </c:pt>
                <c:pt idx="125">
                  <c:v>1995</c:v>
                </c:pt>
                <c:pt idx="126">
                  <c:v>1996</c:v>
                </c:pt>
                <c:pt idx="127">
                  <c:v>1997</c:v>
                </c:pt>
                <c:pt idx="128">
                  <c:v>1998</c:v>
                </c:pt>
                <c:pt idx="129">
                  <c:v>1999</c:v>
                </c:pt>
                <c:pt idx="130">
                  <c:v>2000</c:v>
                </c:pt>
                <c:pt idx="131">
                  <c:v>2001</c:v>
                </c:pt>
                <c:pt idx="132">
                  <c:v>2002</c:v>
                </c:pt>
                <c:pt idx="133">
                  <c:v>2003</c:v>
                </c:pt>
                <c:pt idx="134">
                  <c:v>2004</c:v>
                </c:pt>
                <c:pt idx="135">
                  <c:v>2005</c:v>
                </c:pt>
                <c:pt idx="136">
                  <c:v>2006</c:v>
                </c:pt>
                <c:pt idx="137">
                  <c:v>2007</c:v>
                </c:pt>
                <c:pt idx="138">
                  <c:v>2008</c:v>
                </c:pt>
                <c:pt idx="139">
                  <c:v>2009</c:v>
                </c:pt>
                <c:pt idx="140">
                  <c:v>2010</c:v>
                </c:pt>
                <c:pt idx="141">
                  <c:v>2011</c:v>
                </c:pt>
                <c:pt idx="142">
                  <c:v>2012</c:v>
                </c:pt>
                <c:pt idx="143">
                  <c:v>2013</c:v>
                </c:pt>
                <c:pt idx="144">
                  <c:v>2014</c:v>
                </c:pt>
                <c:pt idx="145">
                  <c:v>2015</c:v>
                </c:pt>
                <c:pt idx="146">
                  <c:v>2016</c:v>
                </c:pt>
                <c:pt idx="147">
                  <c:v>2017</c:v>
                </c:pt>
                <c:pt idx="148">
                  <c:v>2018</c:v>
                </c:pt>
              </c:numCache>
            </c:numRef>
          </c:cat>
          <c:val>
            <c:numRef>
              <c:extLst>
                <c:ext xmlns:c15="http://schemas.microsoft.com/office/drawing/2012/chart" uri="{02D57815-91ED-43cb-92C2-25804820EDAC}">
                  <c15:fullRef>
                    <c15:sqref>DataG10.8!$H$6:$H$174</c15:sqref>
                  </c15:fullRef>
                </c:ext>
              </c:extLst>
              <c:f>DataG10.8!$H$26:$H$174</c:f>
              <c:numCache>
                <c:formatCode>General</c:formatCode>
                <c:ptCount val="149"/>
                <c:pt idx="0" formatCode="0%">
                  <c:v>4.2127107806937039</c:v>
                </c:pt>
                <c:pt idx="1" formatCode="0%">
                  <c:v>4.2273189203516921</c:v>
                </c:pt>
                <c:pt idx="2" formatCode="0%">
                  <c:v>4.2888372364196368</c:v>
                </c:pt>
                <c:pt idx="3" formatCode="0%">
                  <c:v>4.2720960624307667</c:v>
                </c:pt>
                <c:pt idx="4" formatCode="0%">
                  <c:v>4.5254754525464387</c:v>
                </c:pt>
                <c:pt idx="5" formatCode="0%">
                  <c:v>4.5115289284268565</c:v>
                </c:pt>
                <c:pt idx="6" formatCode="0%">
                  <c:v>4.6753628423883615</c:v>
                </c:pt>
                <c:pt idx="7" formatCode="0%">
                  <c:v>4.7438063669420911</c:v>
                </c:pt>
                <c:pt idx="8" formatCode="0%">
                  <c:v>4.7793825333520861</c:v>
                </c:pt>
                <c:pt idx="9" formatCode="0%">
                  <c:v>4.4788307237373921</c:v>
                </c:pt>
                <c:pt idx="10" formatCode="0%">
                  <c:v>4.1827543824590308</c:v>
                </c:pt>
                <c:pt idx="11" formatCode="0%">
                  <c:v>4.2091935755357817</c:v>
                </c:pt>
                <c:pt idx="12" formatCode="0%">
                  <c:v>4.1678245471157105</c:v>
                </c:pt>
                <c:pt idx="13" formatCode="0%">
                  <c:v>4.2187482906010088</c:v>
                </c:pt>
                <c:pt idx="14" formatCode="0%">
                  <c:v>4.2941097942206188</c:v>
                </c:pt>
                <c:pt idx="15" formatCode="0%">
                  <c:v>4.4267042406738017</c:v>
                </c:pt>
                <c:pt idx="16" formatCode="0%">
                  <c:v>4.4484427045357569</c:v>
                </c:pt>
                <c:pt idx="17" formatCode="0%">
                  <c:v>4.4770930317241016</c:v>
                </c:pt>
                <c:pt idx="18" formatCode="0%">
                  <c:v>4.6680011114003923</c:v>
                </c:pt>
                <c:pt idx="19" formatCode="0%">
                  <c:v>4.5331163042172298</c:v>
                </c:pt>
                <c:pt idx="20" formatCode="0%">
                  <c:v>4.6234275643906404</c:v>
                </c:pt>
                <c:pt idx="21" formatCode="0%">
                  <c:v>4.6487098838640382</c:v>
                </c:pt>
                <c:pt idx="22" formatCode="0%">
                  <c:v>4.5775512989333365</c:v>
                </c:pt>
                <c:pt idx="23" formatCode="0%">
                  <c:v>4.75339589043634</c:v>
                </c:pt>
                <c:pt idx="24" formatCode="0%">
                  <c:v>5.0853811985888884</c:v>
                </c:pt>
                <c:pt idx="25" formatCode="0%">
                  <c:v>4.7261362065604047</c:v>
                </c:pt>
                <c:pt idx="26" formatCode="0%">
                  <c:v>5.0170528712039557</c:v>
                </c:pt>
                <c:pt idx="27" formatCode="0%">
                  <c:v>4.8602934123870494</c:v>
                </c:pt>
                <c:pt idx="28" formatCode="0%">
                  <c:v>4.9194843507208663</c:v>
                </c:pt>
                <c:pt idx="29" formatCode="0%">
                  <c:v>4.5975140319409498</c:v>
                </c:pt>
                <c:pt idx="30" formatCode="0%">
                  <c:v>4.6992202486895449</c:v>
                </c:pt>
                <c:pt idx="31" formatCode="0%">
                  <c:v>4.345480600003822</c:v>
                </c:pt>
                <c:pt idx="32" formatCode="0%">
                  <c:v>4.388174323705246</c:v>
                </c:pt>
                <c:pt idx="33" formatCode="0%">
                  <c:v>4.4382380244605226</c:v>
                </c:pt>
                <c:pt idx="34" formatCode="0%">
                  <c:v>4.4443696226349561</c:v>
                </c:pt>
                <c:pt idx="35" formatCode="0%">
                  <c:v>4.2343042889314102</c:v>
                </c:pt>
                <c:pt idx="36" formatCode="0%">
                  <c:v>4.2283037559927026</c:v>
                </c:pt>
                <c:pt idx="37" formatCode="0%">
                  <c:v>4.508979178208806</c:v>
                </c:pt>
                <c:pt idx="38" formatCode="0%">
                  <c:v>4.9152989230894599</c:v>
                </c:pt>
                <c:pt idx="39" formatCode="0%">
                  <c:v>4.6106530249213318</c:v>
                </c:pt>
                <c:pt idx="40" formatCode="0%">
                  <c:v>4.4945588052683929</c:v>
                </c:pt>
                <c:pt idx="41" formatCode="0%">
                  <c:v>4.8746655097572598</c:v>
                </c:pt>
                <c:pt idx="42" formatCode="0%">
                  <c:v>4.8573819825888238</c:v>
                </c:pt>
                <c:pt idx="43" formatCode="0%">
                  <c:v>4.6919507666628029</c:v>
                </c:pt>
                <c:pt idx="44" formatCode="0%">
                  <c:v>5.1977750836957686</c:v>
                </c:pt>
                <c:pt idx="45" formatCode="0%">
                  <c:v>5.4415492971977377</c:v>
                </c:pt>
                <c:pt idx="46" formatCode="0%">
                  <c:v>4.8959982365733117</c:v>
                </c:pt>
                <c:pt idx="47" formatCode="0%">
                  <c:v>4.2679983556679613</c:v>
                </c:pt>
                <c:pt idx="48" formatCode="0%">
                  <c:v>3.6865751273437692</c:v>
                </c:pt>
                <c:pt idx="49" formatCode="0%">
                  <c:v>3.8270983132899894</c:v>
                </c:pt>
                <c:pt idx="50" formatCode="0%">
                  <c:v>3.4139161344692814</c:v>
                </c:pt>
                <c:pt idx="51" formatCode="0%">
                  <c:v>4.132363003222042</c:v>
                </c:pt>
                <c:pt idx="52" formatCode="0%">
                  <c:v>4.2749065308338352</c:v>
                </c:pt>
                <c:pt idx="53" formatCode="0%">
                  <c:v>3.8089373864131151</c:v>
                </c:pt>
                <c:pt idx="54" formatCode="0%">
                  <c:v>3.9365360593814995</c:v>
                </c:pt>
                <c:pt idx="55" formatCode="0%">
                  <c:v>4.0758296420569824</c:v>
                </c:pt>
                <c:pt idx="56" formatCode="0%">
                  <c:v>4.0190438731164173</c:v>
                </c:pt>
                <c:pt idx="57" formatCode="0%">
                  <c:v>4.3749766429278498</c:v>
                </c:pt>
                <c:pt idx="58" formatCode="0%">
                  <c:v>4.9314912947920515</c:v>
                </c:pt>
                <c:pt idx="59" formatCode="0%">
                  <c:v>4.875233108632699</c:v>
                </c:pt>
                <c:pt idx="60" formatCode="0%">
                  <c:v>4.9532966084406356</c:v>
                </c:pt>
                <c:pt idx="61" formatCode="0%">
                  <c:v>4.7851845172104737</c:v>
                </c:pt>
                <c:pt idx="62" formatCode="0%">
                  <c:v>5.0577020110165263</c:v>
                </c:pt>
                <c:pt idx="63" formatCode="0%">
                  <c:v>5.4967564753909262</c:v>
                </c:pt>
                <c:pt idx="64" formatCode="0%">
                  <c:v>5.0169753297408199</c:v>
                </c:pt>
                <c:pt idx="65" formatCode="0%">
                  <c:v>4.7827752631422538</c:v>
                </c:pt>
                <c:pt idx="66" formatCode="0%">
                  <c:v>4.9742708554239554</c:v>
                </c:pt>
                <c:pt idx="67" formatCode="0%">
                  <c:v>4.4789700727355406</c:v>
                </c:pt>
                <c:pt idx="68" formatCode="0%">
                  <c:v>4.6149423503344398</c:v>
                </c:pt>
                <c:pt idx="69" formatCode="0%">
                  <c:v>4.4514929207831955</c:v>
                </c:pt>
                <c:pt idx="70" formatCode="0%">
                  <c:v>4.0810821462032125</c:v>
                </c:pt>
                <c:pt idx="71" formatCode="0%">
                  <c:v>3.2341348450382603</c:v>
                </c:pt>
                <c:pt idx="72" formatCode="0%">
                  <c:v>2.6266569531743706</c:v>
                </c:pt>
                <c:pt idx="73" formatCode="0%">
                  <c:v>2.4418115988365106</c:v>
                </c:pt>
                <c:pt idx="74" formatCode="0%">
                  <c:v>2.6626491050411603</c:v>
                </c:pt>
                <c:pt idx="75" formatCode="0%">
                  <c:v>3.1280144973848238</c:v>
                </c:pt>
                <c:pt idx="76" formatCode="0%">
                  <c:v>3.6682375112812724</c:v>
                </c:pt>
                <c:pt idx="77" formatCode="0%">
                  <c:v>3.7171985689282803</c:v>
                </c:pt>
                <c:pt idx="78" formatCode="0%">
                  <c:v>3.568391413772102</c:v>
                </c:pt>
                <c:pt idx="79" formatCode="0%">
                  <c:v>3.7807020077340794</c:v>
                </c:pt>
                <c:pt idx="80" formatCode="0%">
                  <c:v>3.5820081068178178</c:v>
                </c:pt>
                <c:pt idx="81" formatCode="0%">
                  <c:v>3.3620410021572722</c:v>
                </c:pt>
                <c:pt idx="82" formatCode="0%">
                  <c:v>3.3692841352712959</c:v>
                </c:pt>
                <c:pt idx="83" formatCode="0%">
                  <c:v>3.2964238975865006</c:v>
                </c:pt>
                <c:pt idx="84" formatCode="0%">
                  <c:v>3.4573838664158143</c:v>
                </c:pt>
                <c:pt idx="85" formatCode="0%">
                  <c:v>3.3893806922487935</c:v>
                </c:pt>
                <c:pt idx="86" formatCode="0%">
                  <c:v>3.420161623765158</c:v>
                </c:pt>
                <c:pt idx="87" formatCode="0%">
                  <c:v>3.4137251391649479</c:v>
                </c:pt>
                <c:pt idx="88" formatCode="0%">
                  <c:v>3.5880245839156193</c:v>
                </c:pt>
                <c:pt idx="89" formatCode="0%">
                  <c:v>3.5120821217007454</c:v>
                </c:pt>
                <c:pt idx="90" formatCode="0%">
                  <c:v>3.5011028777099145</c:v>
                </c:pt>
                <c:pt idx="91" formatCode="0%">
                  <c:v>3.586586405369093</c:v>
                </c:pt>
                <c:pt idx="92" formatCode="0%">
                  <c:v>3.5201930214286392</c:v>
                </c:pt>
                <c:pt idx="93" formatCode="0%">
                  <c:v>3.4562915513890689</c:v>
                </c:pt>
                <c:pt idx="94" formatCode="0%">
                  <c:v>3.4304249101187962</c:v>
                </c:pt>
                <c:pt idx="95" formatCode="0%">
                  <c:v>3.4116823239467551</c:v>
                </c:pt>
                <c:pt idx="96" formatCode="0%">
                  <c:v>3.2896701280367067</c:v>
                </c:pt>
                <c:pt idx="97" formatCode="0%">
                  <c:v>3.323370304798575</c:v>
                </c:pt>
                <c:pt idx="98" formatCode="0%">
                  <c:v>3.3939507541516636</c:v>
                </c:pt>
                <c:pt idx="99" formatCode="0%">
                  <c:v>3.3283651959356368</c:v>
                </c:pt>
                <c:pt idx="100" formatCode="0%">
                  <c:v>3.2642236165975875</c:v>
                </c:pt>
                <c:pt idx="101" formatCode="0%">
                  <c:v>3.2619856784347427</c:v>
                </c:pt>
                <c:pt idx="102" formatCode="0%">
                  <c:v>3.3405949715927208</c:v>
                </c:pt>
                <c:pt idx="103" formatCode="0%">
                  <c:v>3.2474784891328268</c:v>
                </c:pt>
                <c:pt idx="104" formatCode="0%">
                  <c:v>3.0721345933836441</c:v>
                </c:pt>
                <c:pt idx="105" formatCode="0%">
                  <c:v>3.0571383666706056</c:v>
                </c:pt>
                <c:pt idx="106" formatCode="0%">
                  <c:v>3.1111187334196271</c:v>
                </c:pt>
                <c:pt idx="107" formatCode="0%">
                  <c:v>3.0960105675149729</c:v>
                </c:pt>
                <c:pt idx="108" formatCode="0%">
                  <c:v>3.0520213533874032</c:v>
                </c:pt>
                <c:pt idx="109" formatCode="0%">
                  <c:v>3.1525464791173863</c:v>
                </c:pt>
                <c:pt idx="110" formatCode="0%">
                  <c:v>3.3721488432614888</c:v>
                </c:pt>
                <c:pt idx="111" formatCode="0%">
                  <c:v>3.3484836212177873</c:v>
                </c:pt>
                <c:pt idx="112" formatCode="0%">
                  <c:v>3.4606633693636564</c:v>
                </c:pt>
                <c:pt idx="113" formatCode="0%">
                  <c:v>3.4585722299950308</c:v>
                </c:pt>
                <c:pt idx="114" formatCode="0%">
                  <c:v>3.3094954878468581</c:v>
                </c:pt>
                <c:pt idx="115" formatCode="0%">
                  <c:v>3.4105160896146285</c:v>
                </c:pt>
                <c:pt idx="116" formatCode="0%">
                  <c:v>3.6362009015437247</c:v>
                </c:pt>
                <c:pt idx="117" formatCode="0%">
                  <c:v>3.6793181282995615</c:v>
                </c:pt>
                <c:pt idx="118" formatCode="0%">
                  <c:v>3.6471506494926285</c:v>
                </c:pt>
                <c:pt idx="119" formatCode="0%">
                  <c:v>3.7571950581707201</c:v>
                </c:pt>
                <c:pt idx="120" formatCode="0%">
                  <c:v>3.7635923895850416</c:v>
                </c:pt>
                <c:pt idx="121" formatCode="0%">
                  <c:v>3.8299024738678287</c:v>
                </c:pt>
                <c:pt idx="122" formatCode="0%">
                  <c:v>3.8186452456509583</c:v>
                </c:pt>
                <c:pt idx="123" formatCode="0%">
                  <c:v>3.8355372385875137</c:v>
                </c:pt>
                <c:pt idx="124" formatCode="0%">
                  <c:v>3.7695633918009839</c:v>
                </c:pt>
                <c:pt idx="125" formatCode="0%">
                  <c:v>3.8322858126059702</c:v>
                </c:pt>
                <c:pt idx="126" formatCode="0%">
                  <c:v>3.9180640166042426</c:v>
                </c:pt>
                <c:pt idx="127" formatCode="0%">
                  <c:v>4.0341888605149139</c:v>
                </c:pt>
                <c:pt idx="128" formatCode="0%">
                  <c:v>4.2670342455088432</c:v>
                </c:pt>
                <c:pt idx="129" formatCode="0%">
                  <c:v>4.5482379596253955</c:v>
                </c:pt>
                <c:pt idx="130" formatCode="0%">
                  <c:v>4.526265488793042</c:v>
                </c:pt>
                <c:pt idx="131" formatCode="0%">
                  <c:v>4.3797032506832574</c:v>
                </c:pt>
                <c:pt idx="132" formatCode="0%">
                  <c:v>4.1795254588955357</c:v>
                </c:pt>
                <c:pt idx="133" formatCode="0%">
                  <c:v>4.2237259880432445</c:v>
                </c:pt>
                <c:pt idx="134" formatCode="0%">
                  <c:v>4.5470214976913637</c:v>
                </c:pt>
                <c:pt idx="135" formatCode="0%">
                  <c:v>4.8293476195280274</c:v>
                </c:pt>
                <c:pt idx="136" formatCode="0%">
                  <c:v>4.9440982214187326</c:v>
                </c:pt>
                <c:pt idx="137" formatCode="0%">
                  <c:v>4.9890020697729245</c:v>
                </c:pt>
                <c:pt idx="138" formatCode="0%">
                  <c:v>4.4359665217131727</c:v>
                </c:pt>
                <c:pt idx="139" formatCode="0%">
                  <c:v>4.1133334608342498</c:v>
                </c:pt>
                <c:pt idx="140" formatCode="0%">
                  <c:v>4.1601328667955348</c:v>
                </c:pt>
                <c:pt idx="141" formatCode="0%">
                  <c:v>4.1597143717426928</c:v>
                </c:pt>
                <c:pt idx="142" formatCode="0%">
                  <c:v>4.1982237492363614</c:v>
                </c:pt>
                <c:pt idx="143" formatCode="0%">
                  <c:v>4.641075561620597</c:v>
                </c:pt>
                <c:pt idx="144" formatCode="0%">
                  <c:v>4.9176451692467227</c:v>
                </c:pt>
                <c:pt idx="145" formatCode="0%">
                  <c:v>4.9952728582729717</c:v>
                </c:pt>
                <c:pt idx="146" formatCode="0%">
                  <c:v>4.9564590137598472</c:v>
                </c:pt>
                <c:pt idx="147" formatCode="0%">
                  <c:v>4.9758659360164099</c:v>
                </c:pt>
              </c:numCache>
            </c:numRef>
          </c:val>
          <c:smooth val="1"/>
        </c:ser>
        <c:dLbls>
          <c:showLegendKey val="0"/>
          <c:showVal val="0"/>
          <c:showCatName val="0"/>
          <c:showSerName val="0"/>
          <c:showPercent val="0"/>
          <c:showBubbleSize val="0"/>
        </c:dLbls>
        <c:smooth val="0"/>
        <c:axId val="698991664"/>
        <c:axId val="698991272"/>
        <c:extLst/>
      </c:lineChart>
      <c:catAx>
        <c:axId val="698991664"/>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low"/>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98991272"/>
        <c:crossesAt val="0"/>
        <c:auto val="1"/>
        <c:lblAlgn val="ctr"/>
        <c:lblOffset val="100"/>
        <c:tickLblSkip val="10"/>
        <c:tickMarkSkip val="10"/>
        <c:noMultiLvlLbl val="0"/>
      </c:catAx>
      <c:valAx>
        <c:axId val="698991272"/>
        <c:scaling>
          <c:orientation val="minMax"/>
          <c:max val="8"/>
          <c:min val="1.5"/>
        </c:scaling>
        <c:delete val="0"/>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sz="1200" baseline="0"/>
                  <a:t>Total private assets (net of debt) as % national income</a:t>
                </a:r>
              </a:p>
            </c:rich>
          </c:tx>
          <c:layout>
            <c:manualLayout>
              <c:xMode val="edge"/>
              <c:yMode val="edge"/>
              <c:x val="1.2510315901921767E-2"/>
              <c:y val="8.817317152000112E-2"/>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698991664"/>
        <c:crosses val="autoZero"/>
        <c:crossBetween val="midCat"/>
        <c:majorUnit val="0.5"/>
        <c:minorUnit val="0.05"/>
      </c:valAx>
      <c:spPr>
        <a:solidFill>
          <a:srgbClr val="FFFFFF"/>
        </a:solidFill>
        <a:ln w="28575">
          <a:solidFill>
            <a:srgbClr val="000000"/>
          </a:solidFill>
          <a:prstDash val="solid"/>
        </a:ln>
      </c:spPr>
    </c:plotArea>
    <c:legend>
      <c:legendPos val="r"/>
      <c:layout>
        <c:manualLayout>
          <c:xMode val="edge"/>
          <c:yMode val="edge"/>
          <c:x val="0.58895950819169307"/>
          <c:y val="0.13125028857184462"/>
          <c:w val="0.18756972469426297"/>
          <c:h val="0.24103189739983444"/>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b="1" i="0" u="none" strike="noStrike" baseline="0">
                <a:solidFill>
                  <a:srgbClr val="000000"/>
                </a:solidFill>
                <a:latin typeface="Arial"/>
                <a:ea typeface="Arial"/>
                <a:cs typeface="Arial"/>
              </a:defRPr>
            </a:pPr>
            <a:r>
              <a:rPr lang="fr-FR" sz="2000" baseline="0"/>
              <a:t>Figure S10.9. The vicissitudes of public debt, 1700-2020</a:t>
            </a:r>
            <a:endParaRPr lang="fr-FR" sz="2000"/>
          </a:p>
        </c:rich>
      </c:tx>
      <c:layout>
        <c:manualLayout>
          <c:xMode val="edge"/>
          <c:yMode val="edge"/>
          <c:x val="0.17013193409205835"/>
          <c:y val="2.2187179241295787E-3"/>
        </c:manualLayout>
      </c:layout>
      <c:overlay val="0"/>
      <c:spPr>
        <a:noFill/>
        <a:ln w="25400">
          <a:noFill/>
        </a:ln>
      </c:spPr>
    </c:title>
    <c:autoTitleDeleted val="0"/>
    <c:plotArea>
      <c:layout>
        <c:manualLayout>
          <c:layoutTarget val="inner"/>
          <c:xMode val="edge"/>
          <c:yMode val="edge"/>
          <c:x val="0.11044983108330157"/>
          <c:y val="6.1121825265752473E-2"/>
          <c:w val="0.85643942879427226"/>
          <c:h val="0.74690135992811457"/>
        </c:manualLayout>
      </c:layout>
      <c:lineChart>
        <c:grouping val="standard"/>
        <c:varyColors val="0"/>
        <c:ser>
          <c:idx val="0"/>
          <c:order val="0"/>
          <c:tx>
            <c:v>Britain</c:v>
          </c:tx>
          <c:spPr>
            <a:ln w="44450">
              <a:solidFill>
                <a:schemeClr val="accent1"/>
              </a:solidFill>
            </a:ln>
          </c:spPr>
          <c:marker>
            <c:symbol val="none"/>
          </c:marker>
          <c:cat>
            <c:numRef>
              <c:f>DataGS10.9!$A$6:$A$324</c:f>
              <c:numCache>
                <c:formatCode>General</c:formatCode>
                <c:ptCount val="319"/>
                <c:pt idx="0">
                  <c:v>1700</c:v>
                </c:pt>
                <c:pt idx="1">
                  <c:v>1701</c:v>
                </c:pt>
                <c:pt idx="2">
                  <c:v>1702</c:v>
                </c:pt>
                <c:pt idx="3">
                  <c:v>1703</c:v>
                </c:pt>
                <c:pt idx="4">
                  <c:v>1704</c:v>
                </c:pt>
                <c:pt idx="5">
                  <c:v>1705</c:v>
                </c:pt>
                <c:pt idx="6">
                  <c:v>1706</c:v>
                </c:pt>
                <c:pt idx="7">
                  <c:v>1707</c:v>
                </c:pt>
                <c:pt idx="8">
                  <c:v>1708</c:v>
                </c:pt>
                <c:pt idx="9">
                  <c:v>1709</c:v>
                </c:pt>
                <c:pt idx="10">
                  <c:v>1710</c:v>
                </c:pt>
                <c:pt idx="11">
                  <c:v>1711</c:v>
                </c:pt>
                <c:pt idx="12">
                  <c:v>1712</c:v>
                </c:pt>
                <c:pt idx="13">
                  <c:v>1713</c:v>
                </c:pt>
                <c:pt idx="14">
                  <c:v>1714</c:v>
                </c:pt>
                <c:pt idx="15">
                  <c:v>1715</c:v>
                </c:pt>
                <c:pt idx="16">
                  <c:v>1716</c:v>
                </c:pt>
                <c:pt idx="17">
                  <c:v>1717</c:v>
                </c:pt>
                <c:pt idx="18">
                  <c:v>1718</c:v>
                </c:pt>
                <c:pt idx="19">
                  <c:v>1719</c:v>
                </c:pt>
                <c:pt idx="20">
                  <c:v>1720</c:v>
                </c:pt>
                <c:pt idx="21">
                  <c:v>1721</c:v>
                </c:pt>
                <c:pt idx="22">
                  <c:v>1722</c:v>
                </c:pt>
                <c:pt idx="23">
                  <c:v>1723</c:v>
                </c:pt>
                <c:pt idx="24">
                  <c:v>1724</c:v>
                </c:pt>
                <c:pt idx="25">
                  <c:v>1725</c:v>
                </c:pt>
                <c:pt idx="26">
                  <c:v>1726</c:v>
                </c:pt>
                <c:pt idx="27">
                  <c:v>1727</c:v>
                </c:pt>
                <c:pt idx="28">
                  <c:v>1728</c:v>
                </c:pt>
                <c:pt idx="29">
                  <c:v>1729</c:v>
                </c:pt>
                <c:pt idx="30">
                  <c:v>1730</c:v>
                </c:pt>
                <c:pt idx="31">
                  <c:v>1731</c:v>
                </c:pt>
                <c:pt idx="32">
                  <c:v>1732</c:v>
                </c:pt>
                <c:pt idx="33">
                  <c:v>1733</c:v>
                </c:pt>
                <c:pt idx="34">
                  <c:v>1734</c:v>
                </c:pt>
                <c:pt idx="35">
                  <c:v>1735</c:v>
                </c:pt>
                <c:pt idx="36">
                  <c:v>1736</c:v>
                </c:pt>
                <c:pt idx="37">
                  <c:v>1737</c:v>
                </c:pt>
                <c:pt idx="38">
                  <c:v>1738</c:v>
                </c:pt>
                <c:pt idx="39">
                  <c:v>1739</c:v>
                </c:pt>
                <c:pt idx="40">
                  <c:v>1740</c:v>
                </c:pt>
                <c:pt idx="41">
                  <c:v>1741</c:v>
                </c:pt>
                <c:pt idx="42">
                  <c:v>1742</c:v>
                </c:pt>
                <c:pt idx="43">
                  <c:v>1743</c:v>
                </c:pt>
                <c:pt idx="44">
                  <c:v>1744</c:v>
                </c:pt>
                <c:pt idx="45">
                  <c:v>1745</c:v>
                </c:pt>
                <c:pt idx="46">
                  <c:v>1746</c:v>
                </c:pt>
                <c:pt idx="47">
                  <c:v>1747</c:v>
                </c:pt>
                <c:pt idx="48">
                  <c:v>1748</c:v>
                </c:pt>
                <c:pt idx="49">
                  <c:v>1749</c:v>
                </c:pt>
                <c:pt idx="50">
                  <c:v>1750</c:v>
                </c:pt>
                <c:pt idx="51">
                  <c:v>1751</c:v>
                </c:pt>
                <c:pt idx="52">
                  <c:v>1752</c:v>
                </c:pt>
                <c:pt idx="53">
                  <c:v>1753</c:v>
                </c:pt>
                <c:pt idx="54">
                  <c:v>1754</c:v>
                </c:pt>
                <c:pt idx="55">
                  <c:v>1755</c:v>
                </c:pt>
                <c:pt idx="56">
                  <c:v>1756</c:v>
                </c:pt>
                <c:pt idx="57">
                  <c:v>1757</c:v>
                </c:pt>
                <c:pt idx="58">
                  <c:v>1758</c:v>
                </c:pt>
                <c:pt idx="59">
                  <c:v>1759</c:v>
                </c:pt>
                <c:pt idx="60">
                  <c:v>1760</c:v>
                </c:pt>
                <c:pt idx="61">
                  <c:v>1761</c:v>
                </c:pt>
                <c:pt idx="62">
                  <c:v>1762</c:v>
                </c:pt>
                <c:pt idx="63">
                  <c:v>1763</c:v>
                </c:pt>
                <c:pt idx="64">
                  <c:v>1764</c:v>
                </c:pt>
                <c:pt idx="65">
                  <c:v>1765</c:v>
                </c:pt>
                <c:pt idx="66">
                  <c:v>1766</c:v>
                </c:pt>
                <c:pt idx="67">
                  <c:v>1767</c:v>
                </c:pt>
                <c:pt idx="68">
                  <c:v>1768</c:v>
                </c:pt>
                <c:pt idx="69">
                  <c:v>1769</c:v>
                </c:pt>
                <c:pt idx="70">
                  <c:v>1770</c:v>
                </c:pt>
                <c:pt idx="71">
                  <c:v>1771</c:v>
                </c:pt>
                <c:pt idx="72">
                  <c:v>1772</c:v>
                </c:pt>
                <c:pt idx="73">
                  <c:v>1773</c:v>
                </c:pt>
                <c:pt idx="74">
                  <c:v>1774</c:v>
                </c:pt>
                <c:pt idx="75">
                  <c:v>1775</c:v>
                </c:pt>
                <c:pt idx="76">
                  <c:v>1776</c:v>
                </c:pt>
                <c:pt idx="77">
                  <c:v>1777</c:v>
                </c:pt>
                <c:pt idx="78">
                  <c:v>1778</c:v>
                </c:pt>
                <c:pt idx="79">
                  <c:v>1779</c:v>
                </c:pt>
                <c:pt idx="80">
                  <c:v>1780</c:v>
                </c:pt>
                <c:pt idx="81">
                  <c:v>1781</c:v>
                </c:pt>
                <c:pt idx="82">
                  <c:v>1782</c:v>
                </c:pt>
                <c:pt idx="83">
                  <c:v>1783</c:v>
                </c:pt>
                <c:pt idx="84">
                  <c:v>1784</c:v>
                </c:pt>
                <c:pt idx="85">
                  <c:v>1785</c:v>
                </c:pt>
                <c:pt idx="86">
                  <c:v>1786</c:v>
                </c:pt>
                <c:pt idx="87">
                  <c:v>1787</c:v>
                </c:pt>
                <c:pt idx="88">
                  <c:v>1788</c:v>
                </c:pt>
                <c:pt idx="89">
                  <c:v>1789</c:v>
                </c:pt>
                <c:pt idx="90">
                  <c:v>1790</c:v>
                </c:pt>
                <c:pt idx="91">
                  <c:v>1791</c:v>
                </c:pt>
                <c:pt idx="92">
                  <c:v>1792</c:v>
                </c:pt>
                <c:pt idx="93">
                  <c:v>1793</c:v>
                </c:pt>
                <c:pt idx="94">
                  <c:v>1794</c:v>
                </c:pt>
                <c:pt idx="95">
                  <c:v>1795</c:v>
                </c:pt>
                <c:pt idx="96">
                  <c:v>1796</c:v>
                </c:pt>
                <c:pt idx="97">
                  <c:v>1797</c:v>
                </c:pt>
                <c:pt idx="98">
                  <c:v>1798</c:v>
                </c:pt>
                <c:pt idx="99">
                  <c:v>1799</c:v>
                </c:pt>
                <c:pt idx="100">
                  <c:v>1800</c:v>
                </c:pt>
                <c:pt idx="101">
                  <c:v>1801</c:v>
                </c:pt>
                <c:pt idx="102">
                  <c:v>1802</c:v>
                </c:pt>
                <c:pt idx="103">
                  <c:v>1803</c:v>
                </c:pt>
                <c:pt idx="104">
                  <c:v>1804</c:v>
                </c:pt>
                <c:pt idx="105">
                  <c:v>1805</c:v>
                </c:pt>
                <c:pt idx="106">
                  <c:v>1806</c:v>
                </c:pt>
                <c:pt idx="107">
                  <c:v>1807</c:v>
                </c:pt>
                <c:pt idx="108">
                  <c:v>1808</c:v>
                </c:pt>
                <c:pt idx="109">
                  <c:v>1809</c:v>
                </c:pt>
                <c:pt idx="110">
                  <c:v>1810</c:v>
                </c:pt>
                <c:pt idx="111">
                  <c:v>1811</c:v>
                </c:pt>
                <c:pt idx="112">
                  <c:v>1812</c:v>
                </c:pt>
                <c:pt idx="113">
                  <c:v>1813</c:v>
                </c:pt>
                <c:pt idx="114">
                  <c:v>1814</c:v>
                </c:pt>
                <c:pt idx="115">
                  <c:v>1815</c:v>
                </c:pt>
                <c:pt idx="116">
                  <c:v>1816</c:v>
                </c:pt>
                <c:pt idx="117">
                  <c:v>1817</c:v>
                </c:pt>
                <c:pt idx="118">
                  <c:v>1818</c:v>
                </c:pt>
                <c:pt idx="119">
                  <c:v>1819</c:v>
                </c:pt>
                <c:pt idx="120">
                  <c:v>1820</c:v>
                </c:pt>
                <c:pt idx="121">
                  <c:v>1821</c:v>
                </c:pt>
                <c:pt idx="122">
                  <c:v>1822</c:v>
                </c:pt>
                <c:pt idx="123">
                  <c:v>1823</c:v>
                </c:pt>
                <c:pt idx="124">
                  <c:v>1824</c:v>
                </c:pt>
                <c:pt idx="125">
                  <c:v>1825</c:v>
                </c:pt>
                <c:pt idx="126">
                  <c:v>1826</c:v>
                </c:pt>
                <c:pt idx="127">
                  <c:v>1827</c:v>
                </c:pt>
                <c:pt idx="128">
                  <c:v>1828</c:v>
                </c:pt>
                <c:pt idx="129">
                  <c:v>1829</c:v>
                </c:pt>
                <c:pt idx="130">
                  <c:v>1830</c:v>
                </c:pt>
                <c:pt idx="131">
                  <c:v>1831</c:v>
                </c:pt>
                <c:pt idx="132">
                  <c:v>1832</c:v>
                </c:pt>
                <c:pt idx="133">
                  <c:v>1833</c:v>
                </c:pt>
                <c:pt idx="134">
                  <c:v>1834</c:v>
                </c:pt>
                <c:pt idx="135">
                  <c:v>1835</c:v>
                </c:pt>
                <c:pt idx="136">
                  <c:v>1836</c:v>
                </c:pt>
                <c:pt idx="137">
                  <c:v>1837</c:v>
                </c:pt>
                <c:pt idx="138">
                  <c:v>1838</c:v>
                </c:pt>
                <c:pt idx="139">
                  <c:v>1839</c:v>
                </c:pt>
                <c:pt idx="140">
                  <c:v>1840</c:v>
                </c:pt>
                <c:pt idx="141">
                  <c:v>1841</c:v>
                </c:pt>
                <c:pt idx="142">
                  <c:v>1842</c:v>
                </c:pt>
                <c:pt idx="143">
                  <c:v>1843</c:v>
                </c:pt>
                <c:pt idx="144">
                  <c:v>1844</c:v>
                </c:pt>
                <c:pt idx="145">
                  <c:v>1845</c:v>
                </c:pt>
                <c:pt idx="146">
                  <c:v>1846</c:v>
                </c:pt>
                <c:pt idx="147">
                  <c:v>1847</c:v>
                </c:pt>
                <c:pt idx="148">
                  <c:v>1848</c:v>
                </c:pt>
                <c:pt idx="149">
                  <c:v>1849</c:v>
                </c:pt>
                <c:pt idx="150">
                  <c:v>1850</c:v>
                </c:pt>
                <c:pt idx="151">
                  <c:v>1851</c:v>
                </c:pt>
                <c:pt idx="152">
                  <c:v>1852</c:v>
                </c:pt>
                <c:pt idx="153">
                  <c:v>1853</c:v>
                </c:pt>
                <c:pt idx="154">
                  <c:v>1854</c:v>
                </c:pt>
                <c:pt idx="155">
                  <c:v>1855</c:v>
                </c:pt>
                <c:pt idx="156">
                  <c:v>1856</c:v>
                </c:pt>
                <c:pt idx="157">
                  <c:v>1857</c:v>
                </c:pt>
                <c:pt idx="158">
                  <c:v>1858</c:v>
                </c:pt>
                <c:pt idx="159">
                  <c:v>1859</c:v>
                </c:pt>
                <c:pt idx="160">
                  <c:v>1860</c:v>
                </c:pt>
                <c:pt idx="161">
                  <c:v>1861</c:v>
                </c:pt>
                <c:pt idx="162">
                  <c:v>1862</c:v>
                </c:pt>
                <c:pt idx="163">
                  <c:v>1863</c:v>
                </c:pt>
                <c:pt idx="164">
                  <c:v>1864</c:v>
                </c:pt>
                <c:pt idx="165">
                  <c:v>1865</c:v>
                </c:pt>
                <c:pt idx="166">
                  <c:v>1866</c:v>
                </c:pt>
                <c:pt idx="167">
                  <c:v>1867</c:v>
                </c:pt>
                <c:pt idx="168">
                  <c:v>1868</c:v>
                </c:pt>
                <c:pt idx="169">
                  <c:v>1869</c:v>
                </c:pt>
                <c:pt idx="170">
                  <c:v>1870</c:v>
                </c:pt>
                <c:pt idx="171">
                  <c:v>1871</c:v>
                </c:pt>
                <c:pt idx="172">
                  <c:v>1872</c:v>
                </c:pt>
                <c:pt idx="173">
                  <c:v>1873</c:v>
                </c:pt>
                <c:pt idx="174">
                  <c:v>1874</c:v>
                </c:pt>
                <c:pt idx="175">
                  <c:v>1875</c:v>
                </c:pt>
                <c:pt idx="176">
                  <c:v>1876</c:v>
                </c:pt>
                <c:pt idx="177">
                  <c:v>1877</c:v>
                </c:pt>
                <c:pt idx="178">
                  <c:v>1878</c:v>
                </c:pt>
                <c:pt idx="179">
                  <c:v>1879</c:v>
                </c:pt>
                <c:pt idx="180">
                  <c:v>1880</c:v>
                </c:pt>
                <c:pt idx="181">
                  <c:v>1881</c:v>
                </c:pt>
                <c:pt idx="182">
                  <c:v>1882</c:v>
                </c:pt>
                <c:pt idx="183">
                  <c:v>1883</c:v>
                </c:pt>
                <c:pt idx="184">
                  <c:v>1884</c:v>
                </c:pt>
                <c:pt idx="185">
                  <c:v>1885</c:v>
                </c:pt>
                <c:pt idx="186">
                  <c:v>1886</c:v>
                </c:pt>
                <c:pt idx="187">
                  <c:v>1887</c:v>
                </c:pt>
                <c:pt idx="188">
                  <c:v>1888</c:v>
                </c:pt>
                <c:pt idx="189">
                  <c:v>1889</c:v>
                </c:pt>
                <c:pt idx="190">
                  <c:v>1890</c:v>
                </c:pt>
                <c:pt idx="191">
                  <c:v>1891</c:v>
                </c:pt>
                <c:pt idx="192">
                  <c:v>1892</c:v>
                </c:pt>
                <c:pt idx="193">
                  <c:v>1893</c:v>
                </c:pt>
                <c:pt idx="194">
                  <c:v>1894</c:v>
                </c:pt>
                <c:pt idx="195">
                  <c:v>1895</c:v>
                </c:pt>
                <c:pt idx="196">
                  <c:v>1896</c:v>
                </c:pt>
                <c:pt idx="197">
                  <c:v>1897</c:v>
                </c:pt>
                <c:pt idx="198">
                  <c:v>1898</c:v>
                </c:pt>
                <c:pt idx="199">
                  <c:v>1899</c:v>
                </c:pt>
                <c:pt idx="200">
                  <c:v>1900</c:v>
                </c:pt>
                <c:pt idx="201">
                  <c:v>1901</c:v>
                </c:pt>
                <c:pt idx="202">
                  <c:v>1902</c:v>
                </c:pt>
                <c:pt idx="203">
                  <c:v>1903</c:v>
                </c:pt>
                <c:pt idx="204">
                  <c:v>1904</c:v>
                </c:pt>
                <c:pt idx="205">
                  <c:v>1905</c:v>
                </c:pt>
                <c:pt idx="206">
                  <c:v>1906</c:v>
                </c:pt>
                <c:pt idx="207">
                  <c:v>1907</c:v>
                </c:pt>
                <c:pt idx="208">
                  <c:v>1908</c:v>
                </c:pt>
                <c:pt idx="209">
                  <c:v>1909</c:v>
                </c:pt>
                <c:pt idx="210">
                  <c:v>1910</c:v>
                </c:pt>
                <c:pt idx="211">
                  <c:v>1911</c:v>
                </c:pt>
                <c:pt idx="212">
                  <c:v>1912</c:v>
                </c:pt>
                <c:pt idx="213">
                  <c:v>1913</c:v>
                </c:pt>
                <c:pt idx="214">
                  <c:v>1914</c:v>
                </c:pt>
                <c:pt idx="215">
                  <c:v>1915</c:v>
                </c:pt>
                <c:pt idx="216">
                  <c:v>1916</c:v>
                </c:pt>
                <c:pt idx="217">
                  <c:v>1917</c:v>
                </c:pt>
                <c:pt idx="218">
                  <c:v>1918</c:v>
                </c:pt>
                <c:pt idx="219">
                  <c:v>1919</c:v>
                </c:pt>
                <c:pt idx="220">
                  <c:v>1920</c:v>
                </c:pt>
                <c:pt idx="221">
                  <c:v>1921</c:v>
                </c:pt>
                <c:pt idx="222">
                  <c:v>1922</c:v>
                </c:pt>
                <c:pt idx="223">
                  <c:v>1923</c:v>
                </c:pt>
                <c:pt idx="224">
                  <c:v>1924</c:v>
                </c:pt>
                <c:pt idx="225">
                  <c:v>1925</c:v>
                </c:pt>
                <c:pt idx="226">
                  <c:v>1926</c:v>
                </c:pt>
                <c:pt idx="227">
                  <c:v>1927</c:v>
                </c:pt>
                <c:pt idx="228">
                  <c:v>1928</c:v>
                </c:pt>
                <c:pt idx="229">
                  <c:v>1929</c:v>
                </c:pt>
                <c:pt idx="230">
                  <c:v>1930</c:v>
                </c:pt>
                <c:pt idx="231">
                  <c:v>1931</c:v>
                </c:pt>
                <c:pt idx="232">
                  <c:v>1932</c:v>
                </c:pt>
                <c:pt idx="233">
                  <c:v>1933</c:v>
                </c:pt>
                <c:pt idx="234">
                  <c:v>1934</c:v>
                </c:pt>
                <c:pt idx="235">
                  <c:v>1935</c:v>
                </c:pt>
                <c:pt idx="236">
                  <c:v>1936</c:v>
                </c:pt>
                <c:pt idx="237">
                  <c:v>1937</c:v>
                </c:pt>
                <c:pt idx="238">
                  <c:v>1938</c:v>
                </c:pt>
                <c:pt idx="239">
                  <c:v>1939</c:v>
                </c:pt>
                <c:pt idx="240">
                  <c:v>1940</c:v>
                </c:pt>
                <c:pt idx="241">
                  <c:v>1941</c:v>
                </c:pt>
                <c:pt idx="242">
                  <c:v>1942</c:v>
                </c:pt>
                <c:pt idx="243">
                  <c:v>1943</c:v>
                </c:pt>
                <c:pt idx="244">
                  <c:v>1944</c:v>
                </c:pt>
                <c:pt idx="245">
                  <c:v>1945</c:v>
                </c:pt>
                <c:pt idx="246">
                  <c:v>1946</c:v>
                </c:pt>
                <c:pt idx="247">
                  <c:v>1947</c:v>
                </c:pt>
                <c:pt idx="248">
                  <c:v>1948</c:v>
                </c:pt>
                <c:pt idx="249">
                  <c:v>1949</c:v>
                </c:pt>
                <c:pt idx="250">
                  <c:v>1950</c:v>
                </c:pt>
                <c:pt idx="251">
                  <c:v>1951</c:v>
                </c:pt>
                <c:pt idx="252">
                  <c:v>1952</c:v>
                </c:pt>
                <c:pt idx="253">
                  <c:v>1953</c:v>
                </c:pt>
                <c:pt idx="254">
                  <c:v>1954</c:v>
                </c:pt>
                <c:pt idx="255">
                  <c:v>1955</c:v>
                </c:pt>
                <c:pt idx="256">
                  <c:v>1956</c:v>
                </c:pt>
                <c:pt idx="257">
                  <c:v>1957</c:v>
                </c:pt>
                <c:pt idx="258">
                  <c:v>1958</c:v>
                </c:pt>
                <c:pt idx="259">
                  <c:v>1959</c:v>
                </c:pt>
                <c:pt idx="260">
                  <c:v>1960</c:v>
                </c:pt>
                <c:pt idx="261">
                  <c:v>1961</c:v>
                </c:pt>
                <c:pt idx="262">
                  <c:v>1962</c:v>
                </c:pt>
                <c:pt idx="263">
                  <c:v>1963</c:v>
                </c:pt>
                <c:pt idx="264">
                  <c:v>1964</c:v>
                </c:pt>
                <c:pt idx="265">
                  <c:v>1965</c:v>
                </c:pt>
                <c:pt idx="266">
                  <c:v>1966</c:v>
                </c:pt>
                <c:pt idx="267">
                  <c:v>1967</c:v>
                </c:pt>
                <c:pt idx="268">
                  <c:v>1968</c:v>
                </c:pt>
                <c:pt idx="269">
                  <c:v>1969</c:v>
                </c:pt>
                <c:pt idx="270">
                  <c:v>1970</c:v>
                </c:pt>
                <c:pt idx="271">
                  <c:v>1971</c:v>
                </c:pt>
                <c:pt idx="272">
                  <c:v>1972</c:v>
                </c:pt>
                <c:pt idx="273">
                  <c:v>1973</c:v>
                </c:pt>
                <c:pt idx="274">
                  <c:v>1974</c:v>
                </c:pt>
                <c:pt idx="275">
                  <c:v>1975</c:v>
                </c:pt>
                <c:pt idx="276">
                  <c:v>1976</c:v>
                </c:pt>
                <c:pt idx="277">
                  <c:v>1977</c:v>
                </c:pt>
                <c:pt idx="278">
                  <c:v>1978</c:v>
                </c:pt>
                <c:pt idx="279">
                  <c:v>1979</c:v>
                </c:pt>
                <c:pt idx="280">
                  <c:v>1980</c:v>
                </c:pt>
                <c:pt idx="281">
                  <c:v>1981</c:v>
                </c:pt>
                <c:pt idx="282">
                  <c:v>1982</c:v>
                </c:pt>
                <c:pt idx="283">
                  <c:v>1983</c:v>
                </c:pt>
                <c:pt idx="284">
                  <c:v>1984</c:v>
                </c:pt>
                <c:pt idx="285">
                  <c:v>1985</c:v>
                </c:pt>
                <c:pt idx="286">
                  <c:v>1986</c:v>
                </c:pt>
                <c:pt idx="287">
                  <c:v>1987</c:v>
                </c:pt>
                <c:pt idx="288">
                  <c:v>1988</c:v>
                </c:pt>
                <c:pt idx="289">
                  <c:v>1989</c:v>
                </c:pt>
                <c:pt idx="290">
                  <c:v>1990</c:v>
                </c:pt>
                <c:pt idx="291">
                  <c:v>1991</c:v>
                </c:pt>
                <c:pt idx="292">
                  <c:v>1992</c:v>
                </c:pt>
                <c:pt idx="293">
                  <c:v>1993</c:v>
                </c:pt>
                <c:pt idx="294">
                  <c:v>1994</c:v>
                </c:pt>
                <c:pt idx="295">
                  <c:v>1995</c:v>
                </c:pt>
                <c:pt idx="296">
                  <c:v>1996</c:v>
                </c:pt>
                <c:pt idx="297">
                  <c:v>1997</c:v>
                </c:pt>
                <c:pt idx="298">
                  <c:v>1998</c:v>
                </c:pt>
                <c:pt idx="299">
                  <c:v>1999</c:v>
                </c:pt>
                <c:pt idx="300">
                  <c:v>2000</c:v>
                </c:pt>
                <c:pt idx="301">
                  <c:v>2001</c:v>
                </c:pt>
                <c:pt idx="302">
                  <c:v>2002</c:v>
                </c:pt>
                <c:pt idx="303">
                  <c:v>2003</c:v>
                </c:pt>
                <c:pt idx="304">
                  <c:v>2004</c:v>
                </c:pt>
                <c:pt idx="305">
                  <c:v>2005</c:v>
                </c:pt>
                <c:pt idx="306">
                  <c:v>2006</c:v>
                </c:pt>
                <c:pt idx="307">
                  <c:v>2007</c:v>
                </c:pt>
                <c:pt idx="308">
                  <c:v>2008</c:v>
                </c:pt>
                <c:pt idx="309">
                  <c:v>2009</c:v>
                </c:pt>
                <c:pt idx="310">
                  <c:v>2010</c:v>
                </c:pt>
                <c:pt idx="311">
                  <c:v>2011</c:v>
                </c:pt>
                <c:pt idx="312">
                  <c:v>2012</c:v>
                </c:pt>
                <c:pt idx="313">
                  <c:v>2013</c:v>
                </c:pt>
                <c:pt idx="314">
                  <c:v>2014</c:v>
                </c:pt>
                <c:pt idx="315">
                  <c:v>2015</c:v>
                </c:pt>
                <c:pt idx="316">
                  <c:v>2016</c:v>
                </c:pt>
                <c:pt idx="317">
                  <c:v>2017</c:v>
                </c:pt>
                <c:pt idx="318">
                  <c:v>2018</c:v>
                </c:pt>
              </c:numCache>
            </c:numRef>
          </c:cat>
          <c:val>
            <c:numRef>
              <c:f>DataGS10.9!$C$6:$C$324</c:f>
              <c:numCache>
                <c:formatCode>General</c:formatCode>
                <c:ptCount val="319"/>
                <c:pt idx="0" formatCode="0%">
                  <c:v>0.10526668948071206</c:v>
                </c:pt>
                <c:pt idx="10" formatCode="0%">
                  <c:v>9.9428621212183529E-2</c:v>
                </c:pt>
                <c:pt idx="20" formatCode="0%">
                  <c:v>0.53193136981274924</c:v>
                </c:pt>
                <c:pt idx="30" formatCode="0%">
                  <c:v>0.56740573942201811</c:v>
                </c:pt>
                <c:pt idx="40" formatCode="0%">
                  <c:v>0.499694617976287</c:v>
                </c:pt>
                <c:pt idx="50" formatCode="0%">
                  <c:v>0.76889732266457045</c:v>
                </c:pt>
                <c:pt idx="60" formatCode="0%">
                  <c:v>0.70692359130702476</c:v>
                </c:pt>
                <c:pt idx="70" formatCode="0%">
                  <c:v>0.9496272276046811</c:v>
                </c:pt>
                <c:pt idx="80" formatCode="0%">
                  <c:v>0.67274346184702116</c:v>
                </c:pt>
                <c:pt idx="90" formatCode="0%">
                  <c:v>1.2166506854198038</c:v>
                </c:pt>
                <c:pt idx="100" formatCode="0%">
                  <c:v>1.1820794818775604</c:v>
                </c:pt>
                <c:pt idx="110" formatCode="0%">
                  <c:v>1.31416579350077</c:v>
                </c:pt>
                <c:pt idx="120" formatCode="0%">
                  <c:v>2.0477130112115201</c:v>
                </c:pt>
                <c:pt idx="130" formatCode="0%">
                  <c:v>1.9889587265619701</c:v>
                </c:pt>
                <c:pt idx="150" formatCode="0%">
                  <c:v>1.6949999999999998</c:v>
                </c:pt>
                <c:pt idx="155" formatCode="0%">
                  <c:v>1.5021517293920108</c:v>
                </c:pt>
                <c:pt idx="156" formatCode="0%">
                  <c:v>1.4930514312928576</c:v>
                </c:pt>
                <c:pt idx="157" formatCode="0%">
                  <c:v>1.5322616152071971</c:v>
                </c:pt>
                <c:pt idx="158" formatCode="0%">
                  <c:v>1.5263493030698776</c:v>
                </c:pt>
                <c:pt idx="159" formatCode="0%">
                  <c:v>1.4522156406781574</c:v>
                </c:pt>
                <c:pt idx="160" formatCode="0%">
                  <c:v>1.4026350232392442</c:v>
                </c:pt>
                <c:pt idx="161" formatCode="0%">
                  <c:v>1.3614489194825738</c:v>
                </c:pt>
                <c:pt idx="162" formatCode="0%">
                  <c:v>1.3237141650893514</c:v>
                </c:pt>
                <c:pt idx="163" formatCode="0%">
                  <c:v>1.2704410178342109</c:v>
                </c:pt>
                <c:pt idx="164" formatCode="0%">
                  <c:v>1.2248122994805579</c:v>
                </c:pt>
                <c:pt idx="165" formatCode="0%">
                  <c:v>1.2031144979087989</c:v>
                </c:pt>
                <c:pt idx="166" formatCode="0%">
                  <c:v>1.2041158750535452</c:v>
                </c:pt>
                <c:pt idx="167" formatCode="0%">
                  <c:v>1.2152789462907698</c:v>
                </c:pt>
                <c:pt idx="168" formatCode="0%">
                  <c:v>1.2094735576077262</c:v>
                </c:pt>
                <c:pt idx="169" formatCode="0%">
                  <c:v>1.1799430857123765</c:v>
                </c:pt>
                <c:pt idx="170" formatCode="0%">
                  <c:v>1.1182514222013331</c:v>
                </c:pt>
                <c:pt idx="171" formatCode="0%">
                  <c:v>1.0626254397383503</c:v>
                </c:pt>
                <c:pt idx="172" formatCode="0%">
                  <c:v>1.0172988261428513</c:v>
                </c:pt>
                <c:pt idx="173" formatCode="0%">
                  <c:v>0.97588176480102828</c:v>
                </c:pt>
                <c:pt idx="174" formatCode="0%">
                  <c:v>0.99321119266569502</c:v>
                </c:pt>
                <c:pt idx="175" formatCode="0%">
                  <c:v>1.0036440104971822</c:v>
                </c:pt>
                <c:pt idx="176" formatCode="0%">
                  <c:v>1.0103504043776528</c:v>
                </c:pt>
                <c:pt idx="177" formatCode="0%">
                  <c:v>1.0109399049046137</c:v>
                </c:pt>
                <c:pt idx="178" formatCode="0%">
                  <c:v>1.0353157555646464</c:v>
                </c:pt>
                <c:pt idx="179" formatCode="0%">
                  <c:v>1.0815118486209929</c:v>
                </c:pt>
                <c:pt idx="180" formatCode="0%">
                  <c:v>1.0697151125467323</c:v>
                </c:pt>
                <c:pt idx="181" formatCode="0%">
                  <c:v>1.0491777646208107</c:v>
                </c:pt>
                <c:pt idx="182" formatCode="0%">
                  <c:v>1.0470827502769728</c:v>
                </c:pt>
                <c:pt idx="183" formatCode="0%">
                  <c:v>1.0460297115202062</c:v>
                </c:pt>
                <c:pt idx="184" formatCode="0%">
                  <c:v>1.0444905508034257</c:v>
                </c:pt>
                <c:pt idx="185" formatCode="0%">
                  <c:v>1.0683694825359802</c:v>
                </c:pt>
                <c:pt idx="186" formatCode="0%">
                  <c:v>1.0772705706535435</c:v>
                </c:pt>
                <c:pt idx="187" formatCode="0%">
                  <c:v>1.0461400916386305</c:v>
                </c:pt>
                <c:pt idx="188" formatCode="0%">
                  <c:v>0.93384452579470723</c:v>
                </c:pt>
                <c:pt idx="189" formatCode="0%">
                  <c:v>0.84131085818503248</c:v>
                </c:pt>
                <c:pt idx="190" formatCode="0%">
                  <c:v>0.82837419073428298</c:v>
                </c:pt>
                <c:pt idx="191" formatCode="0%">
                  <c:v>0.8401512321694673</c:v>
                </c:pt>
                <c:pt idx="192" formatCode="0%">
                  <c:v>0.85398652585400714</c:v>
                </c:pt>
                <c:pt idx="193" formatCode="0%">
                  <c:v>0.87901885746797148</c:v>
                </c:pt>
                <c:pt idx="194" formatCode="0%">
                  <c:v>0.8958621638771862</c:v>
                </c:pt>
                <c:pt idx="195" formatCode="0%">
                  <c:v>0.91612531028307131</c:v>
                </c:pt>
                <c:pt idx="196" formatCode="0%">
                  <c:v>0.90374579382339193</c:v>
                </c:pt>
                <c:pt idx="197" formatCode="0%">
                  <c:v>0.85577073495314737</c:v>
                </c:pt>
                <c:pt idx="198" formatCode="0%">
                  <c:v>0.77855526065516167</c:v>
                </c:pt>
                <c:pt idx="199" formatCode="0%">
                  <c:v>0.74132432929350556</c:v>
                </c:pt>
                <c:pt idx="200" formatCode="0%">
                  <c:v>0.75825863699391871</c:v>
                </c:pt>
                <c:pt idx="201" formatCode="0%">
                  <c:v>0.79308009488660058</c:v>
                </c:pt>
                <c:pt idx="202" formatCode="0%">
                  <c:v>0.80239740575424889</c:v>
                </c:pt>
                <c:pt idx="203" formatCode="0%">
                  <c:v>0.81075438629093233</c:v>
                </c:pt>
                <c:pt idx="204" formatCode="0%">
                  <c:v>0.82201508424407854</c:v>
                </c:pt>
                <c:pt idx="205" formatCode="0%">
                  <c:v>0.8021608005226879</c:v>
                </c:pt>
                <c:pt idx="206" formatCode="0%">
                  <c:v>0.76326363763111904</c:v>
                </c:pt>
                <c:pt idx="207" formatCode="0%">
                  <c:v>0.73949707022293309</c:v>
                </c:pt>
                <c:pt idx="208" formatCode="0%">
                  <c:v>0.75744618751154869</c:v>
                </c:pt>
                <c:pt idx="209" formatCode="0%">
                  <c:v>0.74818918535487744</c:v>
                </c:pt>
                <c:pt idx="210" formatCode="0%">
                  <c:v>0.72176158578853555</c:v>
                </c:pt>
                <c:pt idx="211" formatCode="0%">
                  <c:v>0.69605735952155623</c:v>
                </c:pt>
                <c:pt idx="212" formatCode="0%">
                  <c:v>0.6716640479846544</c:v>
                </c:pt>
                <c:pt idx="213" formatCode="0%">
                  <c:v>0.65361565634832042</c:v>
                </c:pt>
                <c:pt idx="214" formatCode="0%">
                  <c:v>0.71104013836438973</c:v>
                </c:pt>
                <c:pt idx="215" formatCode="0%">
                  <c:v>0.8853564892239707</c:v>
                </c:pt>
                <c:pt idx="216" formatCode="0%">
                  <c:v>1.2023754118251255</c:v>
                </c:pt>
                <c:pt idx="217" formatCode="0%">
                  <c:v>1.5239225220882535</c:v>
                </c:pt>
                <c:pt idx="218" formatCode="0%">
                  <c:v>1.7266639083559145</c:v>
                </c:pt>
                <c:pt idx="219" formatCode="0%">
                  <c:v>1.7635069026444656</c:v>
                </c:pt>
                <c:pt idx="220" formatCode="0%">
                  <c:v>1.7036249630053881</c:v>
                </c:pt>
                <c:pt idx="221" formatCode="0%">
                  <c:v>1.8013625793232904</c:v>
                </c:pt>
                <c:pt idx="222" formatCode="0%">
                  <c:v>2.1712490629862908</c:v>
                </c:pt>
                <c:pt idx="223" formatCode="0%">
                  <c:v>2.2573674233221186</c:v>
                </c:pt>
                <c:pt idx="224" formatCode="0%">
                  <c:v>2.2582751677772395</c:v>
                </c:pt>
                <c:pt idx="225" formatCode="0%">
                  <c:v>2.1956300352541489</c:v>
                </c:pt>
                <c:pt idx="226" formatCode="0%">
                  <c:v>2.1656267876368087</c:v>
                </c:pt>
                <c:pt idx="227" formatCode="0%">
                  <c:v>2.2315194171715369</c:v>
                </c:pt>
                <c:pt idx="228" formatCode="0%">
                  <c:v>2.0967278380296168</c:v>
                </c:pt>
                <c:pt idx="229" formatCode="0%">
                  <c:v>2.0366430641972175</c:v>
                </c:pt>
                <c:pt idx="230" formatCode="0%">
                  <c:v>1.9939435620556205</c:v>
                </c:pt>
                <c:pt idx="231" formatCode="0%">
                  <c:v>2.1329990694122265</c:v>
                </c:pt>
                <c:pt idx="232" formatCode="0%">
                  <c:v>2.167194081972216</c:v>
                </c:pt>
                <c:pt idx="233" formatCode="0%">
                  <c:v>2.0389455771036458</c:v>
                </c:pt>
                <c:pt idx="234" formatCode="0%">
                  <c:v>2.0022137970782747</c:v>
                </c:pt>
                <c:pt idx="235" formatCode="0%">
                  <c:v>1.8870836753906</c:v>
                </c:pt>
                <c:pt idx="236" formatCode="0%">
                  <c:v>2.011419522896384</c:v>
                </c:pt>
                <c:pt idx="237" formatCode="0%">
                  <c:v>2.0706721965212971</c:v>
                </c:pt>
                <c:pt idx="238" formatCode="0%">
                  <c:v>1.9966755780703314</c:v>
                </c:pt>
                <c:pt idx="239" formatCode="0%">
                  <c:v>2.1058536072418099</c:v>
                </c:pt>
                <c:pt idx="240" formatCode="0%">
                  <c:v>2.2486121916520263</c:v>
                </c:pt>
                <c:pt idx="241" formatCode="0%">
                  <c:v>2.3059336742598551</c:v>
                </c:pt>
                <c:pt idx="242" formatCode="0%">
                  <c:v>2.3704634373524702</c:v>
                </c:pt>
                <c:pt idx="243" formatCode="0%">
                  <c:v>2.4844096032445946</c:v>
                </c:pt>
                <c:pt idx="244" formatCode="0%">
                  <c:v>2.654773998415449</c:v>
                </c:pt>
                <c:pt idx="245" formatCode="0%">
                  <c:v>2.8410730611626187</c:v>
                </c:pt>
                <c:pt idx="246" formatCode="0%">
                  <c:v>2.9493336743850898</c:v>
                </c:pt>
                <c:pt idx="247" formatCode="0%">
                  <c:v>3.1119131585697946</c:v>
                </c:pt>
                <c:pt idx="248" formatCode="0%">
                  <c:v>2.8896360486823593</c:v>
                </c:pt>
                <c:pt idx="249" formatCode="0%">
                  <c:v>2.5729276850098257</c:v>
                </c:pt>
                <c:pt idx="250" formatCode="0%">
                  <c:v>2.3382543412732191</c:v>
                </c:pt>
                <c:pt idx="251" formatCode="0%">
                  <c:v>2.1628765248483695</c:v>
                </c:pt>
                <c:pt idx="252" formatCode="0%">
                  <c:v>1.9783502488165867</c:v>
                </c:pt>
                <c:pt idx="253" formatCode="0%">
                  <c:v>1.9243767675139849</c:v>
                </c:pt>
                <c:pt idx="254" formatCode="0%">
                  <c:v>1.8538950897347919</c:v>
                </c:pt>
                <c:pt idx="255" formatCode="0%">
                  <c:v>1.7089200497154764</c:v>
                </c:pt>
                <c:pt idx="256" formatCode="0%">
                  <c:v>1.5855980444295545</c:v>
                </c:pt>
                <c:pt idx="257" formatCode="0%">
                  <c:v>1.4918390428492487</c:v>
                </c:pt>
                <c:pt idx="258" formatCode="0%">
                  <c:v>1.446361207320106</c:v>
                </c:pt>
                <c:pt idx="259" formatCode="0%">
                  <c:v>1.4185652199018173</c:v>
                </c:pt>
                <c:pt idx="260" formatCode="0%">
                  <c:v>1.3603450391114542</c:v>
                </c:pt>
                <c:pt idx="261" formatCode="0%">
                  <c:v>1.2920452142700471</c:v>
                </c:pt>
                <c:pt idx="262" formatCode="0%">
                  <c:v>1.2858421072274462</c:v>
                </c:pt>
                <c:pt idx="263" formatCode="0%">
                  <c:v>1.2770174740304745</c:v>
                </c:pt>
                <c:pt idx="264" formatCode="0%">
                  <c:v>1.2337309716638121</c:v>
                </c:pt>
                <c:pt idx="265" formatCode="0%">
                  <c:v>1.1642480998484888</c:v>
                </c:pt>
                <c:pt idx="266" formatCode="0%">
                  <c:v>1.120423485500238</c:v>
                </c:pt>
                <c:pt idx="267" formatCode="0%">
                  <c:v>1.1178070536879554</c:v>
                </c:pt>
                <c:pt idx="268" formatCode="0%">
                  <c:v>1.0750957291677099</c:v>
                </c:pt>
                <c:pt idx="269" formatCode="0%">
                  <c:v>1.0146835664943992</c:v>
                </c:pt>
                <c:pt idx="270" formatCode="0%">
                  <c:v>0.90800648265212869</c:v>
                </c:pt>
                <c:pt idx="271" formatCode="0%">
                  <c:v>0.87993082813207946</c:v>
                </c:pt>
                <c:pt idx="272" formatCode="0%">
                  <c:v>0.84786994893897139</c:v>
                </c:pt>
                <c:pt idx="273" formatCode="0%">
                  <c:v>0.76968832266881515</c:v>
                </c:pt>
                <c:pt idx="274" formatCode="0%">
                  <c:v>0.73657328213789497</c:v>
                </c:pt>
                <c:pt idx="275" formatCode="0%">
                  <c:v>0.69008436921604432</c:v>
                </c:pt>
                <c:pt idx="276" formatCode="0%">
                  <c:v>0.68908919931978874</c:v>
                </c:pt>
                <c:pt idx="277" formatCode="0%">
                  <c:v>0.71326476495051339</c:v>
                </c:pt>
                <c:pt idx="278" formatCode="0%">
                  <c:v>0.70651681793326704</c:v>
                </c:pt>
                <c:pt idx="279" formatCode="0%">
                  <c:v>0.63890374393859506</c:v>
                </c:pt>
                <c:pt idx="280" formatCode="0%">
                  <c:v>0.61968587970995925</c:v>
                </c:pt>
                <c:pt idx="281" formatCode="0%">
                  <c:v>0.61479921799961146</c:v>
                </c:pt>
                <c:pt idx="282" formatCode="0%">
                  <c:v>0.62149121642478544</c:v>
                </c:pt>
                <c:pt idx="283" formatCode="0%">
                  <c:v>0.64352227418216623</c:v>
                </c:pt>
                <c:pt idx="284" formatCode="0%">
                  <c:v>0.65265089496632389</c:v>
                </c:pt>
                <c:pt idx="285" formatCode="0%">
                  <c:v>0.64040687705019039</c:v>
                </c:pt>
                <c:pt idx="286" formatCode="0%">
                  <c:v>0.64940789724438253</c:v>
                </c:pt>
                <c:pt idx="287" formatCode="0%">
                  <c:v>0.62835004095630453</c:v>
                </c:pt>
                <c:pt idx="288" formatCode="0%">
                  <c:v>0.58111758353559284</c:v>
                </c:pt>
                <c:pt idx="289" formatCode="0%">
                  <c:v>0.51724214045930106</c:v>
                </c:pt>
                <c:pt idx="290" formatCode="0%">
                  <c:v>0.47579200101403296</c:v>
                </c:pt>
                <c:pt idx="291" formatCode="0%">
                  <c:v>0.4740310645292331</c:v>
                </c:pt>
                <c:pt idx="292" formatCode="0%">
                  <c:v>0.50693265588760117</c:v>
                </c:pt>
                <c:pt idx="293" formatCode="0%">
                  <c:v>0.56828075394534827</c:v>
                </c:pt>
                <c:pt idx="294" formatCode="0%">
                  <c:v>0.61027281559711377</c:v>
                </c:pt>
                <c:pt idx="295" formatCode="0%">
                  <c:v>0.62838028578378191</c:v>
                </c:pt>
                <c:pt idx="296" formatCode="0%">
                  <c:v>0.63840925873332743</c:v>
                </c:pt>
                <c:pt idx="297" formatCode="0%">
                  <c:v>0.6365912440050211</c:v>
                </c:pt>
                <c:pt idx="298" formatCode="0%">
                  <c:v>0.63865179426068608</c:v>
                </c:pt>
                <c:pt idx="299" formatCode="0%">
                  <c:v>0.6147574971246369</c:v>
                </c:pt>
                <c:pt idx="300" formatCode="0%">
                  <c:v>0.59732172837833986</c:v>
                </c:pt>
                <c:pt idx="301" formatCode="0%">
                  <c:v>0.58498327056362509</c:v>
                </c:pt>
                <c:pt idx="302" formatCode="0%">
                  <c:v>0.56989888750887607</c:v>
                </c:pt>
                <c:pt idx="303" formatCode="0%">
                  <c:v>0.56704170268460219</c:v>
                </c:pt>
                <c:pt idx="304" formatCode="0%">
                  <c:v>0.57919183084490544</c:v>
                </c:pt>
                <c:pt idx="305" formatCode="0%">
                  <c:v>0.59924409415287472</c:v>
                </c:pt>
                <c:pt idx="306" formatCode="0%">
                  <c:v>0.60639286697854367</c:v>
                </c:pt>
                <c:pt idx="307" formatCode="0%">
                  <c:v>0.61391872384359758</c:v>
                </c:pt>
                <c:pt idx="308" formatCode="0%">
                  <c:v>0.68541359436578031</c:v>
                </c:pt>
                <c:pt idx="309" formatCode="0%">
                  <c:v>0.84745610393198556</c:v>
                </c:pt>
                <c:pt idx="310" formatCode="0%">
                  <c:v>0.97233417750685081</c:v>
                </c:pt>
                <c:pt idx="311" formatCode="0%">
                  <c:v>1.1193331444465204</c:v>
                </c:pt>
                <c:pt idx="312" formatCode="0%">
                  <c:v>1.2431012215885306</c:v>
                </c:pt>
                <c:pt idx="313" formatCode="0%">
                  <c:v>1.2427100655236203</c:v>
                </c:pt>
                <c:pt idx="314" formatCode="0%">
                  <c:v>1.2839714254841486</c:v>
                </c:pt>
                <c:pt idx="315" formatCode="0%">
                  <c:v>1.3624961052403715</c:v>
                </c:pt>
                <c:pt idx="316" formatCode="0%">
                  <c:v>1.3232337653622599</c:v>
                </c:pt>
                <c:pt idx="317" formatCode="0%">
                  <c:v>1.3428649353013156</c:v>
                </c:pt>
              </c:numCache>
            </c:numRef>
          </c:val>
          <c:smooth val="1"/>
        </c:ser>
        <c:ser>
          <c:idx val="1"/>
          <c:order val="1"/>
          <c:tx>
            <c:v>France</c:v>
          </c:tx>
          <c:spPr>
            <a:ln w="44450">
              <a:solidFill>
                <a:srgbClr val="7030A0"/>
              </a:solidFill>
            </a:ln>
          </c:spPr>
          <c:marker>
            <c:symbol val="none"/>
          </c:marker>
          <c:cat>
            <c:numRef>
              <c:f>DataGS10.9!$A$6:$A$324</c:f>
              <c:numCache>
                <c:formatCode>General</c:formatCode>
                <c:ptCount val="319"/>
                <c:pt idx="0">
                  <c:v>1700</c:v>
                </c:pt>
                <c:pt idx="1">
                  <c:v>1701</c:v>
                </c:pt>
                <c:pt idx="2">
                  <c:v>1702</c:v>
                </c:pt>
                <c:pt idx="3">
                  <c:v>1703</c:v>
                </c:pt>
                <c:pt idx="4">
                  <c:v>1704</c:v>
                </c:pt>
                <c:pt idx="5">
                  <c:v>1705</c:v>
                </c:pt>
                <c:pt idx="6">
                  <c:v>1706</c:v>
                </c:pt>
                <c:pt idx="7">
                  <c:v>1707</c:v>
                </c:pt>
                <c:pt idx="8">
                  <c:v>1708</c:v>
                </c:pt>
                <c:pt idx="9">
                  <c:v>1709</c:v>
                </c:pt>
                <c:pt idx="10">
                  <c:v>1710</c:v>
                </c:pt>
                <c:pt idx="11">
                  <c:v>1711</c:v>
                </c:pt>
                <c:pt idx="12">
                  <c:v>1712</c:v>
                </c:pt>
                <c:pt idx="13">
                  <c:v>1713</c:v>
                </c:pt>
                <c:pt idx="14">
                  <c:v>1714</c:v>
                </c:pt>
                <c:pt idx="15">
                  <c:v>1715</c:v>
                </c:pt>
                <c:pt idx="16">
                  <c:v>1716</c:v>
                </c:pt>
                <c:pt idx="17">
                  <c:v>1717</c:v>
                </c:pt>
                <c:pt idx="18">
                  <c:v>1718</c:v>
                </c:pt>
                <c:pt idx="19">
                  <c:v>1719</c:v>
                </c:pt>
                <c:pt idx="20">
                  <c:v>1720</c:v>
                </c:pt>
                <c:pt idx="21">
                  <c:v>1721</c:v>
                </c:pt>
                <c:pt idx="22">
                  <c:v>1722</c:v>
                </c:pt>
                <c:pt idx="23">
                  <c:v>1723</c:v>
                </c:pt>
                <c:pt idx="24">
                  <c:v>1724</c:v>
                </c:pt>
                <c:pt idx="25">
                  <c:v>1725</c:v>
                </c:pt>
                <c:pt idx="26">
                  <c:v>1726</c:v>
                </c:pt>
                <c:pt idx="27">
                  <c:v>1727</c:v>
                </c:pt>
                <c:pt idx="28">
                  <c:v>1728</c:v>
                </c:pt>
                <c:pt idx="29">
                  <c:v>1729</c:v>
                </c:pt>
                <c:pt idx="30">
                  <c:v>1730</c:v>
                </c:pt>
                <c:pt idx="31">
                  <c:v>1731</c:v>
                </c:pt>
                <c:pt idx="32">
                  <c:v>1732</c:v>
                </c:pt>
                <c:pt idx="33">
                  <c:v>1733</c:v>
                </c:pt>
                <c:pt idx="34">
                  <c:v>1734</c:v>
                </c:pt>
                <c:pt idx="35">
                  <c:v>1735</c:v>
                </c:pt>
                <c:pt idx="36">
                  <c:v>1736</c:v>
                </c:pt>
                <c:pt idx="37">
                  <c:v>1737</c:v>
                </c:pt>
                <c:pt idx="38">
                  <c:v>1738</c:v>
                </c:pt>
                <c:pt idx="39">
                  <c:v>1739</c:v>
                </c:pt>
                <c:pt idx="40">
                  <c:v>1740</c:v>
                </c:pt>
                <c:pt idx="41">
                  <c:v>1741</c:v>
                </c:pt>
                <c:pt idx="42">
                  <c:v>1742</c:v>
                </c:pt>
                <c:pt idx="43">
                  <c:v>1743</c:v>
                </c:pt>
                <c:pt idx="44">
                  <c:v>1744</c:v>
                </c:pt>
                <c:pt idx="45">
                  <c:v>1745</c:v>
                </c:pt>
                <c:pt idx="46">
                  <c:v>1746</c:v>
                </c:pt>
                <c:pt idx="47">
                  <c:v>1747</c:v>
                </c:pt>
                <c:pt idx="48">
                  <c:v>1748</c:v>
                </c:pt>
                <c:pt idx="49">
                  <c:v>1749</c:v>
                </c:pt>
                <c:pt idx="50">
                  <c:v>1750</c:v>
                </c:pt>
                <c:pt idx="51">
                  <c:v>1751</c:v>
                </c:pt>
                <c:pt idx="52">
                  <c:v>1752</c:v>
                </c:pt>
                <c:pt idx="53">
                  <c:v>1753</c:v>
                </c:pt>
                <c:pt idx="54">
                  <c:v>1754</c:v>
                </c:pt>
                <c:pt idx="55">
                  <c:v>1755</c:v>
                </c:pt>
                <c:pt idx="56">
                  <c:v>1756</c:v>
                </c:pt>
                <c:pt idx="57">
                  <c:v>1757</c:v>
                </c:pt>
                <c:pt idx="58">
                  <c:v>1758</c:v>
                </c:pt>
                <c:pt idx="59">
                  <c:v>1759</c:v>
                </c:pt>
                <c:pt idx="60">
                  <c:v>1760</c:v>
                </c:pt>
                <c:pt idx="61">
                  <c:v>1761</c:v>
                </c:pt>
                <c:pt idx="62">
                  <c:v>1762</c:v>
                </c:pt>
                <c:pt idx="63">
                  <c:v>1763</c:v>
                </c:pt>
                <c:pt idx="64">
                  <c:v>1764</c:v>
                </c:pt>
                <c:pt idx="65">
                  <c:v>1765</c:v>
                </c:pt>
                <c:pt idx="66">
                  <c:v>1766</c:v>
                </c:pt>
                <c:pt idx="67">
                  <c:v>1767</c:v>
                </c:pt>
                <c:pt idx="68">
                  <c:v>1768</c:v>
                </c:pt>
                <c:pt idx="69">
                  <c:v>1769</c:v>
                </c:pt>
                <c:pt idx="70">
                  <c:v>1770</c:v>
                </c:pt>
                <c:pt idx="71">
                  <c:v>1771</c:v>
                </c:pt>
                <c:pt idx="72">
                  <c:v>1772</c:v>
                </c:pt>
                <c:pt idx="73">
                  <c:v>1773</c:v>
                </c:pt>
                <c:pt idx="74">
                  <c:v>1774</c:v>
                </c:pt>
                <c:pt idx="75">
                  <c:v>1775</c:v>
                </c:pt>
                <c:pt idx="76">
                  <c:v>1776</c:v>
                </c:pt>
                <c:pt idx="77">
                  <c:v>1777</c:v>
                </c:pt>
                <c:pt idx="78">
                  <c:v>1778</c:v>
                </c:pt>
                <c:pt idx="79">
                  <c:v>1779</c:v>
                </c:pt>
                <c:pt idx="80">
                  <c:v>1780</c:v>
                </c:pt>
                <c:pt idx="81">
                  <c:v>1781</c:v>
                </c:pt>
                <c:pt idx="82">
                  <c:v>1782</c:v>
                </c:pt>
                <c:pt idx="83">
                  <c:v>1783</c:v>
                </c:pt>
                <c:pt idx="84">
                  <c:v>1784</c:v>
                </c:pt>
                <c:pt idx="85">
                  <c:v>1785</c:v>
                </c:pt>
                <c:pt idx="86">
                  <c:v>1786</c:v>
                </c:pt>
                <c:pt idx="87">
                  <c:v>1787</c:v>
                </c:pt>
                <c:pt idx="88">
                  <c:v>1788</c:v>
                </c:pt>
                <c:pt idx="89">
                  <c:v>1789</c:v>
                </c:pt>
                <c:pt idx="90">
                  <c:v>1790</c:v>
                </c:pt>
                <c:pt idx="91">
                  <c:v>1791</c:v>
                </c:pt>
                <c:pt idx="92">
                  <c:v>1792</c:v>
                </c:pt>
                <c:pt idx="93">
                  <c:v>1793</c:v>
                </c:pt>
                <c:pt idx="94">
                  <c:v>1794</c:v>
                </c:pt>
                <c:pt idx="95">
                  <c:v>1795</c:v>
                </c:pt>
                <c:pt idx="96">
                  <c:v>1796</c:v>
                </c:pt>
                <c:pt idx="97">
                  <c:v>1797</c:v>
                </c:pt>
                <c:pt idx="98">
                  <c:v>1798</c:v>
                </c:pt>
                <c:pt idx="99">
                  <c:v>1799</c:v>
                </c:pt>
                <c:pt idx="100">
                  <c:v>1800</c:v>
                </c:pt>
                <c:pt idx="101">
                  <c:v>1801</c:v>
                </c:pt>
                <c:pt idx="102">
                  <c:v>1802</c:v>
                </c:pt>
                <c:pt idx="103">
                  <c:v>1803</c:v>
                </c:pt>
                <c:pt idx="104">
                  <c:v>1804</c:v>
                </c:pt>
                <c:pt idx="105">
                  <c:v>1805</c:v>
                </c:pt>
                <c:pt idx="106">
                  <c:v>1806</c:v>
                </c:pt>
                <c:pt idx="107">
                  <c:v>1807</c:v>
                </c:pt>
                <c:pt idx="108">
                  <c:v>1808</c:v>
                </c:pt>
                <c:pt idx="109">
                  <c:v>1809</c:v>
                </c:pt>
                <c:pt idx="110">
                  <c:v>1810</c:v>
                </c:pt>
                <c:pt idx="111">
                  <c:v>1811</c:v>
                </c:pt>
                <c:pt idx="112">
                  <c:v>1812</c:v>
                </c:pt>
                <c:pt idx="113">
                  <c:v>1813</c:v>
                </c:pt>
                <c:pt idx="114">
                  <c:v>1814</c:v>
                </c:pt>
                <c:pt idx="115">
                  <c:v>1815</c:v>
                </c:pt>
                <c:pt idx="116">
                  <c:v>1816</c:v>
                </c:pt>
                <c:pt idx="117">
                  <c:v>1817</c:v>
                </c:pt>
                <c:pt idx="118">
                  <c:v>1818</c:v>
                </c:pt>
                <c:pt idx="119">
                  <c:v>1819</c:v>
                </c:pt>
                <c:pt idx="120">
                  <c:v>1820</c:v>
                </c:pt>
                <c:pt idx="121">
                  <c:v>1821</c:v>
                </c:pt>
                <c:pt idx="122">
                  <c:v>1822</c:v>
                </c:pt>
                <c:pt idx="123">
                  <c:v>1823</c:v>
                </c:pt>
                <c:pt idx="124">
                  <c:v>1824</c:v>
                </c:pt>
                <c:pt idx="125">
                  <c:v>1825</c:v>
                </c:pt>
                <c:pt idx="126">
                  <c:v>1826</c:v>
                </c:pt>
                <c:pt idx="127">
                  <c:v>1827</c:v>
                </c:pt>
                <c:pt idx="128">
                  <c:v>1828</c:v>
                </c:pt>
                <c:pt idx="129">
                  <c:v>1829</c:v>
                </c:pt>
                <c:pt idx="130">
                  <c:v>1830</c:v>
                </c:pt>
                <c:pt idx="131">
                  <c:v>1831</c:v>
                </c:pt>
                <c:pt idx="132">
                  <c:v>1832</c:v>
                </c:pt>
                <c:pt idx="133">
                  <c:v>1833</c:v>
                </c:pt>
                <c:pt idx="134">
                  <c:v>1834</c:v>
                </c:pt>
                <c:pt idx="135">
                  <c:v>1835</c:v>
                </c:pt>
                <c:pt idx="136">
                  <c:v>1836</c:v>
                </c:pt>
                <c:pt idx="137">
                  <c:v>1837</c:v>
                </c:pt>
                <c:pt idx="138">
                  <c:v>1838</c:v>
                </c:pt>
                <c:pt idx="139">
                  <c:v>1839</c:v>
                </c:pt>
                <c:pt idx="140">
                  <c:v>1840</c:v>
                </c:pt>
                <c:pt idx="141">
                  <c:v>1841</c:v>
                </c:pt>
                <c:pt idx="142">
                  <c:v>1842</c:v>
                </c:pt>
                <c:pt idx="143">
                  <c:v>1843</c:v>
                </c:pt>
                <c:pt idx="144">
                  <c:v>1844</c:v>
                </c:pt>
                <c:pt idx="145">
                  <c:v>1845</c:v>
                </c:pt>
                <c:pt idx="146">
                  <c:v>1846</c:v>
                </c:pt>
                <c:pt idx="147">
                  <c:v>1847</c:v>
                </c:pt>
                <c:pt idx="148">
                  <c:v>1848</c:v>
                </c:pt>
                <c:pt idx="149">
                  <c:v>1849</c:v>
                </c:pt>
                <c:pt idx="150">
                  <c:v>1850</c:v>
                </c:pt>
                <c:pt idx="151">
                  <c:v>1851</c:v>
                </c:pt>
                <c:pt idx="152">
                  <c:v>1852</c:v>
                </c:pt>
                <c:pt idx="153">
                  <c:v>1853</c:v>
                </c:pt>
                <c:pt idx="154">
                  <c:v>1854</c:v>
                </c:pt>
                <c:pt idx="155">
                  <c:v>1855</c:v>
                </c:pt>
                <c:pt idx="156">
                  <c:v>1856</c:v>
                </c:pt>
                <c:pt idx="157">
                  <c:v>1857</c:v>
                </c:pt>
                <c:pt idx="158">
                  <c:v>1858</c:v>
                </c:pt>
                <c:pt idx="159">
                  <c:v>1859</c:v>
                </c:pt>
                <c:pt idx="160">
                  <c:v>1860</c:v>
                </c:pt>
                <c:pt idx="161">
                  <c:v>1861</c:v>
                </c:pt>
                <c:pt idx="162">
                  <c:v>1862</c:v>
                </c:pt>
                <c:pt idx="163">
                  <c:v>1863</c:v>
                </c:pt>
                <c:pt idx="164">
                  <c:v>1864</c:v>
                </c:pt>
                <c:pt idx="165">
                  <c:v>1865</c:v>
                </c:pt>
                <c:pt idx="166">
                  <c:v>1866</c:v>
                </c:pt>
                <c:pt idx="167">
                  <c:v>1867</c:v>
                </c:pt>
                <c:pt idx="168">
                  <c:v>1868</c:v>
                </c:pt>
                <c:pt idx="169">
                  <c:v>1869</c:v>
                </c:pt>
                <c:pt idx="170">
                  <c:v>1870</c:v>
                </c:pt>
                <c:pt idx="171">
                  <c:v>1871</c:v>
                </c:pt>
                <c:pt idx="172">
                  <c:v>1872</c:v>
                </c:pt>
                <c:pt idx="173">
                  <c:v>1873</c:v>
                </c:pt>
                <c:pt idx="174">
                  <c:v>1874</c:v>
                </c:pt>
                <c:pt idx="175">
                  <c:v>1875</c:v>
                </c:pt>
                <c:pt idx="176">
                  <c:v>1876</c:v>
                </c:pt>
                <c:pt idx="177">
                  <c:v>1877</c:v>
                </c:pt>
                <c:pt idx="178">
                  <c:v>1878</c:v>
                </c:pt>
                <c:pt idx="179">
                  <c:v>1879</c:v>
                </c:pt>
                <c:pt idx="180">
                  <c:v>1880</c:v>
                </c:pt>
                <c:pt idx="181">
                  <c:v>1881</c:v>
                </c:pt>
                <c:pt idx="182">
                  <c:v>1882</c:v>
                </c:pt>
                <c:pt idx="183">
                  <c:v>1883</c:v>
                </c:pt>
                <c:pt idx="184">
                  <c:v>1884</c:v>
                </c:pt>
                <c:pt idx="185">
                  <c:v>1885</c:v>
                </c:pt>
                <c:pt idx="186">
                  <c:v>1886</c:v>
                </c:pt>
                <c:pt idx="187">
                  <c:v>1887</c:v>
                </c:pt>
                <c:pt idx="188">
                  <c:v>1888</c:v>
                </c:pt>
                <c:pt idx="189">
                  <c:v>1889</c:v>
                </c:pt>
                <c:pt idx="190">
                  <c:v>1890</c:v>
                </c:pt>
                <c:pt idx="191">
                  <c:v>1891</c:v>
                </c:pt>
                <c:pt idx="192">
                  <c:v>1892</c:v>
                </c:pt>
                <c:pt idx="193">
                  <c:v>1893</c:v>
                </c:pt>
                <c:pt idx="194">
                  <c:v>1894</c:v>
                </c:pt>
                <c:pt idx="195">
                  <c:v>1895</c:v>
                </c:pt>
                <c:pt idx="196">
                  <c:v>1896</c:v>
                </c:pt>
                <c:pt idx="197">
                  <c:v>1897</c:v>
                </c:pt>
                <c:pt idx="198">
                  <c:v>1898</c:v>
                </c:pt>
                <c:pt idx="199">
                  <c:v>1899</c:v>
                </c:pt>
                <c:pt idx="200">
                  <c:v>1900</c:v>
                </c:pt>
                <c:pt idx="201">
                  <c:v>1901</c:v>
                </c:pt>
                <c:pt idx="202">
                  <c:v>1902</c:v>
                </c:pt>
                <c:pt idx="203">
                  <c:v>1903</c:v>
                </c:pt>
                <c:pt idx="204">
                  <c:v>1904</c:v>
                </c:pt>
                <c:pt idx="205">
                  <c:v>1905</c:v>
                </c:pt>
                <c:pt idx="206">
                  <c:v>1906</c:v>
                </c:pt>
                <c:pt idx="207">
                  <c:v>1907</c:v>
                </c:pt>
                <c:pt idx="208">
                  <c:v>1908</c:v>
                </c:pt>
                <c:pt idx="209">
                  <c:v>1909</c:v>
                </c:pt>
                <c:pt idx="210">
                  <c:v>1910</c:v>
                </c:pt>
                <c:pt idx="211">
                  <c:v>1911</c:v>
                </c:pt>
                <c:pt idx="212">
                  <c:v>1912</c:v>
                </c:pt>
                <c:pt idx="213">
                  <c:v>1913</c:v>
                </c:pt>
                <c:pt idx="214">
                  <c:v>1914</c:v>
                </c:pt>
                <c:pt idx="215">
                  <c:v>1915</c:v>
                </c:pt>
                <c:pt idx="216">
                  <c:v>1916</c:v>
                </c:pt>
                <c:pt idx="217">
                  <c:v>1917</c:v>
                </c:pt>
                <c:pt idx="218">
                  <c:v>1918</c:v>
                </c:pt>
                <c:pt idx="219">
                  <c:v>1919</c:v>
                </c:pt>
                <c:pt idx="220">
                  <c:v>1920</c:v>
                </c:pt>
                <c:pt idx="221">
                  <c:v>1921</c:v>
                </c:pt>
                <c:pt idx="222">
                  <c:v>1922</c:v>
                </c:pt>
                <c:pt idx="223">
                  <c:v>1923</c:v>
                </c:pt>
                <c:pt idx="224">
                  <c:v>1924</c:v>
                </c:pt>
                <c:pt idx="225">
                  <c:v>1925</c:v>
                </c:pt>
                <c:pt idx="226">
                  <c:v>1926</c:v>
                </c:pt>
                <c:pt idx="227">
                  <c:v>1927</c:v>
                </c:pt>
                <c:pt idx="228">
                  <c:v>1928</c:v>
                </c:pt>
                <c:pt idx="229">
                  <c:v>1929</c:v>
                </c:pt>
                <c:pt idx="230">
                  <c:v>1930</c:v>
                </c:pt>
                <c:pt idx="231">
                  <c:v>1931</c:v>
                </c:pt>
                <c:pt idx="232">
                  <c:v>1932</c:v>
                </c:pt>
                <c:pt idx="233">
                  <c:v>1933</c:v>
                </c:pt>
                <c:pt idx="234">
                  <c:v>1934</c:v>
                </c:pt>
                <c:pt idx="235">
                  <c:v>1935</c:v>
                </c:pt>
                <c:pt idx="236">
                  <c:v>1936</c:v>
                </c:pt>
                <c:pt idx="237">
                  <c:v>1937</c:v>
                </c:pt>
                <c:pt idx="238">
                  <c:v>1938</c:v>
                </c:pt>
                <c:pt idx="239">
                  <c:v>1939</c:v>
                </c:pt>
                <c:pt idx="240">
                  <c:v>1940</c:v>
                </c:pt>
                <c:pt idx="241">
                  <c:v>1941</c:v>
                </c:pt>
                <c:pt idx="242">
                  <c:v>1942</c:v>
                </c:pt>
                <c:pt idx="243">
                  <c:v>1943</c:v>
                </c:pt>
                <c:pt idx="244">
                  <c:v>1944</c:v>
                </c:pt>
                <c:pt idx="245">
                  <c:v>1945</c:v>
                </c:pt>
                <c:pt idx="246">
                  <c:v>1946</c:v>
                </c:pt>
                <c:pt idx="247">
                  <c:v>1947</c:v>
                </c:pt>
                <c:pt idx="248">
                  <c:v>1948</c:v>
                </c:pt>
                <c:pt idx="249">
                  <c:v>1949</c:v>
                </c:pt>
                <c:pt idx="250">
                  <c:v>1950</c:v>
                </c:pt>
                <c:pt idx="251">
                  <c:v>1951</c:v>
                </c:pt>
                <c:pt idx="252">
                  <c:v>1952</c:v>
                </c:pt>
                <c:pt idx="253">
                  <c:v>1953</c:v>
                </c:pt>
                <c:pt idx="254">
                  <c:v>1954</c:v>
                </c:pt>
                <c:pt idx="255">
                  <c:v>1955</c:v>
                </c:pt>
                <c:pt idx="256">
                  <c:v>1956</c:v>
                </c:pt>
                <c:pt idx="257">
                  <c:v>1957</c:v>
                </c:pt>
                <c:pt idx="258">
                  <c:v>1958</c:v>
                </c:pt>
                <c:pt idx="259">
                  <c:v>1959</c:v>
                </c:pt>
                <c:pt idx="260">
                  <c:v>1960</c:v>
                </c:pt>
                <c:pt idx="261">
                  <c:v>1961</c:v>
                </c:pt>
                <c:pt idx="262">
                  <c:v>1962</c:v>
                </c:pt>
                <c:pt idx="263">
                  <c:v>1963</c:v>
                </c:pt>
                <c:pt idx="264">
                  <c:v>1964</c:v>
                </c:pt>
                <c:pt idx="265">
                  <c:v>1965</c:v>
                </c:pt>
                <c:pt idx="266">
                  <c:v>1966</c:v>
                </c:pt>
                <c:pt idx="267">
                  <c:v>1967</c:v>
                </c:pt>
                <c:pt idx="268">
                  <c:v>1968</c:v>
                </c:pt>
                <c:pt idx="269">
                  <c:v>1969</c:v>
                </c:pt>
                <c:pt idx="270">
                  <c:v>1970</c:v>
                </c:pt>
                <c:pt idx="271">
                  <c:v>1971</c:v>
                </c:pt>
                <c:pt idx="272">
                  <c:v>1972</c:v>
                </c:pt>
                <c:pt idx="273">
                  <c:v>1973</c:v>
                </c:pt>
                <c:pt idx="274">
                  <c:v>1974</c:v>
                </c:pt>
                <c:pt idx="275">
                  <c:v>1975</c:v>
                </c:pt>
                <c:pt idx="276">
                  <c:v>1976</c:v>
                </c:pt>
                <c:pt idx="277">
                  <c:v>1977</c:v>
                </c:pt>
                <c:pt idx="278">
                  <c:v>1978</c:v>
                </c:pt>
                <c:pt idx="279">
                  <c:v>1979</c:v>
                </c:pt>
                <c:pt idx="280">
                  <c:v>1980</c:v>
                </c:pt>
                <c:pt idx="281">
                  <c:v>1981</c:v>
                </c:pt>
                <c:pt idx="282">
                  <c:v>1982</c:v>
                </c:pt>
                <c:pt idx="283">
                  <c:v>1983</c:v>
                </c:pt>
                <c:pt idx="284">
                  <c:v>1984</c:v>
                </c:pt>
                <c:pt idx="285">
                  <c:v>1985</c:v>
                </c:pt>
                <c:pt idx="286">
                  <c:v>1986</c:v>
                </c:pt>
                <c:pt idx="287">
                  <c:v>1987</c:v>
                </c:pt>
                <c:pt idx="288">
                  <c:v>1988</c:v>
                </c:pt>
                <c:pt idx="289">
                  <c:v>1989</c:v>
                </c:pt>
                <c:pt idx="290">
                  <c:v>1990</c:v>
                </c:pt>
                <c:pt idx="291">
                  <c:v>1991</c:v>
                </c:pt>
                <c:pt idx="292">
                  <c:v>1992</c:v>
                </c:pt>
                <c:pt idx="293">
                  <c:v>1993</c:v>
                </c:pt>
                <c:pt idx="294">
                  <c:v>1994</c:v>
                </c:pt>
                <c:pt idx="295">
                  <c:v>1995</c:v>
                </c:pt>
                <c:pt idx="296">
                  <c:v>1996</c:v>
                </c:pt>
                <c:pt idx="297">
                  <c:v>1997</c:v>
                </c:pt>
                <c:pt idx="298">
                  <c:v>1998</c:v>
                </c:pt>
                <c:pt idx="299">
                  <c:v>1999</c:v>
                </c:pt>
                <c:pt idx="300">
                  <c:v>2000</c:v>
                </c:pt>
                <c:pt idx="301">
                  <c:v>2001</c:v>
                </c:pt>
                <c:pt idx="302">
                  <c:v>2002</c:v>
                </c:pt>
                <c:pt idx="303">
                  <c:v>2003</c:v>
                </c:pt>
                <c:pt idx="304">
                  <c:v>2004</c:v>
                </c:pt>
                <c:pt idx="305">
                  <c:v>2005</c:v>
                </c:pt>
                <c:pt idx="306">
                  <c:v>2006</c:v>
                </c:pt>
                <c:pt idx="307">
                  <c:v>2007</c:v>
                </c:pt>
                <c:pt idx="308">
                  <c:v>2008</c:v>
                </c:pt>
                <c:pt idx="309">
                  <c:v>2009</c:v>
                </c:pt>
                <c:pt idx="310">
                  <c:v>2010</c:v>
                </c:pt>
                <c:pt idx="311">
                  <c:v>2011</c:v>
                </c:pt>
                <c:pt idx="312">
                  <c:v>2012</c:v>
                </c:pt>
                <c:pt idx="313">
                  <c:v>2013</c:v>
                </c:pt>
                <c:pt idx="314">
                  <c:v>2014</c:v>
                </c:pt>
                <c:pt idx="315">
                  <c:v>2015</c:v>
                </c:pt>
                <c:pt idx="316">
                  <c:v>2016</c:v>
                </c:pt>
                <c:pt idx="317">
                  <c:v>2017</c:v>
                </c:pt>
                <c:pt idx="318">
                  <c:v>2018</c:v>
                </c:pt>
              </c:numCache>
            </c:numRef>
          </c:cat>
          <c:val>
            <c:numRef>
              <c:f>DataGS10.9!$E$6:$E$324</c:f>
              <c:numCache>
                <c:formatCode>General</c:formatCode>
                <c:ptCount val="319"/>
                <c:pt idx="0" formatCode="0%">
                  <c:v>0.3</c:v>
                </c:pt>
                <c:pt idx="50" formatCode="0%">
                  <c:v>0.40922851668040355</c:v>
                </c:pt>
                <c:pt idx="70" formatCode="0%">
                  <c:v>0.55000000000000004</c:v>
                </c:pt>
                <c:pt idx="80" formatCode="0%">
                  <c:v>0.8</c:v>
                </c:pt>
                <c:pt idx="90" formatCode="0%">
                  <c:v>0.9</c:v>
                </c:pt>
                <c:pt idx="110" formatCode="0%">
                  <c:v>0.14767045282019675</c:v>
                </c:pt>
                <c:pt idx="120" formatCode="0%">
                  <c:v>0.46691488666797304</c:v>
                </c:pt>
                <c:pt idx="130" formatCode="0%">
                  <c:v>0.60144407713906067</c:v>
                </c:pt>
                <c:pt idx="140" formatCode="0%">
                  <c:v>0.43689985520609986</c:v>
                </c:pt>
                <c:pt idx="150" formatCode="0%">
                  <c:v>0.47619799866952423</c:v>
                </c:pt>
                <c:pt idx="151" formatCode="0%">
                  <c:v>0.52478801036646361</c:v>
                </c:pt>
                <c:pt idx="152" formatCode="0%">
                  <c:v>0.49467595830893435</c:v>
                </c:pt>
                <c:pt idx="153" formatCode="0%">
                  <c:v>0.47286161591490694</c:v>
                </c:pt>
                <c:pt idx="154" formatCode="0%">
                  <c:v>0.44649529943647592</c:v>
                </c:pt>
                <c:pt idx="155" formatCode="0%">
                  <c:v>0.44777414463949722</c:v>
                </c:pt>
                <c:pt idx="156" formatCode="0%">
                  <c:v>0.45612010249830864</c:v>
                </c:pt>
                <c:pt idx="157" formatCode="0%">
                  <c:v>0.49911745846163608</c:v>
                </c:pt>
                <c:pt idx="158" formatCode="0%">
                  <c:v>0.56340780619372766</c:v>
                </c:pt>
                <c:pt idx="159" formatCode="0%">
                  <c:v>0.58916132117124653</c:v>
                </c:pt>
                <c:pt idx="160" formatCode="0%">
                  <c:v>0.5754700157802829</c:v>
                </c:pt>
                <c:pt idx="161" formatCode="0%">
                  <c:v>0.57940941252335854</c:v>
                </c:pt>
                <c:pt idx="162" formatCode="0%">
                  <c:v>0.57624708972985916</c:v>
                </c:pt>
                <c:pt idx="163" formatCode="0%">
                  <c:v>0.5720747648170692</c:v>
                </c:pt>
                <c:pt idx="164" formatCode="0%">
                  <c:v>0.57334684665127922</c:v>
                </c:pt>
                <c:pt idx="165" formatCode="0%">
                  <c:v>0.5954328987585561</c:v>
                </c:pt>
                <c:pt idx="166" formatCode="0%">
                  <c:v>0.58243770098369363</c:v>
                </c:pt>
                <c:pt idx="167" formatCode="0%">
                  <c:v>0.59729948754435291</c:v>
                </c:pt>
                <c:pt idx="168" formatCode="0%">
                  <c:v>0.56188464740108723</c:v>
                </c:pt>
                <c:pt idx="169" formatCode="0%">
                  <c:v>0.59308429124474427</c:v>
                </c:pt>
                <c:pt idx="170" formatCode="0%">
                  <c:v>0.5984193520197858</c:v>
                </c:pt>
                <c:pt idx="171" formatCode="0%">
                  <c:v>0.6220899221662598</c:v>
                </c:pt>
                <c:pt idx="172" formatCode="0%">
                  <c:v>0.69991396737995926</c:v>
                </c:pt>
                <c:pt idx="173" formatCode="0%">
                  <c:v>0.82247942407387375</c:v>
                </c:pt>
                <c:pt idx="174" formatCode="0%">
                  <c:v>0.83707751346562409</c:v>
                </c:pt>
                <c:pt idx="175" formatCode="0%">
                  <c:v>0.85960738619247778</c:v>
                </c:pt>
                <c:pt idx="176" formatCode="0%">
                  <c:v>0.8765427160506174</c:v>
                </c:pt>
                <c:pt idx="177" formatCode="0%">
                  <c:v>0.87888187185829925</c:v>
                </c:pt>
                <c:pt idx="178" formatCode="0%">
                  <c:v>0.94133582107605829</c:v>
                </c:pt>
                <c:pt idx="179" formatCode="0%">
                  <c:v>0.97060265926560596</c:v>
                </c:pt>
                <c:pt idx="180" formatCode="0%">
                  <c:v>0.92901064904552433</c:v>
                </c:pt>
                <c:pt idx="181" formatCode="0%">
                  <c:v>0.88604748149013624</c:v>
                </c:pt>
                <c:pt idx="182" formatCode="0%">
                  <c:v>0.87642407235216246</c:v>
                </c:pt>
                <c:pt idx="183" formatCode="0%">
                  <c:v>0.93944500595669311</c:v>
                </c:pt>
                <c:pt idx="184" formatCode="0%">
                  <c:v>1.0108184920603647</c:v>
                </c:pt>
                <c:pt idx="185" formatCode="0%">
                  <c:v>1.0564922934973109</c:v>
                </c:pt>
                <c:pt idx="186" formatCode="0%">
                  <c:v>1.0801622135931919</c:v>
                </c:pt>
                <c:pt idx="187" formatCode="0%">
                  <c:v>1.0841507265773129</c:v>
                </c:pt>
                <c:pt idx="188" formatCode="0%">
                  <c:v>1.0478485130907986</c:v>
                </c:pt>
                <c:pt idx="189" formatCode="0%">
                  <c:v>1.0377709721963664</c:v>
                </c:pt>
                <c:pt idx="190" formatCode="0%">
                  <c:v>1.0012563635230565</c:v>
                </c:pt>
                <c:pt idx="191" formatCode="0%">
                  <c:v>0.97707336610567286</c:v>
                </c:pt>
                <c:pt idx="192" formatCode="0%">
                  <c:v>0.9644304607496863</c:v>
                </c:pt>
                <c:pt idx="193" formatCode="0%">
                  <c:v>0.98293297136938718</c:v>
                </c:pt>
                <c:pt idx="194" formatCode="0%">
                  <c:v>0.98328453362214763</c:v>
                </c:pt>
                <c:pt idx="195" formatCode="0%">
                  <c:v>1.0117696625723376</c:v>
                </c:pt>
                <c:pt idx="196" formatCode="0%">
                  <c:v>0.92668974872034104</c:v>
                </c:pt>
                <c:pt idx="197" formatCode="0%">
                  <c:v>0.97682803993662015</c:v>
                </c:pt>
                <c:pt idx="198" formatCode="0%">
                  <c:v>0.93203628182361653</c:v>
                </c:pt>
                <c:pt idx="199" formatCode="0%">
                  <c:v>0.89665732618432692</c:v>
                </c:pt>
                <c:pt idx="200" formatCode="0%">
                  <c:v>0.88714291267342293</c:v>
                </c:pt>
                <c:pt idx="201" formatCode="0%">
                  <c:v>0.94765920276744231</c:v>
                </c:pt>
                <c:pt idx="202" formatCode="0%">
                  <c:v>0.97802923403401842</c:v>
                </c:pt>
                <c:pt idx="203" formatCode="0%">
                  <c:v>0.93147168457730189</c:v>
                </c:pt>
                <c:pt idx="204" formatCode="0%">
                  <c:v>0.9135772680278571</c:v>
                </c:pt>
                <c:pt idx="205" formatCode="0%">
                  <c:v>0.90619602915366715</c:v>
                </c:pt>
                <c:pt idx="206" formatCode="0%">
                  <c:v>0.91316574972565079</c:v>
                </c:pt>
                <c:pt idx="207" formatCode="0%">
                  <c:v>0.81624049407390775</c:v>
                </c:pt>
                <c:pt idx="208" formatCode="0%">
                  <c:v>0.82360231485138236</c:v>
                </c:pt>
                <c:pt idx="209" formatCode="0%">
                  <c:v>0.82644005157565825</c:v>
                </c:pt>
                <c:pt idx="210" formatCode="0%">
                  <c:v>0.86858656535014145</c:v>
                </c:pt>
                <c:pt idx="211" formatCode="0%">
                  <c:v>0.77611636686083796</c:v>
                </c:pt>
                <c:pt idx="212" formatCode="0%">
                  <c:v>0.71552521162726301</c:v>
                </c:pt>
                <c:pt idx="213" formatCode="0%">
                  <c:v>0.73908760206710977</c:v>
                </c:pt>
                <c:pt idx="214" formatCode="0%">
                  <c:v>0.86605057253352091</c:v>
                </c:pt>
                <c:pt idx="215" formatCode="0%">
                  <c:v>0.96472022218947129</c:v>
                </c:pt>
                <c:pt idx="216" formatCode="0%">
                  <c:v>1.115296918096198</c:v>
                </c:pt>
                <c:pt idx="217" formatCode="0%">
                  <c:v>1.3233959001805402</c:v>
                </c:pt>
                <c:pt idx="218" formatCode="0%">
                  <c:v>1.6364678658312581</c:v>
                </c:pt>
                <c:pt idx="219" formatCode="0%">
                  <c:v>1.7854547459903394</c:v>
                </c:pt>
                <c:pt idx="220" formatCode="0%">
                  <c:v>1.5459487347407179</c:v>
                </c:pt>
                <c:pt idx="221" formatCode="0%">
                  <c:v>1.7452006448340869</c:v>
                </c:pt>
                <c:pt idx="222" formatCode="0%">
                  <c:v>1.8375133516167694</c:v>
                </c:pt>
                <c:pt idx="223" formatCode="0%">
                  <c:v>1.7656972296073847</c:v>
                </c:pt>
                <c:pt idx="224" formatCode="0%">
                  <c:v>1.5987900105413213</c:v>
                </c:pt>
                <c:pt idx="225" formatCode="0%">
                  <c:v>1.4865320400688531</c:v>
                </c:pt>
                <c:pt idx="226" formatCode="0%">
                  <c:v>1.2372486503107643</c:v>
                </c:pt>
                <c:pt idx="227" formatCode="0%">
                  <c:v>1.2346715827046497</c:v>
                </c:pt>
                <c:pt idx="228" formatCode="0%">
                  <c:v>1.1368792505121761</c:v>
                </c:pt>
                <c:pt idx="229" formatCode="0%">
                  <c:v>1.0449160901121073</c:v>
                </c:pt>
                <c:pt idx="230" formatCode="0%">
                  <c:v>1.0459046487181844</c:v>
                </c:pt>
                <c:pt idx="231" formatCode="0%">
                  <c:v>1.0847839241935342</c:v>
                </c:pt>
                <c:pt idx="232" formatCode="0%">
                  <c:v>1.1618648513497976</c:v>
                </c:pt>
                <c:pt idx="233" formatCode="0%">
                  <c:v>1.13076720928848</c:v>
                </c:pt>
                <c:pt idx="234" formatCode="0%">
                  <c:v>1.2773702125767632</c:v>
                </c:pt>
                <c:pt idx="235" formatCode="0%">
                  <c:v>1.3998753545754963</c:v>
                </c:pt>
                <c:pt idx="236" formatCode="0%">
                  <c:v>1.2348127057891847</c:v>
                </c:pt>
                <c:pt idx="237" formatCode="0%">
                  <c:v>1.0375475931390112</c:v>
                </c:pt>
                <c:pt idx="238" formatCode="0%">
                  <c:v>1.0340866426352386</c:v>
                </c:pt>
                <c:pt idx="239" formatCode="0%">
                  <c:v>1.01035873619379</c:v>
                </c:pt>
                <c:pt idx="240" formatCode="0%">
                  <c:v>1.6558123978690202</c:v>
                </c:pt>
                <c:pt idx="241" formatCode="0%">
                  <c:v>1.996269497789106</c:v>
                </c:pt>
                <c:pt idx="242" formatCode="0%">
                  <c:v>2.1009564866554182</c:v>
                </c:pt>
                <c:pt idx="243" formatCode="0%">
                  <c:v>2.3540706956911914</c:v>
                </c:pt>
                <c:pt idx="244" formatCode="0%">
                  <c:v>2.7283004510259317</c:v>
                </c:pt>
                <c:pt idx="245" formatCode="0%">
                  <c:v>1.6774190893383389</c:v>
                </c:pt>
                <c:pt idx="246" formatCode="0%">
                  <c:v>0.85970010311903855</c:v>
                </c:pt>
                <c:pt idx="247" formatCode="0%">
                  <c:v>0.67077386868519595</c:v>
                </c:pt>
                <c:pt idx="248" formatCode="0%">
                  <c:v>0.46861880285781998</c:v>
                </c:pt>
                <c:pt idx="249" formatCode="0%">
                  <c:v>0.46111670494125689</c:v>
                </c:pt>
                <c:pt idx="250" formatCode="0%">
                  <c:v>0.42724995461406989</c:v>
                </c:pt>
                <c:pt idx="251" formatCode="0%">
                  <c:v>0.35570115340734881</c:v>
                </c:pt>
                <c:pt idx="252" formatCode="0%">
                  <c:v>0.33481803948928862</c:v>
                </c:pt>
                <c:pt idx="253" formatCode="0%">
                  <c:v>0.3609991769104966</c:v>
                </c:pt>
                <c:pt idx="254" formatCode="0%">
                  <c:v>0.36379569614526336</c:v>
                </c:pt>
                <c:pt idx="255" formatCode="0%">
                  <c:v>0.35027474169314826</c:v>
                </c:pt>
                <c:pt idx="256" formatCode="0%">
                  <c:v>0.34170811785177296</c:v>
                </c:pt>
                <c:pt idx="257" formatCode="0%">
                  <c:v>0.33452007740306583</c:v>
                </c:pt>
                <c:pt idx="258" formatCode="0%">
                  <c:v>0.325199338211343</c:v>
                </c:pt>
                <c:pt idx="259" formatCode="0%">
                  <c:v>0.32692544707291743</c:v>
                </c:pt>
                <c:pt idx="260" formatCode="0%">
                  <c:v>0.30208403264845807</c:v>
                </c:pt>
                <c:pt idx="261" formatCode="0%">
                  <c:v>0.28091864432082181</c:v>
                </c:pt>
                <c:pt idx="262" formatCode="0%">
                  <c:v>0.25105121304806011</c:v>
                </c:pt>
                <c:pt idx="263" formatCode="0%">
                  <c:v>0.23007331209358967</c:v>
                </c:pt>
                <c:pt idx="264" formatCode="0%">
                  <c:v>0.21076698775684008</c:v>
                </c:pt>
                <c:pt idx="265" formatCode="0%">
                  <c:v>0.19016306195085042</c:v>
                </c:pt>
                <c:pt idx="266" formatCode="0%">
                  <c:v>0.16779451433917966</c:v>
                </c:pt>
                <c:pt idx="267" formatCode="0%">
                  <c:v>0.16077293799902262</c:v>
                </c:pt>
                <c:pt idx="268" formatCode="0%">
                  <c:v>0.16256752019651502</c:v>
                </c:pt>
                <c:pt idx="269" formatCode="0%">
                  <c:v>0.14907563319665193</c:v>
                </c:pt>
                <c:pt idx="270" formatCode="0%">
                  <c:v>0.21702840886728797</c:v>
                </c:pt>
                <c:pt idx="271" formatCode="0%">
                  <c:v>0.22980307312588399</c:v>
                </c:pt>
                <c:pt idx="272" formatCode="0%">
                  <c:v>0.24997316040719803</c:v>
                </c:pt>
                <c:pt idx="273" formatCode="0%">
                  <c:v>0.264820743130457</c:v>
                </c:pt>
                <c:pt idx="274" formatCode="0%">
                  <c:v>0.28229278811373493</c:v>
                </c:pt>
                <c:pt idx="275" formatCode="0%">
                  <c:v>0.32703598247452598</c:v>
                </c:pt>
                <c:pt idx="276" formatCode="0%">
                  <c:v>0.36434223026250212</c:v>
                </c:pt>
                <c:pt idx="277" formatCode="0%">
                  <c:v>0.35932388881433408</c:v>
                </c:pt>
                <c:pt idx="278" formatCode="0%">
                  <c:v>0.36085129797405135</c:v>
                </c:pt>
                <c:pt idx="279" formatCode="0%">
                  <c:v>0.36597021869714014</c:v>
                </c:pt>
                <c:pt idx="280" formatCode="0%">
                  <c:v>0.36781532154461571</c:v>
                </c:pt>
                <c:pt idx="281" formatCode="0%">
                  <c:v>0.36656069742670017</c:v>
                </c:pt>
                <c:pt idx="282" formatCode="0%">
                  <c:v>0.3868098620533385</c:v>
                </c:pt>
                <c:pt idx="283" formatCode="0%">
                  <c:v>0.41718744357002741</c:v>
                </c:pt>
                <c:pt idx="284" formatCode="0%">
                  <c:v>0.43191365238351986</c:v>
                </c:pt>
                <c:pt idx="285" formatCode="0%">
                  <c:v>0.45356343552089506</c:v>
                </c:pt>
                <c:pt idx="286" formatCode="0%">
                  <c:v>0.47235602631416229</c:v>
                </c:pt>
                <c:pt idx="287" formatCode="0%">
                  <c:v>0.49376565602214223</c:v>
                </c:pt>
                <c:pt idx="288" formatCode="0%">
                  <c:v>0.4907347882119496</c:v>
                </c:pt>
                <c:pt idx="289" formatCode="0%">
                  <c:v>0.49034446197823128</c:v>
                </c:pt>
                <c:pt idx="290" formatCode="0%">
                  <c:v>0.4994238087981841</c:v>
                </c:pt>
                <c:pt idx="291" formatCode="0%">
                  <c:v>0.51951961029737292</c:v>
                </c:pt>
                <c:pt idx="292" formatCode="0%">
                  <c:v>0.55212545068600116</c:v>
                </c:pt>
                <c:pt idx="293" formatCode="0%">
                  <c:v>0.63689307780876703</c:v>
                </c:pt>
                <c:pt idx="294" formatCode="0%">
                  <c:v>0.685897279920475</c:v>
                </c:pt>
                <c:pt idx="295" formatCode="0%">
                  <c:v>0.79144692864790678</c:v>
                </c:pt>
                <c:pt idx="296" formatCode="0%">
                  <c:v>0.918380652635578</c:v>
                </c:pt>
                <c:pt idx="297" formatCode="0%">
                  <c:v>0.95383230705547883</c:v>
                </c:pt>
                <c:pt idx="298" formatCode="0%">
                  <c:v>0.96000065476033869</c:v>
                </c:pt>
                <c:pt idx="299" formatCode="0%">
                  <c:v>0.940765991448133</c:v>
                </c:pt>
                <c:pt idx="300" formatCode="0%">
                  <c:v>0.90411276116263983</c:v>
                </c:pt>
                <c:pt idx="301" formatCode="0%">
                  <c:v>0.89816322187855113</c:v>
                </c:pt>
                <c:pt idx="302" formatCode="0%">
                  <c:v>0.9345869576216691</c:v>
                </c:pt>
                <c:pt idx="303" formatCode="0%">
                  <c:v>0.97878036630151155</c:v>
                </c:pt>
                <c:pt idx="304" formatCode="0%">
                  <c:v>0.99486169074634434</c:v>
                </c:pt>
                <c:pt idx="305" formatCode="0%">
                  <c:v>1.0180033832561324</c:v>
                </c:pt>
                <c:pt idx="306" formatCode="0%">
                  <c:v>1.0003216184399744</c:v>
                </c:pt>
                <c:pt idx="307" formatCode="0%">
                  <c:v>0.96962944140171192</c:v>
                </c:pt>
                <c:pt idx="308" formatCode="0%">
                  <c:v>1.0203563296514824</c:v>
                </c:pt>
                <c:pt idx="309" formatCode="0%">
                  <c:v>1.162484403290714</c:v>
                </c:pt>
                <c:pt idx="310" formatCode="0%">
                  <c:v>1.2234179487553591</c:v>
                </c:pt>
                <c:pt idx="311" formatCode="0%">
                  <c:v>1.266307675239803</c:v>
                </c:pt>
                <c:pt idx="312" formatCode="0%">
                  <c:v>1.3718446970218006</c:v>
                </c:pt>
                <c:pt idx="313" formatCode="0%">
                  <c:v>1.4544758100078583</c:v>
                </c:pt>
                <c:pt idx="314" formatCode="0%">
                  <c:v>1.5250953725508019</c:v>
                </c:pt>
                <c:pt idx="315" formatCode="0%">
                  <c:v>1.5774385456903006</c:v>
                </c:pt>
                <c:pt idx="316" formatCode="0%">
                  <c:v>1.5512669591205512</c:v>
                </c:pt>
                <c:pt idx="317" formatCode="0%">
                  <c:v>1.5643527524054259</c:v>
                </c:pt>
              </c:numCache>
            </c:numRef>
          </c:val>
          <c:smooth val="1"/>
        </c:ser>
        <c:ser>
          <c:idx val="2"/>
          <c:order val="2"/>
          <c:tx>
            <c:v>Germany</c:v>
          </c:tx>
          <c:spPr>
            <a:ln w="44450">
              <a:solidFill>
                <a:schemeClr val="accent6"/>
              </a:solidFill>
            </a:ln>
          </c:spPr>
          <c:marker>
            <c:symbol val="none"/>
          </c:marker>
          <c:cat>
            <c:numRef>
              <c:f>DataGS10.9!$A$6:$A$324</c:f>
              <c:numCache>
                <c:formatCode>General</c:formatCode>
                <c:ptCount val="319"/>
                <c:pt idx="0">
                  <c:v>1700</c:v>
                </c:pt>
                <c:pt idx="1">
                  <c:v>1701</c:v>
                </c:pt>
                <c:pt idx="2">
                  <c:v>1702</c:v>
                </c:pt>
                <c:pt idx="3">
                  <c:v>1703</c:v>
                </c:pt>
                <c:pt idx="4">
                  <c:v>1704</c:v>
                </c:pt>
                <c:pt idx="5">
                  <c:v>1705</c:v>
                </c:pt>
                <c:pt idx="6">
                  <c:v>1706</c:v>
                </c:pt>
                <c:pt idx="7">
                  <c:v>1707</c:v>
                </c:pt>
                <c:pt idx="8">
                  <c:v>1708</c:v>
                </c:pt>
                <c:pt idx="9">
                  <c:v>1709</c:v>
                </c:pt>
                <c:pt idx="10">
                  <c:v>1710</c:v>
                </c:pt>
                <c:pt idx="11">
                  <c:v>1711</c:v>
                </c:pt>
                <c:pt idx="12">
                  <c:v>1712</c:v>
                </c:pt>
                <c:pt idx="13">
                  <c:v>1713</c:v>
                </c:pt>
                <c:pt idx="14">
                  <c:v>1714</c:v>
                </c:pt>
                <c:pt idx="15">
                  <c:v>1715</c:v>
                </c:pt>
                <c:pt idx="16">
                  <c:v>1716</c:v>
                </c:pt>
                <c:pt idx="17">
                  <c:v>1717</c:v>
                </c:pt>
                <c:pt idx="18">
                  <c:v>1718</c:v>
                </c:pt>
                <c:pt idx="19">
                  <c:v>1719</c:v>
                </c:pt>
                <c:pt idx="20">
                  <c:v>1720</c:v>
                </c:pt>
                <c:pt idx="21">
                  <c:v>1721</c:v>
                </c:pt>
                <c:pt idx="22">
                  <c:v>1722</c:v>
                </c:pt>
                <c:pt idx="23">
                  <c:v>1723</c:v>
                </c:pt>
                <c:pt idx="24">
                  <c:v>1724</c:v>
                </c:pt>
                <c:pt idx="25">
                  <c:v>1725</c:v>
                </c:pt>
                <c:pt idx="26">
                  <c:v>1726</c:v>
                </c:pt>
                <c:pt idx="27">
                  <c:v>1727</c:v>
                </c:pt>
                <c:pt idx="28">
                  <c:v>1728</c:v>
                </c:pt>
                <c:pt idx="29">
                  <c:v>1729</c:v>
                </c:pt>
                <c:pt idx="30">
                  <c:v>1730</c:v>
                </c:pt>
                <c:pt idx="31">
                  <c:v>1731</c:v>
                </c:pt>
                <c:pt idx="32">
                  <c:v>1732</c:v>
                </c:pt>
                <c:pt idx="33">
                  <c:v>1733</c:v>
                </c:pt>
                <c:pt idx="34">
                  <c:v>1734</c:v>
                </c:pt>
                <c:pt idx="35">
                  <c:v>1735</c:v>
                </c:pt>
                <c:pt idx="36">
                  <c:v>1736</c:v>
                </c:pt>
                <c:pt idx="37">
                  <c:v>1737</c:v>
                </c:pt>
                <c:pt idx="38">
                  <c:v>1738</c:v>
                </c:pt>
                <c:pt idx="39">
                  <c:v>1739</c:v>
                </c:pt>
                <c:pt idx="40">
                  <c:v>1740</c:v>
                </c:pt>
                <c:pt idx="41">
                  <c:v>1741</c:v>
                </c:pt>
                <c:pt idx="42">
                  <c:v>1742</c:v>
                </c:pt>
                <c:pt idx="43">
                  <c:v>1743</c:v>
                </c:pt>
                <c:pt idx="44">
                  <c:v>1744</c:v>
                </c:pt>
                <c:pt idx="45">
                  <c:v>1745</c:v>
                </c:pt>
                <c:pt idx="46">
                  <c:v>1746</c:v>
                </c:pt>
                <c:pt idx="47">
                  <c:v>1747</c:v>
                </c:pt>
                <c:pt idx="48">
                  <c:v>1748</c:v>
                </c:pt>
                <c:pt idx="49">
                  <c:v>1749</c:v>
                </c:pt>
                <c:pt idx="50">
                  <c:v>1750</c:v>
                </c:pt>
                <c:pt idx="51">
                  <c:v>1751</c:v>
                </c:pt>
                <c:pt idx="52">
                  <c:v>1752</c:v>
                </c:pt>
                <c:pt idx="53">
                  <c:v>1753</c:v>
                </c:pt>
                <c:pt idx="54">
                  <c:v>1754</c:v>
                </c:pt>
                <c:pt idx="55">
                  <c:v>1755</c:v>
                </c:pt>
                <c:pt idx="56">
                  <c:v>1756</c:v>
                </c:pt>
                <c:pt idx="57">
                  <c:v>1757</c:v>
                </c:pt>
                <c:pt idx="58">
                  <c:v>1758</c:v>
                </c:pt>
                <c:pt idx="59">
                  <c:v>1759</c:v>
                </c:pt>
                <c:pt idx="60">
                  <c:v>1760</c:v>
                </c:pt>
                <c:pt idx="61">
                  <c:v>1761</c:v>
                </c:pt>
                <c:pt idx="62">
                  <c:v>1762</c:v>
                </c:pt>
                <c:pt idx="63">
                  <c:v>1763</c:v>
                </c:pt>
                <c:pt idx="64">
                  <c:v>1764</c:v>
                </c:pt>
                <c:pt idx="65">
                  <c:v>1765</c:v>
                </c:pt>
                <c:pt idx="66">
                  <c:v>1766</c:v>
                </c:pt>
                <c:pt idx="67">
                  <c:v>1767</c:v>
                </c:pt>
                <c:pt idx="68">
                  <c:v>1768</c:v>
                </c:pt>
                <c:pt idx="69">
                  <c:v>1769</c:v>
                </c:pt>
                <c:pt idx="70">
                  <c:v>1770</c:v>
                </c:pt>
                <c:pt idx="71">
                  <c:v>1771</c:v>
                </c:pt>
                <c:pt idx="72">
                  <c:v>1772</c:v>
                </c:pt>
                <c:pt idx="73">
                  <c:v>1773</c:v>
                </c:pt>
                <c:pt idx="74">
                  <c:v>1774</c:v>
                </c:pt>
                <c:pt idx="75">
                  <c:v>1775</c:v>
                </c:pt>
                <c:pt idx="76">
                  <c:v>1776</c:v>
                </c:pt>
                <c:pt idx="77">
                  <c:v>1777</c:v>
                </c:pt>
                <c:pt idx="78">
                  <c:v>1778</c:v>
                </c:pt>
                <c:pt idx="79">
                  <c:v>1779</c:v>
                </c:pt>
                <c:pt idx="80">
                  <c:v>1780</c:v>
                </c:pt>
                <c:pt idx="81">
                  <c:v>1781</c:v>
                </c:pt>
                <c:pt idx="82">
                  <c:v>1782</c:v>
                </c:pt>
                <c:pt idx="83">
                  <c:v>1783</c:v>
                </c:pt>
                <c:pt idx="84">
                  <c:v>1784</c:v>
                </c:pt>
                <c:pt idx="85">
                  <c:v>1785</c:v>
                </c:pt>
                <c:pt idx="86">
                  <c:v>1786</c:v>
                </c:pt>
                <c:pt idx="87">
                  <c:v>1787</c:v>
                </c:pt>
                <c:pt idx="88">
                  <c:v>1788</c:v>
                </c:pt>
                <c:pt idx="89">
                  <c:v>1789</c:v>
                </c:pt>
                <c:pt idx="90">
                  <c:v>1790</c:v>
                </c:pt>
                <c:pt idx="91">
                  <c:v>1791</c:v>
                </c:pt>
                <c:pt idx="92">
                  <c:v>1792</c:v>
                </c:pt>
                <c:pt idx="93">
                  <c:v>1793</c:v>
                </c:pt>
                <c:pt idx="94">
                  <c:v>1794</c:v>
                </c:pt>
                <c:pt idx="95">
                  <c:v>1795</c:v>
                </c:pt>
                <c:pt idx="96">
                  <c:v>1796</c:v>
                </c:pt>
                <c:pt idx="97">
                  <c:v>1797</c:v>
                </c:pt>
                <c:pt idx="98">
                  <c:v>1798</c:v>
                </c:pt>
                <c:pt idx="99">
                  <c:v>1799</c:v>
                </c:pt>
                <c:pt idx="100">
                  <c:v>1800</c:v>
                </c:pt>
                <c:pt idx="101">
                  <c:v>1801</c:v>
                </c:pt>
                <c:pt idx="102">
                  <c:v>1802</c:v>
                </c:pt>
                <c:pt idx="103">
                  <c:v>1803</c:v>
                </c:pt>
                <c:pt idx="104">
                  <c:v>1804</c:v>
                </c:pt>
                <c:pt idx="105">
                  <c:v>1805</c:v>
                </c:pt>
                <c:pt idx="106">
                  <c:v>1806</c:v>
                </c:pt>
                <c:pt idx="107">
                  <c:v>1807</c:v>
                </c:pt>
                <c:pt idx="108">
                  <c:v>1808</c:v>
                </c:pt>
                <c:pt idx="109">
                  <c:v>1809</c:v>
                </c:pt>
                <c:pt idx="110">
                  <c:v>1810</c:v>
                </c:pt>
                <c:pt idx="111">
                  <c:v>1811</c:v>
                </c:pt>
                <c:pt idx="112">
                  <c:v>1812</c:v>
                </c:pt>
                <c:pt idx="113">
                  <c:v>1813</c:v>
                </c:pt>
                <c:pt idx="114">
                  <c:v>1814</c:v>
                </c:pt>
                <c:pt idx="115">
                  <c:v>1815</c:v>
                </c:pt>
                <c:pt idx="116">
                  <c:v>1816</c:v>
                </c:pt>
                <c:pt idx="117">
                  <c:v>1817</c:v>
                </c:pt>
                <c:pt idx="118">
                  <c:v>1818</c:v>
                </c:pt>
                <c:pt idx="119">
                  <c:v>1819</c:v>
                </c:pt>
                <c:pt idx="120">
                  <c:v>1820</c:v>
                </c:pt>
                <c:pt idx="121">
                  <c:v>1821</c:v>
                </c:pt>
                <c:pt idx="122">
                  <c:v>1822</c:v>
                </c:pt>
                <c:pt idx="123">
                  <c:v>1823</c:v>
                </c:pt>
                <c:pt idx="124">
                  <c:v>1824</c:v>
                </c:pt>
                <c:pt idx="125">
                  <c:v>1825</c:v>
                </c:pt>
                <c:pt idx="126">
                  <c:v>1826</c:v>
                </c:pt>
                <c:pt idx="127">
                  <c:v>1827</c:v>
                </c:pt>
                <c:pt idx="128">
                  <c:v>1828</c:v>
                </c:pt>
                <c:pt idx="129">
                  <c:v>1829</c:v>
                </c:pt>
                <c:pt idx="130">
                  <c:v>1830</c:v>
                </c:pt>
                <c:pt idx="131">
                  <c:v>1831</c:v>
                </c:pt>
                <c:pt idx="132">
                  <c:v>1832</c:v>
                </c:pt>
                <c:pt idx="133">
                  <c:v>1833</c:v>
                </c:pt>
                <c:pt idx="134">
                  <c:v>1834</c:v>
                </c:pt>
                <c:pt idx="135">
                  <c:v>1835</c:v>
                </c:pt>
                <c:pt idx="136">
                  <c:v>1836</c:v>
                </c:pt>
                <c:pt idx="137">
                  <c:v>1837</c:v>
                </c:pt>
                <c:pt idx="138">
                  <c:v>1838</c:v>
                </c:pt>
                <c:pt idx="139">
                  <c:v>1839</c:v>
                </c:pt>
                <c:pt idx="140">
                  <c:v>1840</c:v>
                </c:pt>
                <c:pt idx="141">
                  <c:v>1841</c:v>
                </c:pt>
                <c:pt idx="142">
                  <c:v>1842</c:v>
                </c:pt>
                <c:pt idx="143">
                  <c:v>1843</c:v>
                </c:pt>
                <c:pt idx="144">
                  <c:v>1844</c:v>
                </c:pt>
                <c:pt idx="145">
                  <c:v>1845</c:v>
                </c:pt>
                <c:pt idx="146">
                  <c:v>1846</c:v>
                </c:pt>
                <c:pt idx="147">
                  <c:v>1847</c:v>
                </c:pt>
                <c:pt idx="148">
                  <c:v>1848</c:v>
                </c:pt>
                <c:pt idx="149">
                  <c:v>1849</c:v>
                </c:pt>
                <c:pt idx="150">
                  <c:v>1850</c:v>
                </c:pt>
                <c:pt idx="151">
                  <c:v>1851</c:v>
                </c:pt>
                <c:pt idx="152">
                  <c:v>1852</c:v>
                </c:pt>
                <c:pt idx="153">
                  <c:v>1853</c:v>
                </c:pt>
                <c:pt idx="154">
                  <c:v>1854</c:v>
                </c:pt>
                <c:pt idx="155">
                  <c:v>1855</c:v>
                </c:pt>
                <c:pt idx="156">
                  <c:v>1856</c:v>
                </c:pt>
                <c:pt idx="157">
                  <c:v>1857</c:v>
                </c:pt>
                <c:pt idx="158">
                  <c:v>1858</c:v>
                </c:pt>
                <c:pt idx="159">
                  <c:v>1859</c:v>
                </c:pt>
                <c:pt idx="160">
                  <c:v>1860</c:v>
                </c:pt>
                <c:pt idx="161">
                  <c:v>1861</c:v>
                </c:pt>
                <c:pt idx="162">
                  <c:v>1862</c:v>
                </c:pt>
                <c:pt idx="163">
                  <c:v>1863</c:v>
                </c:pt>
                <c:pt idx="164">
                  <c:v>1864</c:v>
                </c:pt>
                <c:pt idx="165">
                  <c:v>1865</c:v>
                </c:pt>
                <c:pt idx="166">
                  <c:v>1866</c:v>
                </c:pt>
                <c:pt idx="167">
                  <c:v>1867</c:v>
                </c:pt>
                <c:pt idx="168">
                  <c:v>1868</c:v>
                </c:pt>
                <c:pt idx="169">
                  <c:v>1869</c:v>
                </c:pt>
                <c:pt idx="170">
                  <c:v>1870</c:v>
                </c:pt>
                <c:pt idx="171">
                  <c:v>1871</c:v>
                </c:pt>
                <c:pt idx="172">
                  <c:v>1872</c:v>
                </c:pt>
                <c:pt idx="173">
                  <c:v>1873</c:v>
                </c:pt>
                <c:pt idx="174">
                  <c:v>1874</c:v>
                </c:pt>
                <c:pt idx="175">
                  <c:v>1875</c:v>
                </c:pt>
                <c:pt idx="176">
                  <c:v>1876</c:v>
                </c:pt>
                <c:pt idx="177">
                  <c:v>1877</c:v>
                </c:pt>
                <c:pt idx="178">
                  <c:v>1878</c:v>
                </c:pt>
                <c:pt idx="179">
                  <c:v>1879</c:v>
                </c:pt>
                <c:pt idx="180">
                  <c:v>1880</c:v>
                </c:pt>
                <c:pt idx="181">
                  <c:v>1881</c:v>
                </c:pt>
                <c:pt idx="182">
                  <c:v>1882</c:v>
                </c:pt>
                <c:pt idx="183">
                  <c:v>1883</c:v>
                </c:pt>
                <c:pt idx="184">
                  <c:v>1884</c:v>
                </c:pt>
                <c:pt idx="185">
                  <c:v>1885</c:v>
                </c:pt>
                <c:pt idx="186">
                  <c:v>1886</c:v>
                </c:pt>
                <c:pt idx="187">
                  <c:v>1887</c:v>
                </c:pt>
                <c:pt idx="188">
                  <c:v>1888</c:v>
                </c:pt>
                <c:pt idx="189">
                  <c:v>1889</c:v>
                </c:pt>
                <c:pt idx="190">
                  <c:v>1890</c:v>
                </c:pt>
                <c:pt idx="191">
                  <c:v>1891</c:v>
                </c:pt>
                <c:pt idx="192">
                  <c:v>1892</c:v>
                </c:pt>
                <c:pt idx="193">
                  <c:v>1893</c:v>
                </c:pt>
                <c:pt idx="194">
                  <c:v>1894</c:v>
                </c:pt>
                <c:pt idx="195">
                  <c:v>1895</c:v>
                </c:pt>
                <c:pt idx="196">
                  <c:v>1896</c:v>
                </c:pt>
                <c:pt idx="197">
                  <c:v>1897</c:v>
                </c:pt>
                <c:pt idx="198">
                  <c:v>1898</c:v>
                </c:pt>
                <c:pt idx="199">
                  <c:v>1899</c:v>
                </c:pt>
                <c:pt idx="200">
                  <c:v>1900</c:v>
                </c:pt>
                <c:pt idx="201">
                  <c:v>1901</c:v>
                </c:pt>
                <c:pt idx="202">
                  <c:v>1902</c:v>
                </c:pt>
                <c:pt idx="203">
                  <c:v>1903</c:v>
                </c:pt>
                <c:pt idx="204">
                  <c:v>1904</c:v>
                </c:pt>
                <c:pt idx="205">
                  <c:v>1905</c:v>
                </c:pt>
                <c:pt idx="206">
                  <c:v>1906</c:v>
                </c:pt>
                <c:pt idx="207">
                  <c:v>1907</c:v>
                </c:pt>
                <c:pt idx="208">
                  <c:v>1908</c:v>
                </c:pt>
                <c:pt idx="209">
                  <c:v>1909</c:v>
                </c:pt>
                <c:pt idx="210">
                  <c:v>1910</c:v>
                </c:pt>
                <c:pt idx="211">
                  <c:v>1911</c:v>
                </c:pt>
                <c:pt idx="212">
                  <c:v>1912</c:v>
                </c:pt>
                <c:pt idx="213">
                  <c:v>1913</c:v>
                </c:pt>
                <c:pt idx="214">
                  <c:v>1914</c:v>
                </c:pt>
                <c:pt idx="215">
                  <c:v>1915</c:v>
                </c:pt>
                <c:pt idx="216">
                  <c:v>1916</c:v>
                </c:pt>
                <c:pt idx="217">
                  <c:v>1917</c:v>
                </c:pt>
                <c:pt idx="218">
                  <c:v>1918</c:v>
                </c:pt>
                <c:pt idx="219">
                  <c:v>1919</c:v>
                </c:pt>
                <c:pt idx="220">
                  <c:v>1920</c:v>
                </c:pt>
                <c:pt idx="221">
                  <c:v>1921</c:v>
                </c:pt>
                <c:pt idx="222">
                  <c:v>1922</c:v>
                </c:pt>
                <c:pt idx="223">
                  <c:v>1923</c:v>
                </c:pt>
                <c:pt idx="224">
                  <c:v>1924</c:v>
                </c:pt>
                <c:pt idx="225">
                  <c:v>1925</c:v>
                </c:pt>
                <c:pt idx="226">
                  <c:v>1926</c:v>
                </c:pt>
                <c:pt idx="227">
                  <c:v>1927</c:v>
                </c:pt>
                <c:pt idx="228">
                  <c:v>1928</c:v>
                </c:pt>
                <c:pt idx="229">
                  <c:v>1929</c:v>
                </c:pt>
                <c:pt idx="230">
                  <c:v>1930</c:v>
                </c:pt>
                <c:pt idx="231">
                  <c:v>1931</c:v>
                </c:pt>
                <c:pt idx="232">
                  <c:v>1932</c:v>
                </c:pt>
                <c:pt idx="233">
                  <c:v>1933</c:v>
                </c:pt>
                <c:pt idx="234">
                  <c:v>1934</c:v>
                </c:pt>
                <c:pt idx="235">
                  <c:v>1935</c:v>
                </c:pt>
                <c:pt idx="236">
                  <c:v>1936</c:v>
                </c:pt>
                <c:pt idx="237">
                  <c:v>1937</c:v>
                </c:pt>
                <c:pt idx="238">
                  <c:v>1938</c:v>
                </c:pt>
                <c:pt idx="239">
                  <c:v>1939</c:v>
                </c:pt>
                <c:pt idx="240">
                  <c:v>1940</c:v>
                </c:pt>
                <c:pt idx="241">
                  <c:v>1941</c:v>
                </c:pt>
                <c:pt idx="242">
                  <c:v>1942</c:v>
                </c:pt>
                <c:pt idx="243">
                  <c:v>1943</c:v>
                </c:pt>
                <c:pt idx="244">
                  <c:v>1944</c:v>
                </c:pt>
                <c:pt idx="245">
                  <c:v>1945</c:v>
                </c:pt>
                <c:pt idx="246">
                  <c:v>1946</c:v>
                </c:pt>
                <c:pt idx="247">
                  <c:v>1947</c:v>
                </c:pt>
                <c:pt idx="248">
                  <c:v>1948</c:v>
                </c:pt>
                <c:pt idx="249">
                  <c:v>1949</c:v>
                </c:pt>
                <c:pt idx="250">
                  <c:v>1950</c:v>
                </c:pt>
                <c:pt idx="251">
                  <c:v>1951</c:v>
                </c:pt>
                <c:pt idx="252">
                  <c:v>1952</c:v>
                </c:pt>
                <c:pt idx="253">
                  <c:v>1953</c:v>
                </c:pt>
                <c:pt idx="254">
                  <c:v>1954</c:v>
                </c:pt>
                <c:pt idx="255">
                  <c:v>1955</c:v>
                </c:pt>
                <c:pt idx="256">
                  <c:v>1956</c:v>
                </c:pt>
                <c:pt idx="257">
                  <c:v>1957</c:v>
                </c:pt>
                <c:pt idx="258">
                  <c:v>1958</c:v>
                </c:pt>
                <c:pt idx="259">
                  <c:v>1959</c:v>
                </c:pt>
                <c:pt idx="260">
                  <c:v>1960</c:v>
                </c:pt>
                <c:pt idx="261">
                  <c:v>1961</c:v>
                </c:pt>
                <c:pt idx="262">
                  <c:v>1962</c:v>
                </c:pt>
                <c:pt idx="263">
                  <c:v>1963</c:v>
                </c:pt>
                <c:pt idx="264">
                  <c:v>1964</c:v>
                </c:pt>
                <c:pt idx="265">
                  <c:v>1965</c:v>
                </c:pt>
                <c:pt idx="266">
                  <c:v>1966</c:v>
                </c:pt>
                <c:pt idx="267">
                  <c:v>1967</c:v>
                </c:pt>
                <c:pt idx="268">
                  <c:v>1968</c:v>
                </c:pt>
                <c:pt idx="269">
                  <c:v>1969</c:v>
                </c:pt>
                <c:pt idx="270">
                  <c:v>1970</c:v>
                </c:pt>
                <c:pt idx="271">
                  <c:v>1971</c:v>
                </c:pt>
                <c:pt idx="272">
                  <c:v>1972</c:v>
                </c:pt>
                <c:pt idx="273">
                  <c:v>1973</c:v>
                </c:pt>
                <c:pt idx="274">
                  <c:v>1974</c:v>
                </c:pt>
                <c:pt idx="275">
                  <c:v>1975</c:v>
                </c:pt>
                <c:pt idx="276">
                  <c:v>1976</c:v>
                </c:pt>
                <c:pt idx="277">
                  <c:v>1977</c:v>
                </c:pt>
                <c:pt idx="278">
                  <c:v>1978</c:v>
                </c:pt>
                <c:pt idx="279">
                  <c:v>1979</c:v>
                </c:pt>
                <c:pt idx="280">
                  <c:v>1980</c:v>
                </c:pt>
                <c:pt idx="281">
                  <c:v>1981</c:v>
                </c:pt>
                <c:pt idx="282">
                  <c:v>1982</c:v>
                </c:pt>
                <c:pt idx="283">
                  <c:v>1983</c:v>
                </c:pt>
                <c:pt idx="284">
                  <c:v>1984</c:v>
                </c:pt>
                <c:pt idx="285">
                  <c:v>1985</c:v>
                </c:pt>
                <c:pt idx="286">
                  <c:v>1986</c:v>
                </c:pt>
                <c:pt idx="287">
                  <c:v>1987</c:v>
                </c:pt>
                <c:pt idx="288">
                  <c:v>1988</c:v>
                </c:pt>
                <c:pt idx="289">
                  <c:v>1989</c:v>
                </c:pt>
                <c:pt idx="290">
                  <c:v>1990</c:v>
                </c:pt>
                <c:pt idx="291">
                  <c:v>1991</c:v>
                </c:pt>
                <c:pt idx="292">
                  <c:v>1992</c:v>
                </c:pt>
                <c:pt idx="293">
                  <c:v>1993</c:v>
                </c:pt>
                <c:pt idx="294">
                  <c:v>1994</c:v>
                </c:pt>
                <c:pt idx="295">
                  <c:v>1995</c:v>
                </c:pt>
                <c:pt idx="296">
                  <c:v>1996</c:v>
                </c:pt>
                <c:pt idx="297">
                  <c:v>1997</c:v>
                </c:pt>
                <c:pt idx="298">
                  <c:v>1998</c:v>
                </c:pt>
                <c:pt idx="299">
                  <c:v>1999</c:v>
                </c:pt>
                <c:pt idx="300">
                  <c:v>2000</c:v>
                </c:pt>
                <c:pt idx="301">
                  <c:v>2001</c:v>
                </c:pt>
                <c:pt idx="302">
                  <c:v>2002</c:v>
                </c:pt>
                <c:pt idx="303">
                  <c:v>2003</c:v>
                </c:pt>
                <c:pt idx="304">
                  <c:v>2004</c:v>
                </c:pt>
                <c:pt idx="305">
                  <c:v>2005</c:v>
                </c:pt>
                <c:pt idx="306">
                  <c:v>2006</c:v>
                </c:pt>
                <c:pt idx="307">
                  <c:v>2007</c:v>
                </c:pt>
                <c:pt idx="308">
                  <c:v>2008</c:v>
                </c:pt>
                <c:pt idx="309">
                  <c:v>2009</c:v>
                </c:pt>
                <c:pt idx="310">
                  <c:v>2010</c:v>
                </c:pt>
                <c:pt idx="311">
                  <c:v>2011</c:v>
                </c:pt>
                <c:pt idx="312">
                  <c:v>2012</c:v>
                </c:pt>
                <c:pt idx="313">
                  <c:v>2013</c:v>
                </c:pt>
                <c:pt idx="314">
                  <c:v>2014</c:v>
                </c:pt>
                <c:pt idx="315">
                  <c:v>2015</c:v>
                </c:pt>
                <c:pt idx="316">
                  <c:v>2016</c:v>
                </c:pt>
                <c:pt idx="317">
                  <c:v>2017</c:v>
                </c:pt>
                <c:pt idx="318">
                  <c:v>2018</c:v>
                </c:pt>
              </c:numCache>
            </c:numRef>
          </c:cat>
          <c:val>
            <c:numRef>
              <c:f>DataGS10.9!$G$6:$G$324</c:f>
              <c:numCache>
                <c:formatCode>General</c:formatCode>
                <c:ptCount val="319"/>
                <c:pt idx="170" formatCode="0%">
                  <c:v>0.31457888835705183</c:v>
                </c:pt>
                <c:pt idx="171" formatCode="0%">
                  <c:v>0.32132522011464654</c:v>
                </c:pt>
                <c:pt idx="172" formatCode="0%">
                  <c:v>0.2153082876621871</c:v>
                </c:pt>
                <c:pt idx="173" formatCode="0%">
                  <c:v>0.18567678626231868</c:v>
                </c:pt>
                <c:pt idx="174" formatCode="0%">
                  <c:v>0.17455482964781363</c:v>
                </c:pt>
                <c:pt idx="175" formatCode="0%">
                  <c:v>0.20760620809211824</c:v>
                </c:pt>
                <c:pt idx="176" formatCode="0%">
                  <c:v>0.23462574485882035</c:v>
                </c:pt>
                <c:pt idx="177" formatCode="0%">
                  <c:v>0.27064512725128465</c:v>
                </c:pt>
                <c:pt idx="178" formatCode="0%">
                  <c:v>0.28098441175959032</c:v>
                </c:pt>
                <c:pt idx="179" formatCode="0%">
                  <c:v>0.32910535196713259</c:v>
                </c:pt>
                <c:pt idx="180" formatCode="0%">
                  <c:v>0.36857041503966315</c:v>
                </c:pt>
                <c:pt idx="181" formatCode="0%">
                  <c:v>0.39068977429682011</c:v>
                </c:pt>
                <c:pt idx="182" formatCode="0%">
                  <c:v>0.41550059969203845</c:v>
                </c:pt>
                <c:pt idx="183" formatCode="0%">
                  <c:v>0.42931139549000019</c:v>
                </c:pt>
                <c:pt idx="184" formatCode="0%">
                  <c:v>0.44437866637976886</c:v>
                </c:pt>
                <c:pt idx="185" formatCode="0%">
                  <c:v>0.46805273833614996</c:v>
                </c:pt>
                <c:pt idx="186" formatCode="0%">
                  <c:v>0.48954262173858837</c:v>
                </c:pt>
                <c:pt idx="187" formatCode="0%">
                  <c:v>0.5081520328163569</c:v>
                </c:pt>
                <c:pt idx="188" formatCode="0%">
                  <c:v>0.50381642511970359</c:v>
                </c:pt>
                <c:pt idx="189" formatCode="0%">
                  <c:v>0.49694285842673819</c:v>
                </c:pt>
                <c:pt idx="190" formatCode="0%">
                  <c:v>0.49716486120560144</c:v>
                </c:pt>
                <c:pt idx="191" formatCode="0%">
                  <c:v>0.54429122511732209</c:v>
                </c:pt>
                <c:pt idx="192" formatCode="0%">
                  <c:v>0.53932967398597131</c:v>
                </c:pt>
                <c:pt idx="193" formatCode="0%">
                  <c:v>0.54857424603578142</c:v>
                </c:pt>
                <c:pt idx="194" formatCode="0%">
                  <c:v>0.57470129438996842</c:v>
                </c:pt>
                <c:pt idx="195" formatCode="0%">
                  <c:v>0.5684168813141719</c:v>
                </c:pt>
                <c:pt idx="196" formatCode="0%">
                  <c:v>0.54584708980992491</c:v>
                </c:pt>
                <c:pt idx="197" formatCode="0%">
                  <c:v>0.52497472194029937</c:v>
                </c:pt>
                <c:pt idx="198" formatCode="0%">
                  <c:v>0.49963457620544183</c:v>
                </c:pt>
                <c:pt idx="199" formatCode="0%">
                  <c:v>0.49940229594256225</c:v>
                </c:pt>
                <c:pt idx="200" formatCode="0%">
                  <c:v>0.50148551621694049</c:v>
                </c:pt>
                <c:pt idx="201" formatCode="0%">
                  <c:v>0.54786844534990764</c:v>
                </c:pt>
                <c:pt idx="202" formatCode="0%">
                  <c:v>0.57476166583119781</c:v>
                </c:pt>
                <c:pt idx="203" formatCode="0%">
                  <c:v>0.5537426900584318</c:v>
                </c:pt>
                <c:pt idx="204" formatCode="0%">
                  <c:v>0.55261030744105943</c:v>
                </c:pt>
                <c:pt idx="205" formatCode="0%">
                  <c:v>0.53478451953136208</c:v>
                </c:pt>
                <c:pt idx="206" formatCode="0%">
                  <c:v>0.53933475437613465</c:v>
                </c:pt>
                <c:pt idx="207" formatCode="0%">
                  <c:v>0.52882042212453495</c:v>
                </c:pt>
                <c:pt idx="208" formatCode="0%">
                  <c:v>0.5899822695033714</c:v>
                </c:pt>
                <c:pt idx="209" formatCode="0%">
                  <c:v>0.61874656611528911</c:v>
                </c:pt>
                <c:pt idx="210" formatCode="0%">
                  <c:v>0.63097040303692731</c:v>
                </c:pt>
                <c:pt idx="211" formatCode="0%">
                  <c:v>0.61708017722786357</c:v>
                </c:pt>
                <c:pt idx="212" formatCode="0%">
                  <c:v>0.60302971324813326</c:v>
                </c:pt>
                <c:pt idx="213" formatCode="0%">
                  <c:v>0.62274253910285604</c:v>
                </c:pt>
                <c:pt idx="214" formatCode="0%">
                  <c:v>0.68772316620844975</c:v>
                </c:pt>
                <c:pt idx="215" formatCode="0%">
                  <c:v>0.81039228365146132</c:v>
                </c:pt>
                <c:pt idx="216" formatCode="0%">
                  <c:v>0.97951751985788515</c:v>
                </c:pt>
                <c:pt idx="217" formatCode="0%">
                  <c:v>0.99591996520618598</c:v>
                </c:pt>
                <c:pt idx="218" formatCode="0%">
                  <c:v>1.1860775963952541</c:v>
                </c:pt>
                <c:pt idx="219" formatCode="0%">
                  <c:v>1.1812194201481323</c:v>
                </c:pt>
                <c:pt idx="220" formatCode="0%">
                  <c:v>0.49591445646282173</c:v>
                </c:pt>
                <c:pt idx="221" formatCode="0%">
                  <c:v>0.4730441655304285</c:v>
                </c:pt>
                <c:pt idx="222" formatCode="0%">
                  <c:v>3.2829432280561482E-2</c:v>
                </c:pt>
                <c:pt idx="223" formatCode="0%">
                  <c:v>2.5232009610885315E-9</c:v>
                </c:pt>
                <c:pt idx="224" formatCode="0%">
                  <c:v>7.2795838242804542E-2</c:v>
                </c:pt>
                <c:pt idx="225" formatCode="0%">
                  <c:v>8.4466648874713807E-2</c:v>
                </c:pt>
                <c:pt idx="226" formatCode="0%">
                  <c:v>0.21569669841439182</c:v>
                </c:pt>
                <c:pt idx="227" formatCode="0%">
                  <c:v>0.19563159212765124</c:v>
                </c:pt>
                <c:pt idx="228" formatCode="0%">
                  <c:v>0.17850762200527928</c:v>
                </c:pt>
                <c:pt idx="229" formatCode="0%">
                  <c:v>0.22279572822596291</c:v>
                </c:pt>
                <c:pt idx="230" formatCode="0%">
                  <c:v>0.28405036826351471</c:v>
                </c:pt>
                <c:pt idx="231" formatCode="0%">
                  <c:v>0.39003107311601221</c:v>
                </c:pt>
                <c:pt idx="232" formatCode="0%">
                  <c:v>0.4862948164221283</c:v>
                </c:pt>
                <c:pt idx="233" formatCode="0%">
                  <c:v>0.48520957306489532</c:v>
                </c:pt>
                <c:pt idx="234" formatCode="0%">
                  <c:v>0.44763962446301042</c:v>
                </c:pt>
                <c:pt idx="235" formatCode="0%">
                  <c:v>0.45160968815202096</c:v>
                </c:pt>
                <c:pt idx="236" formatCode="0%">
                  <c:v>0.45034550323835487</c:v>
                </c:pt>
                <c:pt idx="237" formatCode="0%">
                  <c:v>0.46429430202993532</c:v>
                </c:pt>
                <c:pt idx="238" formatCode="0%">
                  <c:v>0.46987504949526887</c:v>
                </c:pt>
                <c:pt idx="239" formatCode="0%">
                  <c:v>0.48478904837726472</c:v>
                </c:pt>
                <c:pt idx="240" formatCode="0%">
                  <c:v>0.54206058494906229</c:v>
                </c:pt>
                <c:pt idx="241" formatCode="0%">
                  <c:v>0.74783526314598314</c:v>
                </c:pt>
                <c:pt idx="242" formatCode="0%">
                  <c:v>1.0470977762074647</c:v>
                </c:pt>
                <c:pt idx="243" formatCode="0%">
                  <c:v>1.2985548903261965</c:v>
                </c:pt>
                <c:pt idx="244" formatCode="0%">
                  <c:v>1.828144989035837</c:v>
                </c:pt>
                <c:pt idx="245" formatCode="0%">
                  <c:v>1.452811827210587</c:v>
                </c:pt>
                <c:pt idx="246" formatCode="0%">
                  <c:v>1.0774786653900632</c:v>
                </c:pt>
                <c:pt idx="247" formatCode="0%">
                  <c:v>0.70916695860167589</c:v>
                </c:pt>
                <c:pt idx="248" formatCode="0%">
                  <c:v>0.33338126981047772</c:v>
                </c:pt>
                <c:pt idx="249" formatCode="0%">
                  <c:v>0.33671508251018212</c:v>
                </c:pt>
                <c:pt idx="250" formatCode="0%">
                  <c:v>0.33618845334633179</c:v>
                </c:pt>
                <c:pt idx="251" formatCode="0%">
                  <c:v>0.29078691507340598</c:v>
                </c:pt>
                <c:pt idx="252" formatCode="0%">
                  <c:v>0.26759623326744941</c:v>
                </c:pt>
                <c:pt idx="253" formatCode="0%">
                  <c:v>0.24571875292737441</c:v>
                </c:pt>
                <c:pt idx="254" formatCode="0%">
                  <c:v>0.2310742494966346</c:v>
                </c:pt>
                <c:pt idx="255" formatCode="0%">
                  <c:v>0.21323074710011508</c:v>
                </c:pt>
                <c:pt idx="256" formatCode="0%">
                  <c:v>0.19959876274897653</c:v>
                </c:pt>
                <c:pt idx="257" formatCode="0%">
                  <c:v>0.1885322149794709</c:v>
                </c:pt>
                <c:pt idx="258" formatCode="0%">
                  <c:v>0.18297347733828162</c:v>
                </c:pt>
                <c:pt idx="259" formatCode="0%">
                  <c:v>0.17634509977845503</c:v>
                </c:pt>
                <c:pt idx="260" formatCode="0%">
                  <c:v>0.16620825817716525</c:v>
                </c:pt>
                <c:pt idx="261" formatCode="0%">
                  <c:v>0.16083081889864392</c:v>
                </c:pt>
                <c:pt idx="262" formatCode="0%">
                  <c:v>0.15697941315976657</c:v>
                </c:pt>
                <c:pt idx="263" formatCode="0%">
                  <c:v>0.1622373861449016</c:v>
                </c:pt>
                <c:pt idx="264" formatCode="0%">
                  <c:v>0.16384302433492109</c:v>
                </c:pt>
                <c:pt idx="265" formatCode="0%">
                  <c:v>0.16770888752396848</c:v>
                </c:pt>
                <c:pt idx="266" formatCode="0%">
                  <c:v>0.17615297111000841</c:v>
                </c:pt>
                <c:pt idx="267" formatCode="0%">
                  <c:v>0.19852981447531318</c:v>
                </c:pt>
                <c:pt idx="268" formatCode="0%">
                  <c:v>0.20840996544499257</c:v>
                </c:pt>
                <c:pt idx="269" formatCode="0%">
                  <c:v>0.19691036012933494</c:v>
                </c:pt>
                <c:pt idx="270" formatCode="0%">
                  <c:v>0.18263376617387772</c:v>
                </c:pt>
                <c:pt idx="271" formatCode="0%">
                  <c:v>0.18174792145005481</c:v>
                </c:pt>
                <c:pt idx="272" formatCode="0%">
                  <c:v>0.18669642278380641</c:v>
                </c:pt>
                <c:pt idx="273" formatCode="0%">
                  <c:v>0.17945005487154225</c:v>
                </c:pt>
                <c:pt idx="274" formatCode="0%">
                  <c:v>0.18146184393648959</c:v>
                </c:pt>
                <c:pt idx="275" formatCode="0%">
                  <c:v>0.21790730835268599</c:v>
                </c:pt>
                <c:pt idx="276" formatCode="0%">
                  <c:v>0.25169500105605808</c:v>
                </c:pt>
                <c:pt idx="277" formatCode="0%">
                  <c:v>0.27238242971137716</c:v>
                </c:pt>
                <c:pt idx="278" formatCode="0%">
                  <c:v>0.28716221921779778</c:v>
                </c:pt>
                <c:pt idx="279" formatCode="0%">
                  <c:v>0.29890152619934701</c:v>
                </c:pt>
                <c:pt idx="280" formatCode="0%">
                  <c:v>0.31675599613040423</c:v>
                </c:pt>
                <c:pt idx="281" formatCode="0%">
                  <c:v>0.35115965454249426</c:v>
                </c:pt>
                <c:pt idx="282" formatCode="0%">
                  <c:v>0.3886080464811098</c:v>
                </c:pt>
                <c:pt idx="283" formatCode="0%">
                  <c:v>0.41187831123682328</c:v>
                </c:pt>
                <c:pt idx="284" formatCode="0%">
                  <c:v>0.42328402976763635</c:v>
                </c:pt>
                <c:pt idx="285" formatCode="0%">
                  <c:v>0.4314326888599207</c:v>
                </c:pt>
                <c:pt idx="286" formatCode="0%">
                  <c:v>0.43342917103886375</c:v>
                </c:pt>
                <c:pt idx="287" formatCode="0%">
                  <c:v>0.4481629363205335</c:v>
                </c:pt>
                <c:pt idx="288" formatCode="0%">
                  <c:v>0.44825873798010346</c:v>
                </c:pt>
                <c:pt idx="289" formatCode="0%">
                  <c:v>0.43778820731227142</c:v>
                </c:pt>
                <c:pt idx="290" formatCode="0%">
                  <c:v>0.44414638470579992</c:v>
                </c:pt>
                <c:pt idx="291" formatCode="0%">
                  <c:v>0.41436793659496318</c:v>
                </c:pt>
                <c:pt idx="292" formatCode="0%">
                  <c:v>0.43879239582648549</c:v>
                </c:pt>
                <c:pt idx="293" formatCode="0%">
                  <c:v>0.49850884725752242</c:v>
                </c:pt>
                <c:pt idx="294" formatCode="0%">
                  <c:v>0.53061100224866975</c:v>
                </c:pt>
                <c:pt idx="295" formatCode="0%">
                  <c:v>0.59181943217794519</c:v>
                </c:pt>
                <c:pt idx="296" formatCode="0%">
                  <c:v>0.67047091737820363</c:v>
                </c:pt>
                <c:pt idx="297" formatCode="0%">
                  <c:v>0.69776518790357622</c:v>
                </c:pt>
                <c:pt idx="298" formatCode="0%">
                  <c:v>0.71814718256631127</c:v>
                </c:pt>
                <c:pt idx="299" formatCode="0%">
                  <c:v>0.72695730130261915</c:v>
                </c:pt>
                <c:pt idx="300" formatCode="0%">
                  <c:v>0.71742388705503923</c:v>
                </c:pt>
                <c:pt idx="301" formatCode="0%">
                  <c:v>0.70757738648865764</c:v>
                </c:pt>
                <c:pt idx="302" formatCode="0%">
                  <c:v>0.72806003661135765</c:v>
                </c:pt>
                <c:pt idx="303" formatCode="0%">
                  <c:v>0.76482990358704972</c:v>
                </c:pt>
                <c:pt idx="304" formatCode="0%">
                  <c:v>0.78056274596473396</c:v>
                </c:pt>
                <c:pt idx="305" formatCode="0%">
                  <c:v>0.81553443367759881</c:v>
                </c:pt>
                <c:pt idx="306" formatCode="0%">
                  <c:v>0.7987803077286254</c:v>
                </c:pt>
                <c:pt idx="307" formatCode="0%">
                  <c:v>0.76313018296535329</c:v>
                </c:pt>
                <c:pt idx="308" formatCode="0%">
                  <c:v>0.78212511765452042</c:v>
                </c:pt>
                <c:pt idx="309" formatCode="0%">
                  <c:v>0.87198996493589531</c:v>
                </c:pt>
                <c:pt idx="310" formatCode="0%">
                  <c:v>0.92947581257966416</c:v>
                </c:pt>
                <c:pt idx="311" formatCode="0%">
                  <c:v>0.97034136397415294</c:v>
                </c:pt>
                <c:pt idx="312" formatCode="0%">
                  <c:v>1.0096667481882893</c:v>
                </c:pt>
                <c:pt idx="313" formatCode="0%">
                  <c:v>1.0009758263113417</c:v>
                </c:pt>
                <c:pt idx="314" formatCode="0%">
                  <c:v>0.97111372199349089</c:v>
                </c:pt>
                <c:pt idx="315" formatCode="0%">
                  <c:v>0.94545298484788176</c:v>
                </c:pt>
                <c:pt idx="316" formatCode="0%">
                  <c:v>0.90656974020070213</c:v>
                </c:pt>
                <c:pt idx="317" formatCode="0%">
                  <c:v>0.92601136252429195</c:v>
                </c:pt>
              </c:numCache>
            </c:numRef>
          </c:val>
          <c:smooth val="1"/>
        </c:ser>
        <c:ser>
          <c:idx val="5"/>
          <c:order val="3"/>
          <c:tx>
            <c:v>United States</c:v>
          </c:tx>
          <c:spPr>
            <a:ln w="44450">
              <a:solidFill>
                <a:schemeClr val="accent2"/>
              </a:solidFill>
            </a:ln>
          </c:spPr>
          <c:marker>
            <c:symbol val="none"/>
          </c:marker>
          <c:cat>
            <c:numRef>
              <c:f>DataGS10.9!$A$6:$A$324</c:f>
              <c:numCache>
                <c:formatCode>General</c:formatCode>
                <c:ptCount val="319"/>
                <c:pt idx="0">
                  <c:v>1700</c:v>
                </c:pt>
                <c:pt idx="1">
                  <c:v>1701</c:v>
                </c:pt>
                <c:pt idx="2">
                  <c:v>1702</c:v>
                </c:pt>
                <c:pt idx="3">
                  <c:v>1703</c:v>
                </c:pt>
                <c:pt idx="4">
                  <c:v>1704</c:v>
                </c:pt>
                <c:pt idx="5">
                  <c:v>1705</c:v>
                </c:pt>
                <c:pt idx="6">
                  <c:v>1706</c:v>
                </c:pt>
                <c:pt idx="7">
                  <c:v>1707</c:v>
                </c:pt>
                <c:pt idx="8">
                  <c:v>1708</c:v>
                </c:pt>
                <c:pt idx="9">
                  <c:v>1709</c:v>
                </c:pt>
                <c:pt idx="10">
                  <c:v>1710</c:v>
                </c:pt>
                <c:pt idx="11">
                  <c:v>1711</c:v>
                </c:pt>
                <c:pt idx="12">
                  <c:v>1712</c:v>
                </c:pt>
                <c:pt idx="13">
                  <c:v>1713</c:v>
                </c:pt>
                <c:pt idx="14">
                  <c:v>1714</c:v>
                </c:pt>
                <c:pt idx="15">
                  <c:v>1715</c:v>
                </c:pt>
                <c:pt idx="16">
                  <c:v>1716</c:v>
                </c:pt>
                <c:pt idx="17">
                  <c:v>1717</c:v>
                </c:pt>
                <c:pt idx="18">
                  <c:v>1718</c:v>
                </c:pt>
                <c:pt idx="19">
                  <c:v>1719</c:v>
                </c:pt>
                <c:pt idx="20">
                  <c:v>1720</c:v>
                </c:pt>
                <c:pt idx="21">
                  <c:v>1721</c:v>
                </c:pt>
                <c:pt idx="22">
                  <c:v>1722</c:v>
                </c:pt>
                <c:pt idx="23">
                  <c:v>1723</c:v>
                </c:pt>
                <c:pt idx="24">
                  <c:v>1724</c:v>
                </c:pt>
                <c:pt idx="25">
                  <c:v>1725</c:v>
                </c:pt>
                <c:pt idx="26">
                  <c:v>1726</c:v>
                </c:pt>
                <c:pt idx="27">
                  <c:v>1727</c:v>
                </c:pt>
                <c:pt idx="28">
                  <c:v>1728</c:v>
                </c:pt>
                <c:pt idx="29">
                  <c:v>1729</c:v>
                </c:pt>
                <c:pt idx="30">
                  <c:v>1730</c:v>
                </c:pt>
                <c:pt idx="31">
                  <c:v>1731</c:v>
                </c:pt>
                <c:pt idx="32">
                  <c:v>1732</c:v>
                </c:pt>
                <c:pt idx="33">
                  <c:v>1733</c:v>
                </c:pt>
                <c:pt idx="34">
                  <c:v>1734</c:v>
                </c:pt>
                <c:pt idx="35">
                  <c:v>1735</c:v>
                </c:pt>
                <c:pt idx="36">
                  <c:v>1736</c:v>
                </c:pt>
                <c:pt idx="37">
                  <c:v>1737</c:v>
                </c:pt>
                <c:pt idx="38">
                  <c:v>1738</c:v>
                </c:pt>
                <c:pt idx="39">
                  <c:v>1739</c:v>
                </c:pt>
                <c:pt idx="40">
                  <c:v>1740</c:v>
                </c:pt>
                <c:pt idx="41">
                  <c:v>1741</c:v>
                </c:pt>
                <c:pt idx="42">
                  <c:v>1742</c:v>
                </c:pt>
                <c:pt idx="43">
                  <c:v>1743</c:v>
                </c:pt>
                <c:pt idx="44">
                  <c:v>1744</c:v>
                </c:pt>
                <c:pt idx="45">
                  <c:v>1745</c:v>
                </c:pt>
                <c:pt idx="46">
                  <c:v>1746</c:v>
                </c:pt>
                <c:pt idx="47">
                  <c:v>1747</c:v>
                </c:pt>
                <c:pt idx="48">
                  <c:v>1748</c:v>
                </c:pt>
                <c:pt idx="49">
                  <c:v>1749</c:v>
                </c:pt>
                <c:pt idx="50">
                  <c:v>1750</c:v>
                </c:pt>
                <c:pt idx="51">
                  <c:v>1751</c:v>
                </c:pt>
                <c:pt idx="52">
                  <c:v>1752</c:v>
                </c:pt>
                <c:pt idx="53">
                  <c:v>1753</c:v>
                </c:pt>
                <c:pt idx="54">
                  <c:v>1754</c:v>
                </c:pt>
                <c:pt idx="55">
                  <c:v>1755</c:v>
                </c:pt>
                <c:pt idx="56">
                  <c:v>1756</c:v>
                </c:pt>
                <c:pt idx="57">
                  <c:v>1757</c:v>
                </c:pt>
                <c:pt idx="58">
                  <c:v>1758</c:v>
                </c:pt>
                <c:pt idx="59">
                  <c:v>1759</c:v>
                </c:pt>
                <c:pt idx="60">
                  <c:v>1760</c:v>
                </c:pt>
                <c:pt idx="61">
                  <c:v>1761</c:v>
                </c:pt>
                <c:pt idx="62">
                  <c:v>1762</c:v>
                </c:pt>
                <c:pt idx="63">
                  <c:v>1763</c:v>
                </c:pt>
                <c:pt idx="64">
                  <c:v>1764</c:v>
                </c:pt>
                <c:pt idx="65">
                  <c:v>1765</c:v>
                </c:pt>
                <c:pt idx="66">
                  <c:v>1766</c:v>
                </c:pt>
                <c:pt idx="67">
                  <c:v>1767</c:v>
                </c:pt>
                <c:pt idx="68">
                  <c:v>1768</c:v>
                </c:pt>
                <c:pt idx="69">
                  <c:v>1769</c:v>
                </c:pt>
                <c:pt idx="70">
                  <c:v>1770</c:v>
                </c:pt>
                <c:pt idx="71">
                  <c:v>1771</c:v>
                </c:pt>
                <c:pt idx="72">
                  <c:v>1772</c:v>
                </c:pt>
                <c:pt idx="73">
                  <c:v>1773</c:v>
                </c:pt>
                <c:pt idx="74">
                  <c:v>1774</c:v>
                </c:pt>
                <c:pt idx="75">
                  <c:v>1775</c:v>
                </c:pt>
                <c:pt idx="76">
                  <c:v>1776</c:v>
                </c:pt>
                <c:pt idx="77">
                  <c:v>1777</c:v>
                </c:pt>
                <c:pt idx="78">
                  <c:v>1778</c:v>
                </c:pt>
                <c:pt idx="79">
                  <c:v>1779</c:v>
                </c:pt>
                <c:pt idx="80">
                  <c:v>1780</c:v>
                </c:pt>
                <c:pt idx="81">
                  <c:v>1781</c:v>
                </c:pt>
                <c:pt idx="82">
                  <c:v>1782</c:v>
                </c:pt>
                <c:pt idx="83">
                  <c:v>1783</c:v>
                </c:pt>
                <c:pt idx="84">
                  <c:v>1784</c:v>
                </c:pt>
                <c:pt idx="85">
                  <c:v>1785</c:v>
                </c:pt>
                <c:pt idx="86">
                  <c:v>1786</c:v>
                </c:pt>
                <c:pt idx="87">
                  <c:v>1787</c:v>
                </c:pt>
                <c:pt idx="88">
                  <c:v>1788</c:v>
                </c:pt>
                <c:pt idx="89">
                  <c:v>1789</c:v>
                </c:pt>
                <c:pt idx="90">
                  <c:v>1790</c:v>
                </c:pt>
                <c:pt idx="91">
                  <c:v>1791</c:v>
                </c:pt>
                <c:pt idx="92">
                  <c:v>1792</c:v>
                </c:pt>
                <c:pt idx="93">
                  <c:v>1793</c:v>
                </c:pt>
                <c:pt idx="94">
                  <c:v>1794</c:v>
                </c:pt>
                <c:pt idx="95">
                  <c:v>1795</c:v>
                </c:pt>
                <c:pt idx="96">
                  <c:v>1796</c:v>
                </c:pt>
                <c:pt idx="97">
                  <c:v>1797</c:v>
                </c:pt>
                <c:pt idx="98">
                  <c:v>1798</c:v>
                </c:pt>
                <c:pt idx="99">
                  <c:v>1799</c:v>
                </c:pt>
                <c:pt idx="100">
                  <c:v>1800</c:v>
                </c:pt>
                <c:pt idx="101">
                  <c:v>1801</c:v>
                </c:pt>
                <c:pt idx="102">
                  <c:v>1802</c:v>
                </c:pt>
                <c:pt idx="103">
                  <c:v>1803</c:v>
                </c:pt>
                <c:pt idx="104">
                  <c:v>1804</c:v>
                </c:pt>
                <c:pt idx="105">
                  <c:v>1805</c:v>
                </c:pt>
                <c:pt idx="106">
                  <c:v>1806</c:v>
                </c:pt>
                <c:pt idx="107">
                  <c:v>1807</c:v>
                </c:pt>
                <c:pt idx="108">
                  <c:v>1808</c:v>
                </c:pt>
                <c:pt idx="109">
                  <c:v>1809</c:v>
                </c:pt>
                <c:pt idx="110">
                  <c:v>1810</c:v>
                </c:pt>
                <c:pt idx="111">
                  <c:v>1811</c:v>
                </c:pt>
                <c:pt idx="112">
                  <c:v>1812</c:v>
                </c:pt>
                <c:pt idx="113">
                  <c:v>1813</c:v>
                </c:pt>
                <c:pt idx="114">
                  <c:v>1814</c:v>
                </c:pt>
                <c:pt idx="115">
                  <c:v>1815</c:v>
                </c:pt>
                <c:pt idx="116">
                  <c:v>1816</c:v>
                </c:pt>
                <c:pt idx="117">
                  <c:v>1817</c:v>
                </c:pt>
                <c:pt idx="118">
                  <c:v>1818</c:v>
                </c:pt>
                <c:pt idx="119">
                  <c:v>1819</c:v>
                </c:pt>
                <c:pt idx="120">
                  <c:v>1820</c:v>
                </c:pt>
                <c:pt idx="121">
                  <c:v>1821</c:v>
                </c:pt>
                <c:pt idx="122">
                  <c:v>1822</c:v>
                </c:pt>
                <c:pt idx="123">
                  <c:v>1823</c:v>
                </c:pt>
                <c:pt idx="124">
                  <c:v>1824</c:v>
                </c:pt>
                <c:pt idx="125">
                  <c:v>1825</c:v>
                </c:pt>
                <c:pt idx="126">
                  <c:v>1826</c:v>
                </c:pt>
                <c:pt idx="127">
                  <c:v>1827</c:v>
                </c:pt>
                <c:pt idx="128">
                  <c:v>1828</c:v>
                </c:pt>
                <c:pt idx="129">
                  <c:v>1829</c:v>
                </c:pt>
                <c:pt idx="130">
                  <c:v>1830</c:v>
                </c:pt>
                <c:pt idx="131">
                  <c:v>1831</c:v>
                </c:pt>
                <c:pt idx="132">
                  <c:v>1832</c:v>
                </c:pt>
                <c:pt idx="133">
                  <c:v>1833</c:v>
                </c:pt>
                <c:pt idx="134">
                  <c:v>1834</c:v>
                </c:pt>
                <c:pt idx="135">
                  <c:v>1835</c:v>
                </c:pt>
                <c:pt idx="136">
                  <c:v>1836</c:v>
                </c:pt>
                <c:pt idx="137">
                  <c:v>1837</c:v>
                </c:pt>
                <c:pt idx="138">
                  <c:v>1838</c:v>
                </c:pt>
                <c:pt idx="139">
                  <c:v>1839</c:v>
                </c:pt>
                <c:pt idx="140">
                  <c:v>1840</c:v>
                </c:pt>
                <c:pt idx="141">
                  <c:v>1841</c:v>
                </c:pt>
                <c:pt idx="142">
                  <c:v>1842</c:v>
                </c:pt>
                <c:pt idx="143">
                  <c:v>1843</c:v>
                </c:pt>
                <c:pt idx="144">
                  <c:v>1844</c:v>
                </c:pt>
                <c:pt idx="145">
                  <c:v>1845</c:v>
                </c:pt>
                <c:pt idx="146">
                  <c:v>1846</c:v>
                </c:pt>
                <c:pt idx="147">
                  <c:v>1847</c:v>
                </c:pt>
                <c:pt idx="148">
                  <c:v>1848</c:v>
                </c:pt>
                <c:pt idx="149">
                  <c:v>1849</c:v>
                </c:pt>
                <c:pt idx="150">
                  <c:v>1850</c:v>
                </c:pt>
                <c:pt idx="151">
                  <c:v>1851</c:v>
                </c:pt>
                <c:pt idx="152">
                  <c:v>1852</c:v>
                </c:pt>
                <c:pt idx="153">
                  <c:v>1853</c:v>
                </c:pt>
                <c:pt idx="154">
                  <c:v>1854</c:v>
                </c:pt>
                <c:pt idx="155">
                  <c:v>1855</c:v>
                </c:pt>
                <c:pt idx="156">
                  <c:v>1856</c:v>
                </c:pt>
                <c:pt idx="157">
                  <c:v>1857</c:v>
                </c:pt>
                <c:pt idx="158">
                  <c:v>1858</c:v>
                </c:pt>
                <c:pt idx="159">
                  <c:v>1859</c:v>
                </c:pt>
                <c:pt idx="160">
                  <c:v>1860</c:v>
                </c:pt>
                <c:pt idx="161">
                  <c:v>1861</c:v>
                </c:pt>
                <c:pt idx="162">
                  <c:v>1862</c:v>
                </c:pt>
                <c:pt idx="163">
                  <c:v>1863</c:v>
                </c:pt>
                <c:pt idx="164">
                  <c:v>1864</c:v>
                </c:pt>
                <c:pt idx="165">
                  <c:v>1865</c:v>
                </c:pt>
                <c:pt idx="166">
                  <c:v>1866</c:v>
                </c:pt>
                <c:pt idx="167">
                  <c:v>1867</c:v>
                </c:pt>
                <c:pt idx="168">
                  <c:v>1868</c:v>
                </c:pt>
                <c:pt idx="169">
                  <c:v>1869</c:v>
                </c:pt>
                <c:pt idx="170">
                  <c:v>1870</c:v>
                </c:pt>
                <c:pt idx="171">
                  <c:v>1871</c:v>
                </c:pt>
                <c:pt idx="172">
                  <c:v>1872</c:v>
                </c:pt>
                <c:pt idx="173">
                  <c:v>1873</c:v>
                </c:pt>
                <c:pt idx="174">
                  <c:v>1874</c:v>
                </c:pt>
                <c:pt idx="175">
                  <c:v>1875</c:v>
                </c:pt>
                <c:pt idx="176">
                  <c:v>1876</c:v>
                </c:pt>
                <c:pt idx="177">
                  <c:v>1877</c:v>
                </c:pt>
                <c:pt idx="178">
                  <c:v>1878</c:v>
                </c:pt>
                <c:pt idx="179">
                  <c:v>1879</c:v>
                </c:pt>
                <c:pt idx="180">
                  <c:v>1880</c:v>
                </c:pt>
                <c:pt idx="181">
                  <c:v>1881</c:v>
                </c:pt>
                <c:pt idx="182">
                  <c:v>1882</c:v>
                </c:pt>
                <c:pt idx="183">
                  <c:v>1883</c:v>
                </c:pt>
                <c:pt idx="184">
                  <c:v>1884</c:v>
                </c:pt>
                <c:pt idx="185">
                  <c:v>1885</c:v>
                </c:pt>
                <c:pt idx="186">
                  <c:v>1886</c:v>
                </c:pt>
                <c:pt idx="187">
                  <c:v>1887</c:v>
                </c:pt>
                <c:pt idx="188">
                  <c:v>1888</c:v>
                </c:pt>
                <c:pt idx="189">
                  <c:v>1889</c:v>
                </c:pt>
                <c:pt idx="190">
                  <c:v>1890</c:v>
                </c:pt>
                <c:pt idx="191">
                  <c:v>1891</c:v>
                </c:pt>
                <c:pt idx="192">
                  <c:v>1892</c:v>
                </c:pt>
                <c:pt idx="193">
                  <c:v>1893</c:v>
                </c:pt>
                <c:pt idx="194">
                  <c:v>1894</c:v>
                </c:pt>
                <c:pt idx="195">
                  <c:v>1895</c:v>
                </c:pt>
                <c:pt idx="196">
                  <c:v>1896</c:v>
                </c:pt>
                <c:pt idx="197">
                  <c:v>1897</c:v>
                </c:pt>
                <c:pt idx="198">
                  <c:v>1898</c:v>
                </c:pt>
                <c:pt idx="199">
                  <c:v>1899</c:v>
                </c:pt>
                <c:pt idx="200">
                  <c:v>1900</c:v>
                </c:pt>
                <c:pt idx="201">
                  <c:v>1901</c:v>
                </c:pt>
                <c:pt idx="202">
                  <c:v>1902</c:v>
                </c:pt>
                <c:pt idx="203">
                  <c:v>1903</c:v>
                </c:pt>
                <c:pt idx="204">
                  <c:v>1904</c:v>
                </c:pt>
                <c:pt idx="205">
                  <c:v>1905</c:v>
                </c:pt>
                <c:pt idx="206">
                  <c:v>1906</c:v>
                </c:pt>
                <c:pt idx="207">
                  <c:v>1907</c:v>
                </c:pt>
                <c:pt idx="208">
                  <c:v>1908</c:v>
                </c:pt>
                <c:pt idx="209">
                  <c:v>1909</c:v>
                </c:pt>
                <c:pt idx="210">
                  <c:v>1910</c:v>
                </c:pt>
                <c:pt idx="211">
                  <c:v>1911</c:v>
                </c:pt>
                <c:pt idx="212">
                  <c:v>1912</c:v>
                </c:pt>
                <c:pt idx="213">
                  <c:v>1913</c:v>
                </c:pt>
                <c:pt idx="214">
                  <c:v>1914</c:v>
                </c:pt>
                <c:pt idx="215">
                  <c:v>1915</c:v>
                </c:pt>
                <c:pt idx="216">
                  <c:v>1916</c:v>
                </c:pt>
                <c:pt idx="217">
                  <c:v>1917</c:v>
                </c:pt>
                <c:pt idx="218">
                  <c:v>1918</c:v>
                </c:pt>
                <c:pt idx="219">
                  <c:v>1919</c:v>
                </c:pt>
                <c:pt idx="220">
                  <c:v>1920</c:v>
                </c:pt>
                <c:pt idx="221">
                  <c:v>1921</c:v>
                </c:pt>
                <c:pt idx="222">
                  <c:v>1922</c:v>
                </c:pt>
                <c:pt idx="223">
                  <c:v>1923</c:v>
                </c:pt>
                <c:pt idx="224">
                  <c:v>1924</c:v>
                </c:pt>
                <c:pt idx="225">
                  <c:v>1925</c:v>
                </c:pt>
                <c:pt idx="226">
                  <c:v>1926</c:v>
                </c:pt>
                <c:pt idx="227">
                  <c:v>1927</c:v>
                </c:pt>
                <c:pt idx="228">
                  <c:v>1928</c:v>
                </c:pt>
                <c:pt idx="229">
                  <c:v>1929</c:v>
                </c:pt>
                <c:pt idx="230">
                  <c:v>1930</c:v>
                </c:pt>
                <c:pt idx="231">
                  <c:v>1931</c:v>
                </c:pt>
                <c:pt idx="232">
                  <c:v>1932</c:v>
                </c:pt>
                <c:pt idx="233">
                  <c:v>1933</c:v>
                </c:pt>
                <c:pt idx="234">
                  <c:v>1934</c:v>
                </c:pt>
                <c:pt idx="235">
                  <c:v>1935</c:v>
                </c:pt>
                <c:pt idx="236">
                  <c:v>1936</c:v>
                </c:pt>
                <c:pt idx="237">
                  <c:v>1937</c:v>
                </c:pt>
                <c:pt idx="238">
                  <c:v>1938</c:v>
                </c:pt>
                <c:pt idx="239">
                  <c:v>1939</c:v>
                </c:pt>
                <c:pt idx="240">
                  <c:v>1940</c:v>
                </c:pt>
                <c:pt idx="241">
                  <c:v>1941</c:v>
                </c:pt>
                <c:pt idx="242">
                  <c:v>1942</c:v>
                </c:pt>
                <c:pt idx="243">
                  <c:v>1943</c:v>
                </c:pt>
                <c:pt idx="244">
                  <c:v>1944</c:v>
                </c:pt>
                <c:pt idx="245">
                  <c:v>1945</c:v>
                </c:pt>
                <c:pt idx="246">
                  <c:v>1946</c:v>
                </c:pt>
                <c:pt idx="247">
                  <c:v>1947</c:v>
                </c:pt>
                <c:pt idx="248">
                  <c:v>1948</c:v>
                </c:pt>
                <c:pt idx="249">
                  <c:v>1949</c:v>
                </c:pt>
                <c:pt idx="250">
                  <c:v>1950</c:v>
                </c:pt>
                <c:pt idx="251">
                  <c:v>1951</c:v>
                </c:pt>
                <c:pt idx="252">
                  <c:v>1952</c:v>
                </c:pt>
                <c:pt idx="253">
                  <c:v>1953</c:v>
                </c:pt>
                <c:pt idx="254">
                  <c:v>1954</c:v>
                </c:pt>
                <c:pt idx="255">
                  <c:v>1955</c:v>
                </c:pt>
                <c:pt idx="256">
                  <c:v>1956</c:v>
                </c:pt>
                <c:pt idx="257">
                  <c:v>1957</c:v>
                </c:pt>
                <c:pt idx="258">
                  <c:v>1958</c:v>
                </c:pt>
                <c:pt idx="259">
                  <c:v>1959</c:v>
                </c:pt>
                <c:pt idx="260">
                  <c:v>1960</c:v>
                </c:pt>
                <c:pt idx="261">
                  <c:v>1961</c:v>
                </c:pt>
                <c:pt idx="262">
                  <c:v>1962</c:v>
                </c:pt>
                <c:pt idx="263">
                  <c:v>1963</c:v>
                </c:pt>
                <c:pt idx="264">
                  <c:v>1964</c:v>
                </c:pt>
                <c:pt idx="265">
                  <c:v>1965</c:v>
                </c:pt>
                <c:pt idx="266">
                  <c:v>1966</c:v>
                </c:pt>
                <c:pt idx="267">
                  <c:v>1967</c:v>
                </c:pt>
                <c:pt idx="268">
                  <c:v>1968</c:v>
                </c:pt>
                <c:pt idx="269">
                  <c:v>1969</c:v>
                </c:pt>
                <c:pt idx="270">
                  <c:v>1970</c:v>
                </c:pt>
                <c:pt idx="271">
                  <c:v>1971</c:v>
                </c:pt>
                <c:pt idx="272">
                  <c:v>1972</c:v>
                </c:pt>
                <c:pt idx="273">
                  <c:v>1973</c:v>
                </c:pt>
                <c:pt idx="274">
                  <c:v>1974</c:v>
                </c:pt>
                <c:pt idx="275">
                  <c:v>1975</c:v>
                </c:pt>
                <c:pt idx="276">
                  <c:v>1976</c:v>
                </c:pt>
                <c:pt idx="277">
                  <c:v>1977</c:v>
                </c:pt>
                <c:pt idx="278">
                  <c:v>1978</c:v>
                </c:pt>
                <c:pt idx="279">
                  <c:v>1979</c:v>
                </c:pt>
                <c:pt idx="280">
                  <c:v>1980</c:v>
                </c:pt>
                <c:pt idx="281">
                  <c:v>1981</c:v>
                </c:pt>
                <c:pt idx="282">
                  <c:v>1982</c:v>
                </c:pt>
                <c:pt idx="283">
                  <c:v>1983</c:v>
                </c:pt>
                <c:pt idx="284">
                  <c:v>1984</c:v>
                </c:pt>
                <c:pt idx="285">
                  <c:v>1985</c:v>
                </c:pt>
                <c:pt idx="286">
                  <c:v>1986</c:v>
                </c:pt>
                <c:pt idx="287">
                  <c:v>1987</c:v>
                </c:pt>
                <c:pt idx="288">
                  <c:v>1988</c:v>
                </c:pt>
                <c:pt idx="289">
                  <c:v>1989</c:v>
                </c:pt>
                <c:pt idx="290">
                  <c:v>1990</c:v>
                </c:pt>
                <c:pt idx="291">
                  <c:v>1991</c:v>
                </c:pt>
                <c:pt idx="292">
                  <c:v>1992</c:v>
                </c:pt>
                <c:pt idx="293">
                  <c:v>1993</c:v>
                </c:pt>
                <c:pt idx="294">
                  <c:v>1994</c:v>
                </c:pt>
                <c:pt idx="295">
                  <c:v>1995</c:v>
                </c:pt>
                <c:pt idx="296">
                  <c:v>1996</c:v>
                </c:pt>
                <c:pt idx="297">
                  <c:v>1997</c:v>
                </c:pt>
                <c:pt idx="298">
                  <c:v>1998</c:v>
                </c:pt>
                <c:pt idx="299">
                  <c:v>1999</c:v>
                </c:pt>
                <c:pt idx="300">
                  <c:v>2000</c:v>
                </c:pt>
                <c:pt idx="301">
                  <c:v>2001</c:v>
                </c:pt>
                <c:pt idx="302">
                  <c:v>2002</c:v>
                </c:pt>
                <c:pt idx="303">
                  <c:v>2003</c:v>
                </c:pt>
                <c:pt idx="304">
                  <c:v>2004</c:v>
                </c:pt>
                <c:pt idx="305">
                  <c:v>2005</c:v>
                </c:pt>
                <c:pt idx="306">
                  <c:v>2006</c:v>
                </c:pt>
                <c:pt idx="307">
                  <c:v>2007</c:v>
                </c:pt>
                <c:pt idx="308">
                  <c:v>2008</c:v>
                </c:pt>
                <c:pt idx="309">
                  <c:v>2009</c:v>
                </c:pt>
                <c:pt idx="310">
                  <c:v>2010</c:v>
                </c:pt>
                <c:pt idx="311">
                  <c:v>2011</c:v>
                </c:pt>
                <c:pt idx="312">
                  <c:v>2012</c:v>
                </c:pt>
                <c:pt idx="313">
                  <c:v>2013</c:v>
                </c:pt>
                <c:pt idx="314">
                  <c:v>2014</c:v>
                </c:pt>
                <c:pt idx="315">
                  <c:v>2015</c:v>
                </c:pt>
                <c:pt idx="316">
                  <c:v>2016</c:v>
                </c:pt>
                <c:pt idx="317">
                  <c:v>2017</c:v>
                </c:pt>
                <c:pt idx="318">
                  <c:v>2018</c:v>
                </c:pt>
              </c:numCache>
            </c:numRef>
          </c:cat>
          <c:val>
            <c:numRef>
              <c:f>DataGS10.9!$I$6:$I$324</c:f>
              <c:numCache>
                <c:formatCode>General</c:formatCode>
                <c:ptCount val="319"/>
                <c:pt idx="150" formatCode="0%">
                  <c:v>0.11871567384875371</c:v>
                </c:pt>
                <c:pt idx="160" formatCode="0%">
                  <c:v>6.9669319615405859E-2</c:v>
                </c:pt>
                <c:pt idx="165" formatCode="0%">
                  <c:v>0.45</c:v>
                </c:pt>
                <c:pt idx="170" formatCode="0%">
                  <c:v>0.43093076580429568</c:v>
                </c:pt>
                <c:pt idx="171" formatCode="0%">
                  <c:v>0.40434747095087403</c:v>
                </c:pt>
                <c:pt idx="172" formatCode="0%">
                  <c:v>0.39181455167447699</c:v>
                </c:pt>
                <c:pt idx="173" formatCode="0%">
                  <c:v>0.37723132637257611</c:v>
                </c:pt>
                <c:pt idx="174" formatCode="0%">
                  <c:v>0.39612241970097306</c:v>
                </c:pt>
                <c:pt idx="175" formatCode="0%">
                  <c:v>0.39375725014811669</c:v>
                </c:pt>
                <c:pt idx="176" formatCode="0%">
                  <c:v>0.40133628658700926</c:v>
                </c:pt>
                <c:pt idx="177" formatCode="0%">
                  <c:v>0.39911886551108899</c:v>
                </c:pt>
                <c:pt idx="178" formatCode="0%">
                  <c:v>0.41749013551720249</c:v>
                </c:pt>
                <c:pt idx="179" formatCode="0%">
                  <c:v>0.3965582515232533</c:v>
                </c:pt>
                <c:pt idx="180" formatCode="0%">
                  <c:v>0.31746384538725081</c:v>
                </c:pt>
                <c:pt idx="181" formatCode="0%">
                  <c:v>0.3034756631197873</c:v>
                </c:pt>
                <c:pt idx="182" formatCode="0%">
                  <c:v>0.26990948059876713</c:v>
                </c:pt>
                <c:pt idx="183" formatCode="0%">
                  <c:v>0.26980567078527784</c:v>
                </c:pt>
                <c:pt idx="184" formatCode="0%">
                  <c:v>0.27220366224897957</c:v>
                </c:pt>
                <c:pt idx="185" formatCode="0%">
                  <c:v>0.28031143464283848</c:v>
                </c:pt>
                <c:pt idx="186" formatCode="0%">
                  <c:v>0.26418000656711083</c:v>
                </c:pt>
                <c:pt idx="187" formatCode="0%">
                  <c:v>0.24718846434588945</c:v>
                </c:pt>
                <c:pt idx="188" formatCode="0%">
                  <c:v>0.24765394303215624</c:v>
                </c:pt>
                <c:pt idx="189" formatCode="0%">
                  <c:v>0.22668956215898653</c:v>
                </c:pt>
                <c:pt idx="190" formatCode="0%">
                  <c:v>0.22339843424172443</c:v>
                </c:pt>
                <c:pt idx="191" formatCode="0%">
                  <c:v>0.22268141202081432</c:v>
                </c:pt>
                <c:pt idx="192" formatCode="0%">
                  <c:v>0.22341269921668561</c:v>
                </c:pt>
                <c:pt idx="193" formatCode="0%">
                  <c:v>0.22577971107644937</c:v>
                </c:pt>
                <c:pt idx="194" formatCode="0%">
                  <c:v>0.2596771576087209</c:v>
                </c:pt>
                <c:pt idx="195" formatCode="0%">
                  <c:v>0.24563965580973091</c:v>
                </c:pt>
                <c:pt idx="196" formatCode="0%">
                  <c:v>0.26409103916985432</c:v>
                </c:pt>
                <c:pt idx="197" formatCode="0%">
                  <c:v>0.25962450938627524</c:v>
                </c:pt>
                <c:pt idx="198" formatCode="0%">
                  <c:v>0.25465877819217442</c:v>
                </c:pt>
                <c:pt idx="199" formatCode="0%">
                  <c:v>0.24190916435523077</c:v>
                </c:pt>
                <c:pt idx="200" formatCode="0%">
                  <c:v>0.2460399940445166</c:v>
                </c:pt>
                <c:pt idx="201" formatCode="0%">
                  <c:v>0.22267331899367263</c:v>
                </c:pt>
                <c:pt idx="202" formatCode="0%">
                  <c:v>0.21840133661219946</c:v>
                </c:pt>
                <c:pt idx="203" formatCode="0%">
                  <c:v>0.21923333735954764</c:v>
                </c:pt>
                <c:pt idx="204" formatCode="0%">
                  <c:v>0.22190462368475203</c:v>
                </c:pt>
                <c:pt idx="205" formatCode="0%">
                  <c:v>0.2126501176131049</c:v>
                </c:pt>
                <c:pt idx="206" formatCode="0%">
                  <c:v>0.20840691407680428</c:v>
                </c:pt>
                <c:pt idx="207" formatCode="0%">
                  <c:v>0.21721456753775797</c:v>
                </c:pt>
                <c:pt idx="208" formatCode="0%">
                  <c:v>0.25064113299141821</c:v>
                </c:pt>
                <c:pt idx="209" formatCode="0%">
                  <c:v>0.23245551982959947</c:v>
                </c:pt>
                <c:pt idx="210" formatCode="0%">
                  <c:v>0.23030842128713788</c:v>
                </c:pt>
                <c:pt idx="211" formatCode="0%">
                  <c:v>0.23493337570172265</c:v>
                </c:pt>
                <c:pt idx="212" formatCode="0%">
                  <c:v>0.22816691916307064</c:v>
                </c:pt>
                <c:pt idx="213" formatCode="0%">
                  <c:v>0.22623640314953428</c:v>
                </c:pt>
                <c:pt idx="214" formatCode="0%">
                  <c:v>0.26386919928885477</c:v>
                </c:pt>
                <c:pt idx="215" formatCode="0%">
                  <c:v>0.27750894618657473</c:v>
                </c:pt>
                <c:pt idx="216" formatCode="0%">
                  <c:v>0.26570206647895966</c:v>
                </c:pt>
                <c:pt idx="217" formatCode="0%">
                  <c:v>0.34296025923457923</c:v>
                </c:pt>
                <c:pt idx="218" formatCode="0%">
                  <c:v>0.46079672480425837</c:v>
                </c:pt>
                <c:pt idx="219" formatCode="0%">
                  <c:v>0.50866705754334207</c:v>
                </c:pt>
                <c:pt idx="220" formatCode="0%">
                  <c:v>0.42731446838128895</c:v>
                </c:pt>
                <c:pt idx="221" formatCode="0%">
                  <c:v>0.52047239266599188</c:v>
                </c:pt>
                <c:pt idx="222" formatCode="0%">
                  <c:v>0.5086835439714239</c:v>
                </c:pt>
                <c:pt idx="223" formatCode="0%">
                  <c:v>0.43232518180182727</c:v>
                </c:pt>
                <c:pt idx="224" formatCode="0%">
                  <c:v>0.42877377508975806</c:v>
                </c:pt>
                <c:pt idx="225" formatCode="0%">
                  <c:v>0.40854570174864124</c:v>
                </c:pt>
                <c:pt idx="226" formatCode="0%">
                  <c:v>0.38101242642072514</c:v>
                </c:pt>
                <c:pt idx="227" formatCode="0%">
                  <c:v>0.38673561649783428</c:v>
                </c:pt>
                <c:pt idx="228" formatCode="0%">
                  <c:v>0.3798814375197106</c:v>
                </c:pt>
                <c:pt idx="229" formatCode="0%">
                  <c:v>0.35670039851165547</c:v>
                </c:pt>
                <c:pt idx="230" formatCode="0%">
                  <c:v>0.41397168874938989</c:v>
                </c:pt>
                <c:pt idx="231" formatCode="0%">
                  <c:v>0.54529900210278448</c:v>
                </c:pt>
                <c:pt idx="232" formatCode="0%">
                  <c:v>0.78262792989189556</c:v>
                </c:pt>
                <c:pt idx="233" formatCode="0%">
                  <c:v>0.89375184606516689</c:v>
                </c:pt>
                <c:pt idx="234" formatCode="0%">
                  <c:v>0.80518343674466042</c:v>
                </c:pt>
                <c:pt idx="235" formatCode="0%">
                  <c:v>0.76170749961323236</c:v>
                </c:pt>
                <c:pt idx="236" formatCode="0%">
                  <c:v>0.72561254981524204</c:v>
                </c:pt>
                <c:pt idx="237" formatCode="0%">
                  <c:v>0.67192508798990835</c:v>
                </c:pt>
                <c:pt idx="238" formatCode="0%">
                  <c:v>0.75810483667806872</c:v>
                </c:pt>
                <c:pt idx="239" formatCode="0%">
                  <c:v>0.7487846983834987</c:v>
                </c:pt>
                <c:pt idx="240" formatCode="0%">
                  <c:v>0.72064405094436423</c:v>
                </c:pt>
                <c:pt idx="241" formatCode="0%">
                  <c:v>0.68369098068270573</c:v>
                </c:pt>
                <c:pt idx="242" formatCode="0%">
                  <c:v>0.80991866323621264</c:v>
                </c:pt>
                <c:pt idx="243" formatCode="0%">
                  <c:v>0.99729419893097615</c:v>
                </c:pt>
                <c:pt idx="244" formatCode="0%">
                  <c:v>1.1645401418560433</c:v>
                </c:pt>
                <c:pt idx="245" formatCode="0%">
                  <c:v>1.3868310780359296</c:v>
                </c:pt>
                <c:pt idx="246" formatCode="0%">
                  <c:v>1.4871884972247473</c:v>
                </c:pt>
                <c:pt idx="247" formatCode="0%">
                  <c:v>1.3235342624369375</c:v>
                </c:pt>
                <c:pt idx="248" formatCode="0%">
                  <c:v>1.1820690431654808</c:v>
                </c:pt>
                <c:pt idx="249" formatCode="0%">
                  <c:v>1.2266865111072849</c:v>
                </c:pt>
                <c:pt idx="250" formatCode="0%">
                  <c:v>1.1381371227799069</c:v>
                </c:pt>
                <c:pt idx="251" formatCode="0%">
                  <c:v>1.021002157959034</c:v>
                </c:pt>
                <c:pt idx="252" formatCode="0%">
                  <c:v>1.0124945307799176</c:v>
                </c:pt>
                <c:pt idx="253" formatCode="0%">
                  <c:v>1.0209828340198737</c:v>
                </c:pt>
                <c:pt idx="254" formatCode="0%">
                  <c:v>1.074930084342345</c:v>
                </c:pt>
                <c:pt idx="255" formatCode="0%">
                  <c:v>1.0209101737307387</c:v>
                </c:pt>
                <c:pt idx="256" formatCode="0%">
                  <c:v>0.99178638072035641</c:v>
                </c:pt>
                <c:pt idx="257" formatCode="0%">
                  <c:v>0.9863989567670538</c:v>
                </c:pt>
                <c:pt idx="258" formatCode="0%">
                  <c:v>1.041049118633359</c:v>
                </c:pt>
                <c:pt idx="259" formatCode="0%">
                  <c:v>1.0096008479028304</c:v>
                </c:pt>
                <c:pt idx="260" formatCode="0%">
                  <c:v>1.0087812448148819</c:v>
                </c:pt>
                <c:pt idx="261" formatCode="0%">
                  <c:v>1.0204241878448264</c:v>
                </c:pt>
                <c:pt idx="262" formatCode="0%">
                  <c:v>0.99249773394196483</c:v>
                </c:pt>
                <c:pt idx="263" formatCode="0%">
                  <c:v>0.97705991161122263</c:v>
                </c:pt>
                <c:pt idx="264" formatCode="0%">
                  <c:v>0.95498964686664101</c:v>
                </c:pt>
                <c:pt idx="265" formatCode="0%">
                  <c:v>0.92374522077968779</c:v>
                </c:pt>
                <c:pt idx="266" formatCode="0%">
                  <c:v>0.89060742608913501</c:v>
                </c:pt>
                <c:pt idx="267" formatCode="0%">
                  <c:v>0.89211970392593265</c:v>
                </c:pt>
                <c:pt idx="268" formatCode="0%">
                  <c:v>0.86868918307553755</c:v>
                </c:pt>
                <c:pt idx="269" formatCode="0%">
                  <c:v>0.85126817114458486</c:v>
                </c:pt>
                <c:pt idx="270" formatCode="0%">
                  <c:v>0.86644127244262537</c:v>
                </c:pt>
                <c:pt idx="271" formatCode="0%">
                  <c:v>0.87241714156876593</c:v>
                </c:pt>
                <c:pt idx="272" formatCode="0%">
                  <c:v>0.86247614055730171</c:v>
                </c:pt>
                <c:pt idx="273" formatCode="0%">
                  <c:v>0.82021276799919485</c:v>
                </c:pt>
                <c:pt idx="274" formatCode="0%">
                  <c:v>0.81037554147685009</c:v>
                </c:pt>
                <c:pt idx="275" formatCode="0%">
                  <c:v>0.83235078823014197</c:v>
                </c:pt>
                <c:pt idx="276" formatCode="0%">
                  <c:v>0.82840528793619161</c:v>
                </c:pt>
                <c:pt idx="277" formatCode="0%">
                  <c:v>0.80985495275747088</c:v>
                </c:pt>
                <c:pt idx="278" formatCode="0%">
                  <c:v>0.78420157941935265</c:v>
                </c:pt>
                <c:pt idx="279" formatCode="0%">
                  <c:v>0.76873805014038643</c:v>
                </c:pt>
                <c:pt idx="280" formatCode="0%">
                  <c:v>0.76737120185596464</c:v>
                </c:pt>
                <c:pt idx="281" formatCode="0%">
                  <c:v>0.74222588970215198</c:v>
                </c:pt>
                <c:pt idx="282" formatCode="0%">
                  <c:v>0.78920189411588071</c:v>
                </c:pt>
                <c:pt idx="283" formatCode="0%">
                  <c:v>0.82227771480861533</c:v>
                </c:pt>
                <c:pt idx="284" formatCode="0%">
                  <c:v>0.81653848158622311</c:v>
                </c:pt>
                <c:pt idx="285" formatCode="0%">
                  <c:v>0.86669687681233043</c:v>
                </c:pt>
                <c:pt idx="286" formatCode="0%">
                  <c:v>0.93512550963913066</c:v>
                </c:pt>
                <c:pt idx="287" formatCode="0%">
                  <c:v>0.95397372040439654</c:v>
                </c:pt>
                <c:pt idx="288" formatCode="0%">
                  <c:v>0.93860582659483682</c:v>
                </c:pt>
                <c:pt idx="289" formatCode="0%">
                  <c:v>0.9436349610991196</c:v>
                </c:pt>
                <c:pt idx="290" formatCode="0%">
                  <c:v>0.96796527895629458</c:v>
                </c:pt>
                <c:pt idx="291" formatCode="0%">
                  <c:v>1.0173188168258909</c:v>
                </c:pt>
                <c:pt idx="292" formatCode="0%">
                  <c:v>1.0426453847468633</c:v>
                </c:pt>
                <c:pt idx="293" formatCode="0%">
                  <c:v>1.0742462840190796</c:v>
                </c:pt>
                <c:pt idx="294" formatCode="0%">
                  <c:v>1.0570409246152344</c:v>
                </c:pt>
                <c:pt idx="295" formatCode="0%">
                  <c:v>1.0246332872980133</c:v>
                </c:pt>
                <c:pt idx="296" formatCode="0%">
                  <c:v>0.97507943839170108</c:v>
                </c:pt>
                <c:pt idx="297" formatCode="0%">
                  <c:v>0.91712087316542834</c:v>
                </c:pt>
                <c:pt idx="298" formatCode="0%">
                  <c:v>0.85843247476270568</c:v>
                </c:pt>
                <c:pt idx="299" formatCode="0%">
                  <c:v>0.80382370741009757</c:v>
                </c:pt>
                <c:pt idx="300" formatCode="0%">
                  <c:v>0.74609499501506349</c:v>
                </c:pt>
                <c:pt idx="301" formatCode="0%">
                  <c:v>0.74992854983306356</c:v>
                </c:pt>
                <c:pt idx="302" formatCode="0%">
                  <c:v>0.80716826839941047</c:v>
                </c:pt>
                <c:pt idx="303" formatCode="0%">
                  <c:v>0.84618534302631543</c:v>
                </c:pt>
                <c:pt idx="304" formatCode="0%">
                  <c:v>0.89005895891235876</c:v>
                </c:pt>
                <c:pt idx="305" formatCode="0%">
                  <c:v>0.93568351552856044</c:v>
                </c:pt>
                <c:pt idx="306" formatCode="0%">
                  <c:v>0.91958887855413884</c:v>
                </c:pt>
                <c:pt idx="307" formatCode="0%">
                  <c:v>0.93550250611294461</c:v>
                </c:pt>
                <c:pt idx="308" formatCode="0%">
                  <c:v>1.0519141240952974</c:v>
                </c:pt>
                <c:pt idx="309" formatCode="0%">
                  <c:v>1.2482835681430169</c:v>
                </c:pt>
                <c:pt idx="310" formatCode="0%">
                  <c:v>1.3367535680254958</c:v>
                </c:pt>
                <c:pt idx="311" formatCode="0%">
                  <c:v>1.4112274334695327</c:v>
                </c:pt>
                <c:pt idx="312" formatCode="0%">
                  <c:v>1.4395670928373829</c:v>
                </c:pt>
                <c:pt idx="313" formatCode="0%">
                  <c:v>1.46429092596623</c:v>
                </c:pt>
                <c:pt idx="314" formatCode="0%">
                  <c:v>1.4398670885766118</c:v>
                </c:pt>
                <c:pt idx="315" formatCode="0%">
                  <c:v>1.4557299449894934</c:v>
                </c:pt>
                <c:pt idx="316" formatCode="0%">
                  <c:v>1.4477985167830525</c:v>
                </c:pt>
                <c:pt idx="317" formatCode="0%">
                  <c:v>1.451764230886273</c:v>
                </c:pt>
              </c:numCache>
            </c:numRef>
          </c:val>
          <c:smooth val="1"/>
        </c:ser>
        <c:dLbls>
          <c:showLegendKey val="0"/>
          <c:showVal val="0"/>
          <c:showCatName val="0"/>
          <c:showSerName val="0"/>
          <c:showPercent val="0"/>
          <c:showBubbleSize val="0"/>
        </c:dLbls>
        <c:smooth val="0"/>
        <c:axId val="698990488"/>
        <c:axId val="698994016"/>
        <c:extLst/>
      </c:lineChart>
      <c:catAx>
        <c:axId val="698990488"/>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low"/>
        <c:spPr>
          <a:ln w="3175">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698994016"/>
        <c:crossesAt val="0"/>
        <c:auto val="1"/>
        <c:lblAlgn val="ctr"/>
        <c:lblOffset val="100"/>
        <c:tickLblSkip val="20"/>
        <c:tickMarkSkip val="10"/>
        <c:noMultiLvlLbl val="0"/>
      </c:catAx>
      <c:valAx>
        <c:axId val="698994016"/>
        <c:scaling>
          <c:orientation val="minMax"/>
          <c:max val="3.2"/>
          <c:min val="0"/>
        </c:scaling>
        <c:delete val="0"/>
        <c:axPos val="l"/>
        <c:majorGridlines>
          <c:spPr>
            <a:ln w="12700">
              <a:solidFill>
                <a:srgbClr val="000000"/>
              </a:solidFill>
              <a:prstDash val="sysDash"/>
            </a:ln>
          </c:spPr>
        </c:majorGridlines>
        <c:title>
          <c:tx>
            <c:rich>
              <a:bodyPr/>
              <a:lstStyle/>
              <a:p>
                <a:pPr>
                  <a:defRPr sz="1200" b="0" i="0" u="none" strike="noStrike" baseline="0">
                    <a:solidFill>
                      <a:srgbClr val="000000"/>
                    </a:solidFill>
                    <a:latin typeface="Arial"/>
                    <a:ea typeface="Arial"/>
                    <a:cs typeface="Arial"/>
                  </a:defRPr>
                </a:pPr>
                <a:r>
                  <a:rPr lang="fr-FR" sz="1200"/>
                  <a:t>Public</a:t>
                </a:r>
                <a:r>
                  <a:rPr lang="fr-FR" sz="1200" baseline="0"/>
                  <a:t> debt (% national income)</a:t>
                </a:r>
                <a:endParaRPr lang="fr-FR" sz="1200"/>
              </a:p>
            </c:rich>
          </c:tx>
          <c:layout>
            <c:manualLayout>
              <c:xMode val="edge"/>
              <c:yMode val="edge"/>
              <c:x val="9.7360223633430314E-3"/>
              <c:y val="0.18740636953533718"/>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500" b="0" i="0" u="none" strike="noStrike" baseline="0">
                <a:solidFill>
                  <a:srgbClr val="000000"/>
                </a:solidFill>
                <a:latin typeface="Arial"/>
                <a:ea typeface="Arial"/>
                <a:cs typeface="Arial"/>
              </a:defRPr>
            </a:pPr>
            <a:endParaRPr lang="fr-FR"/>
          </a:p>
        </c:txPr>
        <c:crossAx val="698990488"/>
        <c:crosses val="autoZero"/>
        <c:crossBetween val="midCat"/>
        <c:majorUnit val="0.5"/>
        <c:minorUnit val="0.05"/>
      </c:valAx>
      <c:spPr>
        <a:solidFill>
          <a:srgbClr val="FFFFFF"/>
        </a:solidFill>
        <a:ln w="28575">
          <a:solidFill>
            <a:srgbClr val="000000"/>
          </a:solidFill>
          <a:prstDash val="solid"/>
        </a:ln>
      </c:spPr>
    </c:plotArea>
    <c:legend>
      <c:legendPos val="r"/>
      <c:layout>
        <c:manualLayout>
          <c:xMode val="edge"/>
          <c:yMode val="edge"/>
          <c:x val="0.17580803337864667"/>
          <c:y val="0.16056918798546663"/>
          <c:w val="0.18756972469426297"/>
          <c:h val="0.24103189739983444"/>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aseline="0"/>
              <a:t>Figure S10.11a. The invention of progressive taxation: </a:t>
            </a:r>
          </a:p>
          <a:p>
            <a:pPr>
              <a:defRPr sz="1700" b="1" i="0" u="none" strike="noStrike" baseline="0">
                <a:solidFill>
                  <a:srgbClr val="000000"/>
                </a:solidFill>
                <a:latin typeface="Arial"/>
                <a:ea typeface="Arial"/>
                <a:cs typeface="Arial"/>
              </a:defRPr>
            </a:pPr>
            <a:r>
              <a:rPr lang="fr-FR" sz="2000" baseline="0"/>
              <a:t>the top income tax rate, 1900-2018</a:t>
            </a:r>
            <a:endParaRPr lang="fr-FR" sz="2000"/>
          </a:p>
        </c:rich>
      </c:tx>
      <c:layout>
        <c:manualLayout>
          <c:xMode val="edge"/>
          <c:yMode val="edge"/>
          <c:x val="0.1590092574958572"/>
          <c:y val="2.2187179241295787E-3"/>
        </c:manualLayout>
      </c:layout>
      <c:overlay val="0"/>
      <c:spPr>
        <a:noFill/>
        <a:ln w="25400">
          <a:noFill/>
        </a:ln>
      </c:spPr>
    </c:title>
    <c:autoTitleDeleted val="0"/>
    <c:plotArea>
      <c:layout>
        <c:manualLayout>
          <c:layoutTarget val="inner"/>
          <c:xMode val="edge"/>
          <c:yMode val="edge"/>
          <c:x val="0.10075292402461369"/>
          <c:y val="0.10848312431852648"/>
          <c:w val="0.86616395114914224"/>
          <c:h val="0.70856126069491654"/>
        </c:manualLayout>
      </c:layout>
      <c:lineChart>
        <c:grouping val="standard"/>
        <c:varyColors val="0"/>
        <c:ser>
          <c:idx val="0"/>
          <c:order val="0"/>
          <c:tx>
            <c:v>United States</c:v>
          </c:tx>
          <c:spPr>
            <a:ln w="44450">
              <a:solidFill>
                <a:schemeClr val="accent6"/>
              </a:solidFill>
            </a:ln>
          </c:spPr>
          <c:marker>
            <c:symbol val="none"/>
          </c:marker>
          <c:cat>
            <c:numRef>
              <c:f>DataG10.11!$A$7:$A$125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DataG10.11!$B$7:$B$125</c:f>
              <c:numCache>
                <c:formatCode>0%</c:formatCode>
                <c:ptCount val="119"/>
                <c:pt idx="0">
                  <c:v>0</c:v>
                </c:pt>
                <c:pt idx="1">
                  <c:v>0</c:v>
                </c:pt>
                <c:pt idx="2">
                  <c:v>0</c:v>
                </c:pt>
                <c:pt idx="3">
                  <c:v>0</c:v>
                </c:pt>
                <c:pt idx="4">
                  <c:v>0</c:v>
                </c:pt>
                <c:pt idx="5">
                  <c:v>0</c:v>
                </c:pt>
                <c:pt idx="6">
                  <c:v>0</c:v>
                </c:pt>
                <c:pt idx="7">
                  <c:v>0</c:v>
                </c:pt>
                <c:pt idx="8">
                  <c:v>0</c:v>
                </c:pt>
                <c:pt idx="9">
                  <c:v>0</c:v>
                </c:pt>
                <c:pt idx="10">
                  <c:v>0</c:v>
                </c:pt>
                <c:pt idx="11">
                  <c:v>0</c:v>
                </c:pt>
                <c:pt idx="12">
                  <c:v>0</c:v>
                </c:pt>
                <c:pt idx="13">
                  <c:v>7.0000000000000007E-2</c:v>
                </c:pt>
                <c:pt idx="14">
                  <c:v>7.0000000000000007E-2</c:v>
                </c:pt>
                <c:pt idx="15">
                  <c:v>7.0000000000000007E-2</c:v>
                </c:pt>
                <c:pt idx="16">
                  <c:v>0.15</c:v>
                </c:pt>
                <c:pt idx="17">
                  <c:v>0.67</c:v>
                </c:pt>
                <c:pt idx="18">
                  <c:v>0.77</c:v>
                </c:pt>
                <c:pt idx="19">
                  <c:v>0.73</c:v>
                </c:pt>
                <c:pt idx="20">
                  <c:v>0.73</c:v>
                </c:pt>
                <c:pt idx="21">
                  <c:v>0.73</c:v>
                </c:pt>
                <c:pt idx="22">
                  <c:v>0.57999999999999996</c:v>
                </c:pt>
                <c:pt idx="23">
                  <c:v>0.435</c:v>
                </c:pt>
                <c:pt idx="24">
                  <c:v>0.46</c:v>
                </c:pt>
                <c:pt idx="25">
                  <c:v>0.25</c:v>
                </c:pt>
                <c:pt idx="26">
                  <c:v>0.25</c:v>
                </c:pt>
                <c:pt idx="27">
                  <c:v>0.25</c:v>
                </c:pt>
                <c:pt idx="28">
                  <c:v>0.25</c:v>
                </c:pt>
                <c:pt idx="29">
                  <c:v>0.24</c:v>
                </c:pt>
                <c:pt idx="30">
                  <c:v>0.25</c:v>
                </c:pt>
                <c:pt idx="31">
                  <c:v>0.25</c:v>
                </c:pt>
                <c:pt idx="32">
                  <c:v>0.63</c:v>
                </c:pt>
                <c:pt idx="33">
                  <c:v>0.63</c:v>
                </c:pt>
                <c:pt idx="34">
                  <c:v>0.63</c:v>
                </c:pt>
                <c:pt idx="35">
                  <c:v>0.63</c:v>
                </c:pt>
                <c:pt idx="36">
                  <c:v>0.79</c:v>
                </c:pt>
                <c:pt idx="37">
                  <c:v>0.79</c:v>
                </c:pt>
                <c:pt idx="38">
                  <c:v>0.79</c:v>
                </c:pt>
                <c:pt idx="39">
                  <c:v>0.79</c:v>
                </c:pt>
                <c:pt idx="40">
                  <c:v>0.81100000000000005</c:v>
                </c:pt>
                <c:pt idx="41">
                  <c:v>0.81</c:v>
                </c:pt>
                <c:pt idx="42">
                  <c:v>0.88</c:v>
                </c:pt>
                <c:pt idx="43">
                  <c:v>0.88</c:v>
                </c:pt>
                <c:pt idx="44">
                  <c:v>0.94</c:v>
                </c:pt>
                <c:pt idx="45">
                  <c:v>0.94</c:v>
                </c:pt>
                <c:pt idx="46">
                  <c:v>0.86450000000000005</c:v>
                </c:pt>
                <c:pt idx="47">
                  <c:v>0.86450000000000005</c:v>
                </c:pt>
                <c:pt idx="48">
                  <c:v>0.82130000000000003</c:v>
                </c:pt>
                <c:pt idx="49">
                  <c:v>0.82130000000000003</c:v>
                </c:pt>
                <c:pt idx="50">
                  <c:v>0.84360000000000002</c:v>
                </c:pt>
                <c:pt idx="51">
                  <c:v>0.91</c:v>
                </c:pt>
                <c:pt idx="52">
                  <c:v>0.92</c:v>
                </c:pt>
                <c:pt idx="53">
                  <c:v>0.92</c:v>
                </c:pt>
                <c:pt idx="54">
                  <c:v>0.91</c:v>
                </c:pt>
                <c:pt idx="55">
                  <c:v>0.91</c:v>
                </c:pt>
                <c:pt idx="56">
                  <c:v>0.91</c:v>
                </c:pt>
                <c:pt idx="57">
                  <c:v>0.91</c:v>
                </c:pt>
                <c:pt idx="58">
                  <c:v>0.91</c:v>
                </c:pt>
                <c:pt idx="59">
                  <c:v>0.91</c:v>
                </c:pt>
                <c:pt idx="60">
                  <c:v>0.91</c:v>
                </c:pt>
                <c:pt idx="61">
                  <c:v>0.91</c:v>
                </c:pt>
                <c:pt idx="62">
                  <c:v>0.91</c:v>
                </c:pt>
                <c:pt idx="63">
                  <c:v>0.91</c:v>
                </c:pt>
                <c:pt idx="64">
                  <c:v>0.77</c:v>
                </c:pt>
                <c:pt idx="65">
                  <c:v>0.7</c:v>
                </c:pt>
                <c:pt idx="66">
                  <c:v>0.7</c:v>
                </c:pt>
                <c:pt idx="67">
                  <c:v>0.7</c:v>
                </c:pt>
                <c:pt idx="68">
                  <c:v>0.75249999999999995</c:v>
                </c:pt>
                <c:pt idx="69">
                  <c:v>0.77</c:v>
                </c:pt>
                <c:pt idx="70">
                  <c:v>0.71750000000000003</c:v>
                </c:pt>
                <c:pt idx="71">
                  <c:v>0.7</c:v>
                </c:pt>
                <c:pt idx="72">
                  <c:v>0.7</c:v>
                </c:pt>
                <c:pt idx="73">
                  <c:v>0.7</c:v>
                </c:pt>
                <c:pt idx="74">
                  <c:v>0.7</c:v>
                </c:pt>
                <c:pt idx="75">
                  <c:v>0.7</c:v>
                </c:pt>
                <c:pt idx="76">
                  <c:v>0.7</c:v>
                </c:pt>
                <c:pt idx="77">
                  <c:v>0.7</c:v>
                </c:pt>
                <c:pt idx="78">
                  <c:v>0.7</c:v>
                </c:pt>
                <c:pt idx="79">
                  <c:v>0.7</c:v>
                </c:pt>
                <c:pt idx="80">
                  <c:v>0.7</c:v>
                </c:pt>
                <c:pt idx="81">
                  <c:v>0.69130000000000003</c:v>
                </c:pt>
                <c:pt idx="82">
                  <c:v>0.5</c:v>
                </c:pt>
                <c:pt idx="83">
                  <c:v>0.5</c:v>
                </c:pt>
                <c:pt idx="84">
                  <c:v>0.5</c:v>
                </c:pt>
                <c:pt idx="85">
                  <c:v>0.5</c:v>
                </c:pt>
                <c:pt idx="86">
                  <c:v>0.5</c:v>
                </c:pt>
                <c:pt idx="87">
                  <c:v>0.38500000000000001</c:v>
                </c:pt>
                <c:pt idx="88">
                  <c:v>0.28000000000000003</c:v>
                </c:pt>
                <c:pt idx="89">
                  <c:v>0.28000000000000003</c:v>
                </c:pt>
                <c:pt idx="90">
                  <c:v>0.28000000000000003</c:v>
                </c:pt>
                <c:pt idx="91">
                  <c:v>0.31</c:v>
                </c:pt>
                <c:pt idx="92">
                  <c:v>0.31</c:v>
                </c:pt>
                <c:pt idx="93">
                  <c:v>0.39600000000000002</c:v>
                </c:pt>
                <c:pt idx="94">
                  <c:v>0.39600000000000002</c:v>
                </c:pt>
                <c:pt idx="95">
                  <c:v>0.39600000000000002</c:v>
                </c:pt>
                <c:pt idx="96">
                  <c:v>0.39600000000000002</c:v>
                </c:pt>
                <c:pt idx="97">
                  <c:v>0.39600000000000002</c:v>
                </c:pt>
                <c:pt idx="98">
                  <c:v>0.39600000000000002</c:v>
                </c:pt>
                <c:pt idx="99">
                  <c:v>0.39600000000000002</c:v>
                </c:pt>
                <c:pt idx="100">
                  <c:v>0.39600000000000002</c:v>
                </c:pt>
                <c:pt idx="101">
                  <c:v>0.38600000000000001</c:v>
                </c:pt>
                <c:pt idx="102">
                  <c:v>0.38600000000000001</c:v>
                </c:pt>
                <c:pt idx="103">
                  <c:v>0.35</c:v>
                </c:pt>
                <c:pt idx="104">
                  <c:v>0.35</c:v>
                </c:pt>
                <c:pt idx="105">
                  <c:v>0.35</c:v>
                </c:pt>
                <c:pt idx="106">
                  <c:v>0.35</c:v>
                </c:pt>
                <c:pt idx="107">
                  <c:v>0.35</c:v>
                </c:pt>
                <c:pt idx="108">
                  <c:v>0.35</c:v>
                </c:pt>
                <c:pt idx="109">
                  <c:v>0.35</c:v>
                </c:pt>
                <c:pt idx="110">
                  <c:v>0.35</c:v>
                </c:pt>
                <c:pt idx="111">
                  <c:v>0.35</c:v>
                </c:pt>
                <c:pt idx="112">
                  <c:v>0.35</c:v>
                </c:pt>
                <c:pt idx="113">
                  <c:v>0.39600000000000002</c:v>
                </c:pt>
                <c:pt idx="114">
                  <c:v>0.39600000000000002</c:v>
                </c:pt>
                <c:pt idx="115">
                  <c:v>0.39600000000000002</c:v>
                </c:pt>
                <c:pt idx="116">
                  <c:v>0.39600000000000002</c:v>
                </c:pt>
                <c:pt idx="117">
                  <c:v>0.39600000000000002</c:v>
                </c:pt>
                <c:pt idx="118">
                  <c:v>0.37</c:v>
                </c:pt>
              </c:numCache>
            </c:numRef>
          </c:val>
          <c:smooth val="0"/>
        </c:ser>
        <c:ser>
          <c:idx val="1"/>
          <c:order val="1"/>
          <c:tx>
            <c:v>United Kingdom</c:v>
          </c:tx>
          <c:spPr>
            <a:ln w="44450">
              <a:solidFill>
                <a:schemeClr val="accent1"/>
              </a:solidFill>
            </a:ln>
          </c:spPr>
          <c:marker>
            <c:symbol val="none"/>
          </c:marker>
          <c:cat>
            <c:numRef>
              <c:f>DataG10.11!$A$7:$A$125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DataG10.11!$C$7:$C$125</c:f>
              <c:numCache>
                <c:formatCode>0%</c:formatCode>
                <c:ptCount val="119"/>
                <c:pt idx="0">
                  <c:v>0</c:v>
                </c:pt>
                <c:pt idx="1">
                  <c:v>0</c:v>
                </c:pt>
                <c:pt idx="2">
                  <c:v>0</c:v>
                </c:pt>
                <c:pt idx="3">
                  <c:v>0</c:v>
                </c:pt>
                <c:pt idx="4">
                  <c:v>0</c:v>
                </c:pt>
                <c:pt idx="5">
                  <c:v>0</c:v>
                </c:pt>
                <c:pt idx="6">
                  <c:v>0</c:v>
                </c:pt>
                <c:pt idx="7">
                  <c:v>0</c:v>
                </c:pt>
                <c:pt idx="8">
                  <c:v>0</c:v>
                </c:pt>
                <c:pt idx="9">
                  <c:v>8.3333333333333343E-2</c:v>
                </c:pt>
                <c:pt idx="10">
                  <c:v>8.3333333333333343E-2</c:v>
                </c:pt>
                <c:pt idx="11">
                  <c:v>8.3333333333333343E-2</c:v>
                </c:pt>
                <c:pt idx="12">
                  <c:v>8.3333333333333343E-2</c:v>
                </c:pt>
                <c:pt idx="13">
                  <c:v>8.3333333333333343E-2</c:v>
                </c:pt>
                <c:pt idx="14">
                  <c:v>0.17222220833333335</c:v>
                </c:pt>
                <c:pt idx="15">
                  <c:v>0.32500000000000001</c:v>
                </c:pt>
                <c:pt idx="16">
                  <c:v>0.42499999999999999</c:v>
                </c:pt>
                <c:pt idx="17">
                  <c:v>0.42499999999999999</c:v>
                </c:pt>
                <c:pt idx="18">
                  <c:v>0.52500000000000002</c:v>
                </c:pt>
                <c:pt idx="19">
                  <c:v>0.52500000000000002</c:v>
                </c:pt>
                <c:pt idx="20">
                  <c:v>0.6</c:v>
                </c:pt>
                <c:pt idx="21">
                  <c:v>0.6</c:v>
                </c:pt>
                <c:pt idx="22">
                  <c:v>0.55000000000000004</c:v>
                </c:pt>
                <c:pt idx="23">
                  <c:v>0.52500000000000002</c:v>
                </c:pt>
                <c:pt idx="24">
                  <c:v>0.52500000000000002</c:v>
                </c:pt>
                <c:pt idx="25">
                  <c:v>0.5</c:v>
                </c:pt>
                <c:pt idx="26">
                  <c:v>0.5</c:v>
                </c:pt>
                <c:pt idx="27">
                  <c:v>0.5</c:v>
                </c:pt>
                <c:pt idx="28">
                  <c:v>0.5</c:v>
                </c:pt>
                <c:pt idx="29">
                  <c:v>0.57499999999999996</c:v>
                </c:pt>
                <c:pt idx="30">
                  <c:v>0.63749999999999996</c:v>
                </c:pt>
                <c:pt idx="31">
                  <c:v>0.66249999999999998</c:v>
                </c:pt>
                <c:pt idx="32">
                  <c:v>0.66249999999999998</c:v>
                </c:pt>
                <c:pt idx="33">
                  <c:v>0.66249999999999998</c:v>
                </c:pt>
                <c:pt idx="34">
                  <c:v>0.63749999999999996</c:v>
                </c:pt>
                <c:pt idx="35">
                  <c:v>0.63749999999999996</c:v>
                </c:pt>
                <c:pt idx="36">
                  <c:v>0.65</c:v>
                </c:pt>
                <c:pt idx="37">
                  <c:v>0.66249999999999998</c:v>
                </c:pt>
                <c:pt idx="38">
                  <c:v>0.75</c:v>
                </c:pt>
                <c:pt idx="39">
                  <c:v>0.82499999999999996</c:v>
                </c:pt>
                <c:pt idx="40">
                  <c:v>0.9</c:v>
                </c:pt>
                <c:pt idx="41">
                  <c:v>0.97499999999999998</c:v>
                </c:pt>
                <c:pt idx="42">
                  <c:v>0.97499999999999998</c:v>
                </c:pt>
                <c:pt idx="43">
                  <c:v>0.97499999999999998</c:v>
                </c:pt>
                <c:pt idx="44">
                  <c:v>0.97499999999999998</c:v>
                </c:pt>
                <c:pt idx="45">
                  <c:v>0.97499999999999998</c:v>
                </c:pt>
                <c:pt idx="46">
                  <c:v>0.97499999999999998</c:v>
                </c:pt>
                <c:pt idx="47">
                  <c:v>0.97499999999999998</c:v>
                </c:pt>
                <c:pt idx="48">
                  <c:v>0.97499999999999998</c:v>
                </c:pt>
                <c:pt idx="49">
                  <c:v>0.97499999999999998</c:v>
                </c:pt>
                <c:pt idx="50">
                  <c:v>0.97499999999999998</c:v>
                </c:pt>
                <c:pt idx="51">
                  <c:v>0.97499999999999998</c:v>
                </c:pt>
                <c:pt idx="52">
                  <c:v>0.97499999999999998</c:v>
                </c:pt>
                <c:pt idx="53">
                  <c:v>0.95</c:v>
                </c:pt>
                <c:pt idx="54">
                  <c:v>0.95</c:v>
                </c:pt>
                <c:pt idx="55">
                  <c:v>0.92500000000000004</c:v>
                </c:pt>
                <c:pt idx="56">
                  <c:v>0.92500000000000004</c:v>
                </c:pt>
                <c:pt idx="57">
                  <c:v>0.92500000000000004</c:v>
                </c:pt>
                <c:pt idx="58">
                  <c:v>0.92500000000000004</c:v>
                </c:pt>
                <c:pt idx="59">
                  <c:v>0.88749999999999996</c:v>
                </c:pt>
                <c:pt idx="60">
                  <c:v>0.88749999999999996</c:v>
                </c:pt>
                <c:pt idx="61">
                  <c:v>0.88749999999999996</c:v>
                </c:pt>
                <c:pt idx="62">
                  <c:v>0.88749999999999996</c:v>
                </c:pt>
                <c:pt idx="63">
                  <c:v>0.88749999999999996</c:v>
                </c:pt>
                <c:pt idx="64">
                  <c:v>0.88749999999999996</c:v>
                </c:pt>
                <c:pt idx="65">
                  <c:v>0.91249999999999998</c:v>
                </c:pt>
                <c:pt idx="66">
                  <c:v>0.91249999999999998</c:v>
                </c:pt>
                <c:pt idx="67">
                  <c:v>0.91249999999999998</c:v>
                </c:pt>
                <c:pt idx="68">
                  <c:v>0.91249999999999998</c:v>
                </c:pt>
                <c:pt idx="69">
                  <c:v>0.91249999999999998</c:v>
                </c:pt>
                <c:pt idx="70">
                  <c:v>0.91249999999999998</c:v>
                </c:pt>
                <c:pt idx="71">
                  <c:v>0.88749999999999996</c:v>
                </c:pt>
                <c:pt idx="72">
                  <c:v>0.88749999999999996</c:v>
                </c:pt>
                <c:pt idx="73">
                  <c:v>0.9</c:v>
                </c:pt>
                <c:pt idx="74">
                  <c:v>0.98</c:v>
                </c:pt>
                <c:pt idx="75">
                  <c:v>0.98</c:v>
                </c:pt>
                <c:pt idx="76">
                  <c:v>0.98</c:v>
                </c:pt>
                <c:pt idx="77">
                  <c:v>0.98</c:v>
                </c:pt>
                <c:pt idx="78">
                  <c:v>0.98</c:v>
                </c:pt>
                <c:pt idx="79">
                  <c:v>0.75</c:v>
                </c:pt>
                <c:pt idx="80">
                  <c:v>0.75</c:v>
                </c:pt>
                <c:pt idx="81">
                  <c:v>0.75</c:v>
                </c:pt>
                <c:pt idx="82">
                  <c:v>0.75</c:v>
                </c:pt>
                <c:pt idx="83">
                  <c:v>0.75</c:v>
                </c:pt>
                <c:pt idx="84">
                  <c:v>0.6</c:v>
                </c:pt>
                <c:pt idx="85">
                  <c:v>0.6</c:v>
                </c:pt>
                <c:pt idx="86">
                  <c:v>0.6</c:v>
                </c:pt>
                <c:pt idx="87">
                  <c:v>0.6</c:v>
                </c:pt>
                <c:pt idx="88">
                  <c:v>0.4</c:v>
                </c:pt>
                <c:pt idx="89">
                  <c:v>0.4</c:v>
                </c:pt>
                <c:pt idx="90">
                  <c:v>0.4</c:v>
                </c:pt>
                <c:pt idx="91">
                  <c:v>0.4</c:v>
                </c:pt>
                <c:pt idx="92">
                  <c:v>0.4</c:v>
                </c:pt>
                <c:pt idx="93">
                  <c:v>0.4</c:v>
                </c:pt>
                <c:pt idx="94">
                  <c:v>0.4</c:v>
                </c:pt>
                <c:pt idx="95">
                  <c:v>0.4</c:v>
                </c:pt>
                <c:pt idx="96">
                  <c:v>0.4</c:v>
                </c:pt>
                <c:pt idx="97">
                  <c:v>0.4</c:v>
                </c:pt>
                <c:pt idx="98">
                  <c:v>0.4</c:v>
                </c:pt>
                <c:pt idx="99">
                  <c:v>0.4</c:v>
                </c:pt>
                <c:pt idx="100">
                  <c:v>0.4</c:v>
                </c:pt>
                <c:pt idx="101">
                  <c:v>0.4</c:v>
                </c:pt>
                <c:pt idx="102">
                  <c:v>0.4</c:v>
                </c:pt>
                <c:pt idx="103">
                  <c:v>0.4</c:v>
                </c:pt>
                <c:pt idx="104">
                  <c:v>0.4</c:v>
                </c:pt>
                <c:pt idx="105">
                  <c:v>0.4</c:v>
                </c:pt>
                <c:pt idx="106">
                  <c:v>0.4</c:v>
                </c:pt>
                <c:pt idx="107">
                  <c:v>0.4</c:v>
                </c:pt>
                <c:pt idx="108">
                  <c:v>0.4</c:v>
                </c:pt>
                <c:pt idx="109">
                  <c:v>0.4</c:v>
                </c:pt>
                <c:pt idx="110">
                  <c:v>0.5</c:v>
                </c:pt>
                <c:pt idx="111">
                  <c:v>0.5</c:v>
                </c:pt>
                <c:pt idx="112">
                  <c:v>0.5</c:v>
                </c:pt>
                <c:pt idx="113">
                  <c:v>0.45</c:v>
                </c:pt>
                <c:pt idx="114">
                  <c:v>0.45</c:v>
                </c:pt>
                <c:pt idx="115">
                  <c:v>0.45</c:v>
                </c:pt>
                <c:pt idx="116">
                  <c:v>0.45</c:v>
                </c:pt>
                <c:pt idx="117">
                  <c:v>0.45</c:v>
                </c:pt>
                <c:pt idx="118">
                  <c:v>0.45</c:v>
                </c:pt>
              </c:numCache>
            </c:numRef>
          </c:val>
          <c:smooth val="0"/>
        </c:ser>
        <c:ser>
          <c:idx val="5"/>
          <c:order val="3"/>
          <c:tx>
            <c:v>Sweden</c:v>
          </c:tx>
          <c:spPr>
            <a:ln w="44450">
              <a:solidFill>
                <a:schemeClr val="accent4"/>
              </a:solidFill>
            </a:ln>
          </c:spPr>
          <c:marker>
            <c:symbol val="none"/>
          </c:marker>
          <c:val>
            <c:numRef>
              <c:f>DataG10.11!$H$7:$H$125</c:f>
              <c:numCache>
                <c:formatCode>0%</c:formatCode>
                <c:ptCount val="119"/>
                <c:pt idx="0">
                  <c:v>5.4437286189481189E-2</c:v>
                </c:pt>
                <c:pt idx="1">
                  <c:v>6.7569562379950487E-2</c:v>
                </c:pt>
                <c:pt idx="2">
                  <c:v>7.0454772253775014E-2</c:v>
                </c:pt>
                <c:pt idx="3">
                  <c:v>0.11173681143889967</c:v>
                </c:pt>
                <c:pt idx="4">
                  <c:v>0.11211103585804376</c:v>
                </c:pt>
                <c:pt idx="5">
                  <c:v>0.11371503035293856</c:v>
                </c:pt>
                <c:pt idx="6">
                  <c:v>0.11355434355752621</c:v>
                </c:pt>
                <c:pt idx="7">
                  <c:v>0.1143723838696285</c:v>
                </c:pt>
                <c:pt idx="8">
                  <c:v>0.12204151847611409</c:v>
                </c:pt>
                <c:pt idx="9">
                  <c:v>0.12809598240876466</c:v>
                </c:pt>
                <c:pt idx="10">
                  <c:v>0.12344299261698997</c:v>
                </c:pt>
                <c:pt idx="11">
                  <c:v>0.12246097125740714</c:v>
                </c:pt>
                <c:pt idx="12">
                  <c:v>0.12312554958634411</c:v>
                </c:pt>
                <c:pt idx="13">
                  <c:v>0.25671533556694365</c:v>
                </c:pt>
                <c:pt idx="14">
                  <c:v>0.1248222751826496</c:v>
                </c:pt>
                <c:pt idx="15">
                  <c:v>0.13251881637148183</c:v>
                </c:pt>
                <c:pt idx="16">
                  <c:v>0.12560172313474849</c:v>
                </c:pt>
                <c:pt idx="17">
                  <c:v>0.12288454481634754</c:v>
                </c:pt>
                <c:pt idx="18">
                  <c:v>0.29927510586855716</c:v>
                </c:pt>
                <c:pt idx="19">
                  <c:v>0.30280055922742294</c:v>
                </c:pt>
                <c:pt idx="20">
                  <c:v>0.33272204354289764</c:v>
                </c:pt>
                <c:pt idx="21">
                  <c:v>0.36373765000000008</c:v>
                </c:pt>
                <c:pt idx="22">
                  <c:v>0.36458462500000005</c:v>
                </c:pt>
                <c:pt idx="23">
                  <c:v>0.36620492500000007</c:v>
                </c:pt>
                <c:pt idx="24">
                  <c:v>0.36870902500000002</c:v>
                </c:pt>
                <c:pt idx="25">
                  <c:v>0.36242920000000001</c:v>
                </c:pt>
                <c:pt idx="26">
                  <c:v>0.34980265000000005</c:v>
                </c:pt>
                <c:pt idx="27">
                  <c:v>0.35078935</c:v>
                </c:pt>
                <c:pt idx="28">
                  <c:v>0.33786474999999994</c:v>
                </c:pt>
                <c:pt idx="29">
                  <c:v>0.32908589999999999</c:v>
                </c:pt>
                <c:pt idx="30">
                  <c:v>0.33143715000000001</c:v>
                </c:pt>
                <c:pt idx="31">
                  <c:v>0.34509224999999999</c:v>
                </c:pt>
                <c:pt idx="32">
                  <c:v>0.38497149999999997</c:v>
                </c:pt>
                <c:pt idx="33">
                  <c:v>0.40691575000000002</c:v>
                </c:pt>
                <c:pt idx="34">
                  <c:v>0.42213250000000002</c:v>
                </c:pt>
                <c:pt idx="35">
                  <c:v>0.41977000000000003</c:v>
                </c:pt>
                <c:pt idx="36">
                  <c:v>0.45440799999999998</c:v>
                </c:pt>
                <c:pt idx="37">
                  <c:v>0.45440799999999998</c:v>
                </c:pt>
                <c:pt idx="38">
                  <c:v>0.47318600000000005</c:v>
                </c:pt>
                <c:pt idx="39">
                  <c:v>0.59029129999999996</c:v>
                </c:pt>
                <c:pt idx="40">
                  <c:v>0.65408975000000003</c:v>
                </c:pt>
                <c:pt idx="41">
                  <c:v>0.65102824999999998</c:v>
                </c:pt>
                <c:pt idx="42">
                  <c:v>0.72040624999999991</c:v>
                </c:pt>
                <c:pt idx="43">
                  <c:v>0.71928124999999998</c:v>
                </c:pt>
                <c:pt idx="44">
                  <c:v>0.71903125000000001</c:v>
                </c:pt>
                <c:pt idx="45">
                  <c:v>0.71875</c:v>
                </c:pt>
                <c:pt idx="46">
                  <c:v>0.71875</c:v>
                </c:pt>
                <c:pt idx="47">
                  <c:v>0.71812500000000001</c:v>
                </c:pt>
                <c:pt idx="48">
                  <c:v>0.72949000000000008</c:v>
                </c:pt>
                <c:pt idx="49">
                  <c:v>0.73036000000000001</c:v>
                </c:pt>
                <c:pt idx="50">
                  <c:v>0.72990999999999995</c:v>
                </c:pt>
                <c:pt idx="51">
                  <c:v>0.73057000000000005</c:v>
                </c:pt>
                <c:pt idx="52">
                  <c:v>0.73758999999999997</c:v>
                </c:pt>
                <c:pt idx="53">
                  <c:v>0.69452000000000003</c:v>
                </c:pt>
                <c:pt idx="54">
                  <c:v>0.69336500000000001</c:v>
                </c:pt>
                <c:pt idx="55">
                  <c:v>0.69284000000000001</c:v>
                </c:pt>
                <c:pt idx="56">
                  <c:v>0.69325999999999999</c:v>
                </c:pt>
                <c:pt idx="57">
                  <c:v>0.69409999999999994</c:v>
                </c:pt>
                <c:pt idx="58">
                  <c:v>0.69787999999999983</c:v>
                </c:pt>
                <c:pt idx="59">
                  <c:v>0.69969999999999999</c:v>
                </c:pt>
                <c:pt idx="60">
                  <c:v>0.70120500000000008</c:v>
                </c:pt>
                <c:pt idx="61">
                  <c:v>0.70250000000000001</c:v>
                </c:pt>
                <c:pt idx="62">
                  <c:v>0.70334000000000008</c:v>
                </c:pt>
                <c:pt idx="63">
                  <c:v>0.70411000000000001</c:v>
                </c:pt>
                <c:pt idx="64">
                  <c:v>0.7077500000000001</c:v>
                </c:pt>
                <c:pt idx="65">
                  <c:v>0.71037499999999998</c:v>
                </c:pt>
                <c:pt idx="66">
                  <c:v>0.71401499999999996</c:v>
                </c:pt>
                <c:pt idx="67">
                  <c:v>0.71548499999999993</c:v>
                </c:pt>
                <c:pt idx="68">
                  <c:v>0.71768999999999994</c:v>
                </c:pt>
                <c:pt idx="69">
                  <c:v>0.72084000000000004</c:v>
                </c:pt>
                <c:pt idx="70">
                  <c:v>0.72349999999999992</c:v>
                </c:pt>
                <c:pt idx="71">
                  <c:v>0.76539999999999997</c:v>
                </c:pt>
                <c:pt idx="72">
                  <c:v>0.77789999999999992</c:v>
                </c:pt>
                <c:pt idx="73">
                  <c:v>0.77939999999999998</c:v>
                </c:pt>
                <c:pt idx="74">
                  <c:v>0.78029999999999999</c:v>
                </c:pt>
                <c:pt idx="75">
                  <c:v>0.81230000000000002</c:v>
                </c:pt>
                <c:pt idx="76">
                  <c:v>0.83150000000000002</c:v>
                </c:pt>
                <c:pt idx="77">
                  <c:v>0.84849999999999992</c:v>
                </c:pt>
                <c:pt idx="78">
                  <c:v>0.86710000000000009</c:v>
                </c:pt>
                <c:pt idx="79">
                  <c:v>0.87019999999999997</c:v>
                </c:pt>
                <c:pt idx="80">
                  <c:v>0.85</c:v>
                </c:pt>
                <c:pt idx="81">
                  <c:v>0.85</c:v>
                </c:pt>
                <c:pt idx="82">
                  <c:v>0.85</c:v>
                </c:pt>
                <c:pt idx="83">
                  <c:v>0.84</c:v>
                </c:pt>
                <c:pt idx="84">
                  <c:v>0.82</c:v>
                </c:pt>
                <c:pt idx="85">
                  <c:v>0.8</c:v>
                </c:pt>
                <c:pt idx="86">
                  <c:v>0.8034</c:v>
                </c:pt>
                <c:pt idx="87">
                  <c:v>0.77439999999999998</c:v>
                </c:pt>
                <c:pt idx="88">
                  <c:v>0.75560000000000005</c:v>
                </c:pt>
                <c:pt idx="89">
                  <c:v>0.72799999999999998</c:v>
                </c:pt>
                <c:pt idx="90">
                  <c:v>0.66159999999999997</c:v>
                </c:pt>
                <c:pt idx="91">
                  <c:v>0.51149999999999995</c:v>
                </c:pt>
                <c:pt idx="92">
                  <c:v>0.51039999999999996</c:v>
                </c:pt>
                <c:pt idx="93">
                  <c:v>0.51039999999999996</c:v>
                </c:pt>
                <c:pt idx="94">
                  <c:v>0.51049999999999995</c:v>
                </c:pt>
                <c:pt idx="95">
                  <c:v>0.56499999999999995</c:v>
                </c:pt>
                <c:pt idx="96">
                  <c:v>0.5665</c:v>
                </c:pt>
                <c:pt idx="97">
                  <c:v>0.56659999999999999</c:v>
                </c:pt>
                <c:pt idx="98">
                  <c:v>0.5665</c:v>
                </c:pt>
                <c:pt idx="99">
                  <c:v>0.56480000000000008</c:v>
                </c:pt>
                <c:pt idx="100">
                  <c:v>0.55379999999999996</c:v>
                </c:pt>
                <c:pt idx="101">
                  <c:v>0.55530000000000002</c:v>
                </c:pt>
                <c:pt idx="102">
                  <c:v>0.55519999999999992</c:v>
                </c:pt>
                <c:pt idx="103">
                  <c:v>0.56169999999999998</c:v>
                </c:pt>
                <c:pt idx="104">
                  <c:v>0.56510000000000005</c:v>
                </c:pt>
                <c:pt idx="105">
                  <c:v>0.56600000000000006</c:v>
                </c:pt>
                <c:pt idx="106">
                  <c:v>0.56600000000000006</c:v>
                </c:pt>
                <c:pt idx="107">
                  <c:v>0.5655</c:v>
                </c:pt>
                <c:pt idx="108">
                  <c:v>0.56440000000000001</c:v>
                </c:pt>
                <c:pt idx="109">
                  <c:v>0.56519999999999992</c:v>
                </c:pt>
                <c:pt idx="110">
                  <c:v>0.56559999999999999</c:v>
                </c:pt>
                <c:pt idx="111">
                  <c:v>0.5655</c:v>
                </c:pt>
                <c:pt idx="112">
                  <c:v>0.56600000000000006</c:v>
                </c:pt>
                <c:pt idx="113">
                  <c:v>0.56730000000000003</c:v>
                </c:pt>
                <c:pt idx="114">
                  <c:v>0.56730000000000003</c:v>
                </c:pt>
                <c:pt idx="115">
                  <c:v>0.56730000000000003</c:v>
                </c:pt>
                <c:pt idx="116">
                  <c:v>0.56730000000000003</c:v>
                </c:pt>
                <c:pt idx="117">
                  <c:v>0.56730000000000003</c:v>
                </c:pt>
                <c:pt idx="118">
                  <c:v>0.56730000000000003</c:v>
                </c:pt>
              </c:numCache>
            </c:numRef>
          </c:val>
          <c:smooth val="0"/>
        </c:ser>
        <c:ser>
          <c:idx val="2"/>
          <c:order val="4"/>
          <c:tx>
            <c:v>Germany</c:v>
          </c:tx>
          <c:spPr>
            <a:ln w="44450">
              <a:solidFill>
                <a:schemeClr val="accent2"/>
              </a:solidFill>
            </a:ln>
          </c:spPr>
          <c:marker>
            <c:symbol val="none"/>
          </c:marker>
          <c:cat>
            <c:numRef>
              <c:f>DataG10.11!$A$7:$A$125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DataG10.11!$D$7:$D$125</c:f>
              <c:numCache>
                <c:formatCode>0%</c:formatCode>
                <c:ptCount val="119"/>
                <c:pt idx="0">
                  <c:v>0.03</c:v>
                </c:pt>
                <c:pt idx="1">
                  <c:v>0.03</c:v>
                </c:pt>
                <c:pt idx="2">
                  <c:v>0.03</c:v>
                </c:pt>
                <c:pt idx="3">
                  <c:v>0.03</c:v>
                </c:pt>
                <c:pt idx="4">
                  <c:v>0.03</c:v>
                </c:pt>
                <c:pt idx="5">
                  <c:v>0.03</c:v>
                </c:pt>
                <c:pt idx="6">
                  <c:v>0.03</c:v>
                </c:pt>
                <c:pt idx="7">
                  <c:v>0.03</c:v>
                </c:pt>
                <c:pt idx="8">
                  <c:v>0.03</c:v>
                </c:pt>
                <c:pt idx="9">
                  <c:v>0.03</c:v>
                </c:pt>
                <c:pt idx="10">
                  <c:v>0.03</c:v>
                </c:pt>
                <c:pt idx="11">
                  <c:v>0.03</c:v>
                </c:pt>
                <c:pt idx="12">
                  <c:v>0.03</c:v>
                </c:pt>
                <c:pt idx="13">
                  <c:v>0.03</c:v>
                </c:pt>
                <c:pt idx="14">
                  <c:v>0.04</c:v>
                </c:pt>
                <c:pt idx="15">
                  <c:v>0.04</c:v>
                </c:pt>
                <c:pt idx="16">
                  <c:v>0.04</c:v>
                </c:pt>
                <c:pt idx="17">
                  <c:v>0.04</c:v>
                </c:pt>
                <c:pt idx="18">
                  <c:v>0.2</c:v>
                </c:pt>
                <c:pt idx="19">
                  <c:v>0.3</c:v>
                </c:pt>
                <c:pt idx="20">
                  <c:v>0.4</c:v>
                </c:pt>
                <c:pt idx="21">
                  <c:v>0.4</c:v>
                </c:pt>
                <c:pt idx="22">
                  <c:v>0.4</c:v>
                </c:pt>
                <c:pt idx="23">
                  <c:v>0.4</c:v>
                </c:pt>
                <c:pt idx="24">
                  <c:v>0.4</c:v>
                </c:pt>
                <c:pt idx="25">
                  <c:v>0.4</c:v>
                </c:pt>
                <c:pt idx="26">
                  <c:v>0.4</c:v>
                </c:pt>
                <c:pt idx="27">
                  <c:v>0.4</c:v>
                </c:pt>
                <c:pt idx="28">
                  <c:v>0.4</c:v>
                </c:pt>
                <c:pt idx="29">
                  <c:v>0.4</c:v>
                </c:pt>
                <c:pt idx="30">
                  <c:v>0.4</c:v>
                </c:pt>
                <c:pt idx="31">
                  <c:v>0.4</c:v>
                </c:pt>
                <c:pt idx="32">
                  <c:v>0.4</c:v>
                </c:pt>
                <c:pt idx="33">
                  <c:v>0.4</c:v>
                </c:pt>
                <c:pt idx="34">
                  <c:v>0.5</c:v>
                </c:pt>
                <c:pt idx="35">
                  <c:v>0.5</c:v>
                </c:pt>
                <c:pt idx="36">
                  <c:v>0.5</c:v>
                </c:pt>
                <c:pt idx="37">
                  <c:v>0.5</c:v>
                </c:pt>
                <c:pt idx="38">
                  <c:v>0.5</c:v>
                </c:pt>
                <c:pt idx="39">
                  <c:v>0.6</c:v>
                </c:pt>
                <c:pt idx="40">
                  <c:v>0.6</c:v>
                </c:pt>
                <c:pt idx="41">
                  <c:v>0.6</c:v>
                </c:pt>
                <c:pt idx="42">
                  <c:v>0.6</c:v>
                </c:pt>
                <c:pt idx="43">
                  <c:v>0.6</c:v>
                </c:pt>
                <c:pt idx="44">
                  <c:v>0.6</c:v>
                </c:pt>
                <c:pt idx="45">
                  <c:v>0.6</c:v>
                </c:pt>
                <c:pt idx="46">
                  <c:v>0.9</c:v>
                </c:pt>
                <c:pt idx="47">
                  <c:v>0.9</c:v>
                </c:pt>
                <c:pt idx="48">
                  <c:v>0.9</c:v>
                </c:pt>
                <c:pt idx="49">
                  <c:v>0.75</c:v>
                </c:pt>
                <c:pt idx="50">
                  <c:v>0.75</c:v>
                </c:pt>
                <c:pt idx="51">
                  <c:v>0.75</c:v>
                </c:pt>
                <c:pt idx="52">
                  <c:v>0.75</c:v>
                </c:pt>
                <c:pt idx="53">
                  <c:v>0.66</c:v>
                </c:pt>
                <c:pt idx="54">
                  <c:v>0.6</c:v>
                </c:pt>
                <c:pt idx="55">
                  <c:v>0.53</c:v>
                </c:pt>
                <c:pt idx="56">
                  <c:v>0.53</c:v>
                </c:pt>
                <c:pt idx="57">
                  <c:v>0.53</c:v>
                </c:pt>
                <c:pt idx="58">
                  <c:v>0.53</c:v>
                </c:pt>
                <c:pt idx="59">
                  <c:v>0.53</c:v>
                </c:pt>
                <c:pt idx="60">
                  <c:v>0.53</c:v>
                </c:pt>
                <c:pt idx="61">
                  <c:v>0.53</c:v>
                </c:pt>
                <c:pt idx="62">
                  <c:v>0.53</c:v>
                </c:pt>
                <c:pt idx="63">
                  <c:v>0.53</c:v>
                </c:pt>
                <c:pt idx="64">
                  <c:v>0.53</c:v>
                </c:pt>
                <c:pt idx="65">
                  <c:v>0.53</c:v>
                </c:pt>
                <c:pt idx="66">
                  <c:v>0.53</c:v>
                </c:pt>
                <c:pt idx="67">
                  <c:v>0.53</c:v>
                </c:pt>
                <c:pt idx="68">
                  <c:v>0.53</c:v>
                </c:pt>
                <c:pt idx="69">
                  <c:v>0.53</c:v>
                </c:pt>
                <c:pt idx="70">
                  <c:v>0.53</c:v>
                </c:pt>
                <c:pt idx="71">
                  <c:v>0.53</c:v>
                </c:pt>
                <c:pt idx="72">
                  <c:v>0.53</c:v>
                </c:pt>
                <c:pt idx="73">
                  <c:v>0.53</c:v>
                </c:pt>
                <c:pt idx="74">
                  <c:v>0.53</c:v>
                </c:pt>
                <c:pt idx="75">
                  <c:v>0.56000000000000005</c:v>
                </c:pt>
                <c:pt idx="76">
                  <c:v>0.56000000000000005</c:v>
                </c:pt>
                <c:pt idx="77">
                  <c:v>0.56000000000000005</c:v>
                </c:pt>
                <c:pt idx="78">
                  <c:v>0.56000000000000005</c:v>
                </c:pt>
                <c:pt idx="79">
                  <c:v>0.56000000000000005</c:v>
                </c:pt>
                <c:pt idx="80">
                  <c:v>0.56000000000000005</c:v>
                </c:pt>
                <c:pt idx="81">
                  <c:v>0.56000000000000005</c:v>
                </c:pt>
                <c:pt idx="82">
                  <c:v>0.56000000000000005</c:v>
                </c:pt>
                <c:pt idx="83">
                  <c:v>0.56000000000000005</c:v>
                </c:pt>
                <c:pt idx="84">
                  <c:v>0.56000000000000005</c:v>
                </c:pt>
                <c:pt idx="85">
                  <c:v>0.56000000000000005</c:v>
                </c:pt>
                <c:pt idx="86">
                  <c:v>0.56000000000000005</c:v>
                </c:pt>
                <c:pt idx="87">
                  <c:v>0.56000000000000005</c:v>
                </c:pt>
                <c:pt idx="88">
                  <c:v>0.56000000000000005</c:v>
                </c:pt>
                <c:pt idx="89">
                  <c:v>0.56000000000000005</c:v>
                </c:pt>
                <c:pt idx="90">
                  <c:v>0.53</c:v>
                </c:pt>
                <c:pt idx="91">
                  <c:v>0.53</c:v>
                </c:pt>
                <c:pt idx="92">
                  <c:v>0.53</c:v>
                </c:pt>
                <c:pt idx="93">
                  <c:v>0.53</c:v>
                </c:pt>
                <c:pt idx="94">
                  <c:v>0.53</c:v>
                </c:pt>
                <c:pt idx="95">
                  <c:v>0.53</c:v>
                </c:pt>
                <c:pt idx="96">
                  <c:v>0.53</c:v>
                </c:pt>
                <c:pt idx="97">
                  <c:v>0.53</c:v>
                </c:pt>
                <c:pt idx="98">
                  <c:v>0.53</c:v>
                </c:pt>
                <c:pt idx="99">
                  <c:v>0.53</c:v>
                </c:pt>
                <c:pt idx="100">
                  <c:v>0.51</c:v>
                </c:pt>
                <c:pt idx="101">
                  <c:v>0.48499999999999999</c:v>
                </c:pt>
                <c:pt idx="102">
                  <c:v>0.48499999999999999</c:v>
                </c:pt>
                <c:pt idx="103">
                  <c:v>0.48499999999999999</c:v>
                </c:pt>
                <c:pt idx="104">
                  <c:v>0.45</c:v>
                </c:pt>
                <c:pt idx="105">
                  <c:v>0.42</c:v>
                </c:pt>
                <c:pt idx="106">
                  <c:v>0.42</c:v>
                </c:pt>
                <c:pt idx="107">
                  <c:v>0.46</c:v>
                </c:pt>
                <c:pt idx="108">
                  <c:v>0.46</c:v>
                </c:pt>
                <c:pt idx="109">
                  <c:v>0.46</c:v>
                </c:pt>
                <c:pt idx="110">
                  <c:v>0.46</c:v>
                </c:pt>
                <c:pt idx="111">
                  <c:v>0.46</c:v>
                </c:pt>
                <c:pt idx="112">
                  <c:v>0.46</c:v>
                </c:pt>
                <c:pt idx="113">
                  <c:v>0.46</c:v>
                </c:pt>
                <c:pt idx="114">
                  <c:v>0.46</c:v>
                </c:pt>
                <c:pt idx="115">
                  <c:v>0.46</c:v>
                </c:pt>
                <c:pt idx="116">
                  <c:v>0.46</c:v>
                </c:pt>
                <c:pt idx="117">
                  <c:v>0.46</c:v>
                </c:pt>
                <c:pt idx="118">
                  <c:v>0.46</c:v>
                </c:pt>
              </c:numCache>
            </c:numRef>
          </c:val>
          <c:smooth val="0"/>
        </c:ser>
        <c:ser>
          <c:idx val="3"/>
          <c:order val="5"/>
          <c:tx>
            <c:v>France</c:v>
          </c:tx>
          <c:spPr>
            <a:ln w="44450">
              <a:solidFill>
                <a:srgbClr val="7030A0"/>
              </a:solidFill>
            </a:ln>
          </c:spPr>
          <c:marker>
            <c:symbol val="none"/>
          </c:marker>
          <c:val>
            <c:numRef>
              <c:f>DataG10.11!$E$7:$E$125</c:f>
              <c:numCache>
                <c:formatCode>0%</c:formatCode>
                <c:ptCount val="1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0.02</c:v>
                </c:pt>
                <c:pt idx="16">
                  <c:v>0.1</c:v>
                </c:pt>
                <c:pt idx="17">
                  <c:v>0.2</c:v>
                </c:pt>
                <c:pt idx="18">
                  <c:v>0.2</c:v>
                </c:pt>
                <c:pt idx="19">
                  <c:v>0.5</c:v>
                </c:pt>
                <c:pt idx="20">
                  <c:v>0.5</c:v>
                </c:pt>
                <c:pt idx="21">
                  <c:v>0.5</c:v>
                </c:pt>
                <c:pt idx="22">
                  <c:v>0.5</c:v>
                </c:pt>
                <c:pt idx="23">
                  <c:v>0.6</c:v>
                </c:pt>
                <c:pt idx="24">
                  <c:v>0.72</c:v>
                </c:pt>
                <c:pt idx="25">
                  <c:v>0.6</c:v>
                </c:pt>
                <c:pt idx="26">
                  <c:v>0.3</c:v>
                </c:pt>
                <c:pt idx="27">
                  <c:v>0.3</c:v>
                </c:pt>
                <c:pt idx="28">
                  <c:v>0.33329999999999999</c:v>
                </c:pt>
                <c:pt idx="29">
                  <c:v>0.33329999999999999</c:v>
                </c:pt>
                <c:pt idx="30">
                  <c:v>0.33329999999999999</c:v>
                </c:pt>
                <c:pt idx="31">
                  <c:v>0.33329999999999999</c:v>
                </c:pt>
                <c:pt idx="32">
                  <c:v>0.36670000000000003</c:v>
                </c:pt>
                <c:pt idx="33">
                  <c:v>0.36670000000000003</c:v>
                </c:pt>
                <c:pt idx="34">
                  <c:v>0.3</c:v>
                </c:pt>
                <c:pt idx="35">
                  <c:v>0.36</c:v>
                </c:pt>
                <c:pt idx="36">
                  <c:v>0.48</c:v>
                </c:pt>
                <c:pt idx="37">
                  <c:v>0.51839999999999997</c:v>
                </c:pt>
                <c:pt idx="38">
                  <c:v>0.53332000000000002</c:v>
                </c:pt>
                <c:pt idx="39">
                  <c:v>0.53332000000000002</c:v>
                </c:pt>
                <c:pt idx="40">
                  <c:v>0.53332000000000002</c:v>
                </c:pt>
                <c:pt idx="41">
                  <c:v>0.60000000000000009</c:v>
                </c:pt>
                <c:pt idx="42">
                  <c:v>0.7</c:v>
                </c:pt>
                <c:pt idx="43">
                  <c:v>0.7</c:v>
                </c:pt>
                <c:pt idx="44">
                  <c:v>0.7</c:v>
                </c:pt>
                <c:pt idx="45">
                  <c:v>0.6</c:v>
                </c:pt>
                <c:pt idx="46">
                  <c:v>0.6</c:v>
                </c:pt>
                <c:pt idx="47">
                  <c:v>0.72</c:v>
                </c:pt>
                <c:pt idx="48">
                  <c:v>0.6</c:v>
                </c:pt>
                <c:pt idx="49">
                  <c:v>0.6</c:v>
                </c:pt>
                <c:pt idx="50">
                  <c:v>0.6</c:v>
                </c:pt>
                <c:pt idx="51">
                  <c:v>0.6</c:v>
                </c:pt>
                <c:pt idx="52">
                  <c:v>0.6</c:v>
                </c:pt>
                <c:pt idx="53">
                  <c:v>0.6</c:v>
                </c:pt>
                <c:pt idx="54">
                  <c:v>0.6</c:v>
                </c:pt>
                <c:pt idx="55">
                  <c:v>0.66</c:v>
                </c:pt>
                <c:pt idx="56">
                  <c:v>0.66</c:v>
                </c:pt>
                <c:pt idx="57">
                  <c:v>0.66</c:v>
                </c:pt>
                <c:pt idx="58">
                  <c:v>0.66</c:v>
                </c:pt>
                <c:pt idx="59">
                  <c:v>0.66</c:v>
                </c:pt>
                <c:pt idx="60">
                  <c:v>0.66</c:v>
                </c:pt>
                <c:pt idx="61">
                  <c:v>0.63</c:v>
                </c:pt>
                <c:pt idx="62">
                  <c:v>0.63</c:v>
                </c:pt>
                <c:pt idx="63">
                  <c:v>0.64575000000000005</c:v>
                </c:pt>
                <c:pt idx="64">
                  <c:v>0.63</c:v>
                </c:pt>
                <c:pt idx="65">
                  <c:v>0.63</c:v>
                </c:pt>
                <c:pt idx="66">
                  <c:v>0.65</c:v>
                </c:pt>
                <c:pt idx="67">
                  <c:v>0.66</c:v>
                </c:pt>
                <c:pt idx="68">
                  <c:v>0.66</c:v>
                </c:pt>
                <c:pt idx="69">
                  <c:v>0.64499999999999991</c:v>
                </c:pt>
                <c:pt idx="70">
                  <c:v>0.61799999999999999</c:v>
                </c:pt>
                <c:pt idx="71">
                  <c:v>0.61199999999999999</c:v>
                </c:pt>
                <c:pt idx="72">
                  <c:v>0.6</c:v>
                </c:pt>
                <c:pt idx="73">
                  <c:v>0.6</c:v>
                </c:pt>
                <c:pt idx="74">
                  <c:v>0.6</c:v>
                </c:pt>
                <c:pt idx="75">
                  <c:v>0.6</c:v>
                </c:pt>
                <c:pt idx="76">
                  <c:v>0.6</c:v>
                </c:pt>
                <c:pt idx="77">
                  <c:v>0.6</c:v>
                </c:pt>
                <c:pt idx="78">
                  <c:v>0.6</c:v>
                </c:pt>
                <c:pt idx="79">
                  <c:v>0.6</c:v>
                </c:pt>
                <c:pt idx="80">
                  <c:v>0.66</c:v>
                </c:pt>
                <c:pt idx="81">
                  <c:v>0.66</c:v>
                </c:pt>
                <c:pt idx="82">
                  <c:v>0.69550000000000012</c:v>
                </c:pt>
                <c:pt idx="83">
                  <c:v>0.70200000000000007</c:v>
                </c:pt>
                <c:pt idx="84">
                  <c:v>0.6695000000000001</c:v>
                </c:pt>
                <c:pt idx="85">
                  <c:v>0.65</c:v>
                </c:pt>
                <c:pt idx="86">
                  <c:v>0.57999999999999996</c:v>
                </c:pt>
                <c:pt idx="87">
                  <c:v>0.56799999999999995</c:v>
                </c:pt>
                <c:pt idx="88">
                  <c:v>0.56799999999999995</c:v>
                </c:pt>
                <c:pt idx="89">
                  <c:v>0.56799999999999995</c:v>
                </c:pt>
                <c:pt idx="90">
                  <c:v>0.56799999999999995</c:v>
                </c:pt>
                <c:pt idx="91">
                  <c:v>0.57899999999999996</c:v>
                </c:pt>
                <c:pt idx="92">
                  <c:v>0.57899999999999996</c:v>
                </c:pt>
                <c:pt idx="93">
                  <c:v>0.59199999999999997</c:v>
                </c:pt>
                <c:pt idx="94">
                  <c:v>0.59199999999999997</c:v>
                </c:pt>
                <c:pt idx="95">
                  <c:v>0.59199999999999997</c:v>
                </c:pt>
                <c:pt idx="96">
                  <c:v>0.57900000000000007</c:v>
                </c:pt>
                <c:pt idx="97">
                  <c:v>0.57900000000000007</c:v>
                </c:pt>
                <c:pt idx="98">
                  <c:v>0.62</c:v>
                </c:pt>
                <c:pt idx="99">
                  <c:v>0.62</c:v>
                </c:pt>
                <c:pt idx="100">
                  <c:v>0.61249999999999993</c:v>
                </c:pt>
                <c:pt idx="101">
                  <c:v>0.60749999999999993</c:v>
                </c:pt>
                <c:pt idx="102">
                  <c:v>0.57579999999999998</c:v>
                </c:pt>
                <c:pt idx="103">
                  <c:v>0.56089999999999995</c:v>
                </c:pt>
                <c:pt idx="104">
                  <c:v>0.56089999999999995</c:v>
                </c:pt>
                <c:pt idx="105">
                  <c:v>0.56089999999999995</c:v>
                </c:pt>
                <c:pt idx="106">
                  <c:v>0.48000000000000004</c:v>
                </c:pt>
                <c:pt idx="107">
                  <c:v>0.48000000000000004</c:v>
                </c:pt>
                <c:pt idx="108">
                  <c:v>0.48000000000000004</c:v>
                </c:pt>
                <c:pt idx="109">
                  <c:v>0.48000000000000004</c:v>
                </c:pt>
                <c:pt idx="110">
                  <c:v>0.49</c:v>
                </c:pt>
                <c:pt idx="111">
                  <c:v>0.49</c:v>
                </c:pt>
                <c:pt idx="112">
                  <c:v>0.53</c:v>
                </c:pt>
                <c:pt idx="113">
                  <c:v>0.53</c:v>
                </c:pt>
                <c:pt idx="114">
                  <c:v>0.53</c:v>
                </c:pt>
                <c:pt idx="115">
                  <c:v>0.53</c:v>
                </c:pt>
                <c:pt idx="116">
                  <c:v>0.53</c:v>
                </c:pt>
                <c:pt idx="117">
                  <c:v>0.53</c:v>
                </c:pt>
                <c:pt idx="118">
                  <c:v>0.53</c:v>
                </c:pt>
              </c:numCache>
            </c:numRef>
          </c:val>
          <c:smooth val="0"/>
        </c:ser>
        <c:dLbls>
          <c:showLegendKey val="0"/>
          <c:showVal val="0"/>
          <c:showCatName val="0"/>
          <c:showSerName val="0"/>
          <c:showPercent val="0"/>
          <c:showBubbleSize val="0"/>
        </c:dLbls>
        <c:smooth val="0"/>
        <c:axId val="698994408"/>
        <c:axId val="698995976"/>
        <c:extLst>
          <c:ext xmlns:c15="http://schemas.microsoft.com/office/drawing/2012/chart" uri="{02D57815-91ED-43cb-92C2-25804820EDAC}">
            <c15:filteredLineSeries>
              <c15:ser>
                <c:idx val="4"/>
                <c:order val="2"/>
                <c:tx>
                  <c:v>Japon</c:v>
                </c:tx>
                <c:spPr>
                  <a:ln w="44450">
                    <a:solidFill>
                      <a:srgbClr val="FF0000"/>
                    </a:solidFill>
                  </a:ln>
                </c:spPr>
                <c:marker>
                  <c:symbol val="none"/>
                </c:marker>
                <c:val>
                  <c:numRef>
                    <c:extLst>
                      <c:ext uri="{02D57815-91ED-43cb-92C2-25804820EDAC}">
                        <c15:formulaRef>
                          <c15:sqref>DataG10.11!$F$7:$F$125</c15:sqref>
                        </c15:formulaRef>
                      </c:ext>
                    </c:extLst>
                    <c:numCache>
                      <c:formatCode>0%</c:formatCode>
                      <c:ptCount val="119"/>
                      <c:pt idx="0">
                        <c:v>5.5E-2</c:v>
                      </c:pt>
                      <c:pt idx="1">
                        <c:v>5.5E-2</c:v>
                      </c:pt>
                      <c:pt idx="2">
                        <c:v>5.5E-2</c:v>
                      </c:pt>
                      <c:pt idx="3">
                        <c:v>9.35E-2</c:v>
                      </c:pt>
                      <c:pt idx="4">
                        <c:v>0.20350000000000001</c:v>
                      </c:pt>
                      <c:pt idx="5">
                        <c:v>0.20350000000000001</c:v>
                      </c:pt>
                      <c:pt idx="6">
                        <c:v>0.20350000000000001</c:v>
                      </c:pt>
                      <c:pt idx="7">
                        <c:v>0.20350000000000001</c:v>
                      </c:pt>
                      <c:pt idx="8">
                        <c:v>0.20350000000000001</c:v>
                      </c:pt>
                      <c:pt idx="9">
                        <c:v>0.20350000000000001</c:v>
                      </c:pt>
                      <c:pt idx="10">
                        <c:v>0.20350000000000001</c:v>
                      </c:pt>
                      <c:pt idx="11">
                        <c:v>0.20350000000000001</c:v>
                      </c:pt>
                      <c:pt idx="12">
                        <c:v>0.22</c:v>
                      </c:pt>
                      <c:pt idx="13">
                        <c:v>0.22</c:v>
                      </c:pt>
                      <c:pt idx="14">
                        <c:v>0.22</c:v>
                      </c:pt>
                      <c:pt idx="15">
                        <c:v>0.22</c:v>
                      </c:pt>
                      <c:pt idx="16">
                        <c:v>0.22</c:v>
                      </c:pt>
                      <c:pt idx="17">
                        <c:v>0.3</c:v>
                      </c:pt>
                      <c:pt idx="18">
                        <c:v>0.3</c:v>
                      </c:pt>
                      <c:pt idx="19">
                        <c:v>0.36</c:v>
                      </c:pt>
                      <c:pt idx="20">
                        <c:v>0.36</c:v>
                      </c:pt>
                      <c:pt idx="21">
                        <c:v>0.36</c:v>
                      </c:pt>
                      <c:pt idx="22">
                        <c:v>0.36</c:v>
                      </c:pt>
                      <c:pt idx="23">
                        <c:v>0.36</c:v>
                      </c:pt>
                      <c:pt idx="24">
                        <c:v>0.36</c:v>
                      </c:pt>
                      <c:pt idx="25">
                        <c:v>0.36</c:v>
                      </c:pt>
                      <c:pt idx="26">
                        <c:v>0.36</c:v>
                      </c:pt>
                      <c:pt idx="27">
                        <c:v>0.36</c:v>
                      </c:pt>
                      <c:pt idx="28">
                        <c:v>0.36</c:v>
                      </c:pt>
                      <c:pt idx="29">
                        <c:v>0.36</c:v>
                      </c:pt>
                      <c:pt idx="30">
                        <c:v>0.36</c:v>
                      </c:pt>
                      <c:pt idx="31">
                        <c:v>0.36</c:v>
                      </c:pt>
                      <c:pt idx="32">
                        <c:v>0.36</c:v>
                      </c:pt>
                      <c:pt idx="33">
                        <c:v>0.36</c:v>
                      </c:pt>
                      <c:pt idx="34">
                        <c:v>0.36</c:v>
                      </c:pt>
                      <c:pt idx="35">
                        <c:v>0.36</c:v>
                      </c:pt>
                      <c:pt idx="36">
                        <c:v>0.65790000000000004</c:v>
                      </c:pt>
                      <c:pt idx="37">
                        <c:v>0.55000000000000004</c:v>
                      </c:pt>
                      <c:pt idx="38">
                        <c:v>0.55000000000000004</c:v>
                      </c:pt>
                      <c:pt idx="39">
                        <c:v>0.65</c:v>
                      </c:pt>
                      <c:pt idx="40">
                        <c:v>0.65</c:v>
                      </c:pt>
                      <c:pt idx="41">
                        <c:v>0.72</c:v>
                      </c:pt>
                      <c:pt idx="42">
                        <c:v>0.72</c:v>
                      </c:pt>
                      <c:pt idx="43">
                        <c:v>0.74</c:v>
                      </c:pt>
                      <c:pt idx="44">
                        <c:v>0.74</c:v>
                      </c:pt>
                      <c:pt idx="45">
                        <c:v>0.67</c:v>
                      </c:pt>
                      <c:pt idx="46">
                        <c:v>0.67</c:v>
                      </c:pt>
                      <c:pt idx="47">
                        <c:v>0.75</c:v>
                      </c:pt>
                      <c:pt idx="48">
                        <c:v>0.85</c:v>
                      </c:pt>
                      <c:pt idx="49">
                        <c:v>0.85</c:v>
                      </c:pt>
                      <c:pt idx="50">
                        <c:v>0.55000000000000004</c:v>
                      </c:pt>
                      <c:pt idx="51">
                        <c:v>0.55000000000000004</c:v>
                      </c:pt>
                      <c:pt idx="52">
                        <c:v>0.55000000000000004</c:v>
                      </c:pt>
                      <c:pt idx="53">
                        <c:v>0.65</c:v>
                      </c:pt>
                      <c:pt idx="54">
                        <c:v>0.65</c:v>
                      </c:pt>
                      <c:pt idx="55">
                        <c:v>0.65</c:v>
                      </c:pt>
                      <c:pt idx="56">
                        <c:v>0.65</c:v>
                      </c:pt>
                      <c:pt idx="57">
                        <c:v>0.7</c:v>
                      </c:pt>
                      <c:pt idx="58">
                        <c:v>0.7</c:v>
                      </c:pt>
                      <c:pt idx="59">
                        <c:v>0.7</c:v>
                      </c:pt>
                      <c:pt idx="60">
                        <c:v>0.7</c:v>
                      </c:pt>
                      <c:pt idx="61">
                        <c:v>0.7</c:v>
                      </c:pt>
                      <c:pt idx="62">
                        <c:v>0.75</c:v>
                      </c:pt>
                      <c:pt idx="63">
                        <c:v>0.75</c:v>
                      </c:pt>
                      <c:pt idx="64">
                        <c:v>0.75</c:v>
                      </c:pt>
                      <c:pt idx="65">
                        <c:v>0.75</c:v>
                      </c:pt>
                      <c:pt idx="66">
                        <c:v>0.75</c:v>
                      </c:pt>
                      <c:pt idx="67">
                        <c:v>0.75</c:v>
                      </c:pt>
                      <c:pt idx="68">
                        <c:v>0.75</c:v>
                      </c:pt>
                      <c:pt idx="69">
                        <c:v>0.75</c:v>
                      </c:pt>
                      <c:pt idx="70">
                        <c:v>0.75</c:v>
                      </c:pt>
                      <c:pt idx="71">
                        <c:v>0.75</c:v>
                      </c:pt>
                      <c:pt idx="72">
                        <c:v>0.75</c:v>
                      </c:pt>
                      <c:pt idx="73">
                        <c:v>0.75</c:v>
                      </c:pt>
                      <c:pt idx="74">
                        <c:v>0.75</c:v>
                      </c:pt>
                      <c:pt idx="75">
                        <c:v>0.75</c:v>
                      </c:pt>
                      <c:pt idx="76">
                        <c:v>0.75</c:v>
                      </c:pt>
                      <c:pt idx="77">
                        <c:v>0.75</c:v>
                      </c:pt>
                      <c:pt idx="78">
                        <c:v>0.75</c:v>
                      </c:pt>
                      <c:pt idx="79">
                        <c:v>0.75</c:v>
                      </c:pt>
                      <c:pt idx="80">
                        <c:v>0.75</c:v>
                      </c:pt>
                      <c:pt idx="81">
                        <c:v>0.75</c:v>
                      </c:pt>
                      <c:pt idx="82">
                        <c:v>0.75</c:v>
                      </c:pt>
                      <c:pt idx="83">
                        <c:v>0.75</c:v>
                      </c:pt>
                      <c:pt idx="84">
                        <c:v>0.7</c:v>
                      </c:pt>
                      <c:pt idx="85">
                        <c:v>0.7</c:v>
                      </c:pt>
                      <c:pt idx="86">
                        <c:v>0.7</c:v>
                      </c:pt>
                      <c:pt idx="87">
                        <c:v>0.6</c:v>
                      </c:pt>
                      <c:pt idx="88">
                        <c:v>0.6</c:v>
                      </c:pt>
                      <c:pt idx="89">
                        <c:v>0.6</c:v>
                      </c:pt>
                      <c:pt idx="90">
                        <c:v>0.5</c:v>
                      </c:pt>
                      <c:pt idx="91">
                        <c:v>0.5</c:v>
                      </c:pt>
                      <c:pt idx="92">
                        <c:v>0.5</c:v>
                      </c:pt>
                      <c:pt idx="93">
                        <c:v>0.5</c:v>
                      </c:pt>
                      <c:pt idx="94">
                        <c:v>0.5</c:v>
                      </c:pt>
                      <c:pt idx="95">
                        <c:v>0.5</c:v>
                      </c:pt>
                      <c:pt idx="96">
                        <c:v>0.5</c:v>
                      </c:pt>
                      <c:pt idx="97">
                        <c:v>0.5</c:v>
                      </c:pt>
                      <c:pt idx="98">
                        <c:v>0.5</c:v>
                      </c:pt>
                      <c:pt idx="99">
                        <c:v>0.37</c:v>
                      </c:pt>
                      <c:pt idx="100">
                        <c:v>0.37</c:v>
                      </c:pt>
                      <c:pt idx="101">
                        <c:v>0.37</c:v>
                      </c:pt>
                      <c:pt idx="102">
                        <c:v>0.37</c:v>
                      </c:pt>
                      <c:pt idx="103">
                        <c:v>0.37</c:v>
                      </c:pt>
                      <c:pt idx="104">
                        <c:v>0.37</c:v>
                      </c:pt>
                      <c:pt idx="105">
                        <c:v>0.37</c:v>
                      </c:pt>
                      <c:pt idx="106">
                        <c:v>0.5</c:v>
                      </c:pt>
                      <c:pt idx="107">
                        <c:v>0.5</c:v>
                      </c:pt>
                      <c:pt idx="108">
                        <c:v>0.5</c:v>
                      </c:pt>
                      <c:pt idx="109">
                        <c:v>0.5</c:v>
                      </c:pt>
                      <c:pt idx="110">
                        <c:v>0.5</c:v>
                      </c:pt>
                      <c:pt idx="111">
                        <c:v>0.5</c:v>
                      </c:pt>
                      <c:pt idx="112">
                        <c:v>0.5</c:v>
                      </c:pt>
                      <c:pt idx="113">
                        <c:v>0.51</c:v>
                      </c:pt>
                      <c:pt idx="114">
                        <c:v>0.56000000000000005</c:v>
                      </c:pt>
                      <c:pt idx="115">
                        <c:v>0.56000000000000005</c:v>
                      </c:pt>
                      <c:pt idx="116">
                        <c:v>0.56000000000000005</c:v>
                      </c:pt>
                      <c:pt idx="117">
                        <c:v>0.56000000000000005</c:v>
                      </c:pt>
                      <c:pt idx="118">
                        <c:v>0.56000000000000005</c:v>
                      </c:pt>
                    </c:numCache>
                  </c:numRef>
                </c:val>
                <c:smooth val="0"/>
              </c15:ser>
            </c15:filteredLineSeries>
          </c:ext>
        </c:extLst>
      </c:lineChart>
      <c:catAx>
        <c:axId val="698994408"/>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98995976"/>
        <c:crossesAt val="0"/>
        <c:auto val="1"/>
        <c:lblAlgn val="ctr"/>
        <c:lblOffset val="100"/>
        <c:tickLblSkip val="10"/>
        <c:tickMarkSkip val="10"/>
        <c:noMultiLvlLbl val="0"/>
      </c:catAx>
      <c:valAx>
        <c:axId val="698995976"/>
        <c:scaling>
          <c:orientation val="minMax"/>
          <c:max val="1"/>
          <c:min val="0"/>
        </c:scaling>
        <c:delete val="0"/>
        <c:axPos val="l"/>
        <c:majorGridlines>
          <c:spPr>
            <a:ln w="12700">
              <a:solidFill>
                <a:srgbClr val="000000"/>
              </a:solidFill>
              <a:prstDash val="sysDash"/>
            </a:ln>
          </c:spPr>
        </c:majorGridlines>
        <c:title>
          <c:tx>
            <c:rich>
              <a:bodyPr/>
              <a:lstStyle/>
              <a:p>
                <a:pPr>
                  <a:defRPr sz="1300" b="0" i="0" u="none" strike="noStrike" baseline="0">
                    <a:solidFill>
                      <a:srgbClr val="000000"/>
                    </a:solidFill>
                    <a:latin typeface="Arial"/>
                    <a:ea typeface="Arial"/>
                    <a:cs typeface="Arial"/>
                  </a:defRPr>
                </a:pPr>
                <a:r>
                  <a:rPr lang="fr-FR" sz="1300"/>
                  <a:t>Top</a:t>
                </a:r>
                <a:r>
                  <a:rPr lang="fr-FR" sz="1300" baseline="0"/>
                  <a:t> m</a:t>
                </a:r>
                <a:r>
                  <a:rPr lang="fr-FR" sz="1300"/>
                  <a:t>arginal</a:t>
                </a:r>
                <a:r>
                  <a:rPr lang="fr-FR" sz="1300" baseline="0"/>
                  <a:t> tax rate applied to the highest incomes </a:t>
                </a:r>
                <a:endParaRPr lang="fr-FR" sz="1300"/>
              </a:p>
            </c:rich>
          </c:tx>
          <c:layout>
            <c:manualLayout>
              <c:xMode val="edge"/>
              <c:yMode val="edge"/>
              <c:x val="1.0945254028405664E-6"/>
              <c:y val="0.11298147102383514"/>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98994408"/>
        <c:crosses val="autoZero"/>
        <c:crossBetween val="midCat"/>
        <c:majorUnit val="0.1"/>
        <c:minorUnit val="0.05"/>
      </c:valAx>
      <c:spPr>
        <a:solidFill>
          <a:srgbClr val="FFFFFF"/>
        </a:solidFill>
        <a:ln w="28575">
          <a:solidFill>
            <a:srgbClr val="000000"/>
          </a:solidFill>
          <a:prstDash val="solid"/>
        </a:ln>
      </c:spPr>
    </c:plotArea>
    <c:legend>
      <c:legendPos val="r"/>
      <c:layout>
        <c:manualLayout>
          <c:xMode val="edge"/>
          <c:yMode val="edge"/>
          <c:x val="0.4402441667268655"/>
          <c:y val="0.47989053803998449"/>
          <c:w val="0.20965404241067029"/>
          <c:h val="0.29797818794917841"/>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700" b="1" i="0" u="none" strike="noStrike" baseline="0">
                <a:solidFill>
                  <a:srgbClr val="000000"/>
                </a:solidFill>
                <a:latin typeface="Arial"/>
                <a:ea typeface="Arial"/>
                <a:cs typeface="Arial"/>
              </a:defRPr>
            </a:pPr>
            <a:r>
              <a:rPr lang="fr-FR" sz="2000" b="1" i="0" baseline="0">
                <a:effectLst/>
              </a:rPr>
              <a:t>Figure S10.11b. The invention of progressive taxation: </a:t>
            </a:r>
            <a:endParaRPr lang="fr-FR" sz="2000">
              <a:effectLst/>
            </a:endParaRPr>
          </a:p>
          <a:p>
            <a:pPr>
              <a:defRPr sz="1700" b="1" i="0" u="none" strike="noStrike" baseline="0">
                <a:solidFill>
                  <a:srgbClr val="000000"/>
                </a:solidFill>
                <a:latin typeface="Arial"/>
                <a:ea typeface="Arial"/>
                <a:cs typeface="Arial"/>
              </a:defRPr>
            </a:pPr>
            <a:r>
              <a:rPr lang="fr-FR" sz="2000" b="1" i="0" baseline="0">
                <a:effectLst/>
              </a:rPr>
              <a:t>the top income tax rate, 1900-2018</a:t>
            </a:r>
            <a:endParaRPr lang="fr-FR" sz="2000">
              <a:effectLst/>
            </a:endParaRPr>
          </a:p>
        </c:rich>
      </c:tx>
      <c:layout>
        <c:manualLayout>
          <c:xMode val="edge"/>
          <c:yMode val="edge"/>
          <c:x val="0.15205902118782275"/>
          <c:y val="2.2187179241295787E-3"/>
        </c:manualLayout>
      </c:layout>
      <c:overlay val="0"/>
      <c:spPr>
        <a:noFill/>
        <a:ln w="25400">
          <a:noFill/>
        </a:ln>
      </c:spPr>
    </c:title>
    <c:autoTitleDeleted val="0"/>
    <c:plotArea>
      <c:layout>
        <c:manualLayout>
          <c:layoutTarget val="inner"/>
          <c:xMode val="edge"/>
          <c:yMode val="edge"/>
          <c:x val="0.10075292402461369"/>
          <c:y val="0.1129937242283145"/>
          <c:w val="0.86616395114914224"/>
          <c:h val="0.70405066078512857"/>
        </c:manualLayout>
      </c:layout>
      <c:lineChart>
        <c:grouping val="standard"/>
        <c:varyColors val="0"/>
        <c:ser>
          <c:idx val="0"/>
          <c:order val="0"/>
          <c:tx>
            <c:v>United States</c:v>
          </c:tx>
          <c:spPr>
            <a:ln w="44450">
              <a:solidFill>
                <a:schemeClr val="accent6"/>
              </a:solidFill>
            </a:ln>
          </c:spPr>
          <c:marker>
            <c:symbol val="none"/>
          </c:marker>
          <c:cat>
            <c:numRef>
              <c:f>DataG10.11!$A$7:$A$125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DataG10.11!$B$7:$B$125</c:f>
              <c:numCache>
                <c:formatCode>0%</c:formatCode>
                <c:ptCount val="119"/>
                <c:pt idx="0">
                  <c:v>0</c:v>
                </c:pt>
                <c:pt idx="1">
                  <c:v>0</c:v>
                </c:pt>
                <c:pt idx="2">
                  <c:v>0</c:v>
                </c:pt>
                <c:pt idx="3">
                  <c:v>0</c:v>
                </c:pt>
                <c:pt idx="4">
                  <c:v>0</c:v>
                </c:pt>
                <c:pt idx="5">
                  <c:v>0</c:v>
                </c:pt>
                <c:pt idx="6">
                  <c:v>0</c:v>
                </c:pt>
                <c:pt idx="7">
                  <c:v>0</c:v>
                </c:pt>
                <c:pt idx="8">
                  <c:v>0</c:v>
                </c:pt>
                <c:pt idx="9">
                  <c:v>0</c:v>
                </c:pt>
                <c:pt idx="10">
                  <c:v>0</c:v>
                </c:pt>
                <c:pt idx="11">
                  <c:v>0</c:v>
                </c:pt>
                <c:pt idx="12">
                  <c:v>0</c:v>
                </c:pt>
                <c:pt idx="13">
                  <c:v>7.0000000000000007E-2</c:v>
                </c:pt>
                <c:pt idx="14">
                  <c:v>7.0000000000000007E-2</c:v>
                </c:pt>
                <c:pt idx="15">
                  <c:v>7.0000000000000007E-2</c:v>
                </c:pt>
                <c:pt idx="16">
                  <c:v>0.15</c:v>
                </c:pt>
                <c:pt idx="17">
                  <c:v>0.67</c:v>
                </c:pt>
                <c:pt idx="18">
                  <c:v>0.77</c:v>
                </c:pt>
                <c:pt idx="19">
                  <c:v>0.73</c:v>
                </c:pt>
                <c:pt idx="20">
                  <c:v>0.73</c:v>
                </c:pt>
                <c:pt idx="21">
                  <c:v>0.73</c:v>
                </c:pt>
                <c:pt idx="22">
                  <c:v>0.57999999999999996</c:v>
                </c:pt>
                <c:pt idx="23">
                  <c:v>0.435</c:v>
                </c:pt>
                <c:pt idx="24">
                  <c:v>0.46</c:v>
                </c:pt>
                <c:pt idx="25">
                  <c:v>0.25</c:v>
                </c:pt>
                <c:pt idx="26">
                  <c:v>0.25</c:v>
                </c:pt>
                <c:pt idx="27">
                  <c:v>0.25</c:v>
                </c:pt>
                <c:pt idx="28">
                  <c:v>0.25</c:v>
                </c:pt>
                <c:pt idx="29">
                  <c:v>0.24</c:v>
                </c:pt>
                <c:pt idx="30">
                  <c:v>0.25</c:v>
                </c:pt>
                <c:pt idx="31">
                  <c:v>0.25</c:v>
                </c:pt>
                <c:pt idx="32">
                  <c:v>0.63</c:v>
                </c:pt>
                <c:pt idx="33">
                  <c:v>0.63</c:v>
                </c:pt>
                <c:pt idx="34">
                  <c:v>0.63</c:v>
                </c:pt>
                <c:pt idx="35">
                  <c:v>0.63</c:v>
                </c:pt>
                <c:pt idx="36">
                  <c:v>0.79</c:v>
                </c:pt>
                <c:pt idx="37">
                  <c:v>0.79</c:v>
                </c:pt>
                <c:pt idx="38">
                  <c:v>0.79</c:v>
                </c:pt>
                <c:pt idx="39">
                  <c:v>0.79</c:v>
                </c:pt>
                <c:pt idx="40">
                  <c:v>0.81100000000000005</c:v>
                </c:pt>
                <c:pt idx="41">
                  <c:v>0.81</c:v>
                </c:pt>
                <c:pt idx="42">
                  <c:v>0.88</c:v>
                </c:pt>
                <c:pt idx="43">
                  <c:v>0.88</c:v>
                </c:pt>
                <c:pt idx="44">
                  <c:v>0.94</c:v>
                </c:pt>
                <c:pt idx="45">
                  <c:v>0.94</c:v>
                </c:pt>
                <c:pt idx="46">
                  <c:v>0.86450000000000005</c:v>
                </c:pt>
                <c:pt idx="47">
                  <c:v>0.86450000000000005</c:v>
                </c:pt>
                <c:pt idx="48">
                  <c:v>0.82130000000000003</c:v>
                </c:pt>
                <c:pt idx="49">
                  <c:v>0.82130000000000003</c:v>
                </c:pt>
                <c:pt idx="50">
                  <c:v>0.84360000000000002</c:v>
                </c:pt>
                <c:pt idx="51">
                  <c:v>0.91</c:v>
                </c:pt>
                <c:pt idx="52">
                  <c:v>0.92</c:v>
                </c:pt>
                <c:pt idx="53">
                  <c:v>0.92</c:v>
                </c:pt>
                <c:pt idx="54">
                  <c:v>0.91</c:v>
                </c:pt>
                <c:pt idx="55">
                  <c:v>0.91</c:v>
                </c:pt>
                <c:pt idx="56">
                  <c:v>0.91</c:v>
                </c:pt>
                <c:pt idx="57">
                  <c:v>0.91</c:v>
                </c:pt>
                <c:pt idx="58">
                  <c:v>0.91</c:v>
                </c:pt>
                <c:pt idx="59">
                  <c:v>0.91</c:v>
                </c:pt>
                <c:pt idx="60">
                  <c:v>0.91</c:v>
                </c:pt>
                <c:pt idx="61">
                  <c:v>0.91</c:v>
                </c:pt>
                <c:pt idx="62">
                  <c:v>0.91</c:v>
                </c:pt>
                <c:pt idx="63">
                  <c:v>0.91</c:v>
                </c:pt>
                <c:pt idx="64">
                  <c:v>0.77</c:v>
                </c:pt>
                <c:pt idx="65">
                  <c:v>0.7</c:v>
                </c:pt>
                <c:pt idx="66">
                  <c:v>0.7</c:v>
                </c:pt>
                <c:pt idx="67">
                  <c:v>0.7</c:v>
                </c:pt>
                <c:pt idx="68">
                  <c:v>0.75249999999999995</c:v>
                </c:pt>
                <c:pt idx="69">
                  <c:v>0.77</c:v>
                </c:pt>
                <c:pt idx="70">
                  <c:v>0.71750000000000003</c:v>
                </c:pt>
                <c:pt idx="71">
                  <c:v>0.7</c:v>
                </c:pt>
                <c:pt idx="72">
                  <c:v>0.7</c:v>
                </c:pt>
                <c:pt idx="73">
                  <c:v>0.7</c:v>
                </c:pt>
                <c:pt idx="74">
                  <c:v>0.7</c:v>
                </c:pt>
                <c:pt idx="75">
                  <c:v>0.7</c:v>
                </c:pt>
                <c:pt idx="76">
                  <c:v>0.7</c:v>
                </c:pt>
                <c:pt idx="77">
                  <c:v>0.7</c:v>
                </c:pt>
                <c:pt idx="78">
                  <c:v>0.7</c:v>
                </c:pt>
                <c:pt idx="79">
                  <c:v>0.7</c:v>
                </c:pt>
                <c:pt idx="80">
                  <c:v>0.7</c:v>
                </c:pt>
                <c:pt idx="81">
                  <c:v>0.69130000000000003</c:v>
                </c:pt>
                <c:pt idx="82">
                  <c:v>0.5</c:v>
                </c:pt>
                <c:pt idx="83">
                  <c:v>0.5</c:v>
                </c:pt>
                <c:pt idx="84">
                  <c:v>0.5</c:v>
                </c:pt>
                <c:pt idx="85">
                  <c:v>0.5</c:v>
                </c:pt>
                <c:pt idx="86">
                  <c:v>0.5</c:v>
                </c:pt>
                <c:pt idx="87">
                  <c:v>0.38500000000000001</c:v>
                </c:pt>
                <c:pt idx="88">
                  <c:v>0.28000000000000003</c:v>
                </c:pt>
                <c:pt idx="89">
                  <c:v>0.28000000000000003</c:v>
                </c:pt>
                <c:pt idx="90">
                  <c:v>0.28000000000000003</c:v>
                </c:pt>
                <c:pt idx="91">
                  <c:v>0.31</c:v>
                </c:pt>
                <c:pt idx="92">
                  <c:v>0.31</c:v>
                </c:pt>
                <c:pt idx="93">
                  <c:v>0.39600000000000002</c:v>
                </c:pt>
                <c:pt idx="94">
                  <c:v>0.39600000000000002</c:v>
                </c:pt>
                <c:pt idx="95">
                  <c:v>0.39600000000000002</c:v>
                </c:pt>
                <c:pt idx="96">
                  <c:v>0.39600000000000002</c:v>
                </c:pt>
                <c:pt idx="97">
                  <c:v>0.39600000000000002</c:v>
                </c:pt>
                <c:pt idx="98">
                  <c:v>0.39600000000000002</c:v>
                </c:pt>
                <c:pt idx="99">
                  <c:v>0.39600000000000002</c:v>
                </c:pt>
                <c:pt idx="100">
                  <c:v>0.39600000000000002</c:v>
                </c:pt>
                <c:pt idx="101">
                  <c:v>0.38600000000000001</c:v>
                </c:pt>
                <c:pt idx="102">
                  <c:v>0.38600000000000001</c:v>
                </c:pt>
                <c:pt idx="103">
                  <c:v>0.35</c:v>
                </c:pt>
                <c:pt idx="104">
                  <c:v>0.35</c:v>
                </c:pt>
                <c:pt idx="105">
                  <c:v>0.35</c:v>
                </c:pt>
                <c:pt idx="106">
                  <c:v>0.35</c:v>
                </c:pt>
                <c:pt idx="107">
                  <c:v>0.35</c:v>
                </c:pt>
                <c:pt idx="108">
                  <c:v>0.35</c:v>
                </c:pt>
                <c:pt idx="109">
                  <c:v>0.35</c:v>
                </c:pt>
                <c:pt idx="110">
                  <c:v>0.35</c:v>
                </c:pt>
                <c:pt idx="111">
                  <c:v>0.35</c:v>
                </c:pt>
                <c:pt idx="112">
                  <c:v>0.35</c:v>
                </c:pt>
                <c:pt idx="113">
                  <c:v>0.39600000000000002</c:v>
                </c:pt>
                <c:pt idx="114">
                  <c:v>0.39600000000000002</c:v>
                </c:pt>
                <c:pt idx="115">
                  <c:v>0.39600000000000002</c:v>
                </c:pt>
                <c:pt idx="116">
                  <c:v>0.39600000000000002</c:v>
                </c:pt>
                <c:pt idx="117">
                  <c:v>0.39600000000000002</c:v>
                </c:pt>
                <c:pt idx="118">
                  <c:v>0.37</c:v>
                </c:pt>
              </c:numCache>
            </c:numRef>
          </c:val>
          <c:smooth val="0"/>
        </c:ser>
        <c:ser>
          <c:idx val="1"/>
          <c:order val="1"/>
          <c:tx>
            <c:v>United Kingdom</c:v>
          </c:tx>
          <c:spPr>
            <a:ln w="44450">
              <a:solidFill>
                <a:schemeClr val="accent1"/>
              </a:solidFill>
            </a:ln>
          </c:spPr>
          <c:marker>
            <c:symbol val="none"/>
          </c:marker>
          <c:cat>
            <c:numRef>
              <c:f>DataG10.11!$A$7:$A$125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DataG10.11!$C$7:$C$125</c:f>
              <c:numCache>
                <c:formatCode>0%</c:formatCode>
                <c:ptCount val="119"/>
                <c:pt idx="0">
                  <c:v>0</c:v>
                </c:pt>
                <c:pt idx="1">
                  <c:v>0</c:v>
                </c:pt>
                <c:pt idx="2">
                  <c:v>0</c:v>
                </c:pt>
                <c:pt idx="3">
                  <c:v>0</c:v>
                </c:pt>
                <c:pt idx="4">
                  <c:v>0</c:v>
                </c:pt>
                <c:pt idx="5">
                  <c:v>0</c:v>
                </c:pt>
                <c:pt idx="6">
                  <c:v>0</c:v>
                </c:pt>
                <c:pt idx="7">
                  <c:v>0</c:v>
                </c:pt>
                <c:pt idx="8">
                  <c:v>0</c:v>
                </c:pt>
                <c:pt idx="9">
                  <c:v>8.3333333333333343E-2</c:v>
                </c:pt>
                <c:pt idx="10">
                  <c:v>8.3333333333333343E-2</c:v>
                </c:pt>
                <c:pt idx="11">
                  <c:v>8.3333333333333343E-2</c:v>
                </c:pt>
                <c:pt idx="12">
                  <c:v>8.3333333333333343E-2</c:v>
                </c:pt>
                <c:pt idx="13">
                  <c:v>8.3333333333333343E-2</c:v>
                </c:pt>
                <c:pt idx="14">
                  <c:v>0.17222220833333335</c:v>
                </c:pt>
                <c:pt idx="15">
                  <c:v>0.32500000000000001</c:v>
                </c:pt>
                <c:pt idx="16">
                  <c:v>0.42499999999999999</c:v>
                </c:pt>
                <c:pt idx="17">
                  <c:v>0.42499999999999999</c:v>
                </c:pt>
                <c:pt idx="18">
                  <c:v>0.52500000000000002</c:v>
                </c:pt>
                <c:pt idx="19">
                  <c:v>0.52500000000000002</c:v>
                </c:pt>
                <c:pt idx="20">
                  <c:v>0.6</c:v>
                </c:pt>
                <c:pt idx="21">
                  <c:v>0.6</c:v>
                </c:pt>
                <c:pt idx="22">
                  <c:v>0.55000000000000004</c:v>
                </c:pt>
                <c:pt idx="23">
                  <c:v>0.52500000000000002</c:v>
                </c:pt>
                <c:pt idx="24">
                  <c:v>0.52500000000000002</c:v>
                </c:pt>
                <c:pt idx="25">
                  <c:v>0.5</c:v>
                </c:pt>
                <c:pt idx="26">
                  <c:v>0.5</c:v>
                </c:pt>
                <c:pt idx="27">
                  <c:v>0.5</c:v>
                </c:pt>
                <c:pt idx="28">
                  <c:v>0.5</c:v>
                </c:pt>
                <c:pt idx="29">
                  <c:v>0.57499999999999996</c:v>
                </c:pt>
                <c:pt idx="30">
                  <c:v>0.63749999999999996</c:v>
                </c:pt>
                <c:pt idx="31">
                  <c:v>0.66249999999999998</c:v>
                </c:pt>
                <c:pt idx="32">
                  <c:v>0.66249999999999998</c:v>
                </c:pt>
                <c:pt idx="33">
                  <c:v>0.66249999999999998</c:v>
                </c:pt>
                <c:pt idx="34">
                  <c:v>0.63749999999999996</c:v>
                </c:pt>
                <c:pt idx="35">
                  <c:v>0.63749999999999996</c:v>
                </c:pt>
                <c:pt idx="36">
                  <c:v>0.65</c:v>
                </c:pt>
                <c:pt idx="37">
                  <c:v>0.66249999999999998</c:v>
                </c:pt>
                <c:pt idx="38">
                  <c:v>0.75</c:v>
                </c:pt>
                <c:pt idx="39">
                  <c:v>0.82499999999999996</c:v>
                </c:pt>
                <c:pt idx="40">
                  <c:v>0.9</c:v>
                </c:pt>
                <c:pt idx="41">
                  <c:v>0.97499999999999998</c:v>
                </c:pt>
                <c:pt idx="42">
                  <c:v>0.97499999999999998</c:v>
                </c:pt>
                <c:pt idx="43">
                  <c:v>0.97499999999999998</c:v>
                </c:pt>
                <c:pt idx="44">
                  <c:v>0.97499999999999998</c:v>
                </c:pt>
                <c:pt idx="45">
                  <c:v>0.97499999999999998</c:v>
                </c:pt>
                <c:pt idx="46">
                  <c:v>0.97499999999999998</c:v>
                </c:pt>
                <c:pt idx="47">
                  <c:v>0.97499999999999998</c:v>
                </c:pt>
                <c:pt idx="48">
                  <c:v>0.97499999999999998</c:v>
                </c:pt>
                <c:pt idx="49">
                  <c:v>0.97499999999999998</c:v>
                </c:pt>
                <c:pt idx="50">
                  <c:v>0.97499999999999998</c:v>
                </c:pt>
                <c:pt idx="51">
                  <c:v>0.97499999999999998</c:v>
                </c:pt>
                <c:pt idx="52">
                  <c:v>0.97499999999999998</c:v>
                </c:pt>
                <c:pt idx="53">
                  <c:v>0.95</c:v>
                </c:pt>
                <c:pt idx="54">
                  <c:v>0.95</c:v>
                </c:pt>
                <c:pt idx="55">
                  <c:v>0.92500000000000004</c:v>
                </c:pt>
                <c:pt idx="56">
                  <c:v>0.92500000000000004</c:v>
                </c:pt>
                <c:pt idx="57">
                  <c:v>0.92500000000000004</c:v>
                </c:pt>
                <c:pt idx="58">
                  <c:v>0.92500000000000004</c:v>
                </c:pt>
                <c:pt idx="59">
                  <c:v>0.88749999999999996</c:v>
                </c:pt>
                <c:pt idx="60">
                  <c:v>0.88749999999999996</c:v>
                </c:pt>
                <c:pt idx="61">
                  <c:v>0.88749999999999996</c:v>
                </c:pt>
                <c:pt idx="62">
                  <c:v>0.88749999999999996</c:v>
                </c:pt>
                <c:pt idx="63">
                  <c:v>0.88749999999999996</c:v>
                </c:pt>
                <c:pt idx="64">
                  <c:v>0.88749999999999996</c:v>
                </c:pt>
                <c:pt idx="65">
                  <c:v>0.91249999999999998</c:v>
                </c:pt>
                <c:pt idx="66">
                  <c:v>0.91249999999999998</c:v>
                </c:pt>
                <c:pt idx="67">
                  <c:v>0.91249999999999998</c:v>
                </c:pt>
                <c:pt idx="68">
                  <c:v>0.91249999999999998</c:v>
                </c:pt>
                <c:pt idx="69">
                  <c:v>0.91249999999999998</c:v>
                </c:pt>
                <c:pt idx="70">
                  <c:v>0.91249999999999998</c:v>
                </c:pt>
                <c:pt idx="71">
                  <c:v>0.88749999999999996</c:v>
                </c:pt>
                <c:pt idx="72">
                  <c:v>0.88749999999999996</c:v>
                </c:pt>
                <c:pt idx="73">
                  <c:v>0.9</c:v>
                </c:pt>
                <c:pt idx="74">
                  <c:v>0.98</c:v>
                </c:pt>
                <c:pt idx="75">
                  <c:v>0.98</c:v>
                </c:pt>
                <c:pt idx="76">
                  <c:v>0.98</c:v>
                </c:pt>
                <c:pt idx="77">
                  <c:v>0.98</c:v>
                </c:pt>
                <c:pt idx="78">
                  <c:v>0.98</c:v>
                </c:pt>
                <c:pt idx="79">
                  <c:v>0.75</c:v>
                </c:pt>
                <c:pt idx="80">
                  <c:v>0.75</c:v>
                </c:pt>
                <c:pt idx="81">
                  <c:v>0.75</c:v>
                </c:pt>
                <c:pt idx="82">
                  <c:v>0.75</c:v>
                </c:pt>
                <c:pt idx="83">
                  <c:v>0.75</c:v>
                </c:pt>
                <c:pt idx="84">
                  <c:v>0.6</c:v>
                </c:pt>
                <c:pt idx="85">
                  <c:v>0.6</c:v>
                </c:pt>
                <c:pt idx="86">
                  <c:v>0.6</c:v>
                </c:pt>
                <c:pt idx="87">
                  <c:v>0.6</c:v>
                </c:pt>
                <c:pt idx="88">
                  <c:v>0.4</c:v>
                </c:pt>
                <c:pt idx="89">
                  <c:v>0.4</c:v>
                </c:pt>
                <c:pt idx="90">
                  <c:v>0.4</c:v>
                </c:pt>
                <c:pt idx="91">
                  <c:v>0.4</c:v>
                </c:pt>
                <c:pt idx="92">
                  <c:v>0.4</c:v>
                </c:pt>
                <c:pt idx="93">
                  <c:v>0.4</c:v>
                </c:pt>
                <c:pt idx="94">
                  <c:v>0.4</c:v>
                </c:pt>
                <c:pt idx="95">
                  <c:v>0.4</c:v>
                </c:pt>
                <c:pt idx="96">
                  <c:v>0.4</c:v>
                </c:pt>
                <c:pt idx="97">
                  <c:v>0.4</c:v>
                </c:pt>
                <c:pt idx="98">
                  <c:v>0.4</c:v>
                </c:pt>
                <c:pt idx="99">
                  <c:v>0.4</c:v>
                </c:pt>
                <c:pt idx="100">
                  <c:v>0.4</c:v>
                </c:pt>
                <c:pt idx="101">
                  <c:v>0.4</c:v>
                </c:pt>
                <c:pt idx="102">
                  <c:v>0.4</c:v>
                </c:pt>
                <c:pt idx="103">
                  <c:v>0.4</c:v>
                </c:pt>
                <c:pt idx="104">
                  <c:v>0.4</c:v>
                </c:pt>
                <c:pt idx="105">
                  <c:v>0.4</c:v>
                </c:pt>
                <c:pt idx="106">
                  <c:v>0.4</c:v>
                </c:pt>
                <c:pt idx="107">
                  <c:v>0.4</c:v>
                </c:pt>
                <c:pt idx="108">
                  <c:v>0.4</c:v>
                </c:pt>
                <c:pt idx="109">
                  <c:v>0.4</c:v>
                </c:pt>
                <c:pt idx="110">
                  <c:v>0.5</c:v>
                </c:pt>
                <c:pt idx="111">
                  <c:v>0.5</c:v>
                </c:pt>
                <c:pt idx="112">
                  <c:v>0.5</c:v>
                </c:pt>
                <c:pt idx="113">
                  <c:v>0.45</c:v>
                </c:pt>
                <c:pt idx="114">
                  <c:v>0.45</c:v>
                </c:pt>
                <c:pt idx="115">
                  <c:v>0.45</c:v>
                </c:pt>
                <c:pt idx="116">
                  <c:v>0.45</c:v>
                </c:pt>
                <c:pt idx="117">
                  <c:v>0.45</c:v>
                </c:pt>
                <c:pt idx="118">
                  <c:v>0.45</c:v>
                </c:pt>
              </c:numCache>
            </c:numRef>
          </c:val>
          <c:smooth val="0"/>
        </c:ser>
        <c:ser>
          <c:idx val="2"/>
          <c:order val="4"/>
          <c:tx>
            <c:v>Germany</c:v>
          </c:tx>
          <c:spPr>
            <a:ln w="44450">
              <a:solidFill>
                <a:schemeClr val="accent2"/>
              </a:solidFill>
            </a:ln>
          </c:spPr>
          <c:marker>
            <c:symbol val="none"/>
          </c:marker>
          <c:cat>
            <c:numRef>
              <c:f>DataG10.11!$A$7:$A$125</c:f>
              <c:numCache>
                <c:formatCode>General</c:formatCode>
                <c:ptCount val="119"/>
                <c:pt idx="0">
                  <c:v>1900</c:v>
                </c:pt>
                <c:pt idx="1">
                  <c:v>1901</c:v>
                </c:pt>
                <c:pt idx="2">
                  <c:v>1902</c:v>
                </c:pt>
                <c:pt idx="3">
                  <c:v>1903</c:v>
                </c:pt>
                <c:pt idx="4">
                  <c:v>1904</c:v>
                </c:pt>
                <c:pt idx="5">
                  <c:v>1905</c:v>
                </c:pt>
                <c:pt idx="6">
                  <c:v>1906</c:v>
                </c:pt>
                <c:pt idx="7">
                  <c:v>1907</c:v>
                </c:pt>
                <c:pt idx="8">
                  <c:v>1908</c:v>
                </c:pt>
                <c:pt idx="9">
                  <c:v>1909</c:v>
                </c:pt>
                <c:pt idx="10">
                  <c:v>1910</c:v>
                </c:pt>
                <c:pt idx="11">
                  <c:v>1911</c:v>
                </c:pt>
                <c:pt idx="12">
                  <c:v>1912</c:v>
                </c:pt>
                <c:pt idx="13">
                  <c:v>1913</c:v>
                </c:pt>
                <c:pt idx="14">
                  <c:v>1914</c:v>
                </c:pt>
                <c:pt idx="15">
                  <c:v>1915</c:v>
                </c:pt>
                <c:pt idx="16">
                  <c:v>1916</c:v>
                </c:pt>
                <c:pt idx="17">
                  <c:v>1917</c:v>
                </c:pt>
                <c:pt idx="18">
                  <c:v>1918</c:v>
                </c:pt>
                <c:pt idx="19">
                  <c:v>1919</c:v>
                </c:pt>
                <c:pt idx="20">
                  <c:v>1920</c:v>
                </c:pt>
                <c:pt idx="21">
                  <c:v>1921</c:v>
                </c:pt>
                <c:pt idx="22">
                  <c:v>1922</c:v>
                </c:pt>
                <c:pt idx="23">
                  <c:v>1923</c:v>
                </c:pt>
                <c:pt idx="24">
                  <c:v>1924</c:v>
                </c:pt>
                <c:pt idx="25">
                  <c:v>1925</c:v>
                </c:pt>
                <c:pt idx="26">
                  <c:v>1926</c:v>
                </c:pt>
                <c:pt idx="27">
                  <c:v>1927</c:v>
                </c:pt>
                <c:pt idx="28">
                  <c:v>1928</c:v>
                </c:pt>
                <c:pt idx="29">
                  <c:v>1929</c:v>
                </c:pt>
                <c:pt idx="30">
                  <c:v>1930</c:v>
                </c:pt>
                <c:pt idx="31">
                  <c:v>1931</c:v>
                </c:pt>
                <c:pt idx="32">
                  <c:v>1932</c:v>
                </c:pt>
                <c:pt idx="33">
                  <c:v>1933</c:v>
                </c:pt>
                <c:pt idx="34">
                  <c:v>1934</c:v>
                </c:pt>
                <c:pt idx="35">
                  <c:v>1935</c:v>
                </c:pt>
                <c:pt idx="36">
                  <c:v>1936</c:v>
                </c:pt>
                <c:pt idx="37">
                  <c:v>1937</c:v>
                </c:pt>
                <c:pt idx="38">
                  <c:v>1938</c:v>
                </c:pt>
                <c:pt idx="39">
                  <c:v>1939</c:v>
                </c:pt>
                <c:pt idx="40">
                  <c:v>1940</c:v>
                </c:pt>
                <c:pt idx="41">
                  <c:v>1941</c:v>
                </c:pt>
                <c:pt idx="42">
                  <c:v>1942</c:v>
                </c:pt>
                <c:pt idx="43">
                  <c:v>1943</c:v>
                </c:pt>
                <c:pt idx="44">
                  <c:v>1944</c:v>
                </c:pt>
                <c:pt idx="45">
                  <c:v>1945</c:v>
                </c:pt>
                <c:pt idx="46">
                  <c:v>1946</c:v>
                </c:pt>
                <c:pt idx="47">
                  <c:v>1947</c:v>
                </c:pt>
                <c:pt idx="48">
                  <c:v>1948</c:v>
                </c:pt>
                <c:pt idx="49">
                  <c:v>1949</c:v>
                </c:pt>
                <c:pt idx="50">
                  <c:v>1950</c:v>
                </c:pt>
                <c:pt idx="51">
                  <c:v>1951</c:v>
                </c:pt>
                <c:pt idx="52">
                  <c:v>1952</c:v>
                </c:pt>
                <c:pt idx="53">
                  <c:v>1953</c:v>
                </c:pt>
                <c:pt idx="54">
                  <c:v>1954</c:v>
                </c:pt>
                <c:pt idx="55">
                  <c:v>1955</c:v>
                </c:pt>
                <c:pt idx="56">
                  <c:v>1956</c:v>
                </c:pt>
                <c:pt idx="57">
                  <c:v>1957</c:v>
                </c:pt>
                <c:pt idx="58">
                  <c:v>1958</c:v>
                </c:pt>
                <c:pt idx="59">
                  <c:v>1959</c:v>
                </c:pt>
                <c:pt idx="60">
                  <c:v>1960</c:v>
                </c:pt>
                <c:pt idx="61">
                  <c:v>1961</c:v>
                </c:pt>
                <c:pt idx="62">
                  <c:v>1962</c:v>
                </c:pt>
                <c:pt idx="63">
                  <c:v>1963</c:v>
                </c:pt>
                <c:pt idx="64">
                  <c:v>1964</c:v>
                </c:pt>
                <c:pt idx="65">
                  <c:v>1965</c:v>
                </c:pt>
                <c:pt idx="66">
                  <c:v>1966</c:v>
                </c:pt>
                <c:pt idx="67">
                  <c:v>1967</c:v>
                </c:pt>
                <c:pt idx="68">
                  <c:v>1968</c:v>
                </c:pt>
                <c:pt idx="69">
                  <c:v>1969</c:v>
                </c:pt>
                <c:pt idx="70">
                  <c:v>1970</c:v>
                </c:pt>
                <c:pt idx="71">
                  <c:v>1971</c:v>
                </c:pt>
                <c:pt idx="72">
                  <c:v>1972</c:v>
                </c:pt>
                <c:pt idx="73">
                  <c:v>1973</c:v>
                </c:pt>
                <c:pt idx="74">
                  <c:v>1974</c:v>
                </c:pt>
                <c:pt idx="75">
                  <c:v>1975</c:v>
                </c:pt>
                <c:pt idx="76">
                  <c:v>1976</c:v>
                </c:pt>
                <c:pt idx="77">
                  <c:v>1977</c:v>
                </c:pt>
                <c:pt idx="78">
                  <c:v>1978</c:v>
                </c:pt>
                <c:pt idx="79">
                  <c:v>1979</c:v>
                </c:pt>
                <c:pt idx="80">
                  <c:v>1980</c:v>
                </c:pt>
                <c:pt idx="81">
                  <c:v>1981</c:v>
                </c:pt>
                <c:pt idx="82">
                  <c:v>1982</c:v>
                </c:pt>
                <c:pt idx="83">
                  <c:v>1983</c:v>
                </c:pt>
                <c:pt idx="84">
                  <c:v>1984</c:v>
                </c:pt>
                <c:pt idx="85">
                  <c:v>1985</c:v>
                </c:pt>
                <c:pt idx="86">
                  <c:v>1986</c:v>
                </c:pt>
                <c:pt idx="87">
                  <c:v>1987</c:v>
                </c:pt>
                <c:pt idx="88">
                  <c:v>1988</c:v>
                </c:pt>
                <c:pt idx="89">
                  <c:v>1989</c:v>
                </c:pt>
                <c:pt idx="90">
                  <c:v>1990</c:v>
                </c:pt>
                <c:pt idx="91">
                  <c:v>1991</c:v>
                </c:pt>
                <c:pt idx="92">
                  <c:v>1992</c:v>
                </c:pt>
                <c:pt idx="93">
                  <c:v>1993</c:v>
                </c:pt>
                <c:pt idx="94">
                  <c:v>1994</c:v>
                </c:pt>
                <c:pt idx="95">
                  <c:v>1995</c:v>
                </c:pt>
                <c:pt idx="96">
                  <c:v>1996</c:v>
                </c:pt>
                <c:pt idx="97">
                  <c:v>1997</c:v>
                </c:pt>
                <c:pt idx="98">
                  <c:v>1998</c:v>
                </c:pt>
                <c:pt idx="99">
                  <c:v>1999</c:v>
                </c:pt>
                <c:pt idx="100">
                  <c:v>2000</c:v>
                </c:pt>
                <c:pt idx="101">
                  <c:v>2001</c:v>
                </c:pt>
                <c:pt idx="102">
                  <c:v>2002</c:v>
                </c:pt>
                <c:pt idx="103">
                  <c:v>2003</c:v>
                </c:pt>
                <c:pt idx="104">
                  <c:v>2004</c:v>
                </c:pt>
                <c:pt idx="105">
                  <c:v>2005</c:v>
                </c:pt>
                <c:pt idx="106">
                  <c:v>2006</c:v>
                </c:pt>
                <c:pt idx="107">
                  <c:v>2007</c:v>
                </c:pt>
                <c:pt idx="108">
                  <c:v>2008</c:v>
                </c:pt>
                <c:pt idx="109">
                  <c:v>2009</c:v>
                </c:pt>
                <c:pt idx="110">
                  <c:v>2010</c:v>
                </c:pt>
                <c:pt idx="111">
                  <c:v>2011</c:v>
                </c:pt>
                <c:pt idx="112">
                  <c:v>2012</c:v>
                </c:pt>
                <c:pt idx="113">
                  <c:v>2013</c:v>
                </c:pt>
                <c:pt idx="114">
                  <c:v>2014</c:v>
                </c:pt>
                <c:pt idx="115">
                  <c:v>2015</c:v>
                </c:pt>
                <c:pt idx="116">
                  <c:v>2016</c:v>
                </c:pt>
                <c:pt idx="117">
                  <c:v>2017</c:v>
                </c:pt>
                <c:pt idx="118">
                  <c:v>2018</c:v>
                </c:pt>
              </c:numCache>
            </c:numRef>
          </c:cat>
          <c:val>
            <c:numRef>
              <c:f>DataG10.11!$D$7:$D$125</c:f>
              <c:numCache>
                <c:formatCode>0%</c:formatCode>
                <c:ptCount val="119"/>
                <c:pt idx="0">
                  <c:v>0.03</c:v>
                </c:pt>
                <c:pt idx="1">
                  <c:v>0.03</c:v>
                </c:pt>
                <c:pt idx="2">
                  <c:v>0.03</c:v>
                </c:pt>
                <c:pt idx="3">
                  <c:v>0.03</c:v>
                </c:pt>
                <c:pt idx="4">
                  <c:v>0.03</c:v>
                </c:pt>
                <c:pt idx="5">
                  <c:v>0.03</c:v>
                </c:pt>
                <c:pt idx="6">
                  <c:v>0.03</c:v>
                </c:pt>
                <c:pt idx="7">
                  <c:v>0.03</c:v>
                </c:pt>
                <c:pt idx="8">
                  <c:v>0.03</c:v>
                </c:pt>
                <c:pt idx="9">
                  <c:v>0.03</c:v>
                </c:pt>
                <c:pt idx="10">
                  <c:v>0.03</c:v>
                </c:pt>
                <c:pt idx="11">
                  <c:v>0.03</c:v>
                </c:pt>
                <c:pt idx="12">
                  <c:v>0.03</c:v>
                </c:pt>
                <c:pt idx="13">
                  <c:v>0.03</c:v>
                </c:pt>
                <c:pt idx="14">
                  <c:v>0.04</c:v>
                </c:pt>
                <c:pt idx="15">
                  <c:v>0.04</c:v>
                </c:pt>
                <c:pt idx="16">
                  <c:v>0.04</c:v>
                </c:pt>
                <c:pt idx="17">
                  <c:v>0.04</c:v>
                </c:pt>
                <c:pt idx="18">
                  <c:v>0.2</c:v>
                </c:pt>
                <c:pt idx="19">
                  <c:v>0.3</c:v>
                </c:pt>
                <c:pt idx="20">
                  <c:v>0.4</c:v>
                </c:pt>
                <c:pt idx="21">
                  <c:v>0.4</c:v>
                </c:pt>
                <c:pt idx="22">
                  <c:v>0.4</c:v>
                </c:pt>
                <c:pt idx="23">
                  <c:v>0.4</c:v>
                </c:pt>
                <c:pt idx="24">
                  <c:v>0.4</c:v>
                </c:pt>
                <c:pt idx="25">
                  <c:v>0.4</c:v>
                </c:pt>
                <c:pt idx="26">
                  <c:v>0.4</c:v>
                </c:pt>
                <c:pt idx="27">
                  <c:v>0.4</c:v>
                </c:pt>
                <c:pt idx="28">
                  <c:v>0.4</c:v>
                </c:pt>
                <c:pt idx="29">
                  <c:v>0.4</c:v>
                </c:pt>
                <c:pt idx="30">
                  <c:v>0.4</c:v>
                </c:pt>
                <c:pt idx="31">
                  <c:v>0.4</c:v>
                </c:pt>
                <c:pt idx="32">
                  <c:v>0.4</c:v>
                </c:pt>
                <c:pt idx="33">
                  <c:v>0.4</c:v>
                </c:pt>
                <c:pt idx="34">
                  <c:v>0.5</c:v>
                </c:pt>
                <c:pt idx="35">
                  <c:v>0.5</c:v>
                </c:pt>
                <c:pt idx="36">
                  <c:v>0.5</c:v>
                </c:pt>
                <c:pt idx="37">
                  <c:v>0.5</c:v>
                </c:pt>
                <c:pt idx="38">
                  <c:v>0.5</c:v>
                </c:pt>
                <c:pt idx="39">
                  <c:v>0.6</c:v>
                </c:pt>
                <c:pt idx="40">
                  <c:v>0.6</c:v>
                </c:pt>
                <c:pt idx="41">
                  <c:v>0.6</c:v>
                </c:pt>
                <c:pt idx="42">
                  <c:v>0.6</c:v>
                </c:pt>
                <c:pt idx="43">
                  <c:v>0.6</c:v>
                </c:pt>
                <c:pt idx="44">
                  <c:v>0.6</c:v>
                </c:pt>
                <c:pt idx="45">
                  <c:v>0.6</c:v>
                </c:pt>
                <c:pt idx="46">
                  <c:v>0.9</c:v>
                </c:pt>
                <c:pt idx="47">
                  <c:v>0.9</c:v>
                </c:pt>
                <c:pt idx="48">
                  <c:v>0.9</c:v>
                </c:pt>
                <c:pt idx="49">
                  <c:v>0.75</c:v>
                </c:pt>
                <c:pt idx="50">
                  <c:v>0.75</c:v>
                </c:pt>
                <c:pt idx="51">
                  <c:v>0.75</c:v>
                </c:pt>
                <c:pt idx="52">
                  <c:v>0.75</c:v>
                </c:pt>
                <c:pt idx="53">
                  <c:v>0.66</c:v>
                </c:pt>
                <c:pt idx="54">
                  <c:v>0.6</c:v>
                </c:pt>
                <c:pt idx="55">
                  <c:v>0.53</c:v>
                </c:pt>
                <c:pt idx="56">
                  <c:v>0.53</c:v>
                </c:pt>
                <c:pt idx="57">
                  <c:v>0.53</c:v>
                </c:pt>
                <c:pt idx="58">
                  <c:v>0.53</c:v>
                </c:pt>
                <c:pt idx="59">
                  <c:v>0.53</c:v>
                </c:pt>
                <c:pt idx="60">
                  <c:v>0.53</c:v>
                </c:pt>
                <c:pt idx="61">
                  <c:v>0.53</c:v>
                </c:pt>
                <c:pt idx="62">
                  <c:v>0.53</c:v>
                </c:pt>
                <c:pt idx="63">
                  <c:v>0.53</c:v>
                </c:pt>
                <c:pt idx="64">
                  <c:v>0.53</c:v>
                </c:pt>
                <c:pt idx="65">
                  <c:v>0.53</c:v>
                </c:pt>
                <c:pt idx="66">
                  <c:v>0.53</c:v>
                </c:pt>
                <c:pt idx="67">
                  <c:v>0.53</c:v>
                </c:pt>
                <c:pt idx="68">
                  <c:v>0.53</c:v>
                </c:pt>
                <c:pt idx="69">
                  <c:v>0.53</c:v>
                </c:pt>
                <c:pt idx="70">
                  <c:v>0.53</c:v>
                </c:pt>
                <c:pt idx="71">
                  <c:v>0.53</c:v>
                </c:pt>
                <c:pt idx="72">
                  <c:v>0.53</c:v>
                </c:pt>
                <c:pt idx="73">
                  <c:v>0.53</c:v>
                </c:pt>
                <c:pt idx="74">
                  <c:v>0.53</c:v>
                </c:pt>
                <c:pt idx="75">
                  <c:v>0.56000000000000005</c:v>
                </c:pt>
                <c:pt idx="76">
                  <c:v>0.56000000000000005</c:v>
                </c:pt>
                <c:pt idx="77">
                  <c:v>0.56000000000000005</c:v>
                </c:pt>
                <c:pt idx="78">
                  <c:v>0.56000000000000005</c:v>
                </c:pt>
                <c:pt idx="79">
                  <c:v>0.56000000000000005</c:v>
                </c:pt>
                <c:pt idx="80">
                  <c:v>0.56000000000000005</c:v>
                </c:pt>
                <c:pt idx="81">
                  <c:v>0.56000000000000005</c:v>
                </c:pt>
                <c:pt idx="82">
                  <c:v>0.56000000000000005</c:v>
                </c:pt>
                <c:pt idx="83">
                  <c:v>0.56000000000000005</c:v>
                </c:pt>
                <c:pt idx="84">
                  <c:v>0.56000000000000005</c:v>
                </c:pt>
                <c:pt idx="85">
                  <c:v>0.56000000000000005</c:v>
                </c:pt>
                <c:pt idx="86">
                  <c:v>0.56000000000000005</c:v>
                </c:pt>
                <c:pt idx="87">
                  <c:v>0.56000000000000005</c:v>
                </c:pt>
                <c:pt idx="88">
                  <c:v>0.56000000000000005</c:v>
                </c:pt>
                <c:pt idx="89">
                  <c:v>0.56000000000000005</c:v>
                </c:pt>
                <c:pt idx="90">
                  <c:v>0.53</c:v>
                </c:pt>
                <c:pt idx="91">
                  <c:v>0.53</c:v>
                </c:pt>
                <c:pt idx="92">
                  <c:v>0.53</c:v>
                </c:pt>
                <c:pt idx="93">
                  <c:v>0.53</c:v>
                </c:pt>
                <c:pt idx="94">
                  <c:v>0.53</c:v>
                </c:pt>
                <c:pt idx="95">
                  <c:v>0.53</c:v>
                </c:pt>
                <c:pt idx="96">
                  <c:v>0.53</c:v>
                </c:pt>
                <c:pt idx="97">
                  <c:v>0.53</c:v>
                </c:pt>
                <c:pt idx="98">
                  <c:v>0.53</c:v>
                </c:pt>
                <c:pt idx="99">
                  <c:v>0.53</c:v>
                </c:pt>
                <c:pt idx="100">
                  <c:v>0.51</c:v>
                </c:pt>
                <c:pt idx="101">
                  <c:v>0.48499999999999999</c:v>
                </c:pt>
                <c:pt idx="102">
                  <c:v>0.48499999999999999</c:v>
                </c:pt>
                <c:pt idx="103">
                  <c:v>0.48499999999999999</c:v>
                </c:pt>
                <c:pt idx="104">
                  <c:v>0.45</c:v>
                </c:pt>
                <c:pt idx="105">
                  <c:v>0.42</c:v>
                </c:pt>
                <c:pt idx="106">
                  <c:v>0.42</c:v>
                </c:pt>
                <c:pt idx="107">
                  <c:v>0.46</c:v>
                </c:pt>
                <c:pt idx="108">
                  <c:v>0.46</c:v>
                </c:pt>
                <c:pt idx="109">
                  <c:v>0.46</c:v>
                </c:pt>
                <c:pt idx="110">
                  <c:v>0.46</c:v>
                </c:pt>
                <c:pt idx="111">
                  <c:v>0.46</c:v>
                </c:pt>
                <c:pt idx="112">
                  <c:v>0.46</c:v>
                </c:pt>
                <c:pt idx="113">
                  <c:v>0.46</c:v>
                </c:pt>
                <c:pt idx="114">
                  <c:v>0.46</c:v>
                </c:pt>
                <c:pt idx="115">
                  <c:v>0.46</c:v>
                </c:pt>
                <c:pt idx="116">
                  <c:v>0.46</c:v>
                </c:pt>
                <c:pt idx="117">
                  <c:v>0.46</c:v>
                </c:pt>
                <c:pt idx="118">
                  <c:v>0.46</c:v>
                </c:pt>
              </c:numCache>
            </c:numRef>
          </c:val>
          <c:smooth val="0"/>
        </c:ser>
        <c:ser>
          <c:idx val="3"/>
          <c:order val="5"/>
          <c:tx>
            <c:v>France</c:v>
          </c:tx>
          <c:spPr>
            <a:ln w="44450">
              <a:solidFill>
                <a:srgbClr val="7030A0"/>
              </a:solidFill>
            </a:ln>
          </c:spPr>
          <c:marker>
            <c:symbol val="none"/>
          </c:marker>
          <c:val>
            <c:numRef>
              <c:f>DataG10.11!$E$7:$E$125</c:f>
              <c:numCache>
                <c:formatCode>0%</c:formatCode>
                <c:ptCount val="1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0.02</c:v>
                </c:pt>
                <c:pt idx="16">
                  <c:v>0.1</c:v>
                </c:pt>
                <c:pt idx="17">
                  <c:v>0.2</c:v>
                </c:pt>
                <c:pt idx="18">
                  <c:v>0.2</c:v>
                </c:pt>
                <c:pt idx="19">
                  <c:v>0.5</c:v>
                </c:pt>
                <c:pt idx="20">
                  <c:v>0.5</c:v>
                </c:pt>
                <c:pt idx="21">
                  <c:v>0.5</c:v>
                </c:pt>
                <c:pt idx="22">
                  <c:v>0.5</c:v>
                </c:pt>
                <c:pt idx="23">
                  <c:v>0.6</c:v>
                </c:pt>
                <c:pt idx="24">
                  <c:v>0.72</c:v>
                </c:pt>
                <c:pt idx="25">
                  <c:v>0.6</c:v>
                </c:pt>
                <c:pt idx="26">
                  <c:v>0.3</c:v>
                </c:pt>
                <c:pt idx="27">
                  <c:v>0.3</c:v>
                </c:pt>
                <c:pt idx="28">
                  <c:v>0.33329999999999999</c:v>
                </c:pt>
                <c:pt idx="29">
                  <c:v>0.33329999999999999</c:v>
                </c:pt>
                <c:pt idx="30">
                  <c:v>0.33329999999999999</c:v>
                </c:pt>
                <c:pt idx="31">
                  <c:v>0.33329999999999999</c:v>
                </c:pt>
                <c:pt idx="32">
                  <c:v>0.36670000000000003</c:v>
                </c:pt>
                <c:pt idx="33">
                  <c:v>0.36670000000000003</c:v>
                </c:pt>
                <c:pt idx="34">
                  <c:v>0.3</c:v>
                </c:pt>
                <c:pt idx="35">
                  <c:v>0.36</c:v>
                </c:pt>
                <c:pt idx="36">
                  <c:v>0.48</c:v>
                </c:pt>
                <c:pt idx="37">
                  <c:v>0.51839999999999997</c:v>
                </c:pt>
                <c:pt idx="38">
                  <c:v>0.53332000000000002</c:v>
                </c:pt>
                <c:pt idx="39">
                  <c:v>0.53332000000000002</c:v>
                </c:pt>
                <c:pt idx="40">
                  <c:v>0.53332000000000002</c:v>
                </c:pt>
                <c:pt idx="41">
                  <c:v>0.60000000000000009</c:v>
                </c:pt>
                <c:pt idx="42">
                  <c:v>0.7</c:v>
                </c:pt>
                <c:pt idx="43">
                  <c:v>0.7</c:v>
                </c:pt>
                <c:pt idx="44">
                  <c:v>0.7</c:v>
                </c:pt>
                <c:pt idx="45">
                  <c:v>0.6</c:v>
                </c:pt>
                <c:pt idx="46">
                  <c:v>0.6</c:v>
                </c:pt>
                <c:pt idx="47">
                  <c:v>0.72</c:v>
                </c:pt>
                <c:pt idx="48">
                  <c:v>0.6</c:v>
                </c:pt>
                <c:pt idx="49">
                  <c:v>0.6</c:v>
                </c:pt>
                <c:pt idx="50">
                  <c:v>0.6</c:v>
                </c:pt>
                <c:pt idx="51">
                  <c:v>0.6</c:v>
                </c:pt>
                <c:pt idx="52">
                  <c:v>0.6</c:v>
                </c:pt>
                <c:pt idx="53">
                  <c:v>0.6</c:v>
                </c:pt>
                <c:pt idx="54">
                  <c:v>0.6</c:v>
                </c:pt>
                <c:pt idx="55">
                  <c:v>0.66</c:v>
                </c:pt>
                <c:pt idx="56">
                  <c:v>0.66</c:v>
                </c:pt>
                <c:pt idx="57">
                  <c:v>0.66</c:v>
                </c:pt>
                <c:pt idx="58">
                  <c:v>0.66</c:v>
                </c:pt>
                <c:pt idx="59">
                  <c:v>0.66</c:v>
                </c:pt>
                <c:pt idx="60">
                  <c:v>0.66</c:v>
                </c:pt>
                <c:pt idx="61">
                  <c:v>0.63</c:v>
                </c:pt>
                <c:pt idx="62">
                  <c:v>0.63</c:v>
                </c:pt>
                <c:pt idx="63">
                  <c:v>0.64575000000000005</c:v>
                </c:pt>
                <c:pt idx="64">
                  <c:v>0.63</c:v>
                </c:pt>
                <c:pt idx="65">
                  <c:v>0.63</c:v>
                </c:pt>
                <c:pt idx="66">
                  <c:v>0.65</c:v>
                </c:pt>
                <c:pt idx="67">
                  <c:v>0.66</c:v>
                </c:pt>
                <c:pt idx="68">
                  <c:v>0.66</c:v>
                </c:pt>
                <c:pt idx="69">
                  <c:v>0.64499999999999991</c:v>
                </c:pt>
                <c:pt idx="70">
                  <c:v>0.61799999999999999</c:v>
                </c:pt>
                <c:pt idx="71">
                  <c:v>0.61199999999999999</c:v>
                </c:pt>
                <c:pt idx="72">
                  <c:v>0.6</c:v>
                </c:pt>
                <c:pt idx="73">
                  <c:v>0.6</c:v>
                </c:pt>
                <c:pt idx="74">
                  <c:v>0.6</c:v>
                </c:pt>
                <c:pt idx="75">
                  <c:v>0.6</c:v>
                </c:pt>
                <c:pt idx="76">
                  <c:v>0.6</c:v>
                </c:pt>
                <c:pt idx="77">
                  <c:v>0.6</c:v>
                </c:pt>
                <c:pt idx="78">
                  <c:v>0.6</c:v>
                </c:pt>
                <c:pt idx="79">
                  <c:v>0.6</c:v>
                </c:pt>
                <c:pt idx="80">
                  <c:v>0.66</c:v>
                </c:pt>
                <c:pt idx="81">
                  <c:v>0.66</c:v>
                </c:pt>
                <c:pt idx="82">
                  <c:v>0.69550000000000012</c:v>
                </c:pt>
                <c:pt idx="83">
                  <c:v>0.70200000000000007</c:v>
                </c:pt>
                <c:pt idx="84">
                  <c:v>0.6695000000000001</c:v>
                </c:pt>
                <c:pt idx="85">
                  <c:v>0.65</c:v>
                </c:pt>
                <c:pt idx="86">
                  <c:v>0.57999999999999996</c:v>
                </c:pt>
                <c:pt idx="87">
                  <c:v>0.56799999999999995</c:v>
                </c:pt>
                <c:pt idx="88">
                  <c:v>0.56799999999999995</c:v>
                </c:pt>
                <c:pt idx="89">
                  <c:v>0.56799999999999995</c:v>
                </c:pt>
                <c:pt idx="90">
                  <c:v>0.56799999999999995</c:v>
                </c:pt>
                <c:pt idx="91">
                  <c:v>0.57899999999999996</c:v>
                </c:pt>
                <c:pt idx="92">
                  <c:v>0.57899999999999996</c:v>
                </c:pt>
                <c:pt idx="93">
                  <c:v>0.59199999999999997</c:v>
                </c:pt>
                <c:pt idx="94">
                  <c:v>0.59199999999999997</c:v>
                </c:pt>
                <c:pt idx="95">
                  <c:v>0.59199999999999997</c:v>
                </c:pt>
                <c:pt idx="96">
                  <c:v>0.57900000000000007</c:v>
                </c:pt>
                <c:pt idx="97">
                  <c:v>0.57900000000000007</c:v>
                </c:pt>
                <c:pt idx="98">
                  <c:v>0.62</c:v>
                </c:pt>
                <c:pt idx="99">
                  <c:v>0.62</c:v>
                </c:pt>
                <c:pt idx="100">
                  <c:v>0.61249999999999993</c:v>
                </c:pt>
                <c:pt idx="101">
                  <c:v>0.60749999999999993</c:v>
                </c:pt>
                <c:pt idx="102">
                  <c:v>0.57579999999999998</c:v>
                </c:pt>
                <c:pt idx="103">
                  <c:v>0.56089999999999995</c:v>
                </c:pt>
                <c:pt idx="104">
                  <c:v>0.56089999999999995</c:v>
                </c:pt>
                <c:pt idx="105">
                  <c:v>0.56089999999999995</c:v>
                </c:pt>
                <c:pt idx="106">
                  <c:v>0.48000000000000004</c:v>
                </c:pt>
                <c:pt idx="107">
                  <c:v>0.48000000000000004</c:v>
                </c:pt>
                <c:pt idx="108">
                  <c:v>0.48000000000000004</c:v>
                </c:pt>
                <c:pt idx="109">
                  <c:v>0.48000000000000004</c:v>
                </c:pt>
                <c:pt idx="110">
                  <c:v>0.49</c:v>
                </c:pt>
                <c:pt idx="111">
                  <c:v>0.49</c:v>
                </c:pt>
                <c:pt idx="112">
                  <c:v>0.53</c:v>
                </c:pt>
                <c:pt idx="113">
                  <c:v>0.53</c:v>
                </c:pt>
                <c:pt idx="114">
                  <c:v>0.53</c:v>
                </c:pt>
                <c:pt idx="115">
                  <c:v>0.53</c:v>
                </c:pt>
                <c:pt idx="116">
                  <c:v>0.53</c:v>
                </c:pt>
                <c:pt idx="117">
                  <c:v>0.53</c:v>
                </c:pt>
                <c:pt idx="118">
                  <c:v>0.53</c:v>
                </c:pt>
              </c:numCache>
            </c:numRef>
          </c:val>
          <c:smooth val="0"/>
        </c:ser>
        <c:ser>
          <c:idx val="6"/>
          <c:order val="6"/>
          <c:tx>
            <c:v>Italy</c:v>
          </c:tx>
          <c:spPr>
            <a:ln w="44450">
              <a:solidFill>
                <a:srgbClr val="FF66CC"/>
              </a:solidFill>
            </a:ln>
          </c:spPr>
          <c:marker>
            <c:symbol val="none"/>
          </c:marker>
          <c:val>
            <c:numRef>
              <c:f>DataG10.11!$I$7:$I$125</c:f>
              <c:numCache>
                <c:formatCode>0%</c:formatCode>
                <c:ptCount val="119"/>
                <c:pt idx="0">
                  <c:v>0.1</c:v>
                </c:pt>
                <c:pt idx="1">
                  <c:v>0.1</c:v>
                </c:pt>
                <c:pt idx="2">
                  <c:v>0.1</c:v>
                </c:pt>
                <c:pt idx="3">
                  <c:v>0.1</c:v>
                </c:pt>
                <c:pt idx="4">
                  <c:v>0.1</c:v>
                </c:pt>
                <c:pt idx="5">
                  <c:v>0.1</c:v>
                </c:pt>
                <c:pt idx="6">
                  <c:v>0.1</c:v>
                </c:pt>
                <c:pt idx="7">
                  <c:v>0.1</c:v>
                </c:pt>
                <c:pt idx="8">
                  <c:v>0.1</c:v>
                </c:pt>
                <c:pt idx="9">
                  <c:v>0.1</c:v>
                </c:pt>
                <c:pt idx="10">
                  <c:v>0.1</c:v>
                </c:pt>
                <c:pt idx="11">
                  <c:v>0.1</c:v>
                </c:pt>
                <c:pt idx="12">
                  <c:v>0.1</c:v>
                </c:pt>
                <c:pt idx="13">
                  <c:v>0.1</c:v>
                </c:pt>
                <c:pt idx="14">
                  <c:v>0.1</c:v>
                </c:pt>
                <c:pt idx="15">
                  <c:v>0.15</c:v>
                </c:pt>
                <c:pt idx="16">
                  <c:v>0.15</c:v>
                </c:pt>
                <c:pt idx="17">
                  <c:v>0.16</c:v>
                </c:pt>
                <c:pt idx="18">
                  <c:v>0.18</c:v>
                </c:pt>
                <c:pt idx="19">
                  <c:v>0.27</c:v>
                </c:pt>
                <c:pt idx="20">
                  <c:v>0.27</c:v>
                </c:pt>
                <c:pt idx="21">
                  <c:v>0.27</c:v>
                </c:pt>
                <c:pt idx="22">
                  <c:v>0.27</c:v>
                </c:pt>
                <c:pt idx="23">
                  <c:v>0.27</c:v>
                </c:pt>
                <c:pt idx="24">
                  <c:v>0.28000000000000003</c:v>
                </c:pt>
                <c:pt idx="25">
                  <c:v>0.28000000000000003</c:v>
                </c:pt>
                <c:pt idx="26">
                  <c:v>0.28000000000000003</c:v>
                </c:pt>
                <c:pt idx="27">
                  <c:v>0.26</c:v>
                </c:pt>
                <c:pt idx="28">
                  <c:v>0.26</c:v>
                </c:pt>
                <c:pt idx="29">
                  <c:v>0.24</c:v>
                </c:pt>
                <c:pt idx="30">
                  <c:v>0.24</c:v>
                </c:pt>
                <c:pt idx="31">
                  <c:v>0.24</c:v>
                </c:pt>
                <c:pt idx="32">
                  <c:v>0.24</c:v>
                </c:pt>
                <c:pt idx="33">
                  <c:v>0.24</c:v>
                </c:pt>
                <c:pt idx="34">
                  <c:v>0.24</c:v>
                </c:pt>
                <c:pt idx="35">
                  <c:v>0.24</c:v>
                </c:pt>
                <c:pt idx="36">
                  <c:v>0.24</c:v>
                </c:pt>
                <c:pt idx="37">
                  <c:v>0.24</c:v>
                </c:pt>
                <c:pt idx="38">
                  <c:v>0.24</c:v>
                </c:pt>
                <c:pt idx="39">
                  <c:v>0.24</c:v>
                </c:pt>
                <c:pt idx="40">
                  <c:v>0.34</c:v>
                </c:pt>
                <c:pt idx="41">
                  <c:v>0.34</c:v>
                </c:pt>
                <c:pt idx="42">
                  <c:v>0.34</c:v>
                </c:pt>
                <c:pt idx="43">
                  <c:v>0.34</c:v>
                </c:pt>
                <c:pt idx="44">
                  <c:v>0.38</c:v>
                </c:pt>
                <c:pt idx="45">
                  <c:v>0.82</c:v>
                </c:pt>
                <c:pt idx="46">
                  <c:v>0.82</c:v>
                </c:pt>
                <c:pt idx="47">
                  <c:v>0.95</c:v>
                </c:pt>
                <c:pt idx="48">
                  <c:v>0.95</c:v>
                </c:pt>
                <c:pt idx="49">
                  <c:v>0.93</c:v>
                </c:pt>
                <c:pt idx="50">
                  <c:v>0.93</c:v>
                </c:pt>
                <c:pt idx="51">
                  <c:v>0.68</c:v>
                </c:pt>
                <c:pt idx="52">
                  <c:v>0.68</c:v>
                </c:pt>
                <c:pt idx="53">
                  <c:v>0.68</c:v>
                </c:pt>
                <c:pt idx="54">
                  <c:v>0.68</c:v>
                </c:pt>
                <c:pt idx="55">
                  <c:v>0.68</c:v>
                </c:pt>
                <c:pt idx="56">
                  <c:v>0.68</c:v>
                </c:pt>
                <c:pt idx="57">
                  <c:v>0.68</c:v>
                </c:pt>
                <c:pt idx="58">
                  <c:v>0.68</c:v>
                </c:pt>
                <c:pt idx="59">
                  <c:v>0.7</c:v>
                </c:pt>
                <c:pt idx="60">
                  <c:v>0.7</c:v>
                </c:pt>
                <c:pt idx="61">
                  <c:v>0.7</c:v>
                </c:pt>
                <c:pt idx="62">
                  <c:v>0.85</c:v>
                </c:pt>
                <c:pt idx="63">
                  <c:v>0.85</c:v>
                </c:pt>
                <c:pt idx="64">
                  <c:v>0.85</c:v>
                </c:pt>
                <c:pt idx="65">
                  <c:v>0.9</c:v>
                </c:pt>
                <c:pt idx="66">
                  <c:v>0.9</c:v>
                </c:pt>
                <c:pt idx="67">
                  <c:v>0.9</c:v>
                </c:pt>
                <c:pt idx="68">
                  <c:v>0.9</c:v>
                </c:pt>
                <c:pt idx="69">
                  <c:v>0.9</c:v>
                </c:pt>
                <c:pt idx="70">
                  <c:v>0.9</c:v>
                </c:pt>
                <c:pt idx="71">
                  <c:v>0.9</c:v>
                </c:pt>
                <c:pt idx="72">
                  <c:v>0.72</c:v>
                </c:pt>
                <c:pt idx="73">
                  <c:v>0.72</c:v>
                </c:pt>
                <c:pt idx="74">
                  <c:v>0.72</c:v>
                </c:pt>
                <c:pt idx="75">
                  <c:v>0.72</c:v>
                </c:pt>
                <c:pt idx="76">
                  <c:v>0.72</c:v>
                </c:pt>
                <c:pt idx="77">
                  <c:v>0.72</c:v>
                </c:pt>
                <c:pt idx="78">
                  <c:v>0.72</c:v>
                </c:pt>
                <c:pt idx="79">
                  <c:v>0.72</c:v>
                </c:pt>
                <c:pt idx="80">
                  <c:v>0.72</c:v>
                </c:pt>
                <c:pt idx="81">
                  <c:v>0.72</c:v>
                </c:pt>
                <c:pt idx="82">
                  <c:v>0.72</c:v>
                </c:pt>
                <c:pt idx="83">
                  <c:v>0.72</c:v>
                </c:pt>
                <c:pt idx="84">
                  <c:v>0.65</c:v>
                </c:pt>
                <c:pt idx="85">
                  <c:v>0.65</c:v>
                </c:pt>
                <c:pt idx="86">
                  <c:v>0.65</c:v>
                </c:pt>
                <c:pt idx="87">
                  <c:v>0.62</c:v>
                </c:pt>
                <c:pt idx="88">
                  <c:v>0.62</c:v>
                </c:pt>
                <c:pt idx="89">
                  <c:v>0.5</c:v>
                </c:pt>
                <c:pt idx="90">
                  <c:v>0.5</c:v>
                </c:pt>
                <c:pt idx="91">
                  <c:v>0.5</c:v>
                </c:pt>
                <c:pt idx="92">
                  <c:v>0.51</c:v>
                </c:pt>
                <c:pt idx="93">
                  <c:v>0.51</c:v>
                </c:pt>
                <c:pt idx="94">
                  <c:v>0.51</c:v>
                </c:pt>
                <c:pt idx="95">
                  <c:v>0.51</c:v>
                </c:pt>
                <c:pt idx="96">
                  <c:v>0.51</c:v>
                </c:pt>
                <c:pt idx="97">
                  <c:v>0.51</c:v>
                </c:pt>
                <c:pt idx="98">
                  <c:v>0.45500000000000002</c:v>
                </c:pt>
                <c:pt idx="99">
                  <c:v>0.45500000000000002</c:v>
                </c:pt>
                <c:pt idx="100">
                  <c:v>0.45500000000000002</c:v>
                </c:pt>
                <c:pt idx="101">
                  <c:v>0.45</c:v>
                </c:pt>
                <c:pt idx="102">
                  <c:v>0.45</c:v>
                </c:pt>
                <c:pt idx="103">
                  <c:v>0.45</c:v>
                </c:pt>
                <c:pt idx="104">
                  <c:v>0.45</c:v>
                </c:pt>
                <c:pt idx="105">
                  <c:v>0.43</c:v>
                </c:pt>
                <c:pt idx="106">
                  <c:v>0.43</c:v>
                </c:pt>
                <c:pt idx="107">
                  <c:v>0.43</c:v>
                </c:pt>
                <c:pt idx="108">
                  <c:v>0.43</c:v>
                </c:pt>
                <c:pt idx="109">
                  <c:v>0.43</c:v>
                </c:pt>
                <c:pt idx="110">
                  <c:v>0.43</c:v>
                </c:pt>
                <c:pt idx="111">
                  <c:v>0.43</c:v>
                </c:pt>
                <c:pt idx="112">
                  <c:v>0.43</c:v>
                </c:pt>
                <c:pt idx="113">
                  <c:v>0.43</c:v>
                </c:pt>
                <c:pt idx="114">
                  <c:v>0.43</c:v>
                </c:pt>
                <c:pt idx="115">
                  <c:v>0.43</c:v>
                </c:pt>
                <c:pt idx="116">
                  <c:v>0.43</c:v>
                </c:pt>
                <c:pt idx="117">
                  <c:v>0.43</c:v>
                </c:pt>
                <c:pt idx="118">
                  <c:v>0.43</c:v>
                </c:pt>
              </c:numCache>
            </c:numRef>
          </c:val>
          <c:smooth val="0"/>
        </c:ser>
        <c:dLbls>
          <c:showLegendKey val="0"/>
          <c:showVal val="0"/>
          <c:showCatName val="0"/>
          <c:showSerName val="0"/>
          <c:showPercent val="0"/>
          <c:showBubbleSize val="0"/>
        </c:dLbls>
        <c:smooth val="0"/>
        <c:axId val="698995192"/>
        <c:axId val="698994800"/>
        <c:extLst>
          <c:ext xmlns:c15="http://schemas.microsoft.com/office/drawing/2012/chart" uri="{02D57815-91ED-43cb-92C2-25804820EDAC}">
            <c15:filteredLineSeries>
              <c15:ser>
                <c:idx val="4"/>
                <c:order val="2"/>
                <c:tx>
                  <c:v>Japon</c:v>
                </c:tx>
                <c:spPr>
                  <a:ln w="44450">
                    <a:solidFill>
                      <a:srgbClr val="FF0000"/>
                    </a:solidFill>
                  </a:ln>
                </c:spPr>
                <c:marker>
                  <c:symbol val="none"/>
                </c:marker>
                <c:val>
                  <c:numRef>
                    <c:extLst>
                      <c:ext uri="{02D57815-91ED-43cb-92C2-25804820EDAC}">
                        <c15:formulaRef>
                          <c15:sqref>DataG10.11!$F$7:$F$125</c15:sqref>
                        </c15:formulaRef>
                      </c:ext>
                    </c:extLst>
                    <c:numCache>
                      <c:formatCode>0%</c:formatCode>
                      <c:ptCount val="119"/>
                      <c:pt idx="0">
                        <c:v>5.5E-2</c:v>
                      </c:pt>
                      <c:pt idx="1">
                        <c:v>5.5E-2</c:v>
                      </c:pt>
                      <c:pt idx="2">
                        <c:v>5.5E-2</c:v>
                      </c:pt>
                      <c:pt idx="3">
                        <c:v>9.35E-2</c:v>
                      </c:pt>
                      <c:pt idx="4">
                        <c:v>0.20350000000000001</c:v>
                      </c:pt>
                      <c:pt idx="5">
                        <c:v>0.20350000000000001</c:v>
                      </c:pt>
                      <c:pt idx="6">
                        <c:v>0.20350000000000001</c:v>
                      </c:pt>
                      <c:pt idx="7">
                        <c:v>0.20350000000000001</c:v>
                      </c:pt>
                      <c:pt idx="8">
                        <c:v>0.20350000000000001</c:v>
                      </c:pt>
                      <c:pt idx="9">
                        <c:v>0.20350000000000001</c:v>
                      </c:pt>
                      <c:pt idx="10">
                        <c:v>0.20350000000000001</c:v>
                      </c:pt>
                      <c:pt idx="11">
                        <c:v>0.20350000000000001</c:v>
                      </c:pt>
                      <c:pt idx="12">
                        <c:v>0.22</c:v>
                      </c:pt>
                      <c:pt idx="13">
                        <c:v>0.22</c:v>
                      </c:pt>
                      <c:pt idx="14">
                        <c:v>0.22</c:v>
                      </c:pt>
                      <c:pt idx="15">
                        <c:v>0.22</c:v>
                      </c:pt>
                      <c:pt idx="16">
                        <c:v>0.22</c:v>
                      </c:pt>
                      <c:pt idx="17">
                        <c:v>0.3</c:v>
                      </c:pt>
                      <c:pt idx="18">
                        <c:v>0.3</c:v>
                      </c:pt>
                      <c:pt idx="19">
                        <c:v>0.36</c:v>
                      </c:pt>
                      <c:pt idx="20">
                        <c:v>0.36</c:v>
                      </c:pt>
                      <c:pt idx="21">
                        <c:v>0.36</c:v>
                      </c:pt>
                      <c:pt idx="22">
                        <c:v>0.36</c:v>
                      </c:pt>
                      <c:pt idx="23">
                        <c:v>0.36</c:v>
                      </c:pt>
                      <c:pt idx="24">
                        <c:v>0.36</c:v>
                      </c:pt>
                      <c:pt idx="25">
                        <c:v>0.36</c:v>
                      </c:pt>
                      <c:pt idx="26">
                        <c:v>0.36</c:v>
                      </c:pt>
                      <c:pt idx="27">
                        <c:v>0.36</c:v>
                      </c:pt>
                      <c:pt idx="28">
                        <c:v>0.36</c:v>
                      </c:pt>
                      <c:pt idx="29">
                        <c:v>0.36</c:v>
                      </c:pt>
                      <c:pt idx="30">
                        <c:v>0.36</c:v>
                      </c:pt>
                      <c:pt idx="31">
                        <c:v>0.36</c:v>
                      </c:pt>
                      <c:pt idx="32">
                        <c:v>0.36</c:v>
                      </c:pt>
                      <c:pt idx="33">
                        <c:v>0.36</c:v>
                      </c:pt>
                      <c:pt idx="34">
                        <c:v>0.36</c:v>
                      </c:pt>
                      <c:pt idx="35">
                        <c:v>0.36</c:v>
                      </c:pt>
                      <c:pt idx="36">
                        <c:v>0.65790000000000004</c:v>
                      </c:pt>
                      <c:pt idx="37">
                        <c:v>0.55000000000000004</c:v>
                      </c:pt>
                      <c:pt idx="38">
                        <c:v>0.55000000000000004</c:v>
                      </c:pt>
                      <c:pt idx="39">
                        <c:v>0.65</c:v>
                      </c:pt>
                      <c:pt idx="40">
                        <c:v>0.65</c:v>
                      </c:pt>
                      <c:pt idx="41">
                        <c:v>0.72</c:v>
                      </c:pt>
                      <c:pt idx="42">
                        <c:v>0.72</c:v>
                      </c:pt>
                      <c:pt idx="43">
                        <c:v>0.74</c:v>
                      </c:pt>
                      <c:pt idx="44">
                        <c:v>0.74</c:v>
                      </c:pt>
                      <c:pt idx="45">
                        <c:v>0.67</c:v>
                      </c:pt>
                      <c:pt idx="46">
                        <c:v>0.67</c:v>
                      </c:pt>
                      <c:pt idx="47">
                        <c:v>0.75</c:v>
                      </c:pt>
                      <c:pt idx="48">
                        <c:v>0.85</c:v>
                      </c:pt>
                      <c:pt idx="49">
                        <c:v>0.85</c:v>
                      </c:pt>
                      <c:pt idx="50">
                        <c:v>0.55000000000000004</c:v>
                      </c:pt>
                      <c:pt idx="51">
                        <c:v>0.55000000000000004</c:v>
                      </c:pt>
                      <c:pt idx="52">
                        <c:v>0.55000000000000004</c:v>
                      </c:pt>
                      <c:pt idx="53">
                        <c:v>0.65</c:v>
                      </c:pt>
                      <c:pt idx="54">
                        <c:v>0.65</c:v>
                      </c:pt>
                      <c:pt idx="55">
                        <c:v>0.65</c:v>
                      </c:pt>
                      <c:pt idx="56">
                        <c:v>0.65</c:v>
                      </c:pt>
                      <c:pt idx="57">
                        <c:v>0.7</c:v>
                      </c:pt>
                      <c:pt idx="58">
                        <c:v>0.7</c:v>
                      </c:pt>
                      <c:pt idx="59">
                        <c:v>0.7</c:v>
                      </c:pt>
                      <c:pt idx="60">
                        <c:v>0.7</c:v>
                      </c:pt>
                      <c:pt idx="61">
                        <c:v>0.7</c:v>
                      </c:pt>
                      <c:pt idx="62">
                        <c:v>0.75</c:v>
                      </c:pt>
                      <c:pt idx="63">
                        <c:v>0.75</c:v>
                      </c:pt>
                      <c:pt idx="64">
                        <c:v>0.75</c:v>
                      </c:pt>
                      <c:pt idx="65">
                        <c:v>0.75</c:v>
                      </c:pt>
                      <c:pt idx="66">
                        <c:v>0.75</c:v>
                      </c:pt>
                      <c:pt idx="67">
                        <c:v>0.75</c:v>
                      </c:pt>
                      <c:pt idx="68">
                        <c:v>0.75</c:v>
                      </c:pt>
                      <c:pt idx="69">
                        <c:v>0.75</c:v>
                      </c:pt>
                      <c:pt idx="70">
                        <c:v>0.75</c:v>
                      </c:pt>
                      <c:pt idx="71">
                        <c:v>0.75</c:v>
                      </c:pt>
                      <c:pt idx="72">
                        <c:v>0.75</c:v>
                      </c:pt>
                      <c:pt idx="73">
                        <c:v>0.75</c:v>
                      </c:pt>
                      <c:pt idx="74">
                        <c:v>0.75</c:v>
                      </c:pt>
                      <c:pt idx="75">
                        <c:v>0.75</c:v>
                      </c:pt>
                      <c:pt idx="76">
                        <c:v>0.75</c:v>
                      </c:pt>
                      <c:pt idx="77">
                        <c:v>0.75</c:v>
                      </c:pt>
                      <c:pt idx="78">
                        <c:v>0.75</c:v>
                      </c:pt>
                      <c:pt idx="79">
                        <c:v>0.75</c:v>
                      </c:pt>
                      <c:pt idx="80">
                        <c:v>0.75</c:v>
                      </c:pt>
                      <c:pt idx="81">
                        <c:v>0.75</c:v>
                      </c:pt>
                      <c:pt idx="82">
                        <c:v>0.75</c:v>
                      </c:pt>
                      <c:pt idx="83">
                        <c:v>0.75</c:v>
                      </c:pt>
                      <c:pt idx="84">
                        <c:v>0.7</c:v>
                      </c:pt>
                      <c:pt idx="85">
                        <c:v>0.7</c:v>
                      </c:pt>
                      <c:pt idx="86">
                        <c:v>0.7</c:v>
                      </c:pt>
                      <c:pt idx="87">
                        <c:v>0.6</c:v>
                      </c:pt>
                      <c:pt idx="88">
                        <c:v>0.6</c:v>
                      </c:pt>
                      <c:pt idx="89">
                        <c:v>0.6</c:v>
                      </c:pt>
                      <c:pt idx="90">
                        <c:v>0.5</c:v>
                      </c:pt>
                      <c:pt idx="91">
                        <c:v>0.5</c:v>
                      </c:pt>
                      <c:pt idx="92">
                        <c:v>0.5</c:v>
                      </c:pt>
                      <c:pt idx="93">
                        <c:v>0.5</c:v>
                      </c:pt>
                      <c:pt idx="94">
                        <c:v>0.5</c:v>
                      </c:pt>
                      <c:pt idx="95">
                        <c:v>0.5</c:v>
                      </c:pt>
                      <c:pt idx="96">
                        <c:v>0.5</c:v>
                      </c:pt>
                      <c:pt idx="97">
                        <c:v>0.5</c:v>
                      </c:pt>
                      <c:pt idx="98">
                        <c:v>0.5</c:v>
                      </c:pt>
                      <c:pt idx="99">
                        <c:v>0.37</c:v>
                      </c:pt>
                      <c:pt idx="100">
                        <c:v>0.37</c:v>
                      </c:pt>
                      <c:pt idx="101">
                        <c:v>0.37</c:v>
                      </c:pt>
                      <c:pt idx="102">
                        <c:v>0.37</c:v>
                      </c:pt>
                      <c:pt idx="103">
                        <c:v>0.37</c:v>
                      </c:pt>
                      <c:pt idx="104">
                        <c:v>0.37</c:v>
                      </c:pt>
                      <c:pt idx="105">
                        <c:v>0.37</c:v>
                      </c:pt>
                      <c:pt idx="106">
                        <c:v>0.5</c:v>
                      </c:pt>
                      <c:pt idx="107">
                        <c:v>0.5</c:v>
                      </c:pt>
                      <c:pt idx="108">
                        <c:v>0.5</c:v>
                      </c:pt>
                      <c:pt idx="109">
                        <c:v>0.5</c:v>
                      </c:pt>
                      <c:pt idx="110">
                        <c:v>0.5</c:v>
                      </c:pt>
                      <c:pt idx="111">
                        <c:v>0.5</c:v>
                      </c:pt>
                      <c:pt idx="112">
                        <c:v>0.5</c:v>
                      </c:pt>
                      <c:pt idx="113">
                        <c:v>0.51</c:v>
                      </c:pt>
                      <c:pt idx="114">
                        <c:v>0.56000000000000005</c:v>
                      </c:pt>
                      <c:pt idx="115">
                        <c:v>0.56000000000000005</c:v>
                      </c:pt>
                      <c:pt idx="116">
                        <c:v>0.56000000000000005</c:v>
                      </c:pt>
                      <c:pt idx="117">
                        <c:v>0.56000000000000005</c:v>
                      </c:pt>
                      <c:pt idx="118">
                        <c:v>0.56000000000000005</c:v>
                      </c:pt>
                    </c:numCache>
                  </c:numRef>
                </c:val>
                <c:smooth val="0"/>
              </c15:ser>
            </c15:filteredLineSeries>
            <c15:filteredLineSeries>
              <c15:ser>
                <c:idx val="5"/>
                <c:order val="3"/>
                <c:tx>
                  <c:v>Suède</c:v>
                </c:tx>
                <c:spPr>
                  <a:ln w="44450">
                    <a:solidFill>
                      <a:schemeClr val="accent4"/>
                    </a:solidFill>
                  </a:ln>
                </c:spPr>
                <c:marker>
                  <c:symbol val="none"/>
                </c:marker>
                <c:val>
                  <c:numRef>
                    <c:extLst xmlns:c15="http://schemas.microsoft.com/office/drawing/2012/chart">
                      <c:ext xmlns:c15="http://schemas.microsoft.com/office/drawing/2012/chart" uri="{02D57815-91ED-43cb-92C2-25804820EDAC}">
                        <c15:formulaRef>
                          <c15:sqref>DataG10.11!$H$7:$H$125</c15:sqref>
                        </c15:formulaRef>
                      </c:ext>
                    </c:extLst>
                    <c:numCache>
                      <c:formatCode>0%</c:formatCode>
                      <c:ptCount val="119"/>
                      <c:pt idx="0">
                        <c:v>5.4437286189481189E-2</c:v>
                      </c:pt>
                      <c:pt idx="1">
                        <c:v>6.7569562379950487E-2</c:v>
                      </c:pt>
                      <c:pt idx="2">
                        <c:v>7.0454772253775014E-2</c:v>
                      </c:pt>
                      <c:pt idx="3">
                        <c:v>0.11173681143889967</c:v>
                      </c:pt>
                      <c:pt idx="4">
                        <c:v>0.11211103585804376</c:v>
                      </c:pt>
                      <c:pt idx="5">
                        <c:v>0.11371503035293856</c:v>
                      </c:pt>
                      <c:pt idx="6">
                        <c:v>0.11355434355752621</c:v>
                      </c:pt>
                      <c:pt idx="7">
                        <c:v>0.1143723838696285</c:v>
                      </c:pt>
                      <c:pt idx="8">
                        <c:v>0.12204151847611409</c:v>
                      </c:pt>
                      <c:pt idx="9">
                        <c:v>0.12809598240876466</c:v>
                      </c:pt>
                      <c:pt idx="10">
                        <c:v>0.12344299261698997</c:v>
                      </c:pt>
                      <c:pt idx="11">
                        <c:v>0.12246097125740714</c:v>
                      </c:pt>
                      <c:pt idx="12">
                        <c:v>0.12312554958634411</c:v>
                      </c:pt>
                      <c:pt idx="13">
                        <c:v>0.25671533556694365</c:v>
                      </c:pt>
                      <c:pt idx="14">
                        <c:v>0.1248222751826496</c:v>
                      </c:pt>
                      <c:pt idx="15">
                        <c:v>0.13251881637148183</c:v>
                      </c:pt>
                      <c:pt idx="16">
                        <c:v>0.12560172313474849</c:v>
                      </c:pt>
                      <c:pt idx="17">
                        <c:v>0.12288454481634754</c:v>
                      </c:pt>
                      <c:pt idx="18">
                        <c:v>0.29927510586855716</c:v>
                      </c:pt>
                      <c:pt idx="19">
                        <c:v>0.30280055922742294</c:v>
                      </c:pt>
                      <c:pt idx="20">
                        <c:v>0.33272204354289764</c:v>
                      </c:pt>
                      <c:pt idx="21">
                        <c:v>0.36373765000000008</c:v>
                      </c:pt>
                      <c:pt idx="22">
                        <c:v>0.36458462500000005</c:v>
                      </c:pt>
                      <c:pt idx="23">
                        <c:v>0.36620492500000007</c:v>
                      </c:pt>
                      <c:pt idx="24">
                        <c:v>0.36870902500000002</c:v>
                      </c:pt>
                      <c:pt idx="25">
                        <c:v>0.36242920000000001</c:v>
                      </c:pt>
                      <c:pt idx="26">
                        <c:v>0.34980265000000005</c:v>
                      </c:pt>
                      <c:pt idx="27">
                        <c:v>0.35078935</c:v>
                      </c:pt>
                      <c:pt idx="28">
                        <c:v>0.33786474999999994</c:v>
                      </c:pt>
                      <c:pt idx="29">
                        <c:v>0.32908589999999999</c:v>
                      </c:pt>
                      <c:pt idx="30">
                        <c:v>0.33143715000000001</c:v>
                      </c:pt>
                      <c:pt idx="31">
                        <c:v>0.34509224999999999</c:v>
                      </c:pt>
                      <c:pt idx="32">
                        <c:v>0.38497149999999997</c:v>
                      </c:pt>
                      <c:pt idx="33">
                        <c:v>0.40691575000000002</c:v>
                      </c:pt>
                      <c:pt idx="34">
                        <c:v>0.42213250000000002</c:v>
                      </c:pt>
                      <c:pt idx="35">
                        <c:v>0.41977000000000003</c:v>
                      </c:pt>
                      <c:pt idx="36">
                        <c:v>0.45440799999999998</c:v>
                      </c:pt>
                      <c:pt idx="37">
                        <c:v>0.45440799999999998</c:v>
                      </c:pt>
                      <c:pt idx="38">
                        <c:v>0.47318600000000005</c:v>
                      </c:pt>
                      <c:pt idx="39">
                        <c:v>0.59029129999999996</c:v>
                      </c:pt>
                      <c:pt idx="40">
                        <c:v>0.65408975000000003</c:v>
                      </c:pt>
                      <c:pt idx="41">
                        <c:v>0.65102824999999998</c:v>
                      </c:pt>
                      <c:pt idx="42">
                        <c:v>0.72040624999999991</c:v>
                      </c:pt>
                      <c:pt idx="43">
                        <c:v>0.71928124999999998</c:v>
                      </c:pt>
                      <c:pt idx="44">
                        <c:v>0.71903125000000001</c:v>
                      </c:pt>
                      <c:pt idx="45">
                        <c:v>0.71875</c:v>
                      </c:pt>
                      <c:pt idx="46">
                        <c:v>0.71875</c:v>
                      </c:pt>
                      <c:pt idx="47">
                        <c:v>0.71812500000000001</c:v>
                      </c:pt>
                      <c:pt idx="48">
                        <c:v>0.72949000000000008</c:v>
                      </c:pt>
                      <c:pt idx="49">
                        <c:v>0.73036000000000001</c:v>
                      </c:pt>
                      <c:pt idx="50">
                        <c:v>0.72990999999999995</c:v>
                      </c:pt>
                      <c:pt idx="51">
                        <c:v>0.73057000000000005</c:v>
                      </c:pt>
                      <c:pt idx="52">
                        <c:v>0.73758999999999997</c:v>
                      </c:pt>
                      <c:pt idx="53">
                        <c:v>0.69452000000000003</c:v>
                      </c:pt>
                      <c:pt idx="54">
                        <c:v>0.69336500000000001</c:v>
                      </c:pt>
                      <c:pt idx="55">
                        <c:v>0.69284000000000001</c:v>
                      </c:pt>
                      <c:pt idx="56">
                        <c:v>0.69325999999999999</c:v>
                      </c:pt>
                      <c:pt idx="57">
                        <c:v>0.69409999999999994</c:v>
                      </c:pt>
                      <c:pt idx="58">
                        <c:v>0.69787999999999983</c:v>
                      </c:pt>
                      <c:pt idx="59">
                        <c:v>0.69969999999999999</c:v>
                      </c:pt>
                      <c:pt idx="60">
                        <c:v>0.70120500000000008</c:v>
                      </c:pt>
                      <c:pt idx="61">
                        <c:v>0.70250000000000001</c:v>
                      </c:pt>
                      <c:pt idx="62">
                        <c:v>0.70334000000000008</c:v>
                      </c:pt>
                      <c:pt idx="63">
                        <c:v>0.70411000000000001</c:v>
                      </c:pt>
                      <c:pt idx="64">
                        <c:v>0.7077500000000001</c:v>
                      </c:pt>
                      <c:pt idx="65">
                        <c:v>0.71037499999999998</c:v>
                      </c:pt>
                      <c:pt idx="66">
                        <c:v>0.71401499999999996</c:v>
                      </c:pt>
                      <c:pt idx="67">
                        <c:v>0.71548499999999993</c:v>
                      </c:pt>
                      <c:pt idx="68">
                        <c:v>0.71768999999999994</c:v>
                      </c:pt>
                      <c:pt idx="69">
                        <c:v>0.72084000000000004</c:v>
                      </c:pt>
                      <c:pt idx="70">
                        <c:v>0.72349999999999992</c:v>
                      </c:pt>
                      <c:pt idx="71">
                        <c:v>0.76539999999999997</c:v>
                      </c:pt>
                      <c:pt idx="72">
                        <c:v>0.77789999999999992</c:v>
                      </c:pt>
                      <c:pt idx="73">
                        <c:v>0.77939999999999998</c:v>
                      </c:pt>
                      <c:pt idx="74">
                        <c:v>0.78029999999999999</c:v>
                      </c:pt>
                      <c:pt idx="75">
                        <c:v>0.81230000000000002</c:v>
                      </c:pt>
                      <c:pt idx="76">
                        <c:v>0.83150000000000002</c:v>
                      </c:pt>
                      <c:pt idx="77">
                        <c:v>0.84849999999999992</c:v>
                      </c:pt>
                      <c:pt idx="78">
                        <c:v>0.86710000000000009</c:v>
                      </c:pt>
                      <c:pt idx="79">
                        <c:v>0.87019999999999997</c:v>
                      </c:pt>
                      <c:pt idx="80">
                        <c:v>0.85</c:v>
                      </c:pt>
                      <c:pt idx="81">
                        <c:v>0.85</c:v>
                      </c:pt>
                      <c:pt idx="82">
                        <c:v>0.85</c:v>
                      </c:pt>
                      <c:pt idx="83">
                        <c:v>0.84</c:v>
                      </c:pt>
                      <c:pt idx="84">
                        <c:v>0.82</c:v>
                      </c:pt>
                      <c:pt idx="85">
                        <c:v>0.8</c:v>
                      </c:pt>
                      <c:pt idx="86">
                        <c:v>0.8034</c:v>
                      </c:pt>
                      <c:pt idx="87">
                        <c:v>0.77439999999999998</c:v>
                      </c:pt>
                      <c:pt idx="88">
                        <c:v>0.75560000000000005</c:v>
                      </c:pt>
                      <c:pt idx="89">
                        <c:v>0.72799999999999998</c:v>
                      </c:pt>
                      <c:pt idx="90">
                        <c:v>0.66159999999999997</c:v>
                      </c:pt>
                      <c:pt idx="91">
                        <c:v>0.51149999999999995</c:v>
                      </c:pt>
                      <c:pt idx="92">
                        <c:v>0.51039999999999996</c:v>
                      </c:pt>
                      <c:pt idx="93">
                        <c:v>0.51039999999999996</c:v>
                      </c:pt>
                      <c:pt idx="94">
                        <c:v>0.51049999999999995</c:v>
                      </c:pt>
                      <c:pt idx="95">
                        <c:v>0.56499999999999995</c:v>
                      </c:pt>
                      <c:pt idx="96">
                        <c:v>0.5665</c:v>
                      </c:pt>
                      <c:pt idx="97">
                        <c:v>0.56659999999999999</c:v>
                      </c:pt>
                      <c:pt idx="98">
                        <c:v>0.5665</c:v>
                      </c:pt>
                      <c:pt idx="99">
                        <c:v>0.56480000000000008</c:v>
                      </c:pt>
                      <c:pt idx="100">
                        <c:v>0.55379999999999996</c:v>
                      </c:pt>
                      <c:pt idx="101">
                        <c:v>0.55530000000000002</c:v>
                      </c:pt>
                      <c:pt idx="102">
                        <c:v>0.55519999999999992</c:v>
                      </c:pt>
                      <c:pt idx="103">
                        <c:v>0.56169999999999998</c:v>
                      </c:pt>
                      <c:pt idx="104">
                        <c:v>0.56510000000000005</c:v>
                      </c:pt>
                      <c:pt idx="105">
                        <c:v>0.56600000000000006</c:v>
                      </c:pt>
                      <c:pt idx="106">
                        <c:v>0.56600000000000006</c:v>
                      </c:pt>
                      <c:pt idx="107">
                        <c:v>0.5655</c:v>
                      </c:pt>
                      <c:pt idx="108">
                        <c:v>0.56440000000000001</c:v>
                      </c:pt>
                      <c:pt idx="109">
                        <c:v>0.56519999999999992</c:v>
                      </c:pt>
                      <c:pt idx="110">
                        <c:v>0.56559999999999999</c:v>
                      </c:pt>
                      <c:pt idx="111">
                        <c:v>0.5655</c:v>
                      </c:pt>
                      <c:pt idx="112">
                        <c:v>0.56600000000000006</c:v>
                      </c:pt>
                      <c:pt idx="113">
                        <c:v>0.56730000000000003</c:v>
                      </c:pt>
                      <c:pt idx="114">
                        <c:v>0.56730000000000003</c:v>
                      </c:pt>
                      <c:pt idx="115">
                        <c:v>0.56730000000000003</c:v>
                      </c:pt>
                      <c:pt idx="116">
                        <c:v>0.56730000000000003</c:v>
                      </c:pt>
                      <c:pt idx="117">
                        <c:v>0.56730000000000003</c:v>
                      </c:pt>
                      <c:pt idx="118">
                        <c:v>0.56730000000000003</c:v>
                      </c:pt>
                    </c:numCache>
                  </c:numRef>
                </c:val>
                <c:smooth val="0"/>
              </c15:ser>
            </c15:filteredLineSeries>
          </c:ext>
        </c:extLst>
      </c:lineChart>
      <c:catAx>
        <c:axId val="698995192"/>
        <c:scaling>
          <c:orientation val="minMax"/>
        </c:scaling>
        <c:delete val="0"/>
        <c:axPos val="b"/>
        <c:majorGridlines>
          <c:spPr>
            <a:ln w="12700">
              <a:solidFill>
                <a:srgbClr val="000000"/>
              </a:solidFill>
              <a:prstDash val="sysDash"/>
            </a:ln>
          </c:spPr>
        </c:majorGridlines>
        <c:numFmt formatCode="General" sourceLinked="0"/>
        <c:majorTickMark val="out"/>
        <c:minorTickMark val="none"/>
        <c:tickLblPos val="nextTo"/>
        <c:spPr>
          <a:ln w="3175">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98994800"/>
        <c:crossesAt val="0"/>
        <c:auto val="1"/>
        <c:lblAlgn val="ctr"/>
        <c:lblOffset val="100"/>
        <c:tickLblSkip val="10"/>
        <c:tickMarkSkip val="10"/>
        <c:noMultiLvlLbl val="0"/>
      </c:catAx>
      <c:valAx>
        <c:axId val="698994800"/>
        <c:scaling>
          <c:orientation val="minMax"/>
          <c:max val="1"/>
          <c:min val="0"/>
        </c:scaling>
        <c:delete val="0"/>
        <c:axPos val="l"/>
        <c:majorGridlines>
          <c:spPr>
            <a:ln w="12700">
              <a:solidFill>
                <a:srgbClr val="000000"/>
              </a:solidFill>
              <a:prstDash val="sysDash"/>
            </a:ln>
          </c:spPr>
        </c:majorGridlines>
        <c:title>
          <c:tx>
            <c:rich>
              <a:bodyPr/>
              <a:lstStyle/>
              <a:p>
                <a:pPr>
                  <a:defRPr sz="1300" b="0" i="0" u="none" strike="noStrike" baseline="0">
                    <a:solidFill>
                      <a:srgbClr val="000000"/>
                    </a:solidFill>
                    <a:latin typeface="Arial"/>
                    <a:ea typeface="Arial"/>
                    <a:cs typeface="Arial"/>
                  </a:defRPr>
                </a:pPr>
                <a:r>
                  <a:rPr lang="fr-FR" sz="1300"/>
                  <a:t>Top</a:t>
                </a:r>
                <a:r>
                  <a:rPr lang="fr-FR" sz="1300" baseline="0"/>
                  <a:t> marginal tax rate applied to the highest incomes</a:t>
                </a:r>
                <a:endParaRPr lang="fr-FR" sz="1300"/>
              </a:p>
            </c:rich>
          </c:tx>
          <c:layout>
            <c:manualLayout>
              <c:xMode val="edge"/>
              <c:yMode val="edge"/>
              <c:x val="4.1712363102235249E-3"/>
              <c:y val="0.12876857070809317"/>
            </c:manualLayout>
          </c:layout>
          <c:overlay val="0"/>
          <c:spPr>
            <a:noFill/>
            <a:ln w="25400">
              <a:noFill/>
            </a:ln>
          </c:spPr>
        </c:title>
        <c:numFmt formatCode="0%" sourceLinked="0"/>
        <c:majorTickMark val="out"/>
        <c:minorTickMark val="none"/>
        <c:tickLblPos val="nextTo"/>
        <c:spPr>
          <a:ln w="12700">
            <a:solidFill>
              <a:srgbClr val="000000"/>
            </a:solidFill>
            <a:prstDash val="solid"/>
          </a:ln>
        </c:spPr>
        <c:txPr>
          <a:bodyPr rot="0" vert="horz"/>
          <a:lstStyle/>
          <a:p>
            <a:pPr>
              <a:defRPr sz="1600" b="0" i="0" u="none" strike="noStrike" baseline="0">
                <a:solidFill>
                  <a:srgbClr val="000000"/>
                </a:solidFill>
                <a:latin typeface="Arial"/>
                <a:ea typeface="Arial"/>
                <a:cs typeface="Arial"/>
              </a:defRPr>
            </a:pPr>
            <a:endParaRPr lang="fr-FR"/>
          </a:p>
        </c:txPr>
        <c:crossAx val="698995192"/>
        <c:crosses val="autoZero"/>
        <c:crossBetween val="midCat"/>
        <c:majorUnit val="0.1"/>
        <c:minorUnit val="0.05"/>
      </c:valAx>
      <c:spPr>
        <a:solidFill>
          <a:srgbClr val="FFFFFF"/>
        </a:solidFill>
        <a:ln w="28575">
          <a:solidFill>
            <a:srgbClr val="000000"/>
          </a:solidFill>
          <a:prstDash val="solid"/>
        </a:ln>
      </c:spPr>
    </c:plotArea>
    <c:legend>
      <c:legendPos val="r"/>
      <c:layout>
        <c:manualLayout>
          <c:xMode val="edge"/>
          <c:yMode val="edge"/>
          <c:x val="0.44997449755811375"/>
          <c:y val="0.47534951349704768"/>
          <c:w val="0.19992371157942204"/>
          <c:h val="0.29347976239812129"/>
        </c:manualLayout>
      </c:layout>
      <c:overlay val="0"/>
      <c:spPr>
        <a:solidFill>
          <a:srgbClr val="FFFFFF"/>
        </a:solidFill>
        <a:ln w="12700">
          <a:solidFill>
            <a:srgbClr val="000000"/>
          </a:solidFill>
          <a:prstDash val="solid"/>
        </a:ln>
      </c:spPr>
      <c:txPr>
        <a:bodyPr/>
        <a:lstStyle/>
        <a:p>
          <a:pPr>
            <a:defRPr sz="1600" b="0" i="0" u="none" strike="noStrike" baseline="0">
              <a:solidFill>
                <a:srgbClr val="000000"/>
              </a:solidFill>
              <a:latin typeface="Arial"/>
              <a:ea typeface="Arial"/>
              <a:cs typeface="Arial"/>
            </a:defRPr>
          </a:pPr>
          <a:endParaRPr lang="fr-FR"/>
        </a:p>
      </c:txPr>
    </c:legend>
    <c:plotVisOnly val="1"/>
    <c:dispBlanksAs val="span"/>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fr-FR"/>
    </a:p>
  </c:tx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1.bin"/></Relationships>
</file>

<file path=xl/chartsheets/_rels/sheet1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6.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0.bin"/></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10.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11.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5.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8740157499999996" right="0.78740157499999996" top="0.984251969" bottom="0.984251969" header="0.4921259845" footer="0.4921259845"/>
  <pageSetup paperSize="9" orientation="landscape" horizontalDpi="1200" verticalDpi="1200" r:id="rId1"/>
  <drawing r:id="rId2"/>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0.02057</cdr:x>
      <cdr:y>0.871</cdr:y>
    </cdr:from>
    <cdr:to>
      <cdr:x>0.98165</cdr:x>
      <cdr:y>0.99548</cdr:y>
    </cdr:to>
    <cdr:sp macro="" textlink="">
      <cdr:nvSpPr>
        <cdr:cNvPr id="5" name="Rectangle 4"/>
        <cdr:cNvSpPr/>
      </cdr:nvSpPr>
      <cdr:spPr>
        <a:xfrm xmlns:a="http://schemas.openxmlformats.org/drawingml/2006/main">
          <a:off x="187960" y="4904740"/>
          <a:ext cx="8780780" cy="70101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percentile (the 1% highest incomes) in total national income was about 20%-25% in Western Europe in 1900-1910, before dropping to 5%-10% in 1950-1980, and rising again around 10%-15% in 2010-2015. The rebound of inequality was much stronger in the U.S., where the top percentile share reaches 20% in 2010-2015 and exceeds the level of 1900-1910. Japan is in an intermediate situation between Europe and the US.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1.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0.01251</cdr:x>
      <cdr:y>0.85927</cdr:y>
    </cdr:from>
    <cdr:to>
      <cdr:x>0.98249</cdr:x>
      <cdr:y>0.98917</cdr:y>
    </cdr:to>
    <cdr:sp macro="" textlink="">
      <cdr:nvSpPr>
        <cdr:cNvPr id="3" name="Rectangle 2"/>
        <cdr:cNvSpPr/>
      </cdr:nvSpPr>
      <cdr:spPr>
        <a:xfrm xmlns:a="http://schemas.openxmlformats.org/drawingml/2006/main">
          <a:off x="114300" y="4838704"/>
          <a:ext cx="8862060" cy="73149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market value of all private assets (real estate, business and financial assets, net of debt) was about 6-8 years of national income in Western Europe in 1870-1914, before falling between 1914 and 1950 (2-3 years during the 1950s-1970s), and rising again to about 5-6 years in 2000-2020. In the US, the historical variations have been less massive (the market value of private property has generally fluctuated around 4-5 years of national income).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3.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c:userShapes xmlns:c="http://schemas.openxmlformats.org/drawingml/2006/chart">
  <cdr:relSizeAnchor xmlns:cdr="http://schemas.openxmlformats.org/drawingml/2006/chartDrawing">
    <cdr:from>
      <cdr:x>0.01307</cdr:x>
      <cdr:y>0.86757</cdr:y>
    </cdr:from>
    <cdr:to>
      <cdr:x>0.98301</cdr:x>
      <cdr:y>0.99594</cdr:y>
    </cdr:to>
    <cdr:sp macro="" textlink="">
      <cdr:nvSpPr>
        <cdr:cNvPr id="4" name="Rectangle 3"/>
        <cdr:cNvSpPr/>
      </cdr:nvSpPr>
      <cdr:spPr>
        <a:xfrm xmlns:a="http://schemas.openxmlformats.org/drawingml/2006/main">
          <a:off x="119380" y="4885445"/>
          <a:ext cx="8861740" cy="72287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During the 18th century, public debt was quickly rising in France and Britain (without even taking into account </a:t>
          </a:r>
          <a:r>
            <a:rPr lang="fr-FR" sz="1100" b="0" i="1" baseline="0">
              <a:solidFill>
                <a:schemeClr val="tx1"/>
              </a:solidFill>
              <a:effectLst/>
              <a:latin typeface="Arial" panose="020B0604020202020204" pitchFamily="34" charset="0"/>
              <a:ea typeface="+mn-ea"/>
              <a:cs typeface="Arial" panose="020B0604020202020204" pitchFamily="34" charset="0"/>
            </a:rPr>
            <a:t>charges et offices</a:t>
          </a:r>
          <a:r>
            <a:rPr lang="fr-FR" sz="1100" b="0" i="0" baseline="0">
              <a:solidFill>
                <a:schemeClr val="tx1"/>
              </a:solidFill>
              <a:effectLst/>
              <a:latin typeface="Arial" panose="020B0604020202020204" pitchFamily="34" charset="0"/>
              <a:ea typeface="+mn-ea"/>
              <a:cs typeface="Arial" panose="020B0604020202020204" pitchFamily="34" charset="0"/>
            </a:rPr>
            <a:t>). It was quickly reduced during the Revolution in the case of France (assignats, banqueroute des deux tiers), but rose strongly following revolutionary and napoleonic wars in the case of Britain (where debt was very gradually reduced after a century of primary budget surpluses between 1815 and 1914).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5.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c:userShapes xmlns:c="http://schemas.openxmlformats.org/drawingml/2006/chart">
  <cdr:relSizeAnchor xmlns:cdr="http://schemas.openxmlformats.org/drawingml/2006/chartDrawing">
    <cdr:from>
      <cdr:x>0.01793</cdr:x>
      <cdr:y>0.87551</cdr:y>
    </cdr:from>
    <cdr:to>
      <cdr:x>0.97998</cdr:x>
      <cdr:y>1</cdr:y>
    </cdr:to>
    <cdr:sp macro="" textlink="">
      <cdr:nvSpPr>
        <cdr:cNvPr id="5" name="Rectangle 4"/>
        <cdr:cNvSpPr/>
      </cdr:nvSpPr>
      <cdr:spPr>
        <a:xfrm xmlns:a="http://schemas.openxmlformats.org/drawingml/2006/main">
          <a:off x="163848" y="4930140"/>
          <a:ext cx="8789652" cy="70104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marginal income tax rate applied to the highest incomes was on average 23% in the U.S. from 1900 to 1932, 81% from 1932 to 1980 and 39% from 1980 to 2018. Over these same periods, the top rate was equal to 30%, 89% and 46% in Britain, 22%, 69% and 62% in Sweden, 18%, 58% and 50% in Germany, and 23%, 60% and 57% in France. Progressive taxation peaked in mid-century, especially in the U.S. and in Britain.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7.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c:userShapes xmlns:c="http://schemas.openxmlformats.org/drawingml/2006/chart">
  <cdr:relSizeAnchor xmlns:cdr="http://schemas.openxmlformats.org/drawingml/2006/chartDrawing">
    <cdr:from>
      <cdr:x>0.01585</cdr:x>
      <cdr:y>0.87551</cdr:y>
    </cdr:from>
    <cdr:to>
      <cdr:x>0.9779</cdr:x>
      <cdr:y>1</cdr:y>
    </cdr:to>
    <cdr:sp macro="" textlink="">
      <cdr:nvSpPr>
        <cdr:cNvPr id="4" name="Rectangle 3"/>
        <cdr:cNvSpPr/>
      </cdr:nvSpPr>
      <cdr:spPr>
        <a:xfrm xmlns:a="http://schemas.openxmlformats.org/drawingml/2006/main">
          <a:off x="144780" y="4930140"/>
          <a:ext cx="8789652" cy="701040"/>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marginal income tax rate applied to the highest incomes was on average 23% in the U.S. from 1900 to 1932, 81% from 1932 to 1980 and 39% from 1980 to 2018. Over these same periods, the top rate was equal to 30%, 89% and 46% in Britain, 17%, 65% and 50% in Italy, 18%, 58% and 50% in Germany, and 23%, 60% and 57% in France. Progressive taxation peaked in mid-century, especially in the U.S. and in Britain.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19.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0.01056</cdr:x>
      <cdr:y>0.87568</cdr:y>
    </cdr:from>
    <cdr:to>
      <cdr:x>0.995</cdr:x>
      <cdr:y>1</cdr:y>
    </cdr:to>
    <cdr:sp macro="" textlink="">
      <cdr:nvSpPr>
        <cdr:cNvPr id="5" name="Rectangle 4"/>
        <cdr:cNvSpPr/>
      </cdr:nvSpPr>
      <cdr:spPr>
        <a:xfrm xmlns:a="http://schemas.openxmlformats.org/drawingml/2006/main">
          <a:off x="96520" y="4931111"/>
          <a:ext cx="8994140" cy="700069"/>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decile (the top 10% highest incomes) in total national income was on average about 50% in Western Europe in 1900-1910, before dropping to about 30% in 1950-1980, and rising again above 35% by 2010-2015. The rebound of inequality was much strong in the U.S., where the top decile income share is about 45%-50% in 2010-2015 and exceeds the level observed in 1900-1910. Japan is in a situation that is intermediate between Europe and the United States.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20.xml><?xml version="1.0" encoding="utf-8"?>
<c:userShapes xmlns:c="http://schemas.openxmlformats.org/drawingml/2006/chart">
  <cdr:relSizeAnchor xmlns:cdr="http://schemas.openxmlformats.org/drawingml/2006/chartDrawing">
    <cdr:from>
      <cdr:x>0.0189</cdr:x>
      <cdr:y>0.87568</cdr:y>
    </cdr:from>
    <cdr:to>
      <cdr:x>0.98929</cdr:x>
      <cdr:y>1</cdr:y>
    </cdr:to>
    <cdr:sp macro="" textlink="">
      <cdr:nvSpPr>
        <cdr:cNvPr id="5" name="Rectangle 4"/>
        <cdr:cNvSpPr/>
      </cdr:nvSpPr>
      <cdr:spPr>
        <a:xfrm xmlns:a="http://schemas.openxmlformats.org/drawingml/2006/main">
          <a:off x="172720" y="4931112"/>
          <a:ext cx="8865851" cy="70006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marginal inheritance tax rate applied to the highest inheritances was on average 12% in the U.S. from 1900 to 1932, 75% from 1932 to 1980 and 50% from 1980 to 2018. Over these same periods, the top rate was equal to 25%, 72% and 46% in Britain, 5%, 47% and 29% in Sweden, 8%, 23% and 32% in Germany, and 15%, 22% and 39% in France. Progressivity was maximal in mid-century, especially in the U.S. and in Britain.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21.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2.xml><?xml version="1.0" encoding="utf-8"?>
<c:userShapes xmlns:c="http://schemas.openxmlformats.org/drawingml/2006/chart">
  <cdr:relSizeAnchor xmlns:cdr="http://schemas.openxmlformats.org/drawingml/2006/chartDrawing">
    <cdr:from>
      <cdr:x>0.02961</cdr:x>
      <cdr:y>0.87568</cdr:y>
    </cdr:from>
    <cdr:to>
      <cdr:x>1</cdr:x>
      <cdr:y>1</cdr:y>
    </cdr:to>
    <cdr:sp macro="" textlink="">
      <cdr:nvSpPr>
        <cdr:cNvPr id="5" name="Rectangle 4"/>
        <cdr:cNvSpPr/>
      </cdr:nvSpPr>
      <cdr:spPr>
        <a:xfrm xmlns:a="http://schemas.openxmlformats.org/drawingml/2006/main">
          <a:off x="270529" y="4931112"/>
          <a:ext cx="8865851" cy="700068"/>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marginal inheritance tax rate applied to the highest inheritances was on average 12% in the U.S. from 1900 to 1932, 75% from 1932 to 1980 and 50% from 1980 to 2018. Over these same periods, the top rate was equal to 25%, 72% and 46% in Britain, 6%, 34% and 17% in Italy, 8%, 23% and 32% in Germany, and 15%, 22% and 39% in France. Progressivity was maximal in mid-century, especially in the U.S. and in Britain.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0.01084</cdr:x>
      <cdr:y>0.87551</cdr:y>
    </cdr:from>
    <cdr:to>
      <cdr:x>0.99583</cdr:x>
      <cdr:y>1</cdr:y>
    </cdr:to>
    <cdr:sp macro="" textlink="">
      <cdr:nvSpPr>
        <cdr:cNvPr id="4" name="Rectangle 3"/>
        <cdr:cNvSpPr/>
      </cdr:nvSpPr>
      <cdr:spPr>
        <a:xfrm xmlns:a="http://schemas.openxmlformats.org/drawingml/2006/main">
          <a:off x="99060" y="4930165"/>
          <a:ext cx="8999220" cy="70101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decile (the top 10% highest incomes) in total national income was on average about 50% in Western Europe in 1900-1910, before dropping to about 30% in 1950-1980 (or even below 25% in Sweden), and rising again above 35% by 2010-2015 (or even above 40% in Britain). In 2015, Britain and Germany appear to be above European average, while France and Sweden are below average. Japan is in a situation that is intermediate between Europe and the US.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0.0164</cdr:x>
      <cdr:y>0.86829</cdr:y>
    </cdr:from>
    <cdr:to>
      <cdr:x>0.97748</cdr:x>
      <cdr:y>0.99278</cdr:y>
    </cdr:to>
    <cdr:sp macro="" textlink="">
      <cdr:nvSpPr>
        <cdr:cNvPr id="4" name="Rectangle 3"/>
        <cdr:cNvSpPr/>
      </cdr:nvSpPr>
      <cdr:spPr>
        <a:xfrm xmlns:a="http://schemas.openxmlformats.org/drawingml/2006/main">
          <a:off x="149860" y="4889500"/>
          <a:ext cx="8780780" cy="70101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percentile (the 1% highest incomes) in total national income was about 20%-25% in Western Europe in 1900-1910, before dropping to 5%-10% in 1950-1980, and rising again around 10%-15% in 2010-2015. The rebound of inequality was much stronger in the U.S., where the top percentile share reaches 20% in 2010-2015 and exceeds the level of 1900-1910.   </a:t>
          </a:r>
        </a:p>
        <a:p xmlns:a="http://schemas.openxmlformats.org/drawingml/2006/main">
          <a:pPr rtl="0"/>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0.02224</cdr:x>
      <cdr:y>0.86964</cdr:y>
    </cdr:from>
    <cdr:to>
      <cdr:x>0.98332</cdr:x>
      <cdr:y>0.99413</cdr:y>
    </cdr:to>
    <cdr:sp macro="" textlink="">
      <cdr:nvSpPr>
        <cdr:cNvPr id="4" name="Rectangle 3"/>
        <cdr:cNvSpPr/>
      </cdr:nvSpPr>
      <cdr:spPr>
        <a:xfrm xmlns:a="http://schemas.openxmlformats.org/drawingml/2006/main">
          <a:off x="203200" y="4897120"/>
          <a:ext cx="8780780" cy="701015"/>
        </a:xfrm>
        <a:prstGeom xmlns:a="http://schemas.openxmlformats.org/drawingml/2006/main" prst="rect">
          <a:avLst/>
        </a:prstGeom>
        <a:solidFill xmlns:a="http://schemas.openxmlformats.org/drawingml/2006/main">
          <a:sysClr val="window" lastClr="FFFFFF"/>
        </a:solidFill>
        <a:ln xmlns:a="http://schemas.openxmlformats.org/drawingml/2006/main" w="15875">
          <a:solidFill>
            <a:sysClr val="windowText" lastClr="000000"/>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rtl="0"/>
          <a:r>
            <a:rPr lang="fr-FR" sz="1100" b="1" i="0" baseline="0">
              <a:solidFill>
                <a:schemeClr val="tx1"/>
              </a:solidFill>
              <a:effectLst/>
              <a:latin typeface="Arial" panose="020B0604020202020204" pitchFamily="34" charset="0"/>
              <a:ea typeface="+mn-ea"/>
              <a:cs typeface="Arial" panose="020B0604020202020204" pitchFamily="34" charset="0"/>
            </a:rPr>
            <a:t>Interpretation</a:t>
          </a:r>
          <a:r>
            <a:rPr lang="fr-FR" sz="1100" b="0" i="0" baseline="0">
              <a:solidFill>
                <a:schemeClr val="tx1"/>
              </a:solidFill>
              <a:effectLst/>
              <a:latin typeface="Arial" panose="020B0604020202020204" pitchFamily="34" charset="0"/>
              <a:ea typeface="+mn-ea"/>
              <a:cs typeface="Arial" panose="020B0604020202020204" pitchFamily="34" charset="0"/>
            </a:rPr>
            <a:t>. The share of the top percentile (the 1% highest incomes) in total national income was about 20%-25% in Western Europe in 1900-1910, before dropping to 5%-10% in 1950-1980, and rising again around 10%-15% in 2010-2015. The rebound of inequality was much stronger in the U.S., where the top percentile share reaches 20% in 2010-2015 and exceeds the level of 1900-1910. Japan is in an intermediate situation between Europe and the US.   </a:t>
          </a:r>
          <a:r>
            <a:rPr lang="fr-FR" sz="1100" b="1" i="0" baseline="0">
              <a:solidFill>
                <a:schemeClr val="tx1"/>
              </a:solidFill>
              <a:effectLst/>
              <a:latin typeface="Arial Narrow" panose="020B0606020202030204" pitchFamily="34" charset="0"/>
              <a:ea typeface="+mn-ea"/>
              <a:cs typeface="Arial" panose="020B0604020202020204" pitchFamily="34" charset="0"/>
            </a:rPr>
            <a:t>Sources and series</a:t>
          </a:r>
          <a:r>
            <a:rPr lang="fr-FR" sz="1100" b="0" i="0" baseline="0">
              <a:solidFill>
                <a:schemeClr val="tx1"/>
              </a:solidFill>
              <a:effectLst/>
              <a:latin typeface="Arial Narrow" panose="020B0606020202030204" pitchFamily="34" charset="0"/>
              <a:ea typeface="+mn-ea"/>
              <a:cs typeface="Arial" panose="020B0604020202020204" pitchFamily="34" charset="0"/>
            </a:rPr>
            <a:t>: see piketty.pse.ens.fr/ideology.</a:t>
          </a:r>
          <a:r>
            <a:rPr lang="fr-FR" sz="1100" b="0" i="0" baseline="0">
              <a:solidFill>
                <a:schemeClr val="lt1"/>
              </a:solidFill>
              <a:effectLst/>
              <a:latin typeface="Arial Narrow" panose="020B0606020202030204" pitchFamily="34" charset="0"/>
              <a:ea typeface="+mn-ea"/>
              <a:cs typeface="+mn-cs"/>
            </a:rPr>
            <a:t>et </a:t>
          </a:r>
          <a:endParaRPr lang="fr-FR" sz="1100">
            <a:effectLst/>
            <a:latin typeface="Arial Narrow" panose="020B0606020202030204" pitchFamily="34" charset="0"/>
          </a:endParaRP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136380" cy="5631180"/>
    <xdr:graphicFrame macro="">
      <xdr:nvGraphicFramePr>
        <xdr:cNvPr id="2" name="Graphique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piketty/Dropbox/WIDRussia/NPZ2017DistributionSeries/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lydiaassouad/Desktop/Texte/IncomeTaxData/RawTaxData/WitheldTaxAgents/&#1042;&#1051;&#1040;&#1044;/5-&#1053;&#1044;&#1060;&#1051;/&#1057;&#1074;&#1086;&#1076;&#1099;/&#1079;&#1072;%202010%20&#1075;&#1086;&#1076;/&#1085;&#1072;%2014.02.12%20&#1091;&#1090;&#1086;&#1095;&#1085;/&#1054;&#1090;&#1095;&#1077;&#1090;%205&#1053;&#1044;&#1060;&#1051;%202011%20&#1087;&#1086;%20&#1088;&#1077;&#1075;&#1080;&#1086;&#1085;&#1072;&#1084;%20&#1080;%20&#1056;&#1060;%20&#1074;%20&#1094;&#1077;&#1083;&#1086;&#1084;.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T517E~1.PIK/AppData/Local/Temp/https::nowa.nuff.ox.ac.uk:senate%20poverty%20response/pov%20response/minimum%20wag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Dropbox/WIDChina/PaperApril2017/minimum%20wage.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P/joint%20income%20dist/All%20couples%201970%20to%202004%20MFTTAWE%20comparison.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t.piketty/Dropbox/Piketty2018StructureOfPoliticalConflict/All%20couples%201970%20to%202004%20MFTTAWE%20comparison.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P:\joint%20income%20dist\All%20couples%201970%20to%202004%20MFTTAWE%20comparison.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thomaspiketty/Dropbox/PikettyZucmanWorldWealth/Work/CapitalIsBack/German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 val="religionlabcorr"/>
      <sheetName val="ethniclabcor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refreshError="1"/>
      <sheetData sheetId="8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0"/>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 val="41"/>
      <sheetName val="42"/>
      <sheetName val="43"/>
      <sheetName val="44"/>
      <sheetName val="45"/>
      <sheetName val="46"/>
      <sheetName val="47"/>
      <sheetName val="48"/>
      <sheetName val="49"/>
      <sheetName val="50"/>
      <sheetName val="51"/>
      <sheetName val="52"/>
      <sheetName val="53"/>
      <sheetName val="54"/>
      <sheetName val="55"/>
      <sheetName val="56"/>
      <sheetName val="57"/>
      <sheetName val="58"/>
      <sheetName val="59"/>
      <sheetName val="60"/>
      <sheetName val="61"/>
      <sheetName val="62"/>
      <sheetName val="63"/>
      <sheetName val="64"/>
      <sheetName val="65"/>
      <sheetName val="66"/>
      <sheetName val="67"/>
      <sheetName val="68"/>
      <sheetName val="69"/>
      <sheetName val="70"/>
      <sheetName val="71"/>
      <sheetName val="72"/>
      <sheetName val="73"/>
      <sheetName val="74"/>
      <sheetName val="75"/>
      <sheetName val="76"/>
      <sheetName val="78"/>
      <sheetName val="79"/>
      <sheetName val="86"/>
      <sheetName val="87"/>
      <sheetName val="89"/>
      <sheetName val="Регион"/>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
      <sheetName val="Basic Wage"/>
      <sheetName val="Minimum wage"/>
      <sheetName val="MTAWE"/>
      <sheetName val="Minimum wage tax "/>
      <sheetName val="C10+C14 since 1971 + Reason"/>
      <sheetName val="rba table"/>
      <sheetName val="eeh"/>
      <sheetName val="Bond material"/>
    </sheetNames>
    <sheetDataSet>
      <sheetData sheetId="0"/>
      <sheetData sheetId="1"/>
      <sheetData sheetId="2"/>
      <sheetData sheetId="3"/>
      <sheetData sheetId="4"/>
      <sheetData sheetId="5"/>
      <sheetData sheetId="6">
        <row r="10">
          <cell r="C10">
            <v>17.02</v>
          </cell>
          <cell r="I10">
            <v>11.06</v>
          </cell>
        </row>
        <row r="11">
          <cell r="C11">
            <v>20.22</v>
          </cell>
          <cell r="I11">
            <v>13.84</v>
          </cell>
        </row>
        <row r="12">
          <cell r="C12">
            <v>24.63</v>
          </cell>
          <cell r="I12">
            <v>17.25</v>
          </cell>
        </row>
        <row r="13">
          <cell r="C13">
            <v>27.35</v>
          </cell>
          <cell r="I13">
            <v>19.37</v>
          </cell>
        </row>
        <row r="14">
          <cell r="C14">
            <v>28.03</v>
          </cell>
          <cell r="I14">
            <v>19.88</v>
          </cell>
        </row>
        <row r="15">
          <cell r="C15">
            <v>28.73</v>
          </cell>
          <cell r="I15">
            <v>20.02</v>
          </cell>
        </row>
        <row r="16">
          <cell r="C16">
            <v>29.87</v>
          </cell>
          <cell r="I16">
            <v>20.78</v>
          </cell>
        </row>
        <row r="17">
          <cell r="C17">
            <v>31.27</v>
          </cell>
          <cell r="I17">
            <v>21.74</v>
          </cell>
        </row>
        <row r="18">
          <cell r="C18">
            <v>31.81</v>
          </cell>
          <cell r="I18">
            <v>22.23</v>
          </cell>
        </row>
        <row r="19">
          <cell r="C19">
            <v>32.42</v>
          </cell>
          <cell r="I19">
            <v>22.94</v>
          </cell>
        </row>
        <row r="20">
          <cell r="C20">
            <v>34.270000000000003</v>
          </cell>
          <cell r="I20">
            <v>24.42</v>
          </cell>
        </row>
        <row r="21">
          <cell r="C21">
            <v>35.51</v>
          </cell>
          <cell r="I21">
            <v>25.22</v>
          </cell>
        </row>
        <row r="22">
          <cell r="C22">
            <v>36.58</v>
          </cell>
          <cell r="I22">
            <v>26.12</v>
          </cell>
        </row>
        <row r="23">
          <cell r="C23">
            <v>36.76</v>
          </cell>
          <cell r="I23">
            <v>26.22</v>
          </cell>
        </row>
        <row r="24">
          <cell r="C24">
            <v>37.69</v>
          </cell>
          <cell r="I24">
            <v>27.06</v>
          </cell>
        </row>
        <row r="25">
          <cell r="C25">
            <v>39.700000000000003</v>
          </cell>
          <cell r="I25">
            <v>28.38</v>
          </cell>
        </row>
        <row r="26">
          <cell r="C26">
            <v>40.78</v>
          </cell>
          <cell r="I26">
            <v>29.12</v>
          </cell>
        </row>
        <row r="27">
          <cell r="C27">
            <v>43.35</v>
          </cell>
          <cell r="I27">
            <v>30.97</v>
          </cell>
        </row>
        <row r="28">
          <cell r="C28">
            <v>45.5</v>
          </cell>
          <cell r="I28">
            <v>32.67</v>
          </cell>
        </row>
        <row r="29">
          <cell r="C29">
            <v>48.63</v>
          </cell>
          <cell r="I29">
            <v>34.67</v>
          </cell>
        </row>
        <row r="30">
          <cell r="C30">
            <v>51.18</v>
          </cell>
          <cell r="I30">
            <v>37.31</v>
          </cell>
        </row>
        <row r="31">
          <cell r="C31">
            <v>55.74</v>
          </cell>
          <cell r="I31">
            <v>40.92</v>
          </cell>
        </row>
        <row r="32">
          <cell r="C32">
            <v>61.66</v>
          </cell>
          <cell r="I32">
            <v>47.18</v>
          </cell>
        </row>
        <row r="33">
          <cell r="C33">
            <v>68.31</v>
          </cell>
          <cell r="I33">
            <v>53.11</v>
          </cell>
        </row>
        <row r="34">
          <cell r="C34">
            <v>80.709999999999994</v>
          </cell>
          <cell r="I34">
            <v>66.53</v>
          </cell>
        </row>
        <row r="35">
          <cell r="C35">
            <v>105.34</v>
          </cell>
          <cell r="I35">
            <v>92.96</v>
          </cell>
        </row>
        <row r="36">
          <cell r="C36">
            <v>121.01</v>
          </cell>
          <cell r="I36">
            <v>111.65</v>
          </cell>
        </row>
        <row r="37">
          <cell r="C37">
            <v>136.56</v>
          </cell>
          <cell r="I37">
            <v>127.02</v>
          </cell>
        </row>
        <row r="38">
          <cell r="C38">
            <v>149.06</v>
          </cell>
          <cell r="I38">
            <v>138.86000000000001</v>
          </cell>
        </row>
        <row r="39">
          <cell r="C39">
            <v>158.71</v>
          </cell>
          <cell r="I39">
            <v>146.96</v>
          </cell>
        </row>
        <row r="40">
          <cell r="C40">
            <v>172.46</v>
          </cell>
          <cell r="I40">
            <v>157.81</v>
          </cell>
        </row>
        <row r="41">
          <cell r="C41">
            <v>191.43</v>
          </cell>
          <cell r="I41">
            <v>177.74</v>
          </cell>
        </row>
        <row r="42">
          <cell r="C42">
            <v>214.45</v>
          </cell>
          <cell r="I42">
            <v>198.19</v>
          </cell>
        </row>
        <row r="43">
          <cell r="C43" t="str">
            <v>n.a.</v>
          </cell>
          <cell r="I43" t="str">
            <v>n.a.</v>
          </cell>
        </row>
        <row r="44">
          <cell r="C44" t="str">
            <v>n.a.</v>
          </cell>
          <cell r="I44" t="str">
            <v>n.a.</v>
          </cell>
        </row>
        <row r="45">
          <cell r="C45" t="str">
            <v>n.a.</v>
          </cell>
          <cell r="I45" t="str">
            <v>n.a.</v>
          </cell>
        </row>
        <row r="46">
          <cell r="C46" t="str">
            <v>n.a.</v>
          </cell>
          <cell r="I46" t="str">
            <v>n.a.</v>
          </cell>
        </row>
        <row r="47">
          <cell r="C47" t="str">
            <v>n.a.</v>
          </cell>
          <cell r="I47" t="str">
            <v>n.a.</v>
          </cell>
        </row>
        <row r="48">
          <cell r="C48" t="str">
            <v>n.a.</v>
          </cell>
          <cell r="I48" t="str">
            <v>n.a.</v>
          </cell>
        </row>
        <row r="49">
          <cell r="C49" t="str">
            <v>n.a.</v>
          </cell>
          <cell r="I49" t="str">
            <v>n.a.</v>
          </cell>
        </row>
      </sheetData>
      <sheetData sheetId="7"/>
      <sheetData sheetId="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a table"/>
    </sheetNames>
    <sheetDataSet>
      <sheetData sheetId="0"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 val="rba table"/>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rison"/>
      <sheetName val="Output"/>
      <sheetName val="Incomes 1"/>
      <sheetName val="Incomes 1a"/>
      <sheetName val="Incomes 1b"/>
      <sheetName val="Incomes 2"/>
      <sheetName val="Incomes 3"/>
      <sheetName val="NRRs 1"/>
      <sheetName val="NRRs 2"/>
      <sheetName val="NRRs 3"/>
      <sheetName val="Index 1"/>
      <sheetName val="Index 2"/>
      <sheetName val="Index 3"/>
      <sheetName val="Tax burden"/>
      <sheetName val="1970"/>
      <sheetName val="1971"/>
      <sheetName val="1972"/>
      <sheetName val="1973"/>
      <sheetName val="1974"/>
      <sheetName val="1975"/>
      <sheetName val="1976"/>
      <sheetName val="1977"/>
      <sheetName val="1978"/>
      <sheetName val="1979"/>
      <sheetName val="1980"/>
      <sheetName val="1981"/>
      <sheetName val="1982"/>
      <sheetName val="1983"/>
      <sheetName val="1984"/>
      <sheetName val="1985"/>
      <sheetName val="1986"/>
      <sheetName val="1987"/>
      <sheetName val="1988"/>
      <sheetName val="1989"/>
      <sheetName val="1990"/>
      <sheetName val="1991"/>
      <sheetName val="1992"/>
      <sheetName val="1993"/>
      <sheetName val="1994"/>
      <sheetName val="1995"/>
      <sheetName val="1996"/>
      <sheetName val="1997"/>
      <sheetName val="1998"/>
      <sheetName val="1999"/>
      <sheetName val="2000"/>
      <sheetName val="2001"/>
      <sheetName val="2002"/>
      <sheetName val="2003"/>
      <sheetName val="2004"/>
    </sheetNames>
    <sheetDataSet>
      <sheetData sheetId="0">
        <row r="7">
          <cell r="B7" t="b">
            <v>1</v>
          </cell>
        </row>
      </sheetData>
      <sheetData sheetId="1">
        <row r="4">
          <cell r="C4">
            <v>1970</v>
          </cell>
        </row>
        <row r="5">
          <cell r="C5">
            <v>1971</v>
          </cell>
        </row>
        <row r="6">
          <cell r="C6">
            <v>1972</v>
          </cell>
        </row>
        <row r="7">
          <cell r="C7">
            <v>1973</v>
          </cell>
        </row>
        <row r="8">
          <cell r="C8">
            <v>1974</v>
          </cell>
        </row>
        <row r="9">
          <cell r="C9">
            <v>1975</v>
          </cell>
        </row>
        <row r="10">
          <cell r="C10">
            <v>1976</v>
          </cell>
        </row>
        <row r="11">
          <cell r="C11">
            <v>1977</v>
          </cell>
        </row>
        <row r="12">
          <cell r="C12">
            <v>1978</v>
          </cell>
        </row>
        <row r="13">
          <cell r="C13">
            <v>1979</v>
          </cell>
        </row>
        <row r="14">
          <cell r="C14">
            <v>1980</v>
          </cell>
        </row>
        <row r="15">
          <cell r="B15" t="str">
            <v>2004 dollars</v>
          </cell>
          <cell r="C15">
            <v>1981</v>
          </cell>
        </row>
        <row r="16">
          <cell r="C16">
            <v>1982</v>
          </cell>
        </row>
        <row r="17">
          <cell r="C17">
            <v>1983</v>
          </cell>
        </row>
        <row r="18">
          <cell r="C18">
            <v>1984</v>
          </cell>
        </row>
        <row r="19">
          <cell r="C19">
            <v>1985</v>
          </cell>
        </row>
        <row r="20">
          <cell r="C20">
            <v>1986</v>
          </cell>
        </row>
        <row r="21">
          <cell r="C21">
            <v>1987</v>
          </cell>
        </row>
        <row r="22">
          <cell r="C22">
            <v>1988</v>
          </cell>
        </row>
        <row r="23">
          <cell r="C23">
            <v>1989</v>
          </cell>
        </row>
        <row r="24">
          <cell r="C24">
            <v>1990</v>
          </cell>
        </row>
        <row r="25">
          <cell r="C25">
            <v>1991</v>
          </cell>
        </row>
        <row r="26">
          <cell r="C26">
            <v>1992</v>
          </cell>
        </row>
        <row r="27">
          <cell r="C27">
            <v>1993</v>
          </cell>
        </row>
        <row r="28">
          <cell r="C28">
            <v>1994</v>
          </cell>
        </row>
        <row r="29">
          <cell r="C29">
            <v>1995</v>
          </cell>
        </row>
        <row r="30">
          <cell r="C30">
            <v>1996</v>
          </cell>
        </row>
        <row r="31">
          <cell r="C31">
            <v>1997</v>
          </cell>
        </row>
        <row r="32">
          <cell r="C32">
            <v>1998</v>
          </cell>
        </row>
        <row r="33">
          <cell r="C33">
            <v>1999</v>
          </cell>
        </row>
        <row r="34">
          <cell r="C34">
            <v>2000</v>
          </cell>
        </row>
        <row r="35">
          <cell r="C35">
            <v>2001</v>
          </cell>
        </row>
        <row r="36">
          <cell r="C36">
            <v>2002</v>
          </cell>
        </row>
        <row r="37">
          <cell r="C37">
            <v>2003</v>
          </cell>
        </row>
        <row r="38">
          <cell r="C38">
            <v>2004</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ableDE1"/>
      <sheetName val="TableDE2"/>
      <sheetName val="TableDE3"/>
      <sheetName val="TableDE3b"/>
      <sheetName val="TableDE3c"/>
      <sheetName val="TableDE3d"/>
      <sheetName val="TableDE3e"/>
      <sheetName val="TableDE4a"/>
      <sheetName val="TableDE4b"/>
      <sheetName val="TableDE4c"/>
      <sheetName val="TableDE4e"/>
      <sheetName val="TableDE4f"/>
      <sheetName val="TableDE4g"/>
      <sheetName val="TableDE5a"/>
      <sheetName val="TableDE5b"/>
      <sheetName val="TableDE5c"/>
      <sheetName val="TableDE6a"/>
      <sheetName val="TableDE6b"/>
      <sheetName val="TableDE6c"/>
      <sheetName val="TableDE6d"/>
      <sheetName val="TableDE6e"/>
      <sheetName val="TableDE6f"/>
      <sheetName val="TableDE6g"/>
      <sheetName val="TableDE8"/>
      <sheetName val="TableDE9"/>
      <sheetName val="TableDE10"/>
      <sheetName val="TableDE11a"/>
      <sheetName val="TableDE11b"/>
      <sheetName val="TableDE12"/>
      <sheetName val="TableDE12b"/>
      <sheetName val="TableDE12c"/>
      <sheetName val="TableDE13"/>
      <sheetName val="TableDE15a"/>
      <sheetName val="DataDE1"/>
      <sheetName val="DateDE1b"/>
      <sheetName val="DataDE1c"/>
      <sheetName val="DataDE2"/>
      <sheetName val="DataDE2b"/>
      <sheetName val="Sources"/>
    </sheetNames>
    <sheetDataSet>
      <sheetData sheetId="0"/>
      <sheetData sheetId="1"/>
      <sheetData sheetId="2"/>
      <sheetData sheetId="3"/>
      <sheetData sheetId="4"/>
      <sheetData sheetId="5"/>
      <sheetData sheetId="6"/>
      <sheetData sheetId="7"/>
      <sheetData sheetId="8"/>
      <sheetData sheetId="9">
        <row r="3">
          <cell r="A3" t="str">
            <v>Table DE.4b: Sources of private wealth accumulation in Germany, 1870-2010 - Multiplicative decomposition</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tabSelected="1" workbookViewId="0"/>
  </sheetViews>
  <sheetFormatPr baseColWidth="10" defaultColWidth="8.77734375" defaultRowHeight="14.4" x14ac:dyDescent="0.3"/>
  <cols>
    <col min="1" max="1" width="15.33203125" customWidth="1"/>
  </cols>
  <sheetData>
    <row r="1" spans="1:1" ht="15.6" x14ac:dyDescent="0.3">
      <c r="A1" s="418" t="s">
        <v>395</v>
      </c>
    </row>
    <row r="2" spans="1:1" ht="15.6" x14ac:dyDescent="0.3">
      <c r="A2" s="2" t="s">
        <v>393</v>
      </c>
    </row>
    <row r="3" spans="1:1" ht="15.6" x14ac:dyDescent="0.3">
      <c r="A3" s="417" t="s">
        <v>394</v>
      </c>
    </row>
    <row r="5" spans="1:1" ht="15.6" x14ac:dyDescent="0.3">
      <c r="A5" s="2" t="s">
        <v>392</v>
      </c>
    </row>
    <row r="6" spans="1:1" ht="15.6" x14ac:dyDescent="0.3">
      <c r="A6" s="417" t="s">
        <v>391</v>
      </c>
    </row>
    <row r="7" spans="1:1" ht="15.6" x14ac:dyDescent="0.3">
      <c r="A7" s="417" t="s">
        <v>390</v>
      </c>
    </row>
    <row r="8" spans="1:1" ht="15.6" x14ac:dyDescent="0.3">
      <c r="A8" s="417"/>
    </row>
    <row r="9" spans="1:1" ht="15.6" x14ac:dyDescent="0.3">
      <c r="A9" s="2"/>
    </row>
    <row r="10" spans="1:1" ht="15.6" x14ac:dyDescent="0.3">
      <c r="A10" s="417"/>
    </row>
    <row r="11" spans="1:1" ht="15.6" x14ac:dyDescent="0.3">
      <c r="A11" s="417"/>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T122"/>
  <sheetViews>
    <sheetView workbookViewId="0">
      <pane xSplit="1" ySplit="9" topLeftCell="B107" activePane="bottomRight" state="frozen"/>
      <selection activeCell="D32" sqref="D32"/>
      <selection pane="topRight" activeCell="D32" sqref="D32"/>
      <selection pane="bottomLeft" activeCell="D32" sqref="D32"/>
      <selection pane="bottomRight" activeCell="A4" sqref="A4:M4"/>
    </sheetView>
  </sheetViews>
  <sheetFormatPr baseColWidth="10" defaultColWidth="12" defaultRowHeight="15" x14ac:dyDescent="0.25"/>
  <cols>
    <col min="1" max="2" width="12" style="346"/>
    <col min="3" max="4" width="12" style="346" customWidth="1"/>
    <col min="5" max="11" width="12" style="346"/>
    <col min="12" max="13" width="12" style="346" customWidth="1"/>
    <col min="14" max="14" width="12" style="346"/>
    <col min="15" max="17" width="12.21875" style="346" customWidth="1"/>
    <col min="18" max="16384" width="12" style="346"/>
  </cols>
  <sheetData>
    <row r="1" spans="1:20" ht="15.6" x14ac:dyDescent="0.3">
      <c r="A1" s="399" t="s">
        <v>385</v>
      </c>
      <c r="B1" s="345"/>
      <c r="C1" s="345"/>
    </row>
    <row r="2" spans="1:20" x14ac:dyDescent="0.25">
      <c r="D2" s="347"/>
      <c r="E2" s="347"/>
    </row>
    <row r="3" spans="1:20" ht="15.6" thickBot="1" x14ac:dyDescent="0.3">
      <c r="A3" s="346" t="s">
        <v>387</v>
      </c>
    </row>
    <row r="4" spans="1:20" ht="25.05" customHeight="1" thickTop="1" x14ac:dyDescent="0.25">
      <c r="A4" s="463" t="s">
        <v>366</v>
      </c>
      <c r="B4" s="464"/>
      <c r="C4" s="464"/>
      <c r="D4" s="464"/>
      <c r="E4" s="464"/>
      <c r="F4" s="464"/>
      <c r="G4" s="464"/>
      <c r="H4" s="464"/>
      <c r="I4" s="464"/>
      <c r="J4" s="464"/>
      <c r="K4" s="464"/>
      <c r="L4" s="464"/>
      <c r="M4" s="465"/>
      <c r="N4" s="348"/>
    </row>
    <row r="5" spans="1:20" ht="15.6" x14ac:dyDescent="0.25">
      <c r="A5" s="349"/>
      <c r="B5" s="350"/>
      <c r="C5" s="350"/>
      <c r="D5" s="350"/>
      <c r="E5" s="350"/>
      <c r="F5" s="350"/>
      <c r="G5" s="350"/>
      <c r="H5" s="350"/>
      <c r="I5" s="350"/>
      <c r="J5" s="350"/>
      <c r="K5" s="350"/>
      <c r="L5" s="350"/>
      <c r="M5" s="403"/>
      <c r="N5" s="352"/>
    </row>
    <row r="6" spans="1:20" ht="15.6" x14ac:dyDescent="0.25">
      <c r="A6" s="349"/>
      <c r="B6" s="353" t="s">
        <v>367</v>
      </c>
      <c r="C6" s="353"/>
      <c r="D6" s="354" t="s">
        <v>368</v>
      </c>
      <c r="E6" s="354" t="s">
        <v>369</v>
      </c>
      <c r="F6" s="354" t="s">
        <v>370</v>
      </c>
      <c r="G6" s="354" t="s">
        <v>371</v>
      </c>
      <c r="H6" s="354" t="s">
        <v>372</v>
      </c>
      <c r="I6" s="354" t="s">
        <v>373</v>
      </c>
      <c r="J6" s="355" t="s">
        <v>374</v>
      </c>
      <c r="K6" s="356" t="s">
        <v>375</v>
      </c>
      <c r="L6" s="356" t="s">
        <v>376</v>
      </c>
      <c r="M6" s="358" t="s">
        <v>377</v>
      </c>
      <c r="N6" s="357"/>
    </row>
    <row r="7" spans="1:20" ht="34.950000000000003" customHeight="1" x14ac:dyDescent="0.25">
      <c r="A7" s="404"/>
      <c r="B7" s="466" t="s">
        <v>378</v>
      </c>
      <c r="C7" s="466"/>
      <c r="D7" s="466"/>
      <c r="E7" s="466"/>
      <c r="F7" s="466"/>
      <c r="G7" s="466"/>
      <c r="H7" s="466"/>
      <c r="I7" s="466"/>
      <c r="J7" s="466"/>
      <c r="K7" s="466"/>
      <c r="L7" s="466"/>
      <c r="M7" s="467"/>
      <c r="N7" s="350"/>
      <c r="Q7" s="460"/>
      <c r="R7" s="460"/>
      <c r="S7" s="460"/>
      <c r="T7" s="460"/>
    </row>
    <row r="8" spans="1:20" ht="21" customHeight="1" x14ac:dyDescent="0.25">
      <c r="A8" s="359"/>
      <c r="B8" s="461" t="s">
        <v>379</v>
      </c>
      <c r="C8" s="461"/>
      <c r="D8" s="461"/>
      <c r="E8" s="461"/>
      <c r="F8" s="461"/>
      <c r="G8" s="461"/>
      <c r="H8" s="461"/>
      <c r="I8" s="461"/>
      <c r="J8" s="461"/>
      <c r="K8" s="461"/>
      <c r="L8" s="461"/>
      <c r="M8" s="462"/>
      <c r="N8" s="360"/>
      <c r="P8" s="361"/>
      <c r="Q8" s="460"/>
      <c r="R8" s="460"/>
      <c r="S8" s="460"/>
      <c r="T8" s="460"/>
    </row>
    <row r="9" spans="1:20" s="367" customFormat="1" ht="31.05" customHeight="1" x14ac:dyDescent="0.25">
      <c r="A9" s="362"/>
      <c r="B9" s="365" t="s">
        <v>117</v>
      </c>
      <c r="C9" s="363" t="s">
        <v>380</v>
      </c>
      <c r="D9" s="364" t="s">
        <v>97</v>
      </c>
      <c r="E9" s="364" t="s">
        <v>96</v>
      </c>
      <c r="F9" s="365" t="s">
        <v>95</v>
      </c>
      <c r="G9" s="363" t="s">
        <v>243</v>
      </c>
      <c r="H9" s="363" t="s">
        <v>94</v>
      </c>
      <c r="I9" s="363" t="s">
        <v>381</v>
      </c>
      <c r="J9" s="363" t="s">
        <v>202</v>
      </c>
      <c r="K9" s="363" t="s">
        <v>382</v>
      </c>
      <c r="L9" s="363" t="s">
        <v>383</v>
      </c>
      <c r="M9" s="405" t="s">
        <v>386</v>
      </c>
      <c r="N9" s="366"/>
      <c r="P9" s="368" t="s">
        <v>384</v>
      </c>
      <c r="Q9" s="460"/>
      <c r="R9" s="460"/>
      <c r="S9" s="460"/>
      <c r="T9" s="460"/>
    </row>
    <row r="10" spans="1:20" ht="15.6" x14ac:dyDescent="0.3">
      <c r="A10" s="369">
        <v>1910</v>
      </c>
      <c r="B10" s="400">
        <v>7.4999999999999997E-2</v>
      </c>
      <c r="C10" s="400"/>
      <c r="D10" s="401">
        <v>0.06</v>
      </c>
      <c r="E10" s="401"/>
      <c r="F10" s="400">
        <v>0.08</v>
      </c>
      <c r="G10" s="401"/>
      <c r="H10" s="401">
        <v>0.09</v>
      </c>
      <c r="I10" s="401"/>
      <c r="J10" s="401">
        <v>0.1</v>
      </c>
      <c r="K10" s="401">
        <v>0.11</v>
      </c>
      <c r="L10" s="352"/>
      <c r="M10" s="351"/>
      <c r="R10" s="375"/>
      <c r="S10" s="375"/>
      <c r="T10" s="375"/>
    </row>
    <row r="11" spans="1:20" ht="15.6" x14ac:dyDescent="0.3">
      <c r="A11" s="376">
        <v>1911</v>
      </c>
      <c r="B11" s="377"/>
      <c r="C11" s="377"/>
      <c r="D11" s="379"/>
      <c r="E11" s="379"/>
      <c r="F11" s="377"/>
      <c r="G11" s="379"/>
      <c r="H11" s="379"/>
      <c r="I11" s="379"/>
      <c r="J11" s="379"/>
      <c r="K11" s="379"/>
      <c r="L11" s="379"/>
      <c r="M11" s="406"/>
      <c r="N11" s="372"/>
      <c r="O11" s="373"/>
      <c r="P11" s="374"/>
      <c r="Q11" s="375"/>
      <c r="R11" s="375"/>
      <c r="S11" s="375"/>
      <c r="T11" s="375"/>
    </row>
    <row r="12" spans="1:20" ht="15.6" x14ac:dyDescent="0.3">
      <c r="A12" s="376">
        <v>1912</v>
      </c>
      <c r="B12" s="377"/>
      <c r="C12" s="377"/>
      <c r="D12" s="379"/>
      <c r="E12" s="379"/>
      <c r="F12" s="377"/>
      <c r="G12" s="379"/>
      <c r="H12" s="379"/>
      <c r="I12" s="379"/>
      <c r="J12" s="379"/>
      <c r="K12" s="379"/>
      <c r="L12" s="379"/>
      <c r="M12" s="406"/>
      <c r="N12" s="372"/>
      <c r="O12" s="373"/>
      <c r="P12" s="374"/>
      <c r="Q12" s="375"/>
      <c r="R12" s="375"/>
      <c r="S12" s="375"/>
      <c r="T12" s="375"/>
    </row>
    <row r="13" spans="1:20" ht="15.6" x14ac:dyDescent="0.3">
      <c r="A13" s="376">
        <v>1913</v>
      </c>
      <c r="B13" s="370">
        <v>7.8409741135184383E-2</v>
      </c>
      <c r="C13" s="370">
        <v>6.3840228934002582E-2</v>
      </c>
      <c r="D13" s="371">
        <v>6.6923961920760625E-2</v>
      </c>
      <c r="E13" s="371"/>
      <c r="F13" s="370">
        <v>9.8375335057643579E-2</v>
      </c>
      <c r="G13" s="371">
        <v>0.11498185536407091</v>
      </c>
      <c r="H13" s="371">
        <v>0.14263822515571881</v>
      </c>
      <c r="I13" s="371">
        <v>0.15390356625147647</v>
      </c>
      <c r="J13" s="371">
        <v>0.18772893216099851</v>
      </c>
      <c r="K13" s="371">
        <v>0.19151756459481101</v>
      </c>
      <c r="L13" s="371"/>
      <c r="M13" s="407"/>
      <c r="N13" s="372"/>
      <c r="O13" s="373"/>
      <c r="P13" s="374">
        <v>-5.1304277031982704E-6</v>
      </c>
      <c r="Q13" s="375"/>
      <c r="R13" s="375"/>
      <c r="S13" s="375"/>
      <c r="T13" s="375"/>
    </row>
    <row r="14" spans="1:20" ht="15.6" x14ac:dyDescent="0.3">
      <c r="A14" s="376">
        <v>1914</v>
      </c>
      <c r="B14" s="377">
        <v>7.926742471260112E-2</v>
      </c>
      <c r="C14" s="377">
        <v>5.8233752526736314E-2</v>
      </c>
      <c r="D14" s="378">
        <v>5.717766437745353E-2</v>
      </c>
      <c r="E14" s="378"/>
      <c r="F14" s="377">
        <v>0.10768927064957318</v>
      </c>
      <c r="G14" s="379">
        <v>0.12657266104769488</v>
      </c>
      <c r="H14" s="379">
        <v>0.15858771582824935</v>
      </c>
      <c r="I14" s="379">
        <v>0.17066971040039802</v>
      </c>
      <c r="J14" s="379">
        <v>0.21130600322830262</v>
      </c>
      <c r="K14" s="379">
        <v>0.22057912938963101</v>
      </c>
      <c r="L14" s="379"/>
      <c r="M14" s="406"/>
      <c r="N14" s="372"/>
      <c r="O14" s="373"/>
      <c r="P14" s="374">
        <v>-4.3556985745138443E-5</v>
      </c>
      <c r="Q14" s="375"/>
      <c r="R14" s="375"/>
      <c r="S14" s="375"/>
      <c r="T14" s="375"/>
    </row>
    <row r="15" spans="1:20" ht="15.6" x14ac:dyDescent="0.3">
      <c r="A15" s="376">
        <v>1915</v>
      </c>
      <c r="B15" s="377">
        <v>7.9595314903723347E-2</v>
      </c>
      <c r="C15" s="377">
        <v>5.6428621504436838E-2</v>
      </c>
      <c r="D15" s="378">
        <v>5.4340417377623323E-2</v>
      </c>
      <c r="E15" s="378"/>
      <c r="F15" s="377">
        <v>0.11147378113127254</v>
      </c>
      <c r="G15" s="379">
        <v>0.13261842591264572</v>
      </c>
      <c r="H15" s="379">
        <v>0.16852600665062456</v>
      </c>
      <c r="I15" s="379">
        <v>0.18152749464632428</v>
      </c>
      <c r="J15" s="379">
        <v>0.2143979426906838</v>
      </c>
      <c r="K15" s="379">
        <v>0.27028375533468296</v>
      </c>
      <c r="L15" s="379"/>
      <c r="M15" s="406"/>
      <c r="N15" s="372"/>
      <c r="O15" s="373"/>
      <c r="P15" s="374">
        <v>7.8848369630679649E-7</v>
      </c>
      <c r="Q15" s="375"/>
      <c r="R15" s="375"/>
      <c r="S15" s="375"/>
      <c r="T15" s="375"/>
    </row>
    <row r="16" spans="1:20" ht="15.6" x14ac:dyDescent="0.3">
      <c r="A16" s="376">
        <v>1916</v>
      </c>
      <c r="B16" s="377">
        <v>8.1141274196480456E-2</v>
      </c>
      <c r="C16" s="377">
        <v>6.470739372881372E-2</v>
      </c>
      <c r="D16" s="378">
        <v>6.606755316659374E-2</v>
      </c>
      <c r="E16" s="378"/>
      <c r="F16" s="377">
        <v>0.10162819463591678</v>
      </c>
      <c r="G16" s="379">
        <v>0.12011876069468712</v>
      </c>
      <c r="H16" s="379">
        <v>0.14431260080417574</v>
      </c>
      <c r="I16" s="379">
        <v>0.15267331849785865</v>
      </c>
      <c r="J16" s="379">
        <v>0.17734261389204625</v>
      </c>
      <c r="K16" s="379">
        <v>0.22411249398936609</v>
      </c>
      <c r="L16" s="379"/>
      <c r="M16" s="406"/>
      <c r="N16" s="372"/>
      <c r="O16" s="373"/>
      <c r="P16" s="374">
        <v>-1.8600853273043061E-5</v>
      </c>
      <c r="Q16" s="375"/>
      <c r="R16" s="375"/>
      <c r="S16" s="375"/>
      <c r="T16" s="375"/>
    </row>
    <row r="17" spans="1:20" ht="15.6" x14ac:dyDescent="0.3">
      <c r="A17" s="376">
        <v>1917</v>
      </c>
      <c r="B17" s="377">
        <v>8.8456510254672785E-2</v>
      </c>
      <c r="C17" s="377">
        <v>6.9239172228521759E-2</v>
      </c>
      <c r="D17" s="378">
        <v>7.2528154856857568E-2</v>
      </c>
      <c r="E17" s="378"/>
      <c r="F17" s="377">
        <v>0.11252149101563012</v>
      </c>
      <c r="G17" s="379">
        <v>0.13296087747719629</v>
      </c>
      <c r="H17" s="379">
        <v>0.16928376070881315</v>
      </c>
      <c r="I17" s="379">
        <v>0.18551008430848043</v>
      </c>
      <c r="J17" s="379">
        <v>0.22492844099599374</v>
      </c>
      <c r="K17" s="379">
        <v>0.30728124012496205</v>
      </c>
      <c r="L17" s="379"/>
      <c r="M17" s="406"/>
      <c r="N17" s="372"/>
      <c r="O17" s="373"/>
      <c r="P17" s="374">
        <v>-2.545531014447322E-7</v>
      </c>
      <c r="Q17" s="375"/>
      <c r="R17" s="375"/>
      <c r="S17" s="375"/>
      <c r="T17" s="375"/>
    </row>
    <row r="18" spans="1:20" ht="15.6" x14ac:dyDescent="0.3">
      <c r="A18" s="376">
        <v>1918</v>
      </c>
      <c r="B18" s="377">
        <v>0.10573415513669401</v>
      </c>
      <c r="C18" s="377">
        <v>7.338276391992038E-2</v>
      </c>
      <c r="D18" s="378">
        <v>7.7853455545937672E-2</v>
      </c>
      <c r="E18" s="378"/>
      <c r="F18" s="377">
        <v>0.14970277548243821</v>
      </c>
      <c r="G18" s="379">
        <v>0.17378807021138731</v>
      </c>
      <c r="H18" s="379">
        <v>0.2367206622225923</v>
      </c>
      <c r="I18" s="379">
        <v>0.26542651108321136</v>
      </c>
      <c r="J18" s="379">
        <v>0.33673916901783207</v>
      </c>
      <c r="K18" s="379">
        <v>0.47232736729034164</v>
      </c>
      <c r="L18" s="379"/>
      <c r="M18" s="406"/>
      <c r="N18" s="372"/>
      <c r="O18" s="373"/>
      <c r="P18" s="374">
        <v>5.5776291161824254E-6</v>
      </c>
      <c r="Q18" s="375"/>
      <c r="R18" s="375"/>
      <c r="S18" s="375"/>
      <c r="T18" s="375"/>
    </row>
    <row r="19" spans="1:20" ht="15.6" x14ac:dyDescent="0.3">
      <c r="A19" s="380">
        <v>1919</v>
      </c>
      <c r="B19" s="381">
        <v>0.10819837367428055</v>
      </c>
      <c r="C19" s="381">
        <v>7.6620063724249413E-2</v>
      </c>
      <c r="D19" s="382">
        <v>8.13241387204785E-2</v>
      </c>
      <c r="E19" s="382"/>
      <c r="F19" s="381">
        <v>0.14970477286514586</v>
      </c>
      <c r="G19" s="383">
        <v>0.16750670391887207</v>
      </c>
      <c r="H19" s="383">
        <v>0.21729954011181893</v>
      </c>
      <c r="I19" s="383">
        <v>0.24277264869021692</v>
      </c>
      <c r="J19" s="383">
        <v>0.31160812073578381</v>
      </c>
      <c r="K19" s="383">
        <v>0.45597739625003575</v>
      </c>
      <c r="L19" s="383"/>
      <c r="M19" s="408"/>
      <c r="N19" s="372"/>
      <c r="O19" s="373"/>
      <c r="P19" s="374">
        <v>-9.366718873762836E-6</v>
      </c>
      <c r="Q19" s="375"/>
      <c r="R19" s="375"/>
      <c r="S19" s="375"/>
      <c r="T19" s="375"/>
    </row>
    <row r="20" spans="1:20" ht="15.6" x14ac:dyDescent="0.3">
      <c r="A20" s="376">
        <v>1920</v>
      </c>
      <c r="B20" s="377">
        <v>0.1072899103519105</v>
      </c>
      <c r="C20" s="377">
        <v>7.6787367941755003E-2</v>
      </c>
      <c r="D20" s="378">
        <v>8.2312092413584004E-2</v>
      </c>
      <c r="E20" s="378"/>
      <c r="F20" s="377">
        <v>0.14968425285880141</v>
      </c>
      <c r="G20" s="379">
        <v>0.17053302345467655</v>
      </c>
      <c r="H20" s="379">
        <v>0.23228670241314664</v>
      </c>
      <c r="I20" s="379">
        <v>0.26480014368849314</v>
      </c>
      <c r="J20" s="379">
        <v>0.36666850797978173</v>
      </c>
      <c r="K20" s="379">
        <v>0.58704338808267353</v>
      </c>
      <c r="L20" s="379"/>
      <c r="M20" s="406"/>
      <c r="N20" s="372"/>
      <c r="O20" s="373"/>
      <c r="P20" s="374">
        <v>-7.7110119497125762E-6</v>
      </c>
      <c r="Q20" s="375"/>
      <c r="R20" s="375"/>
      <c r="S20" s="375"/>
      <c r="T20" s="375"/>
    </row>
    <row r="21" spans="1:20" ht="15.6" x14ac:dyDescent="0.3">
      <c r="A21" s="376">
        <v>1921</v>
      </c>
      <c r="B21" s="377">
        <v>0.10527372386505798</v>
      </c>
      <c r="C21" s="377">
        <v>7.3093747808660736E-2</v>
      </c>
      <c r="D21" s="378">
        <v>7.2032172827346808E-2</v>
      </c>
      <c r="E21" s="378"/>
      <c r="F21" s="377">
        <v>0.1452090174672715</v>
      </c>
      <c r="G21" s="379">
        <v>0.17304420079761723</v>
      </c>
      <c r="H21" s="379">
        <v>0.24454120278115515</v>
      </c>
      <c r="I21" s="379">
        <v>0.27896769805729577</v>
      </c>
      <c r="J21" s="379">
        <v>0.37741715235698386</v>
      </c>
      <c r="K21" s="379">
        <v>0.60105590412238552</v>
      </c>
      <c r="L21" s="379"/>
      <c r="M21" s="406"/>
      <c r="N21" s="372"/>
      <c r="O21" s="373"/>
      <c r="P21" s="374">
        <v>2.3980411268442747E-5</v>
      </c>
      <c r="Q21" s="375"/>
      <c r="R21" s="375"/>
      <c r="S21" s="375"/>
      <c r="T21" s="375"/>
    </row>
    <row r="22" spans="1:20" ht="15.6" x14ac:dyDescent="0.3">
      <c r="A22" s="376">
        <v>1922</v>
      </c>
      <c r="B22" s="377">
        <v>9.8935951139362807E-2</v>
      </c>
      <c r="C22" s="377">
        <v>6.8333943254132945E-2</v>
      </c>
      <c r="D22" s="378">
        <v>6.821507211833179E-2</v>
      </c>
      <c r="E22" s="378"/>
      <c r="F22" s="377">
        <v>0.13833814113561238</v>
      </c>
      <c r="G22" s="379">
        <v>0.16491497441811345</v>
      </c>
      <c r="H22" s="379">
        <v>0.23859168558704288</v>
      </c>
      <c r="I22" s="379">
        <v>0.27323843625244265</v>
      </c>
      <c r="J22" s="379">
        <v>0.36658596705595148</v>
      </c>
      <c r="K22" s="379">
        <v>0.54691275439137899</v>
      </c>
      <c r="L22" s="379"/>
      <c r="M22" s="406"/>
      <c r="N22" s="372"/>
      <c r="O22" s="373"/>
      <c r="P22" s="374">
        <v>1.7357657147443195E-6</v>
      </c>
      <c r="Q22" s="375"/>
      <c r="R22" s="375"/>
      <c r="S22" s="375"/>
      <c r="T22" s="375"/>
    </row>
    <row r="23" spans="1:20" ht="15.6" x14ac:dyDescent="0.3">
      <c r="A23" s="376">
        <v>1923</v>
      </c>
      <c r="B23" s="377">
        <v>0.1036467836670041</v>
      </c>
      <c r="C23" s="377">
        <v>6.7703238421291306E-2</v>
      </c>
      <c r="D23" s="378">
        <v>6.9344573690951108E-2</v>
      </c>
      <c r="E23" s="378"/>
      <c r="F23" s="377">
        <v>0.15423335466589072</v>
      </c>
      <c r="G23" s="379">
        <v>0.178188634130233</v>
      </c>
      <c r="H23" s="379">
        <v>0.24867417606983888</v>
      </c>
      <c r="I23" s="379">
        <v>0.28123296724360464</v>
      </c>
      <c r="J23" s="379">
        <v>0.37538600101676878</v>
      </c>
      <c r="K23" s="379">
        <v>0.54546309824149442</v>
      </c>
      <c r="L23" s="379"/>
      <c r="M23" s="406"/>
      <c r="N23" s="372"/>
      <c r="O23" s="373"/>
      <c r="P23" s="374">
        <v>1.6064432017820485E-6</v>
      </c>
      <c r="Q23" s="375"/>
      <c r="R23" s="375"/>
      <c r="S23" s="375"/>
      <c r="T23" s="375"/>
    </row>
    <row r="24" spans="1:20" ht="15.6" x14ac:dyDescent="0.3">
      <c r="A24" s="376">
        <v>1924</v>
      </c>
      <c r="B24" s="377">
        <v>9.9665669239499627E-2</v>
      </c>
      <c r="C24" s="377">
        <v>6.6125557752132941E-2</v>
      </c>
      <c r="D24" s="378">
        <v>6.6824311857376834E-2</v>
      </c>
      <c r="E24" s="378"/>
      <c r="F24" s="377">
        <v>0.14419490173810495</v>
      </c>
      <c r="G24" s="379">
        <v>0.16645713436014906</v>
      </c>
      <c r="H24" s="379">
        <v>0.23017285685411754</v>
      </c>
      <c r="I24" s="379">
        <v>0.25991562130852619</v>
      </c>
      <c r="J24" s="379">
        <v>0.34068009817014505</v>
      </c>
      <c r="K24" s="379">
        <v>0.47684344648280264</v>
      </c>
      <c r="L24" s="379"/>
      <c r="M24" s="406"/>
      <c r="N24" s="372"/>
      <c r="O24" s="373"/>
      <c r="P24" s="374">
        <v>-2.9957011582482096E-7</v>
      </c>
      <c r="Q24" s="375"/>
      <c r="R24" s="375"/>
      <c r="S24" s="375"/>
      <c r="T24" s="375"/>
    </row>
    <row r="25" spans="1:20" ht="15.6" x14ac:dyDescent="0.3">
      <c r="A25" s="376">
        <v>1925</v>
      </c>
      <c r="B25" s="377">
        <v>0.10222245281774467</v>
      </c>
      <c r="C25" s="377">
        <v>6.7266703643475825E-2</v>
      </c>
      <c r="D25" s="378">
        <v>6.7586244452538691E-2</v>
      </c>
      <c r="E25" s="378"/>
      <c r="F25" s="377">
        <v>0.14611232950547481</v>
      </c>
      <c r="G25" s="379">
        <v>0.16582851833007684</v>
      </c>
      <c r="H25" s="379">
        <v>0.22518406068974611</v>
      </c>
      <c r="I25" s="379">
        <v>0.25551755959069822</v>
      </c>
      <c r="J25" s="379">
        <v>0.33429453694244105</v>
      </c>
      <c r="K25" s="379">
        <v>0.43476427424928749</v>
      </c>
      <c r="L25" s="379"/>
      <c r="M25" s="406"/>
      <c r="N25" s="372"/>
      <c r="O25" s="373"/>
      <c r="P25" s="374">
        <v>7.0538838041894758E-6</v>
      </c>
      <c r="Q25" s="375"/>
      <c r="R25" s="375"/>
      <c r="S25" s="375"/>
      <c r="T25" s="375"/>
    </row>
    <row r="26" spans="1:20" ht="15.6" x14ac:dyDescent="0.3">
      <c r="A26" s="376">
        <v>1926</v>
      </c>
      <c r="B26" s="377">
        <v>0.10584672761041984</v>
      </c>
      <c r="C26" s="377">
        <v>7.1389751163596998E-2</v>
      </c>
      <c r="D26" s="378">
        <v>7.4692279835316344E-2</v>
      </c>
      <c r="E26" s="378"/>
      <c r="F26" s="377">
        <v>0.14851716513532315</v>
      </c>
      <c r="G26" s="379">
        <v>0.16615616104808914</v>
      </c>
      <c r="H26" s="379">
        <v>0.22129715747077688</v>
      </c>
      <c r="I26" s="379">
        <v>0.24971635036220602</v>
      </c>
      <c r="J26" s="379">
        <v>0.31678759007921098</v>
      </c>
      <c r="K26" s="379">
        <v>0.3823084290607674</v>
      </c>
      <c r="L26" s="379"/>
      <c r="M26" s="406"/>
      <c r="N26" s="372"/>
      <c r="O26" s="373"/>
      <c r="P26" s="374">
        <v>1.2473966774645406E-6</v>
      </c>
      <c r="Q26" s="375"/>
      <c r="R26" s="375"/>
      <c r="S26" s="375"/>
      <c r="T26" s="375"/>
    </row>
    <row r="27" spans="1:20" ht="15.6" x14ac:dyDescent="0.3">
      <c r="A27" s="376">
        <v>1927</v>
      </c>
      <c r="B27" s="377">
        <v>0.10274814433051861</v>
      </c>
      <c r="C27" s="377">
        <v>6.9164836911922364E-2</v>
      </c>
      <c r="D27" s="378">
        <v>7.1900810570707935E-2</v>
      </c>
      <c r="E27" s="378"/>
      <c r="F27" s="377">
        <v>0.14586681986707045</v>
      </c>
      <c r="G27" s="379">
        <v>0.16494328335339137</v>
      </c>
      <c r="H27" s="379">
        <v>0.22563590388282972</v>
      </c>
      <c r="I27" s="379">
        <v>0.25751967086046823</v>
      </c>
      <c r="J27" s="379">
        <v>0.33558843053413406</v>
      </c>
      <c r="K27" s="379">
        <v>0.41493420237170586</v>
      </c>
      <c r="L27" s="379"/>
      <c r="M27" s="406"/>
      <c r="N27" s="372"/>
      <c r="O27" s="373"/>
      <c r="P27" s="374">
        <v>-6.552738375520395E-6</v>
      </c>
      <c r="Q27" s="375"/>
      <c r="R27" s="375"/>
      <c r="S27" s="375"/>
      <c r="T27" s="375"/>
    </row>
    <row r="28" spans="1:20" ht="15.6" x14ac:dyDescent="0.3">
      <c r="A28" s="376">
        <v>1928</v>
      </c>
      <c r="B28" s="377">
        <v>0.10221454518187176</v>
      </c>
      <c r="C28" s="377">
        <v>6.8005887283088637E-2</v>
      </c>
      <c r="D28" s="378">
        <v>6.8503429482479686E-2</v>
      </c>
      <c r="E28" s="378"/>
      <c r="F28" s="377">
        <v>0.14423292531153031</v>
      </c>
      <c r="G28" s="379">
        <v>0.16489089817324004</v>
      </c>
      <c r="H28" s="379">
        <v>0.22499312469297156</v>
      </c>
      <c r="I28" s="379">
        <v>0.2557110607631945</v>
      </c>
      <c r="J28" s="379">
        <v>0.32376621994372606</v>
      </c>
      <c r="K28" s="379">
        <v>0.37183315290206953</v>
      </c>
      <c r="L28" s="379"/>
      <c r="M28" s="406"/>
      <c r="N28" s="372"/>
      <c r="O28" s="373"/>
      <c r="P28" s="374">
        <v>4.7479469277023068E-6</v>
      </c>
      <c r="Q28" s="375"/>
      <c r="R28" s="375"/>
      <c r="S28" s="375"/>
      <c r="T28" s="375"/>
    </row>
    <row r="29" spans="1:20" ht="15.6" x14ac:dyDescent="0.3">
      <c r="A29" s="380">
        <v>1929</v>
      </c>
      <c r="B29" s="381">
        <v>0.10799418141663393</v>
      </c>
      <c r="C29" s="381">
        <v>7.1181702371123909E-2</v>
      </c>
      <c r="D29" s="382">
        <v>7.2720651205054637E-2</v>
      </c>
      <c r="E29" s="382"/>
      <c r="F29" s="381">
        <v>0.15528721028238701</v>
      </c>
      <c r="G29" s="383">
        <v>0.17656119601864007</v>
      </c>
      <c r="H29" s="383">
        <v>0.2423573471397617</v>
      </c>
      <c r="I29" s="383">
        <v>0.27667267137967466</v>
      </c>
      <c r="J29" s="383">
        <v>0.3525822201216281</v>
      </c>
      <c r="K29" s="383">
        <v>0.40015420333767215</v>
      </c>
      <c r="L29" s="383"/>
      <c r="M29" s="408"/>
      <c r="N29" s="372"/>
      <c r="O29" s="373"/>
      <c r="P29" s="374">
        <v>0</v>
      </c>
      <c r="Q29" s="375"/>
      <c r="R29" s="375"/>
      <c r="S29" s="375"/>
      <c r="T29" s="375"/>
    </row>
    <row r="30" spans="1:20" ht="15.6" x14ac:dyDescent="0.3">
      <c r="A30" s="376">
        <v>1930</v>
      </c>
      <c r="B30" s="377">
        <v>0.11583634175691937</v>
      </c>
      <c r="C30" s="377">
        <v>7.6974211281769858E-2</v>
      </c>
      <c r="D30" s="378">
        <v>7.9429213648895172E-2</v>
      </c>
      <c r="E30" s="378"/>
      <c r="F30" s="377">
        <v>0.16951804421688785</v>
      </c>
      <c r="G30" s="379">
        <v>0.19733424426176291</v>
      </c>
      <c r="H30" s="379">
        <v>0.28106813147066118</v>
      </c>
      <c r="I30" s="379">
        <v>0.32948275925221926</v>
      </c>
      <c r="J30" s="379">
        <v>0.4588573483932884</v>
      </c>
      <c r="K30" s="379">
        <v>0.60962284091478169</v>
      </c>
      <c r="L30" s="379"/>
      <c r="M30" s="406"/>
      <c r="N30" s="372"/>
      <c r="O30" s="373"/>
      <c r="P30" s="374">
        <v>0</v>
      </c>
      <c r="Q30" s="375"/>
      <c r="R30" s="375"/>
      <c r="S30" s="375"/>
      <c r="T30" s="375"/>
    </row>
    <row r="31" spans="1:20" ht="15.6" x14ac:dyDescent="0.3">
      <c r="A31" s="376">
        <v>1931</v>
      </c>
      <c r="B31" s="377">
        <v>0.12294731222246802</v>
      </c>
      <c r="C31" s="377">
        <v>8.8070525174755637E-2</v>
      </c>
      <c r="D31" s="378">
        <v>9.2525588458599692E-2</v>
      </c>
      <c r="E31" s="378"/>
      <c r="F31" s="377">
        <v>0.1731059237030573</v>
      </c>
      <c r="G31" s="379">
        <v>0.20656020161086355</v>
      </c>
      <c r="H31" s="379">
        <v>0.29134357341759881</v>
      </c>
      <c r="I31" s="379">
        <v>0.34946724006549285</v>
      </c>
      <c r="J31" s="379">
        <v>0.53608375195885116</v>
      </c>
      <c r="K31" s="379">
        <v>0.69690887754650654</v>
      </c>
      <c r="L31" s="379"/>
      <c r="M31" s="406"/>
      <c r="N31" s="372"/>
      <c r="O31" s="373"/>
      <c r="P31" s="374">
        <v>0</v>
      </c>
      <c r="Q31" s="375"/>
      <c r="R31" s="375"/>
      <c r="S31" s="375"/>
      <c r="T31" s="375"/>
    </row>
    <row r="32" spans="1:20" ht="15.6" x14ac:dyDescent="0.3">
      <c r="A32" s="376">
        <v>1932</v>
      </c>
      <c r="B32" s="377">
        <v>0.15215992198927353</v>
      </c>
      <c r="C32" s="377">
        <v>0.11680219544214195</v>
      </c>
      <c r="D32" s="378">
        <v>0.12437820417116174</v>
      </c>
      <c r="E32" s="378"/>
      <c r="F32" s="377">
        <v>0.20240198493511344</v>
      </c>
      <c r="G32" s="379">
        <v>0.2429479986951853</v>
      </c>
      <c r="H32" s="379">
        <v>0.33843277387964649</v>
      </c>
      <c r="I32" s="379">
        <v>0.39672876677425711</v>
      </c>
      <c r="J32" s="379">
        <v>0.5937545256799569</v>
      </c>
      <c r="K32" s="379">
        <v>0.77188088338394401</v>
      </c>
      <c r="L32" s="379"/>
      <c r="M32" s="406"/>
      <c r="N32" s="372"/>
      <c r="O32" s="373"/>
      <c r="P32" s="374">
        <v>1.2194895144534978E-6</v>
      </c>
      <c r="Q32" s="375"/>
      <c r="R32" s="375"/>
      <c r="S32" s="375"/>
      <c r="T32" s="375"/>
    </row>
    <row r="33" spans="1:20" ht="15.6" x14ac:dyDescent="0.3">
      <c r="A33" s="376">
        <v>1933</v>
      </c>
      <c r="B33" s="377">
        <v>0.16907511497189576</v>
      </c>
      <c r="C33" s="377">
        <v>0.13933183955439032</v>
      </c>
      <c r="D33" s="378">
        <v>0.15357304186810944</v>
      </c>
      <c r="E33" s="378"/>
      <c r="F33" s="377">
        <v>0.21193613687231969</v>
      </c>
      <c r="G33" s="379">
        <v>0.24877666238590923</v>
      </c>
      <c r="H33" s="379">
        <v>0.33285567799020527</v>
      </c>
      <c r="I33" s="379">
        <v>0.3835370619287693</v>
      </c>
      <c r="J33" s="379">
        <v>0.53570476166176695</v>
      </c>
      <c r="K33" s="379">
        <v>0.6964161901602971</v>
      </c>
      <c r="L33" s="379"/>
      <c r="M33" s="406"/>
      <c r="N33" s="372"/>
      <c r="O33" s="373"/>
      <c r="P33" s="374">
        <v>0</v>
      </c>
      <c r="Q33" s="375"/>
      <c r="R33" s="375"/>
      <c r="S33" s="375"/>
      <c r="T33" s="375"/>
    </row>
    <row r="34" spans="1:20" ht="15.6" x14ac:dyDescent="0.3">
      <c r="A34" s="376">
        <v>1934</v>
      </c>
      <c r="B34" s="377">
        <v>0.15606498986844292</v>
      </c>
      <c r="C34" s="377">
        <v>0.13997775784948885</v>
      </c>
      <c r="D34" s="378">
        <v>0.15774156681134874</v>
      </c>
      <c r="E34" s="378"/>
      <c r="F34" s="377">
        <v>0.17930266055884791</v>
      </c>
      <c r="G34" s="379">
        <v>0.2069471777263362</v>
      </c>
      <c r="H34" s="379">
        <v>0.29922235622354448</v>
      </c>
      <c r="I34" s="379">
        <v>0.34393350467019435</v>
      </c>
      <c r="J34" s="379">
        <v>0.49425802423890902</v>
      </c>
      <c r="K34" s="379">
        <v>0.64253543151058179</v>
      </c>
      <c r="L34" s="379"/>
      <c r="M34" s="406"/>
      <c r="N34" s="372"/>
      <c r="O34" s="373"/>
      <c r="P34" s="374">
        <v>1.4427552455786863E-6</v>
      </c>
      <c r="Q34" s="375"/>
      <c r="R34" s="375"/>
      <c r="S34" s="375"/>
      <c r="T34" s="375"/>
    </row>
    <row r="35" spans="1:20" ht="15.6" x14ac:dyDescent="0.3">
      <c r="A35" s="376">
        <v>1935</v>
      </c>
      <c r="B35" s="377">
        <v>0.14828439743838268</v>
      </c>
      <c r="C35" s="377">
        <v>0.12931935716401338</v>
      </c>
      <c r="D35" s="378">
        <v>0.1453930691922237</v>
      </c>
      <c r="E35" s="378"/>
      <c r="F35" s="377">
        <v>0.17356185837668317</v>
      </c>
      <c r="G35" s="379">
        <v>0.20327185725758767</v>
      </c>
      <c r="H35" s="379">
        <v>0.29038781901700139</v>
      </c>
      <c r="I35" s="379">
        <v>0.33547529748264693</v>
      </c>
      <c r="J35" s="379">
        <v>0.47209516595413947</v>
      </c>
      <c r="K35" s="379">
        <v>0.61372371574038131</v>
      </c>
      <c r="L35" s="379"/>
      <c r="M35" s="406"/>
      <c r="N35" s="372"/>
      <c r="O35" s="373"/>
      <c r="P35" s="374">
        <v>1.2768126986251183E-6</v>
      </c>
      <c r="Q35" s="375"/>
      <c r="R35" s="375"/>
      <c r="S35" s="375"/>
      <c r="T35" s="375"/>
    </row>
    <row r="36" spans="1:20" ht="15.6" x14ac:dyDescent="0.3">
      <c r="A36" s="376">
        <v>1936</v>
      </c>
      <c r="B36" s="377">
        <v>0.15557390443019406</v>
      </c>
      <c r="C36" s="377">
        <v>0.13139311328947884</v>
      </c>
      <c r="D36" s="378">
        <v>0.14873640852457576</v>
      </c>
      <c r="E36" s="378"/>
      <c r="F36" s="377">
        <v>0.18581981488976146</v>
      </c>
      <c r="G36" s="379">
        <v>0.21768391479897539</v>
      </c>
      <c r="H36" s="379">
        <v>0.29913840339041176</v>
      </c>
      <c r="I36" s="379">
        <v>0.34187777036899464</v>
      </c>
      <c r="J36" s="379">
        <v>0.47339663380358871</v>
      </c>
      <c r="K36" s="379">
        <v>0.61541562394466531</v>
      </c>
      <c r="L36" s="379"/>
      <c r="M36" s="406"/>
      <c r="N36" s="372"/>
      <c r="O36" s="373"/>
      <c r="P36" s="374">
        <v>-1.1540627859740749E-6</v>
      </c>
      <c r="Q36" s="375"/>
      <c r="R36" s="375"/>
      <c r="S36" s="375"/>
      <c r="T36" s="375"/>
    </row>
    <row r="37" spans="1:20" ht="15.6" x14ac:dyDescent="0.3">
      <c r="A37" s="376">
        <v>1937</v>
      </c>
      <c r="B37" s="377">
        <v>0.16756522890197731</v>
      </c>
      <c r="C37" s="377">
        <v>0.14571387909714428</v>
      </c>
      <c r="D37" s="378">
        <v>0.16301091010971225</v>
      </c>
      <c r="E37" s="378"/>
      <c r="F37" s="377">
        <v>0.19632277804371409</v>
      </c>
      <c r="G37" s="379">
        <v>0.22689150066230601</v>
      </c>
      <c r="H37" s="379">
        <v>0.32265534786654843</v>
      </c>
      <c r="I37" s="379">
        <v>0.37358517183395212</v>
      </c>
      <c r="J37" s="379">
        <v>0.52326711485970512</v>
      </c>
      <c r="K37" s="379">
        <v>0.68024724931761671</v>
      </c>
      <c r="L37" s="379"/>
      <c r="M37" s="406"/>
      <c r="N37" s="372"/>
      <c r="O37" s="373"/>
      <c r="P37" s="374">
        <v>0</v>
      </c>
      <c r="Q37" s="375"/>
      <c r="R37" s="375"/>
      <c r="S37" s="375"/>
      <c r="T37" s="375"/>
    </row>
    <row r="38" spans="1:20" ht="15.6" x14ac:dyDescent="0.3">
      <c r="A38" s="376">
        <v>1938</v>
      </c>
      <c r="B38" s="377">
        <v>0.17503376272595056</v>
      </c>
      <c r="C38" s="377">
        <v>0.15820578411824998</v>
      </c>
      <c r="D38" s="378">
        <v>0.1766496967640257</v>
      </c>
      <c r="E38" s="378"/>
      <c r="F38" s="377">
        <v>0.19890118773372825</v>
      </c>
      <c r="G38" s="379">
        <v>0.23250100333325452</v>
      </c>
      <c r="H38" s="379">
        <v>0.34157701945683439</v>
      </c>
      <c r="I38" s="379">
        <v>0.402488491873291</v>
      </c>
      <c r="J38" s="379">
        <v>0.58298414732970338</v>
      </c>
      <c r="K38" s="379">
        <v>0.75787939152861439</v>
      </c>
      <c r="L38" s="379"/>
      <c r="M38" s="406"/>
      <c r="N38" s="372"/>
      <c r="O38" s="373"/>
      <c r="P38" s="374">
        <v>1.4325028748762847E-6</v>
      </c>
      <c r="Q38" s="375"/>
      <c r="R38" s="375"/>
      <c r="S38" s="375"/>
      <c r="T38" s="375"/>
    </row>
    <row r="39" spans="1:20" ht="15.6" x14ac:dyDescent="0.3">
      <c r="A39" s="380">
        <v>1939</v>
      </c>
      <c r="B39" s="381">
        <v>0.16402353940423464</v>
      </c>
      <c r="C39" s="381">
        <v>0.15583025415189172</v>
      </c>
      <c r="D39" s="382">
        <v>0.17543536615488395</v>
      </c>
      <c r="E39" s="382"/>
      <c r="F39" s="381">
        <v>0.17595667376034166</v>
      </c>
      <c r="G39" s="383">
        <v>0.20186457377843664</v>
      </c>
      <c r="H39" s="383">
        <v>0.28446754077390729</v>
      </c>
      <c r="I39" s="383">
        <v>0.32933576938438469</v>
      </c>
      <c r="J39" s="383">
        <v>0.46530217804568236</v>
      </c>
      <c r="K39" s="383">
        <v>0.6048928314593871</v>
      </c>
      <c r="L39" s="383"/>
      <c r="M39" s="408"/>
      <c r="N39" s="372"/>
      <c r="O39" s="373"/>
      <c r="P39" s="374">
        <v>0</v>
      </c>
      <c r="Q39" s="375"/>
      <c r="R39" s="375"/>
      <c r="S39" s="375"/>
      <c r="T39" s="375"/>
    </row>
    <row r="40" spans="1:20" ht="15.6" x14ac:dyDescent="0.3">
      <c r="A40" s="376">
        <v>1940</v>
      </c>
      <c r="B40" s="377">
        <v>0.17356915782688967</v>
      </c>
      <c r="C40" s="377">
        <v>0.15540812742723425</v>
      </c>
      <c r="D40" s="378">
        <v>0.17445895911210491</v>
      </c>
      <c r="E40" s="378"/>
      <c r="F40" s="377">
        <v>0.19440913663551371</v>
      </c>
      <c r="G40" s="379">
        <v>0.22304402438491219</v>
      </c>
      <c r="H40" s="379">
        <v>0.30210603694790461</v>
      </c>
      <c r="I40" s="379">
        <v>0.34180346643883819</v>
      </c>
      <c r="J40" s="379">
        <v>0.45411489636336783</v>
      </c>
      <c r="K40" s="379">
        <v>0.59034936527237825</v>
      </c>
      <c r="L40" s="379"/>
      <c r="M40" s="406"/>
      <c r="N40" s="372"/>
      <c r="O40" s="373"/>
      <c r="P40" s="374">
        <v>-6.1817048147005949E-9</v>
      </c>
      <c r="Q40" s="375"/>
      <c r="R40" s="375"/>
      <c r="S40" s="375"/>
      <c r="T40" s="375"/>
    </row>
    <row r="41" spans="1:20" ht="15.6" x14ac:dyDescent="0.3">
      <c r="A41" s="376">
        <v>1941</v>
      </c>
      <c r="B41" s="377">
        <v>0.19910689937278428</v>
      </c>
      <c r="C41" s="377">
        <v>0.14881655559996701</v>
      </c>
      <c r="D41" s="378">
        <v>0.16430644633733157</v>
      </c>
      <c r="E41" s="378"/>
      <c r="F41" s="377">
        <v>0.25505045769630713</v>
      </c>
      <c r="G41" s="379">
        <v>0.29561327079784039</v>
      </c>
      <c r="H41" s="379">
        <v>0.38011688653734776</v>
      </c>
      <c r="I41" s="379">
        <v>0.41996203726822201</v>
      </c>
      <c r="J41" s="379">
        <v>0.53088826386307342</v>
      </c>
      <c r="K41" s="379">
        <v>0.67817642611271389</v>
      </c>
      <c r="L41" s="379"/>
      <c r="M41" s="406"/>
      <c r="N41" s="372"/>
      <c r="O41" s="373"/>
      <c r="P41" s="374">
        <v>0</v>
      </c>
      <c r="Q41" s="375"/>
      <c r="R41" s="375"/>
      <c r="S41" s="375"/>
      <c r="T41" s="375"/>
    </row>
    <row r="42" spans="1:20" ht="15.6" x14ac:dyDescent="0.3">
      <c r="A42" s="376">
        <v>1942</v>
      </c>
      <c r="B42" s="377">
        <v>0.20190862491057421</v>
      </c>
      <c r="C42" s="377">
        <v>0.12595400732283996</v>
      </c>
      <c r="D42" s="378">
        <v>0.13435815177788266</v>
      </c>
      <c r="E42" s="378"/>
      <c r="F42" s="377">
        <v>0.30392969906705475</v>
      </c>
      <c r="G42" s="379">
        <v>0.34326939710756393</v>
      </c>
      <c r="H42" s="379">
        <v>0.42826567032324686</v>
      </c>
      <c r="I42" s="379">
        <v>0.46062217662088473</v>
      </c>
      <c r="J42" s="379">
        <v>0.53858490300956574</v>
      </c>
      <c r="K42" s="379">
        <v>0.62287012073644721</v>
      </c>
      <c r="L42" s="379"/>
      <c r="M42" s="406"/>
      <c r="N42" s="372"/>
      <c r="O42" s="373"/>
      <c r="P42" s="374">
        <v>-6.6684111324488704E-7</v>
      </c>
      <c r="Q42" s="375"/>
      <c r="R42" s="375"/>
      <c r="S42" s="375"/>
      <c r="T42" s="375"/>
    </row>
    <row r="43" spans="1:20" ht="15.6" x14ac:dyDescent="0.3">
      <c r="A43" s="376">
        <v>1943</v>
      </c>
      <c r="B43" s="377">
        <v>0.25107098979755355</v>
      </c>
      <c r="C43" s="377">
        <v>0.16705106625879937</v>
      </c>
      <c r="D43" s="378">
        <v>0.1517676521513224</v>
      </c>
      <c r="E43" s="378"/>
      <c r="F43" s="377">
        <v>0.37564794427502018</v>
      </c>
      <c r="G43" s="379">
        <v>0.41352885597784728</v>
      </c>
      <c r="H43" s="379">
        <v>0.49168618271326314</v>
      </c>
      <c r="I43" s="379">
        <v>0.52033038683951183</v>
      </c>
      <c r="J43" s="379">
        <v>0.58951049818142276</v>
      </c>
      <c r="K43" s="379">
        <v>0.68343224364104072</v>
      </c>
      <c r="L43" s="379"/>
      <c r="M43" s="406"/>
      <c r="N43" s="372"/>
      <c r="O43" s="373"/>
      <c r="P43" s="374">
        <v>-8.2419054148186177E-7</v>
      </c>
      <c r="Q43" s="375"/>
      <c r="R43" s="375"/>
      <c r="S43" s="375"/>
      <c r="T43" s="375"/>
    </row>
    <row r="44" spans="1:20" ht="15.6" x14ac:dyDescent="0.3">
      <c r="A44" s="376">
        <v>1944</v>
      </c>
      <c r="B44" s="377">
        <v>0.24047766952897415</v>
      </c>
      <c r="C44" s="377">
        <v>0.1738307148808243</v>
      </c>
      <c r="D44" s="378">
        <v>0.15738258630024346</v>
      </c>
      <c r="E44" s="378"/>
      <c r="F44" s="377">
        <v>0.34659929134792211</v>
      </c>
      <c r="G44" s="379">
        <v>0.38939091680596694</v>
      </c>
      <c r="H44" s="379">
        <v>0.47374030279264701</v>
      </c>
      <c r="I44" s="379">
        <v>0.50166979722039995</v>
      </c>
      <c r="J44" s="379">
        <v>0.57003820889850343</v>
      </c>
      <c r="K44" s="379">
        <v>0.63680835582790341</v>
      </c>
      <c r="L44" s="379"/>
      <c r="M44" s="406"/>
      <c r="N44" s="372"/>
      <c r="O44" s="373"/>
      <c r="P44" s="374">
        <v>-9.42998912289994E-9</v>
      </c>
      <c r="Q44" s="375"/>
      <c r="R44" s="375"/>
      <c r="S44" s="375"/>
      <c r="T44" s="375"/>
    </row>
    <row r="45" spans="1:20" ht="15.6" x14ac:dyDescent="0.3">
      <c r="A45" s="376">
        <v>1945</v>
      </c>
      <c r="B45" s="377">
        <v>0.24942259838178543</v>
      </c>
      <c r="C45" s="377">
        <v>0.18882522666908644</v>
      </c>
      <c r="D45" s="378">
        <v>0.17379734457115045</v>
      </c>
      <c r="E45" s="378"/>
      <c r="F45" s="377">
        <v>0.34969150796830145</v>
      </c>
      <c r="G45" s="379">
        <v>0.38989677665322897</v>
      </c>
      <c r="H45" s="379">
        <v>0.47882247276294965</v>
      </c>
      <c r="I45" s="379">
        <v>0.51363417417061896</v>
      </c>
      <c r="J45" s="379">
        <v>0.59891537161274233</v>
      </c>
      <c r="K45" s="379">
        <v>0.70609342426452393</v>
      </c>
      <c r="L45" s="379"/>
      <c r="M45" s="406"/>
      <c r="N45" s="372"/>
      <c r="O45" s="373"/>
      <c r="P45" s="374">
        <v>-8.8676405504695133E-7</v>
      </c>
      <c r="Q45" s="375"/>
      <c r="R45" s="375"/>
      <c r="S45" s="375"/>
      <c r="T45" s="375"/>
    </row>
    <row r="46" spans="1:20" ht="15.6" x14ac:dyDescent="0.3">
      <c r="A46" s="376">
        <v>1946</v>
      </c>
      <c r="B46" s="377">
        <v>0.24486743779314732</v>
      </c>
      <c r="C46" s="377">
        <v>0.19608892134589986</v>
      </c>
      <c r="D46" s="378">
        <v>0.18947930208135288</v>
      </c>
      <c r="E46" s="378"/>
      <c r="F46" s="377">
        <v>0.32092580077045263</v>
      </c>
      <c r="G46" s="379">
        <v>0.35315740033998944</v>
      </c>
      <c r="H46" s="379">
        <v>0.4482749611980244</v>
      </c>
      <c r="I46" s="379">
        <v>0.4920018594037302</v>
      </c>
      <c r="J46" s="379">
        <v>0.59706664676189236</v>
      </c>
      <c r="K46" s="379">
        <v>0.71541815076949178</v>
      </c>
      <c r="L46" s="379"/>
      <c r="M46" s="406"/>
      <c r="N46" s="372"/>
      <c r="O46" s="373"/>
      <c r="P46" s="374">
        <v>0</v>
      </c>
      <c r="Q46" s="375"/>
      <c r="R46" s="375"/>
      <c r="S46" s="375"/>
      <c r="T46" s="375"/>
    </row>
    <row r="47" spans="1:20" ht="15.6" x14ac:dyDescent="0.3">
      <c r="A47" s="376">
        <v>1947</v>
      </c>
      <c r="B47" s="377">
        <v>0.25258408269064608</v>
      </c>
      <c r="C47" s="377">
        <v>0.19772630364509142</v>
      </c>
      <c r="D47" s="378">
        <v>0.18504942340447059</v>
      </c>
      <c r="E47" s="378"/>
      <c r="F47" s="377">
        <v>0.33453350891052547</v>
      </c>
      <c r="G47" s="379">
        <v>0.36847052054188312</v>
      </c>
      <c r="H47" s="379">
        <v>0.45979288254872025</v>
      </c>
      <c r="I47" s="379">
        <v>0.49955878238107915</v>
      </c>
      <c r="J47" s="379">
        <v>0.58579959871193676</v>
      </c>
      <c r="K47" s="379">
        <v>0.66554514127181563</v>
      </c>
      <c r="L47" s="379"/>
      <c r="M47" s="406"/>
      <c r="N47" s="372"/>
      <c r="O47" s="373"/>
      <c r="P47" s="374">
        <v>-1.064174309783894E-8</v>
      </c>
      <c r="Q47" s="375"/>
      <c r="R47" s="375"/>
      <c r="S47" s="375"/>
      <c r="T47" s="375"/>
    </row>
    <row r="48" spans="1:20" ht="15.6" x14ac:dyDescent="0.3">
      <c r="A48" s="376">
        <v>1948</v>
      </c>
      <c r="B48" s="377">
        <v>0.23005608479237813</v>
      </c>
      <c r="C48" s="377">
        <v>0.17723369360463073</v>
      </c>
      <c r="D48" s="378">
        <v>0.16920008633870562</v>
      </c>
      <c r="E48" s="378"/>
      <c r="F48" s="377">
        <v>0.30472824626313849</v>
      </c>
      <c r="G48" s="379">
        <v>0.33533780582476308</v>
      </c>
      <c r="H48" s="379">
        <v>0.41610825411393182</v>
      </c>
      <c r="I48" s="379">
        <v>0.45096996512167198</v>
      </c>
      <c r="J48" s="379">
        <v>0.53249267797352484</v>
      </c>
      <c r="K48" s="379">
        <v>0.60691397954139203</v>
      </c>
      <c r="L48" s="379"/>
      <c r="M48" s="406"/>
      <c r="N48" s="372"/>
      <c r="O48" s="373"/>
      <c r="P48" s="374">
        <v>1.882251721152528E-8</v>
      </c>
      <c r="Q48" s="375"/>
      <c r="R48" s="375"/>
      <c r="S48" s="375"/>
      <c r="T48" s="375"/>
    </row>
    <row r="49" spans="1:20" ht="15.6" x14ac:dyDescent="0.3">
      <c r="A49" s="376">
        <v>1949</v>
      </c>
      <c r="B49" s="377">
        <v>0.22089294152703309</v>
      </c>
      <c r="C49" s="377">
        <v>0.17710922242929242</v>
      </c>
      <c r="D49" s="378">
        <v>0.17266352089536682</v>
      </c>
      <c r="E49" s="378"/>
      <c r="F49" s="377">
        <v>0.28276108476787909</v>
      </c>
      <c r="G49" s="379">
        <v>0.31170772954194442</v>
      </c>
      <c r="H49" s="379">
        <v>0.38537380322289189</v>
      </c>
      <c r="I49" s="379">
        <v>0.41567735560969477</v>
      </c>
      <c r="J49" s="379">
        <v>0.48760967746859268</v>
      </c>
      <c r="K49" s="379">
        <v>0.55388553630267789</v>
      </c>
      <c r="L49" s="379"/>
      <c r="M49" s="406"/>
      <c r="N49" s="372"/>
      <c r="O49" s="373"/>
      <c r="P49" s="374">
        <v>6.3975385131143092E-7</v>
      </c>
      <c r="Q49" s="375"/>
      <c r="R49" s="375"/>
      <c r="S49" s="375"/>
      <c r="T49" s="375"/>
    </row>
    <row r="50" spans="1:20" ht="15.6" x14ac:dyDescent="0.3">
      <c r="A50" s="384">
        <v>1950</v>
      </c>
      <c r="B50" s="385">
        <v>0.24400343571720598</v>
      </c>
      <c r="C50" s="385">
        <v>0.18372468900088271</v>
      </c>
      <c r="D50" s="386">
        <v>0.17762601795468977</v>
      </c>
      <c r="E50" s="386"/>
      <c r="F50" s="385">
        <v>0.32845771738354412</v>
      </c>
      <c r="G50" s="387">
        <v>0.36355348637328061</v>
      </c>
      <c r="H50" s="387">
        <v>0.45102551863814422</v>
      </c>
      <c r="I50" s="387">
        <v>0.48481675090184612</v>
      </c>
      <c r="J50" s="387">
        <v>0.56882778607055651</v>
      </c>
      <c r="K50" s="387">
        <v>0.69780929538972969</v>
      </c>
      <c r="L50" s="387"/>
      <c r="M50" s="409"/>
      <c r="N50" s="372"/>
      <c r="O50" s="373"/>
      <c r="P50" s="374">
        <v>0</v>
      </c>
      <c r="Q50" s="375"/>
      <c r="R50" s="375"/>
      <c r="S50" s="375"/>
      <c r="T50" s="375"/>
    </row>
    <row r="51" spans="1:20" ht="15.6" x14ac:dyDescent="0.3">
      <c r="A51" s="376">
        <v>1951</v>
      </c>
      <c r="B51" s="377">
        <v>0.26209871406467383</v>
      </c>
      <c r="C51" s="377">
        <v>0.19533760689861085</v>
      </c>
      <c r="D51" s="378">
        <v>0.18041862831142708</v>
      </c>
      <c r="E51" s="378"/>
      <c r="F51" s="377">
        <v>0.3585593418550862</v>
      </c>
      <c r="G51" s="379">
        <v>0.39646269961455627</v>
      </c>
      <c r="H51" s="379">
        <v>0.48568399069167706</v>
      </c>
      <c r="I51" s="379">
        <v>0.52079796815960733</v>
      </c>
      <c r="J51" s="379">
        <v>0.60573046982465228</v>
      </c>
      <c r="K51" s="379">
        <v>0.68074255866273137</v>
      </c>
      <c r="L51" s="379"/>
      <c r="M51" s="406"/>
      <c r="N51" s="372"/>
      <c r="O51" s="373"/>
      <c r="P51" s="374">
        <v>-9.9857137558778675E-9</v>
      </c>
      <c r="Q51" s="375"/>
      <c r="R51" s="375"/>
      <c r="S51" s="375"/>
      <c r="T51" s="375"/>
    </row>
    <row r="52" spans="1:20" ht="15.6" x14ac:dyDescent="0.3">
      <c r="A52" s="376">
        <v>1952</v>
      </c>
      <c r="B52" s="377">
        <v>0.26198346600596106</v>
      </c>
      <c r="C52" s="377">
        <v>0.20446063627722205</v>
      </c>
      <c r="D52" s="378">
        <v>0.18597589200231177</v>
      </c>
      <c r="E52" s="378"/>
      <c r="F52" s="377">
        <v>0.34692237496352352</v>
      </c>
      <c r="G52" s="379">
        <v>0.38032039666225526</v>
      </c>
      <c r="H52" s="379">
        <v>0.46256043971556748</v>
      </c>
      <c r="I52" s="379">
        <v>0.493698744631483</v>
      </c>
      <c r="J52" s="379">
        <v>0.55819959789125639</v>
      </c>
      <c r="K52" s="379">
        <v>0.6407251862410922</v>
      </c>
      <c r="L52" s="379"/>
      <c r="M52" s="406"/>
      <c r="N52" s="372"/>
      <c r="O52" s="373"/>
      <c r="P52" s="374">
        <v>5.5723324288159404E-7</v>
      </c>
      <c r="Q52" s="375"/>
      <c r="R52" s="375"/>
      <c r="S52" s="375"/>
      <c r="T52" s="375"/>
    </row>
    <row r="53" spans="1:20" ht="15.6" x14ac:dyDescent="0.3">
      <c r="A53" s="376">
        <v>1953</v>
      </c>
      <c r="B53" s="377">
        <v>0.26182831349829572</v>
      </c>
      <c r="C53" s="377">
        <v>0.20485839353997859</v>
      </c>
      <c r="D53" s="378">
        <v>0.18568674773183866</v>
      </c>
      <c r="E53" s="378"/>
      <c r="F53" s="377">
        <v>0.34782402447075023</v>
      </c>
      <c r="G53" s="379">
        <v>0.38330891052645405</v>
      </c>
      <c r="H53" s="379">
        <v>0.46585679555919879</v>
      </c>
      <c r="I53" s="379">
        <v>0.49608672145747262</v>
      </c>
      <c r="J53" s="379">
        <v>0.57914018847891624</v>
      </c>
      <c r="K53" s="379">
        <v>0.64280628674890283</v>
      </c>
      <c r="L53" s="379"/>
      <c r="M53" s="406"/>
      <c r="N53" s="372"/>
      <c r="O53" s="373"/>
      <c r="P53" s="374">
        <v>-5.2069412898037015E-7</v>
      </c>
      <c r="Q53" s="375"/>
      <c r="R53" s="375"/>
      <c r="S53" s="375"/>
      <c r="T53" s="375"/>
    </row>
    <row r="54" spans="1:20" ht="15.6" x14ac:dyDescent="0.3">
      <c r="A54" s="376">
        <v>1954</v>
      </c>
      <c r="B54" s="377">
        <v>0.24816293046771817</v>
      </c>
      <c r="C54" s="377">
        <v>0.19704913771415181</v>
      </c>
      <c r="D54" s="378">
        <v>0.18153805632709619</v>
      </c>
      <c r="E54" s="378"/>
      <c r="F54" s="377">
        <v>0.3251280548456868</v>
      </c>
      <c r="G54" s="379">
        <v>0.35919522955767824</v>
      </c>
      <c r="H54" s="379">
        <v>0.43660191416499222</v>
      </c>
      <c r="I54" s="379">
        <v>0.46733580412641346</v>
      </c>
      <c r="J54" s="379">
        <v>0.55394763911584699</v>
      </c>
      <c r="K54" s="379">
        <v>0.61466428236107251</v>
      </c>
      <c r="L54" s="379"/>
      <c r="M54" s="406"/>
      <c r="N54" s="372"/>
      <c r="O54" s="373"/>
      <c r="P54" s="374">
        <v>0</v>
      </c>
      <c r="Q54" s="375"/>
      <c r="R54" s="375"/>
      <c r="S54" s="375"/>
      <c r="T54" s="375"/>
    </row>
    <row r="55" spans="1:20" ht="15.6" x14ac:dyDescent="0.3">
      <c r="A55" s="376">
        <v>1955</v>
      </c>
      <c r="B55" s="377">
        <v>0.25538993807474542</v>
      </c>
      <c r="C55" s="377">
        <v>0.20142793125821165</v>
      </c>
      <c r="D55" s="378">
        <v>0.18539443996094662</v>
      </c>
      <c r="E55" s="378"/>
      <c r="F55" s="377">
        <v>0.33399136028995285</v>
      </c>
      <c r="G55" s="379">
        <v>0.3639035182176138</v>
      </c>
      <c r="H55" s="379">
        <v>0.44012705318178985</v>
      </c>
      <c r="I55" s="379">
        <v>0.47017209707598723</v>
      </c>
      <c r="J55" s="379">
        <v>0.55128882196037954</v>
      </c>
      <c r="K55" s="379">
        <v>0.58902337507618929</v>
      </c>
      <c r="L55" s="379"/>
      <c r="M55" s="406"/>
      <c r="N55" s="372"/>
      <c r="O55" s="373"/>
      <c r="P55" s="374">
        <v>-1.0165623343105779E-8</v>
      </c>
      <c r="Q55" s="375"/>
      <c r="R55" s="375"/>
      <c r="S55" s="375"/>
      <c r="T55" s="375"/>
    </row>
    <row r="56" spans="1:20" ht="15.6" x14ac:dyDescent="0.3">
      <c r="A56" s="376">
        <v>1956</v>
      </c>
      <c r="B56" s="377">
        <v>0.2581332371632229</v>
      </c>
      <c r="C56" s="377">
        <v>0.20674749953953994</v>
      </c>
      <c r="D56" s="378">
        <v>0.18926016025303635</v>
      </c>
      <c r="E56" s="378"/>
      <c r="F56" s="377">
        <v>0.33522032785047506</v>
      </c>
      <c r="G56" s="379">
        <v>0.36581765125954507</v>
      </c>
      <c r="H56" s="379">
        <v>0.44962526813238773</v>
      </c>
      <c r="I56" s="379">
        <v>0.49658660579681169</v>
      </c>
      <c r="J56" s="379">
        <v>0.56277439486713698</v>
      </c>
      <c r="K56" s="379">
        <v>0.6061276056249203</v>
      </c>
      <c r="L56" s="379"/>
      <c r="M56" s="406"/>
      <c r="N56" s="372"/>
      <c r="O56" s="373"/>
      <c r="P56" s="374">
        <v>0</v>
      </c>
      <c r="Q56" s="375"/>
      <c r="R56" s="375"/>
      <c r="S56" s="375"/>
      <c r="T56" s="375"/>
    </row>
    <row r="57" spans="1:20" ht="15.6" x14ac:dyDescent="0.3">
      <c r="A57" s="376">
        <v>1957</v>
      </c>
      <c r="B57" s="377">
        <v>0.25911997171064582</v>
      </c>
      <c r="C57" s="377">
        <v>0.21110018519606752</v>
      </c>
      <c r="D57" s="378">
        <v>0.19356579749308492</v>
      </c>
      <c r="E57" s="378"/>
      <c r="F57" s="377">
        <v>0.33041417401753354</v>
      </c>
      <c r="G57" s="379">
        <v>0.36026308955163022</v>
      </c>
      <c r="H57" s="379">
        <v>0.43767474262054146</v>
      </c>
      <c r="I57" s="379">
        <v>0.48175551217181767</v>
      </c>
      <c r="J57" s="379">
        <v>0.54934833418230355</v>
      </c>
      <c r="K57" s="379">
        <v>0.59872797632973385</v>
      </c>
      <c r="L57" s="379"/>
      <c r="M57" s="406"/>
      <c r="N57" s="372"/>
      <c r="O57" s="373"/>
      <c r="P57" s="374">
        <v>4.3260874132977634E-7</v>
      </c>
      <c r="Q57" s="375"/>
      <c r="R57" s="375"/>
      <c r="S57" s="375"/>
      <c r="T57" s="375"/>
    </row>
    <row r="58" spans="1:20" ht="15.6" x14ac:dyDescent="0.3">
      <c r="A58" s="376">
        <v>1958</v>
      </c>
      <c r="B58" s="377">
        <v>0.25292330947152269</v>
      </c>
      <c r="C58" s="377">
        <v>0.20939191454363074</v>
      </c>
      <c r="D58" s="378">
        <v>0.19238786704259669</v>
      </c>
      <c r="E58" s="378"/>
      <c r="F58" s="377">
        <v>0.31744036389700192</v>
      </c>
      <c r="G58" s="379">
        <v>0.34763428925014123</v>
      </c>
      <c r="H58" s="379">
        <v>0.42932698899421201</v>
      </c>
      <c r="I58" s="379">
        <v>0.47777999561423279</v>
      </c>
      <c r="J58" s="379">
        <v>0.55100161067780151</v>
      </c>
      <c r="K58" s="379">
        <v>0.60280524245828115</v>
      </c>
      <c r="L58" s="379"/>
      <c r="M58" s="406"/>
      <c r="N58" s="372"/>
      <c r="O58" s="373"/>
      <c r="P58" s="374">
        <v>-1.0673982309139518E-8</v>
      </c>
      <c r="Q58" s="375"/>
      <c r="R58" s="375"/>
      <c r="S58" s="375"/>
      <c r="T58" s="375"/>
    </row>
    <row r="59" spans="1:20" ht="15.6" x14ac:dyDescent="0.3">
      <c r="A59" s="376">
        <v>1959</v>
      </c>
      <c r="B59" s="377">
        <v>0.26436110154455134</v>
      </c>
      <c r="C59" s="377">
        <v>0.21897302965823895</v>
      </c>
      <c r="D59" s="378">
        <v>0.20171334276100394</v>
      </c>
      <c r="E59" s="378"/>
      <c r="F59" s="377">
        <v>0.32989074218976011</v>
      </c>
      <c r="G59" s="379">
        <v>0.35913700833564299</v>
      </c>
      <c r="H59" s="379">
        <v>0.43285849213181998</v>
      </c>
      <c r="I59" s="379">
        <v>0.46964591535909389</v>
      </c>
      <c r="J59" s="379">
        <v>0.53350443670021652</v>
      </c>
      <c r="K59" s="379">
        <v>0.57723117672098101</v>
      </c>
      <c r="L59" s="379"/>
      <c r="M59" s="406"/>
      <c r="N59" s="372"/>
      <c r="O59" s="373"/>
      <c r="P59" s="374">
        <v>0</v>
      </c>
      <c r="Q59" s="375"/>
      <c r="R59" s="375"/>
      <c r="S59" s="375"/>
      <c r="T59" s="375"/>
    </row>
    <row r="60" spans="1:20" ht="15.6" x14ac:dyDescent="0.3">
      <c r="A60" s="384">
        <v>1960</v>
      </c>
      <c r="B60" s="385">
        <v>0.27251523288884055</v>
      </c>
      <c r="C60" s="385">
        <v>0.22903969620016867</v>
      </c>
      <c r="D60" s="386">
        <v>0.21094315265628275</v>
      </c>
      <c r="E60" s="386"/>
      <c r="F60" s="385">
        <v>0.33567385603705363</v>
      </c>
      <c r="G60" s="387">
        <v>0.36470817758915924</v>
      </c>
      <c r="H60" s="387">
        <v>0.440339797080255</v>
      </c>
      <c r="I60" s="387">
        <v>0.48266465557947913</v>
      </c>
      <c r="J60" s="387">
        <v>0.54546008688007719</v>
      </c>
      <c r="K60" s="387">
        <v>0.58232110741516996</v>
      </c>
      <c r="L60" s="387"/>
      <c r="M60" s="409"/>
      <c r="N60" s="372"/>
      <c r="O60" s="373"/>
      <c r="P60" s="374">
        <v>6.3886712896810138E-5</v>
      </c>
      <c r="Q60" s="375"/>
      <c r="R60" s="375"/>
      <c r="S60" s="375"/>
      <c r="T60" s="375"/>
    </row>
    <row r="61" spans="1:20" ht="15.6" x14ac:dyDescent="0.3">
      <c r="A61" s="376">
        <v>1961</v>
      </c>
      <c r="B61" s="377">
        <v>0.27066420180671275</v>
      </c>
      <c r="C61" s="377">
        <v>0.22896879352479607</v>
      </c>
      <c r="D61" s="388">
        <v>0.21136082023209968</v>
      </c>
      <c r="E61" s="378"/>
      <c r="F61" s="377">
        <v>0.33094362086773649</v>
      </c>
      <c r="G61" s="379">
        <v>0.36090994841635615</v>
      </c>
      <c r="H61" s="379">
        <v>0.44430661229471635</v>
      </c>
      <c r="I61" s="379">
        <v>0.48818330348650357</v>
      </c>
      <c r="J61" s="379">
        <v>0.54988327485891864</v>
      </c>
      <c r="K61" s="379">
        <v>0.5822093887695865</v>
      </c>
      <c r="L61" s="379"/>
      <c r="M61" s="406"/>
      <c r="N61" s="372"/>
      <c r="O61" s="373"/>
      <c r="P61" s="374">
        <v>-1.8143765102568432E-4</v>
      </c>
      <c r="Q61" s="375"/>
      <c r="R61" s="375"/>
      <c r="S61" s="375"/>
      <c r="T61" s="375"/>
    </row>
    <row r="62" spans="1:20" ht="15.6" x14ac:dyDescent="0.3">
      <c r="A62" s="376">
        <v>1962</v>
      </c>
      <c r="B62" s="389">
        <v>0.27177467942237854</v>
      </c>
      <c r="C62" s="389">
        <v>0.23964019119739532</v>
      </c>
      <c r="D62" s="388">
        <v>0.21935507655143738</v>
      </c>
      <c r="E62" s="388">
        <v>0.24857358634471893</v>
      </c>
      <c r="F62" s="389">
        <v>0.32681187987327576</v>
      </c>
      <c r="G62" s="388">
        <v>0.35190466046333313</v>
      </c>
      <c r="H62" s="388">
        <v>0.42331892251968384</v>
      </c>
      <c r="I62" s="388">
        <v>0.45516213774681091</v>
      </c>
      <c r="J62" s="388">
        <v>0.5077064037322998</v>
      </c>
      <c r="K62" s="388">
        <v>0.53525477647781372</v>
      </c>
      <c r="L62" s="388">
        <v>0.54670017957687378</v>
      </c>
      <c r="M62" s="410">
        <v>0.54850286245346069</v>
      </c>
      <c r="N62" s="372"/>
      <c r="O62" s="373"/>
      <c r="P62" s="374">
        <v>2.6978452108972206E-6</v>
      </c>
      <c r="Q62" s="375"/>
      <c r="R62" s="375"/>
      <c r="S62" s="375"/>
      <c r="T62" s="375"/>
    </row>
    <row r="63" spans="1:20" ht="15.6" x14ac:dyDescent="0.3">
      <c r="A63" s="376">
        <v>1963</v>
      </c>
      <c r="B63" s="389">
        <v>0.27691445106334811</v>
      </c>
      <c r="C63" s="389">
        <v>0.23615493625402451</v>
      </c>
      <c r="D63" s="388">
        <v>0.22220783680677414</v>
      </c>
      <c r="E63" s="388">
        <v>0.24223034083843231</v>
      </c>
      <c r="F63" s="389">
        <v>0.32006378471851349</v>
      </c>
      <c r="G63" s="388">
        <v>0.34524999558925629</v>
      </c>
      <c r="H63" s="388">
        <v>0.41591678559780121</v>
      </c>
      <c r="I63" s="388">
        <v>0.44723264873027802</v>
      </c>
      <c r="J63" s="388">
        <v>0.49785363674163818</v>
      </c>
      <c r="K63" s="388">
        <v>0.52294018864631653</v>
      </c>
      <c r="L63" s="388">
        <v>0.53291475772857666</v>
      </c>
      <c r="M63" s="410">
        <v>0.53494441509246826</v>
      </c>
      <c r="N63" s="372"/>
      <c r="O63" s="373"/>
      <c r="P63" s="374">
        <v>-1.9624132840956321E-6</v>
      </c>
      <c r="Q63" s="375"/>
      <c r="R63" s="375"/>
      <c r="S63" s="375"/>
      <c r="T63" s="375"/>
    </row>
    <row r="64" spans="1:20" ht="15.6" x14ac:dyDescent="0.3">
      <c r="A64" s="376">
        <v>1964</v>
      </c>
      <c r="B64" s="389">
        <v>0.26314324140548706</v>
      </c>
      <c r="C64" s="389">
        <v>0.23266968131065369</v>
      </c>
      <c r="D64" s="388">
        <v>0.2250605970621109</v>
      </c>
      <c r="E64" s="388">
        <v>0.23588709533214569</v>
      </c>
      <c r="F64" s="389">
        <v>0.31331568956375122</v>
      </c>
      <c r="G64" s="388">
        <v>0.33859533071517944</v>
      </c>
      <c r="H64" s="388">
        <v>0.40851464867591858</v>
      </c>
      <c r="I64" s="388">
        <v>0.43930315971374512</v>
      </c>
      <c r="J64" s="388">
        <v>0.48800086975097656</v>
      </c>
      <c r="K64" s="388">
        <v>0.51062560081481934</v>
      </c>
      <c r="L64" s="388">
        <v>0.51912933588027954</v>
      </c>
      <c r="M64" s="410">
        <v>0.52138596773147583</v>
      </c>
      <c r="N64" s="372"/>
      <c r="O64" s="373"/>
      <c r="P64" s="374">
        <v>2.012428887754325E-5</v>
      </c>
      <c r="Q64" s="375"/>
      <c r="R64" s="375"/>
      <c r="S64" s="375"/>
      <c r="T64" s="375"/>
    </row>
    <row r="65" spans="1:20" ht="15.6" x14ac:dyDescent="0.3">
      <c r="A65" s="376">
        <v>1965</v>
      </c>
      <c r="B65" s="389">
        <v>0.26251151692513652</v>
      </c>
      <c r="C65" s="389">
        <v>0.23644541949033737</v>
      </c>
      <c r="D65" s="388">
        <v>0.22812581062316895</v>
      </c>
      <c r="E65" s="388">
        <v>0.24006646871566772</v>
      </c>
      <c r="F65" s="389">
        <v>0.31613996624946594</v>
      </c>
      <c r="G65" s="388">
        <v>0.34145322442054749</v>
      </c>
      <c r="H65" s="388">
        <v>0.41128331422805786</v>
      </c>
      <c r="I65" s="388">
        <v>0.44114375114440918</v>
      </c>
      <c r="J65" s="388">
        <v>0.48849275708198547</v>
      </c>
      <c r="K65" s="388">
        <v>0.51053422689437866</v>
      </c>
      <c r="L65" s="388">
        <v>0.51931792497634888</v>
      </c>
      <c r="M65" s="410">
        <v>0.52255800366401672</v>
      </c>
      <c r="N65" s="372"/>
      <c r="O65" s="373"/>
      <c r="P65" s="374">
        <v>3.9954426239718899E-7</v>
      </c>
      <c r="Q65" s="375"/>
      <c r="R65" s="375"/>
      <c r="S65" s="375"/>
      <c r="T65" s="375"/>
    </row>
    <row r="66" spans="1:20" ht="15.6" x14ac:dyDescent="0.3">
      <c r="A66" s="376">
        <v>1966</v>
      </c>
      <c r="B66" s="389">
        <v>0.26943671703338623</v>
      </c>
      <c r="C66" s="389">
        <v>0.24022115767002106</v>
      </c>
      <c r="D66" s="388">
        <v>0.23119102418422699</v>
      </c>
      <c r="E66" s="388">
        <v>0.24424584209918976</v>
      </c>
      <c r="F66" s="389">
        <v>0.31896424293518066</v>
      </c>
      <c r="G66" s="388">
        <v>0.34431111812591553</v>
      </c>
      <c r="H66" s="388">
        <v>0.41405197978019714</v>
      </c>
      <c r="I66" s="388">
        <v>0.44298434257507324</v>
      </c>
      <c r="J66" s="388">
        <v>0.48898464441299438</v>
      </c>
      <c r="K66" s="388">
        <v>0.51044285297393799</v>
      </c>
      <c r="L66" s="388">
        <v>0.51950651407241821</v>
      </c>
      <c r="M66" s="410">
        <v>0.52373003959655762</v>
      </c>
      <c r="N66" s="372"/>
      <c r="O66" s="373"/>
      <c r="P66" s="374">
        <v>6.3569840249355636E-5</v>
      </c>
      <c r="Q66" s="375"/>
      <c r="R66" s="375"/>
      <c r="S66" s="375"/>
      <c r="T66" s="375"/>
    </row>
    <row r="67" spans="1:20" ht="15.6" x14ac:dyDescent="0.3">
      <c r="A67" s="376">
        <v>1967</v>
      </c>
      <c r="B67" s="389">
        <v>0.27319538593292236</v>
      </c>
      <c r="C67" s="389">
        <v>0.24191610515117645</v>
      </c>
      <c r="D67" s="388">
        <v>0.22827863693237305</v>
      </c>
      <c r="E67" s="388">
        <v>0.24840129911899567</v>
      </c>
      <c r="F67" s="389">
        <v>0.32852724194526672</v>
      </c>
      <c r="G67" s="388">
        <v>0.3553440272808075</v>
      </c>
      <c r="H67" s="388">
        <v>0.42599844932556152</v>
      </c>
      <c r="I67" s="388">
        <v>0.45569095015525818</v>
      </c>
      <c r="J67" s="388">
        <v>0.50665634870529175</v>
      </c>
      <c r="K67" s="388">
        <v>0.52913832664489746</v>
      </c>
      <c r="L67" s="388">
        <v>0.52511781454086304</v>
      </c>
      <c r="M67" s="410">
        <v>0.5215180516242981</v>
      </c>
      <c r="N67" s="372"/>
      <c r="O67" s="373"/>
      <c r="P67" s="374">
        <v>2.2386240664418189E-5</v>
      </c>
      <c r="Q67" s="375"/>
      <c r="R67" s="375"/>
      <c r="S67" s="375"/>
      <c r="T67" s="375"/>
    </row>
    <row r="68" spans="1:20" ht="15.6" x14ac:dyDescent="0.3">
      <c r="A68" s="376">
        <v>1968</v>
      </c>
      <c r="B68" s="389">
        <v>0.28861156105995178</v>
      </c>
      <c r="C68" s="389">
        <v>0.25459623336791992</v>
      </c>
      <c r="D68" s="388">
        <v>0.23824022710323334</v>
      </c>
      <c r="E68" s="388">
        <v>0.26227879524230957</v>
      </c>
      <c r="F68" s="389">
        <v>0.34826919436454773</v>
      </c>
      <c r="G68" s="388">
        <v>0.37603896856307983</v>
      </c>
      <c r="H68" s="388">
        <v>0.44864964485168457</v>
      </c>
      <c r="I68" s="388">
        <v>0.4795147180557251</v>
      </c>
      <c r="J68" s="388">
        <v>0.52684348821640015</v>
      </c>
      <c r="K68" s="388">
        <v>0.54706186056137085</v>
      </c>
      <c r="L68" s="388">
        <v>0.54507476091384888</v>
      </c>
      <c r="M68" s="410">
        <v>0.53790247440338135</v>
      </c>
      <c r="N68" s="372"/>
      <c r="O68" s="373"/>
      <c r="P68" s="374">
        <v>-2.0016591403659856E-5</v>
      </c>
      <c r="Q68" s="375"/>
      <c r="R68" s="375"/>
      <c r="S68" s="375"/>
      <c r="T68" s="375"/>
    </row>
    <row r="69" spans="1:20" ht="15.6" x14ac:dyDescent="0.3">
      <c r="A69" s="380">
        <v>1969</v>
      </c>
      <c r="B69" s="390">
        <v>0.30058574676513672</v>
      </c>
      <c r="C69" s="390">
        <v>0.27062639594078064</v>
      </c>
      <c r="D69" s="391">
        <v>0.25406083464622498</v>
      </c>
      <c r="E69" s="391">
        <v>0.27851614356040955</v>
      </c>
      <c r="F69" s="390">
        <v>0.35668700933456421</v>
      </c>
      <c r="G69" s="391">
        <v>0.38494887948036194</v>
      </c>
      <c r="H69" s="391">
        <v>0.4593738317489624</v>
      </c>
      <c r="I69" s="391">
        <v>0.49069651961326599</v>
      </c>
      <c r="J69" s="391">
        <v>0.54247558116912842</v>
      </c>
      <c r="K69" s="391">
        <v>0.5624537467956543</v>
      </c>
      <c r="L69" s="391">
        <v>0.55699598789215088</v>
      </c>
      <c r="M69" s="411">
        <v>0.54855787754058838</v>
      </c>
      <c r="N69" s="372"/>
      <c r="O69" s="373"/>
      <c r="P69" s="374">
        <v>8.5641471063158114E-6</v>
      </c>
      <c r="Q69" s="375"/>
      <c r="R69" s="375"/>
      <c r="S69" s="375"/>
      <c r="T69" s="375"/>
    </row>
    <row r="70" spans="1:20" ht="15.6" x14ac:dyDescent="0.3">
      <c r="A70" s="384">
        <v>1970</v>
      </c>
      <c r="B70" s="392">
        <v>0.28912138938903809</v>
      </c>
      <c r="C70" s="392">
        <v>0.26500007510185242</v>
      </c>
      <c r="D70" s="393">
        <v>0.24809378385543823</v>
      </c>
      <c r="E70" s="393">
        <v>0.27286902070045471</v>
      </c>
      <c r="F70" s="392">
        <v>0.33512970805168152</v>
      </c>
      <c r="G70" s="393">
        <v>0.35836711525917053</v>
      </c>
      <c r="H70" s="393">
        <v>0.42582458257675171</v>
      </c>
      <c r="I70" s="393">
        <v>0.45489075779914856</v>
      </c>
      <c r="J70" s="393">
        <v>0.51029676198959351</v>
      </c>
      <c r="K70" s="393">
        <v>0.53952670097351074</v>
      </c>
      <c r="L70" s="393">
        <v>0.5396156907081604</v>
      </c>
      <c r="M70" s="412">
        <v>0.53413140773773193</v>
      </c>
      <c r="N70" s="372"/>
      <c r="O70" s="373"/>
      <c r="P70" s="374">
        <v>-4.8418898948021649E-6</v>
      </c>
      <c r="Q70" s="375"/>
      <c r="R70" s="375"/>
      <c r="S70" s="375"/>
      <c r="T70" s="375"/>
    </row>
    <row r="71" spans="1:20" ht="15.6" x14ac:dyDescent="0.3">
      <c r="A71" s="376">
        <v>1971</v>
      </c>
      <c r="B71" s="389">
        <v>0.28381496667861938</v>
      </c>
      <c r="C71" s="389">
        <v>0.25973662734031677</v>
      </c>
      <c r="D71" s="388">
        <v>0.24211457371711731</v>
      </c>
      <c r="E71" s="388">
        <v>0.26765945553779602</v>
      </c>
      <c r="F71" s="389">
        <v>0.32854029536247253</v>
      </c>
      <c r="G71" s="388">
        <v>0.35165256261825562</v>
      </c>
      <c r="H71" s="388">
        <v>0.41631850600242615</v>
      </c>
      <c r="I71" s="388">
        <v>0.44536751508712769</v>
      </c>
      <c r="J71" s="388">
        <v>0.4985053539276123</v>
      </c>
      <c r="K71" s="388">
        <v>0.53401190042495728</v>
      </c>
      <c r="L71" s="388">
        <v>0.53550225496292114</v>
      </c>
      <c r="M71" s="410">
        <v>0.52596336603164673</v>
      </c>
      <c r="N71" s="372"/>
      <c r="O71" s="373"/>
      <c r="P71" s="374">
        <v>-5.3366822361788913E-5</v>
      </c>
      <c r="Q71" s="375"/>
      <c r="R71" s="375"/>
      <c r="S71" s="375"/>
      <c r="T71" s="375"/>
    </row>
    <row r="72" spans="1:20" ht="15.6" x14ac:dyDescent="0.3">
      <c r="A72" s="376">
        <v>1972</v>
      </c>
      <c r="B72" s="389">
        <v>0.29398533701896667</v>
      </c>
      <c r="C72" s="389">
        <v>0.27062076330184937</v>
      </c>
      <c r="D72" s="388">
        <v>0.2482190877199173</v>
      </c>
      <c r="E72" s="388">
        <v>0.28061592578887939</v>
      </c>
      <c r="F72" s="389">
        <v>0.33678880333900452</v>
      </c>
      <c r="G72" s="388">
        <v>0.35838180780410767</v>
      </c>
      <c r="H72" s="388">
        <v>0.42067891359329224</v>
      </c>
      <c r="I72" s="388">
        <v>0.44787368178367615</v>
      </c>
      <c r="J72" s="388">
        <v>0.49472406506538391</v>
      </c>
      <c r="K72" s="388">
        <v>0.52578473091125488</v>
      </c>
      <c r="L72" s="388">
        <v>0.52660632133483887</v>
      </c>
      <c r="M72" s="410">
        <v>0.52000308036804199</v>
      </c>
      <c r="N72" s="372"/>
      <c r="O72" s="373"/>
      <c r="P72" s="374">
        <v>-4.4970106887531891E-5</v>
      </c>
      <c r="Q72" s="375"/>
      <c r="R72" s="375"/>
      <c r="S72" s="375"/>
      <c r="T72" s="375"/>
    </row>
    <row r="73" spans="1:20" ht="15.6" x14ac:dyDescent="0.3">
      <c r="A73" s="376">
        <v>1973</v>
      </c>
      <c r="B73" s="389">
        <v>0.2953866720199585</v>
      </c>
      <c r="C73" s="389">
        <v>0.27768266201019287</v>
      </c>
      <c r="D73" s="388">
        <v>0.25569653511047363</v>
      </c>
      <c r="E73" s="388">
        <v>0.2876325249671936</v>
      </c>
      <c r="F73" s="389">
        <v>0.32737970352172852</v>
      </c>
      <c r="G73" s="388">
        <v>0.34464544057846069</v>
      </c>
      <c r="H73" s="388">
        <v>0.39761832356452942</v>
      </c>
      <c r="I73" s="388">
        <v>0.42182856798171997</v>
      </c>
      <c r="J73" s="388">
        <v>0.46645820140838623</v>
      </c>
      <c r="K73" s="388">
        <v>0.50101578235626221</v>
      </c>
      <c r="L73" s="388">
        <v>0.51000475883483887</v>
      </c>
      <c r="M73" s="410">
        <v>0.50819778442382813</v>
      </c>
      <c r="N73" s="372"/>
      <c r="O73" s="373"/>
      <c r="P73" s="374">
        <v>-4.0404940751581631E-5</v>
      </c>
      <c r="Q73" s="375"/>
      <c r="R73" s="375"/>
      <c r="S73" s="375"/>
      <c r="T73" s="375"/>
    </row>
    <row r="74" spans="1:20" ht="15.6" x14ac:dyDescent="0.3">
      <c r="A74" s="376">
        <v>1974</v>
      </c>
      <c r="B74" s="389">
        <v>0.30370309948921204</v>
      </c>
      <c r="C74" s="389">
        <v>0.28468874096870422</v>
      </c>
      <c r="D74" s="388">
        <v>0.25882619619369507</v>
      </c>
      <c r="E74" s="388">
        <v>0.29653853178024292</v>
      </c>
      <c r="F74" s="389">
        <v>0.33959531784057617</v>
      </c>
      <c r="G74" s="388">
        <v>0.35758554935455322</v>
      </c>
      <c r="H74" s="388">
        <v>0.41139543056488037</v>
      </c>
      <c r="I74" s="388">
        <v>0.43624836206436157</v>
      </c>
      <c r="J74" s="388">
        <v>0.48637032508850098</v>
      </c>
      <c r="K74" s="388">
        <v>0.52359491586685181</v>
      </c>
      <c r="L74" s="388">
        <v>0.53074657917022705</v>
      </c>
      <c r="M74" s="410">
        <v>0.53799670934677124</v>
      </c>
      <c r="N74" s="372"/>
      <c r="O74" s="373"/>
      <c r="P74" s="374">
        <v>-2.0542307510029723E-5</v>
      </c>
      <c r="Q74" s="375"/>
      <c r="R74" s="375"/>
      <c r="S74" s="375"/>
      <c r="T74" s="375"/>
    </row>
    <row r="75" spans="1:20" ht="15.6" x14ac:dyDescent="0.3">
      <c r="A75" s="376">
        <v>1975</v>
      </c>
      <c r="B75" s="389">
        <v>0.28792795538902283</v>
      </c>
      <c r="C75" s="389">
        <v>0.27109518647193909</v>
      </c>
      <c r="D75" s="388">
        <v>0.24130932986736298</v>
      </c>
      <c r="E75" s="388">
        <v>0.28430768847465515</v>
      </c>
      <c r="F75" s="389">
        <v>0.31926116347312927</v>
      </c>
      <c r="G75" s="388">
        <v>0.33240029215812683</v>
      </c>
      <c r="H75" s="388">
        <v>0.37718740105628967</v>
      </c>
      <c r="I75" s="388">
        <v>0.39496013522148132</v>
      </c>
      <c r="J75" s="388">
        <v>0.42825537919998169</v>
      </c>
      <c r="K75" s="388">
        <v>0.45975050330162048</v>
      </c>
      <c r="L75" s="388">
        <v>0.46848300099372864</v>
      </c>
      <c r="M75" s="410">
        <v>0.47313269972801208</v>
      </c>
      <c r="N75" s="372"/>
      <c r="O75" s="373"/>
      <c r="P75" s="374">
        <v>-2.6623685259241636E-5</v>
      </c>
      <c r="Q75" s="375"/>
      <c r="R75" s="375"/>
      <c r="S75" s="375"/>
      <c r="T75" s="375"/>
    </row>
    <row r="76" spans="1:20" ht="15.6" x14ac:dyDescent="0.3">
      <c r="A76" s="376">
        <v>1976</v>
      </c>
      <c r="B76" s="389">
        <v>0.29796579480171204</v>
      </c>
      <c r="C76" s="389">
        <v>0.27870726585388184</v>
      </c>
      <c r="D76" s="388">
        <v>0.24675130844116211</v>
      </c>
      <c r="E76" s="388">
        <v>0.29296565055847168</v>
      </c>
      <c r="F76" s="389">
        <v>0.33388733863830566</v>
      </c>
      <c r="G76" s="388">
        <v>0.34892517328262329</v>
      </c>
      <c r="H76" s="388">
        <v>0.39761632680892944</v>
      </c>
      <c r="I76" s="388">
        <v>0.41883084177970886</v>
      </c>
      <c r="J76" s="388">
        <v>0.45750591158866882</v>
      </c>
      <c r="K76" s="388">
        <v>0.48362094163894653</v>
      </c>
      <c r="L76" s="388">
        <v>0.48559316992759705</v>
      </c>
      <c r="M76" s="410">
        <v>0.48433533310890198</v>
      </c>
      <c r="N76" s="372"/>
      <c r="O76" s="373"/>
      <c r="P76" s="374">
        <v>-1.8300250050784506E-5</v>
      </c>
      <c r="Q76" s="375"/>
      <c r="R76" s="375"/>
      <c r="S76" s="375"/>
      <c r="T76" s="375"/>
    </row>
    <row r="77" spans="1:20" ht="15.6" x14ac:dyDescent="0.3">
      <c r="A77" s="376">
        <v>1977</v>
      </c>
      <c r="B77" s="389">
        <v>0.30001711845397949</v>
      </c>
      <c r="C77" s="389">
        <v>0.28021672368049622</v>
      </c>
      <c r="D77" s="388">
        <v>0.24177408218383789</v>
      </c>
      <c r="E77" s="388">
        <v>0.29728025197982788</v>
      </c>
      <c r="F77" s="389">
        <v>0.33630147576332092</v>
      </c>
      <c r="G77" s="388">
        <v>0.35069632530212402</v>
      </c>
      <c r="H77" s="388">
        <v>0.39742887020111084</v>
      </c>
      <c r="I77" s="388">
        <v>0.41727593541145325</v>
      </c>
      <c r="J77" s="388">
        <v>0.45478841662406921</v>
      </c>
      <c r="K77" s="388">
        <v>0.48963326215744019</v>
      </c>
      <c r="L77" s="388">
        <v>0.51491838693618774</v>
      </c>
      <c r="M77" s="410">
        <v>0.52966552972793579</v>
      </c>
      <c r="N77" s="372"/>
      <c r="O77" s="373"/>
      <c r="P77" s="374">
        <v>-3.6276121803124894E-6</v>
      </c>
      <c r="Q77" s="375"/>
      <c r="R77" s="375"/>
      <c r="S77" s="375"/>
      <c r="T77" s="375"/>
    </row>
    <row r="78" spans="1:20" ht="15.6" x14ac:dyDescent="0.3">
      <c r="A78" s="376">
        <v>1978</v>
      </c>
      <c r="B78" s="389">
        <v>0.29937633872032166</v>
      </c>
      <c r="C78" s="389">
        <v>0.28524652123451233</v>
      </c>
      <c r="D78" s="388">
        <v>0.25012096762657166</v>
      </c>
      <c r="E78" s="388">
        <v>0.30059662461280823</v>
      </c>
      <c r="F78" s="389">
        <v>0.32544776797294617</v>
      </c>
      <c r="G78" s="388">
        <v>0.33745715022087097</v>
      </c>
      <c r="H78" s="388">
        <v>0.37663710117340088</v>
      </c>
      <c r="I78" s="388">
        <v>0.39394658803939819</v>
      </c>
      <c r="J78" s="388">
        <v>0.4259774386882782</v>
      </c>
      <c r="K78" s="388">
        <v>0.44211852550506592</v>
      </c>
      <c r="L78" s="388">
        <v>0.44650253653526306</v>
      </c>
      <c r="M78" s="410">
        <v>0.44277107715606689</v>
      </c>
      <c r="N78" s="372"/>
      <c r="O78" s="373"/>
      <c r="P78" s="374">
        <v>-1.0109115418543979E-5</v>
      </c>
      <c r="Q78" s="375"/>
      <c r="R78" s="375"/>
      <c r="S78" s="375"/>
      <c r="T78" s="375"/>
    </row>
    <row r="79" spans="1:20" ht="15.6" x14ac:dyDescent="0.3">
      <c r="A79" s="380">
        <v>1979</v>
      </c>
      <c r="B79" s="390">
        <v>0.3029981255531311</v>
      </c>
      <c r="C79" s="390">
        <v>0.28840991854667664</v>
      </c>
      <c r="D79" s="391">
        <v>0.2509954571723938</v>
      </c>
      <c r="E79" s="391">
        <v>0.30508890748023987</v>
      </c>
      <c r="F79" s="390">
        <v>0.3297182023525238</v>
      </c>
      <c r="G79" s="391">
        <v>0.3401658833026886</v>
      </c>
      <c r="H79" s="391">
        <v>0.38052761554718018</v>
      </c>
      <c r="I79" s="391">
        <v>0.39799371361732483</v>
      </c>
      <c r="J79" s="391">
        <v>0.42890802025794983</v>
      </c>
      <c r="K79" s="391">
        <v>0.45752266049385071</v>
      </c>
      <c r="L79" s="391">
        <v>0.46979090571403503</v>
      </c>
      <c r="M79" s="411">
        <v>0.47370675206184387</v>
      </c>
      <c r="N79" s="372"/>
      <c r="O79" s="373"/>
      <c r="P79" s="374">
        <v>-2.695993483786685E-5</v>
      </c>
      <c r="Q79" s="375"/>
      <c r="R79" s="375"/>
      <c r="S79" s="375"/>
      <c r="T79" s="375"/>
    </row>
    <row r="80" spans="1:20" ht="15.6" x14ac:dyDescent="0.3">
      <c r="A80" s="384">
        <v>1980</v>
      </c>
      <c r="B80" s="392">
        <v>0.30431064963340759</v>
      </c>
      <c r="C80" s="392">
        <v>0.28915488719940186</v>
      </c>
      <c r="D80" s="393">
        <v>0.25103014707565308</v>
      </c>
      <c r="E80" s="393">
        <v>0.30567523837089539</v>
      </c>
      <c r="F80" s="392">
        <v>0.33284324407577515</v>
      </c>
      <c r="G80" s="393">
        <v>0.34439554810523987</v>
      </c>
      <c r="H80" s="393">
        <v>0.38540521264076233</v>
      </c>
      <c r="I80" s="393">
        <v>0.40180668234825134</v>
      </c>
      <c r="J80" s="393">
        <v>0.4350532591342926</v>
      </c>
      <c r="K80" s="393">
        <v>0.46084302663803101</v>
      </c>
      <c r="L80" s="393">
        <v>0.47061121463775635</v>
      </c>
      <c r="M80" s="412">
        <v>0.4737396240234375</v>
      </c>
      <c r="N80" s="372"/>
      <c r="O80" s="373"/>
      <c r="P80" s="374">
        <v>-4.1358422187720567E-5</v>
      </c>
      <c r="Q80" s="375"/>
      <c r="R80" s="375"/>
      <c r="S80" s="375"/>
      <c r="T80" s="375"/>
    </row>
    <row r="81" spans="1:20" ht="15.6" x14ac:dyDescent="0.3">
      <c r="A81" s="376">
        <v>1981</v>
      </c>
      <c r="B81" s="389">
        <v>0.30962026119232178</v>
      </c>
      <c r="C81" s="389">
        <v>0.30246400833129883</v>
      </c>
      <c r="D81" s="388">
        <v>0.2668745219707489</v>
      </c>
      <c r="E81" s="388">
        <v>0.31760475039482117</v>
      </c>
      <c r="F81" s="389">
        <v>0.32285246253013611</v>
      </c>
      <c r="G81" s="388">
        <v>0.32775205373764038</v>
      </c>
      <c r="H81" s="388">
        <v>0.35539060831069946</v>
      </c>
      <c r="I81" s="388">
        <v>0.36764869093894958</v>
      </c>
      <c r="J81" s="388">
        <v>0.39023920893669128</v>
      </c>
      <c r="K81" s="388">
        <v>0.40616005659103394</v>
      </c>
      <c r="L81" s="388">
        <v>0.4078812301158905</v>
      </c>
      <c r="M81" s="410">
        <v>0.4055837094783783</v>
      </c>
      <c r="N81" s="372"/>
      <c r="O81" s="373"/>
      <c r="P81" s="374">
        <v>-2.1597527681604944E-5</v>
      </c>
      <c r="Q81" s="375"/>
      <c r="R81" s="375"/>
      <c r="S81" s="375"/>
      <c r="T81" s="375"/>
    </row>
    <row r="82" spans="1:20" ht="15.6" x14ac:dyDescent="0.3">
      <c r="A82" s="376">
        <v>1982</v>
      </c>
      <c r="B82" s="389">
        <v>0.29900655150413513</v>
      </c>
      <c r="C82" s="389">
        <v>0.29369062185287476</v>
      </c>
      <c r="D82" s="388">
        <v>0.26024255156517029</v>
      </c>
      <c r="E82" s="388">
        <v>0.3074353039264679</v>
      </c>
      <c r="F82" s="389">
        <v>0.30878350138664246</v>
      </c>
      <c r="G82" s="388">
        <v>0.31229928135871887</v>
      </c>
      <c r="H82" s="388">
        <v>0.34000930190086365</v>
      </c>
      <c r="I82" s="388">
        <v>0.35130599141120911</v>
      </c>
      <c r="J82" s="388">
        <v>0.37167838215827942</v>
      </c>
      <c r="K82" s="388">
        <v>0.38909417390823364</v>
      </c>
      <c r="L82" s="388">
        <v>0.37471839785575867</v>
      </c>
      <c r="M82" s="410">
        <v>0.35864466428756714</v>
      </c>
      <c r="N82" s="372"/>
      <c r="O82" s="373"/>
      <c r="P82" s="374">
        <v>-2.879619917356413E-5</v>
      </c>
      <c r="Q82" s="375"/>
      <c r="R82" s="375"/>
      <c r="S82" s="375"/>
      <c r="T82" s="375"/>
    </row>
    <row r="83" spans="1:20" ht="15.6" x14ac:dyDescent="0.3">
      <c r="A83" s="376">
        <v>1983</v>
      </c>
      <c r="B83" s="389">
        <v>0.2928473949432373</v>
      </c>
      <c r="C83" s="389">
        <v>0.28976869583129883</v>
      </c>
      <c r="D83" s="388">
        <v>0.26369774341583252</v>
      </c>
      <c r="E83" s="388">
        <v>0.30003538727760315</v>
      </c>
      <c r="F83" s="389">
        <v>0.29836311936378479</v>
      </c>
      <c r="G83" s="388">
        <v>0.30226171016693115</v>
      </c>
      <c r="H83" s="388">
        <v>0.32801327109336853</v>
      </c>
      <c r="I83" s="388">
        <v>0.34035611152648926</v>
      </c>
      <c r="J83" s="388">
        <v>0.37040683627128601</v>
      </c>
      <c r="K83" s="388">
        <v>0.3891226053237915</v>
      </c>
      <c r="L83" s="388">
        <v>0.37036183476448059</v>
      </c>
      <c r="M83" s="410">
        <v>0.34866291284561157</v>
      </c>
      <c r="N83" s="372"/>
      <c r="O83" s="373"/>
      <c r="P83" s="374">
        <v>-3.8203685195248305E-5</v>
      </c>
      <c r="Q83" s="375"/>
      <c r="R83" s="375"/>
      <c r="S83" s="375"/>
      <c r="T83" s="375"/>
    </row>
    <row r="84" spans="1:20" ht="15.6" x14ac:dyDescent="0.3">
      <c r="A84" s="376">
        <v>1984</v>
      </c>
      <c r="B84" s="389">
        <v>0.28919276595115662</v>
      </c>
      <c r="C84" s="389">
        <v>0.2917550802230835</v>
      </c>
      <c r="D84" s="388">
        <v>0.27464058995246887</v>
      </c>
      <c r="E84" s="388">
        <v>0.29848483204841614</v>
      </c>
      <c r="F84" s="389">
        <v>0.28482535481452942</v>
      </c>
      <c r="G84" s="388">
        <v>0.28647485375404358</v>
      </c>
      <c r="H84" s="388">
        <v>0.30657601356506348</v>
      </c>
      <c r="I84" s="388">
        <v>0.31637528538703918</v>
      </c>
      <c r="J84" s="388">
        <v>0.34267953038215637</v>
      </c>
      <c r="K84" s="388">
        <v>0.37210899591445923</v>
      </c>
      <c r="L84" s="388">
        <v>0.35074806213378906</v>
      </c>
      <c r="M84" s="410">
        <v>0.33457431197166443</v>
      </c>
      <c r="N84" s="372"/>
      <c r="O84" s="373"/>
      <c r="P84" s="374">
        <v>-5.0461319957728623E-5</v>
      </c>
      <c r="Q84" s="375"/>
      <c r="R84" s="375"/>
      <c r="S84" s="375"/>
      <c r="T84" s="375"/>
    </row>
    <row r="85" spans="1:20" ht="15.6" x14ac:dyDescent="0.3">
      <c r="A85" s="376">
        <v>1985</v>
      </c>
      <c r="B85" s="389">
        <v>0.29383862018585205</v>
      </c>
      <c r="C85" s="389">
        <v>0.29417246580123901</v>
      </c>
      <c r="D85" s="388">
        <v>0.27762272953987122</v>
      </c>
      <c r="E85" s="388">
        <v>0.30066171288490295</v>
      </c>
      <c r="F85" s="389">
        <v>0.29326915740966797</v>
      </c>
      <c r="G85" s="388">
        <v>0.29512929916381836</v>
      </c>
      <c r="H85" s="388">
        <v>0.31667837500572205</v>
      </c>
      <c r="I85" s="388">
        <v>0.32807540893554688</v>
      </c>
      <c r="J85" s="388">
        <v>0.35157129168510437</v>
      </c>
      <c r="K85" s="388">
        <v>0.37148910760879517</v>
      </c>
      <c r="L85" s="388">
        <v>0.3551083505153656</v>
      </c>
      <c r="M85" s="410">
        <v>0.3412383496761322</v>
      </c>
      <c r="N85" s="372"/>
      <c r="O85" s="373"/>
      <c r="P85" s="374">
        <v>-4.5273835415304831E-5</v>
      </c>
      <c r="Q85" s="375"/>
      <c r="R85" s="375"/>
      <c r="S85" s="375"/>
      <c r="T85" s="375"/>
    </row>
    <row r="86" spans="1:20" ht="15.6" x14ac:dyDescent="0.3">
      <c r="A86" s="376">
        <v>1986</v>
      </c>
      <c r="B86" s="389">
        <v>0.29393428564071655</v>
      </c>
      <c r="C86" s="389">
        <v>0.2917163074016571</v>
      </c>
      <c r="D86" s="388">
        <v>0.27306035161018372</v>
      </c>
      <c r="E86" s="388">
        <v>0.2988775372505188</v>
      </c>
      <c r="F86" s="389">
        <v>0.29761984944343567</v>
      </c>
      <c r="G86" s="388">
        <v>0.30114537477493286</v>
      </c>
      <c r="H86" s="388">
        <v>0.32658964395523071</v>
      </c>
      <c r="I86" s="388">
        <v>0.34179505705833435</v>
      </c>
      <c r="J86" s="388">
        <v>0.37690320611000061</v>
      </c>
      <c r="K86" s="388">
        <v>0.41058701276779175</v>
      </c>
      <c r="L86" s="388">
        <v>0.39101240038871765</v>
      </c>
      <c r="M86" s="410">
        <v>0.34752592444419861</v>
      </c>
      <c r="N86" s="372"/>
      <c r="O86" s="373"/>
      <c r="P86" s="374">
        <v>-5.2870055641696112E-5</v>
      </c>
      <c r="Q86" s="375"/>
      <c r="R86" s="375"/>
      <c r="S86" s="375"/>
      <c r="T86" s="375"/>
    </row>
    <row r="87" spans="1:20" ht="15.6" x14ac:dyDescent="0.3">
      <c r="A87" s="376">
        <v>1987</v>
      </c>
      <c r="B87" s="389">
        <v>0.3055361807346344</v>
      </c>
      <c r="C87" s="389">
        <v>0.29759481549263</v>
      </c>
      <c r="D87" s="388">
        <v>0.27552792429924011</v>
      </c>
      <c r="E87" s="388">
        <v>0.30599826574325562</v>
      </c>
      <c r="F87" s="389">
        <v>0.31851831078529358</v>
      </c>
      <c r="G87" s="388">
        <v>0.3204268217086792</v>
      </c>
      <c r="H87" s="388">
        <v>0.33437842130661011</v>
      </c>
      <c r="I87" s="388">
        <v>0.34289571642875671</v>
      </c>
      <c r="J87" s="388">
        <v>0.36423653364181519</v>
      </c>
      <c r="K87" s="388">
        <v>0.39649549126625061</v>
      </c>
      <c r="L87" s="388">
        <v>0.38362812995910645</v>
      </c>
      <c r="M87" s="410">
        <v>0.36883988976478577</v>
      </c>
      <c r="N87" s="372"/>
      <c r="O87" s="373"/>
      <c r="P87" s="374">
        <v>-4.6800128185142675E-5</v>
      </c>
      <c r="Q87" s="375"/>
      <c r="R87" s="375"/>
      <c r="S87" s="375"/>
      <c r="T87" s="375"/>
    </row>
    <row r="88" spans="1:20" ht="15.6" x14ac:dyDescent="0.3">
      <c r="A88" s="376">
        <v>1988</v>
      </c>
      <c r="B88" s="389">
        <v>0.30171748995780945</v>
      </c>
      <c r="C88" s="389">
        <v>0.29742303490638733</v>
      </c>
      <c r="D88" s="388">
        <v>0.27835911512374878</v>
      </c>
      <c r="E88" s="388">
        <v>0.30470949411392212</v>
      </c>
      <c r="F88" s="389">
        <v>0.30832129716873169</v>
      </c>
      <c r="G88" s="388">
        <v>0.30954539775848389</v>
      </c>
      <c r="H88" s="388">
        <v>0.32356515526771545</v>
      </c>
      <c r="I88" s="388">
        <v>0.33161836862564087</v>
      </c>
      <c r="J88" s="388">
        <v>0.35206300020217896</v>
      </c>
      <c r="K88" s="388">
        <v>0.37481722235679626</v>
      </c>
      <c r="L88" s="388">
        <v>0.37283268570899963</v>
      </c>
      <c r="M88" s="410">
        <v>0.35061061382293701</v>
      </c>
      <c r="N88" s="372"/>
      <c r="O88" s="373"/>
      <c r="P88" s="374">
        <v>-5.2956014204352808E-5</v>
      </c>
      <c r="Q88" s="375"/>
      <c r="R88" s="375"/>
      <c r="S88" s="375"/>
      <c r="T88" s="375"/>
    </row>
    <row r="89" spans="1:20" ht="15.6" x14ac:dyDescent="0.3">
      <c r="A89" s="380">
        <v>1989</v>
      </c>
      <c r="B89" s="390">
        <v>0.30850544571876526</v>
      </c>
      <c r="C89" s="390">
        <v>0.30231750011444092</v>
      </c>
      <c r="D89" s="391">
        <v>0.28027528524398804</v>
      </c>
      <c r="E89" s="391">
        <v>0.31071257591247559</v>
      </c>
      <c r="F89" s="390">
        <v>0.3182329535484314</v>
      </c>
      <c r="G89" s="391">
        <v>0.31892505288124084</v>
      </c>
      <c r="H89" s="391">
        <v>0.33120930194854736</v>
      </c>
      <c r="I89" s="391">
        <v>0.33855995535850525</v>
      </c>
      <c r="J89" s="391">
        <v>0.35943248867988586</v>
      </c>
      <c r="K89" s="391">
        <v>0.40053263306617737</v>
      </c>
      <c r="L89" s="391">
        <v>0.40999066829681396</v>
      </c>
      <c r="M89" s="411">
        <v>0.40996873378753662</v>
      </c>
      <c r="N89" s="372"/>
      <c r="O89" s="373"/>
      <c r="P89" s="374">
        <v>-3.8736858220700388E-5</v>
      </c>
      <c r="Q89" s="375"/>
      <c r="R89" s="375"/>
      <c r="S89" s="375"/>
      <c r="T89" s="375"/>
    </row>
    <row r="90" spans="1:20" ht="15.6" x14ac:dyDescent="0.3">
      <c r="A90" s="384">
        <v>1990</v>
      </c>
      <c r="B90" s="392">
        <v>0.30796894431114197</v>
      </c>
      <c r="C90" s="392">
        <v>0.30299827456474304</v>
      </c>
      <c r="D90" s="393">
        <v>0.28271645307540894</v>
      </c>
      <c r="E90" s="393">
        <v>0.31063902378082275</v>
      </c>
      <c r="F90" s="392">
        <v>0.31577280163764954</v>
      </c>
      <c r="G90" s="393">
        <v>0.31621262431144714</v>
      </c>
      <c r="H90" s="393">
        <v>0.32704287767410278</v>
      </c>
      <c r="I90" s="393">
        <v>0.33331546187400818</v>
      </c>
      <c r="J90" s="393">
        <v>0.35208609700202942</v>
      </c>
      <c r="K90" s="393">
        <v>0.38255223631858826</v>
      </c>
      <c r="L90" s="393">
        <v>0.3793753981590271</v>
      </c>
      <c r="M90" s="412">
        <v>0.37208208441734314</v>
      </c>
      <c r="N90" s="372"/>
      <c r="O90" s="373"/>
      <c r="P90" s="374">
        <v>-5.9013072729707794E-5</v>
      </c>
      <c r="Q90" s="375"/>
      <c r="R90" s="375"/>
      <c r="S90" s="375"/>
      <c r="T90" s="375"/>
    </row>
    <row r="91" spans="1:20" ht="15.6" x14ac:dyDescent="0.3">
      <c r="A91" s="376">
        <v>1991</v>
      </c>
      <c r="B91" s="389">
        <v>0.3079400360584259</v>
      </c>
      <c r="C91" s="389">
        <v>0.30345577001571655</v>
      </c>
      <c r="D91" s="388">
        <v>0.28588071465492249</v>
      </c>
      <c r="E91" s="388">
        <v>0.30993896722793579</v>
      </c>
      <c r="F91" s="389">
        <v>0.31500595808029175</v>
      </c>
      <c r="G91" s="388">
        <v>0.31524366140365601</v>
      </c>
      <c r="H91" s="388">
        <v>0.32746553421020508</v>
      </c>
      <c r="I91" s="388">
        <v>0.33663269877433777</v>
      </c>
      <c r="J91" s="388">
        <v>0.35684037208557129</v>
      </c>
      <c r="K91" s="388">
        <v>0.37981897592544556</v>
      </c>
      <c r="L91" s="388">
        <v>0.37074869871139526</v>
      </c>
      <c r="M91" s="410">
        <v>0.36369597911834717</v>
      </c>
      <c r="N91" s="372"/>
      <c r="O91" s="373"/>
      <c r="P91" s="374">
        <v>-4.093760923318257E-5</v>
      </c>
      <c r="Q91" s="375"/>
      <c r="R91" s="375"/>
      <c r="S91" s="375"/>
      <c r="T91" s="375"/>
    </row>
    <row r="92" spans="1:20" ht="15.6" x14ac:dyDescent="0.3">
      <c r="A92" s="376">
        <v>1992</v>
      </c>
      <c r="B92" s="389">
        <v>0.30668920278549194</v>
      </c>
      <c r="C92" s="389">
        <v>0.30153751373291016</v>
      </c>
      <c r="D92" s="388">
        <v>0.28397238254547119</v>
      </c>
      <c r="E92" s="388">
        <v>0.30775672197341919</v>
      </c>
      <c r="F92" s="389">
        <v>0.31438437104225159</v>
      </c>
      <c r="G92" s="388">
        <v>0.31468263268470764</v>
      </c>
      <c r="H92" s="388">
        <v>0.32753127813339233</v>
      </c>
      <c r="I92" s="388">
        <v>0.3354085385799408</v>
      </c>
      <c r="J92" s="388">
        <v>0.36250799894332886</v>
      </c>
      <c r="K92" s="388">
        <v>0.38034474849700928</v>
      </c>
      <c r="L92" s="388">
        <v>0.36174017190933228</v>
      </c>
      <c r="M92" s="410">
        <v>0.34459558129310608</v>
      </c>
      <c r="N92" s="372"/>
      <c r="O92" s="373"/>
      <c r="P92" s="374">
        <v>-3.8817253152190201E-5</v>
      </c>
      <c r="Q92" s="375"/>
      <c r="R92" s="375"/>
      <c r="S92" s="375"/>
      <c r="T92" s="375"/>
    </row>
    <row r="93" spans="1:20" ht="15.6" x14ac:dyDescent="0.3">
      <c r="A93" s="376">
        <v>1993</v>
      </c>
      <c r="B93" s="389">
        <v>0.31006217002868652</v>
      </c>
      <c r="C93" s="389">
        <v>0.30161872506141663</v>
      </c>
      <c r="D93" s="388">
        <v>0.28262695670127869</v>
      </c>
      <c r="E93" s="388">
        <v>0.30834975838661194</v>
      </c>
      <c r="F93" s="389">
        <v>0.32280635833740234</v>
      </c>
      <c r="G93" s="388">
        <v>0.3264085054397583</v>
      </c>
      <c r="H93" s="388">
        <v>0.34740525484085083</v>
      </c>
      <c r="I93" s="388">
        <v>0.36037322878837585</v>
      </c>
      <c r="J93" s="388">
        <v>0.39240527153015137</v>
      </c>
      <c r="K93" s="388">
        <v>0.40711149573326111</v>
      </c>
      <c r="L93" s="388">
        <v>0.3739052414894104</v>
      </c>
      <c r="M93" s="410">
        <v>0.40207698941230774</v>
      </c>
      <c r="N93" s="372"/>
      <c r="O93" s="373"/>
      <c r="P93" s="374">
        <v>-5.446742414028094E-5</v>
      </c>
      <c r="Q93" s="375"/>
      <c r="R93" s="375"/>
      <c r="S93" s="375"/>
      <c r="T93" s="375"/>
    </row>
    <row r="94" spans="1:20" ht="15.6" x14ac:dyDescent="0.3">
      <c r="A94" s="376">
        <v>1994</v>
      </c>
      <c r="B94" s="389">
        <v>0.31392365694046021</v>
      </c>
      <c r="C94" s="389">
        <v>0.30352261662483215</v>
      </c>
      <c r="D94" s="388">
        <v>0.28484472632408142</v>
      </c>
      <c r="E94" s="388">
        <v>0.31014806032180786</v>
      </c>
      <c r="F94" s="389">
        <v>0.3294748067855835</v>
      </c>
      <c r="G94" s="388">
        <v>0.33441135287284851</v>
      </c>
      <c r="H94" s="388">
        <v>0.35905119776725769</v>
      </c>
      <c r="I94" s="388">
        <v>0.37276542186737061</v>
      </c>
      <c r="J94" s="388">
        <v>0.4063052237033844</v>
      </c>
      <c r="K94" s="388">
        <v>0.43194553256034851</v>
      </c>
      <c r="L94" s="388">
        <v>0.42132604122161865</v>
      </c>
      <c r="M94" s="410">
        <v>0.42461556196212769</v>
      </c>
      <c r="N94" s="372"/>
      <c r="O94" s="373"/>
      <c r="P94" s="374">
        <v>-5.3736634380352477E-5</v>
      </c>
      <c r="Q94" s="375"/>
      <c r="R94" s="375"/>
      <c r="S94" s="375"/>
      <c r="T94" s="375"/>
    </row>
    <row r="95" spans="1:20" ht="15.6" x14ac:dyDescent="0.3">
      <c r="A95" s="376">
        <v>1995</v>
      </c>
      <c r="B95" s="389">
        <v>0.31543612480163574</v>
      </c>
      <c r="C95" s="389">
        <v>0.30409997701644897</v>
      </c>
      <c r="D95" s="388">
        <v>0.28848963975906372</v>
      </c>
      <c r="E95" s="388">
        <v>0.30955183506011963</v>
      </c>
      <c r="F95" s="389">
        <v>0.33186247944831848</v>
      </c>
      <c r="G95" s="388">
        <v>0.33720996975898743</v>
      </c>
      <c r="H95" s="388">
        <v>0.36291542649269104</v>
      </c>
      <c r="I95" s="388">
        <v>0.37854084372520447</v>
      </c>
      <c r="J95" s="388">
        <v>0.41524526476860046</v>
      </c>
      <c r="K95" s="388">
        <v>0.43800333142280579</v>
      </c>
      <c r="L95" s="388">
        <v>0.43019458651542664</v>
      </c>
      <c r="M95" s="410">
        <v>0.42739483714103699</v>
      </c>
      <c r="N95" s="372"/>
      <c r="O95" s="373"/>
      <c r="P95" s="374">
        <v>-4.071530593707795E-5</v>
      </c>
      <c r="Q95" s="375"/>
      <c r="R95" s="375"/>
      <c r="S95" s="375"/>
      <c r="T95" s="375"/>
    </row>
    <row r="96" spans="1:20" ht="15.6" x14ac:dyDescent="0.3">
      <c r="A96" s="376">
        <v>1996</v>
      </c>
      <c r="B96" s="389">
        <v>0.31727048754692078</v>
      </c>
      <c r="C96" s="389">
        <v>0.30432647466659546</v>
      </c>
      <c r="D96" s="388">
        <v>0.28654932975769043</v>
      </c>
      <c r="E96" s="388">
        <v>0.31051111221313477</v>
      </c>
      <c r="F96" s="389">
        <v>0.33511447906494141</v>
      </c>
      <c r="G96" s="388">
        <v>0.3414282500743866</v>
      </c>
      <c r="H96" s="388">
        <v>0.36871078610420227</v>
      </c>
      <c r="I96" s="388">
        <v>0.38431510329246521</v>
      </c>
      <c r="J96" s="388">
        <v>0.41677632927894592</v>
      </c>
      <c r="K96" s="388">
        <v>0.43771502375602722</v>
      </c>
      <c r="L96" s="388">
        <v>0.42096436023712158</v>
      </c>
      <c r="M96" s="410">
        <v>0.42861974239349365</v>
      </c>
      <c r="N96" s="372"/>
      <c r="O96" s="373"/>
      <c r="P96" s="374">
        <v>-5.7506292430342665E-5</v>
      </c>
      <c r="Q96" s="375"/>
      <c r="R96" s="375"/>
      <c r="S96" s="375"/>
      <c r="T96" s="375"/>
    </row>
    <row r="97" spans="1:20" ht="15.6" x14ac:dyDescent="0.3">
      <c r="A97" s="376">
        <v>1997</v>
      </c>
      <c r="B97" s="389">
        <v>0.31665286421775818</v>
      </c>
      <c r="C97" s="389">
        <v>0.30518293380737305</v>
      </c>
      <c r="D97" s="388">
        <v>0.28802281618118286</v>
      </c>
      <c r="E97" s="388">
        <v>0.31114152073860168</v>
      </c>
      <c r="F97" s="389">
        <v>0.33169010281562805</v>
      </c>
      <c r="G97" s="388">
        <v>0.33646300435066223</v>
      </c>
      <c r="H97" s="388">
        <v>0.35836637020111084</v>
      </c>
      <c r="I97" s="388">
        <v>0.3680834174156189</v>
      </c>
      <c r="J97" s="388">
        <v>0.38707086443901062</v>
      </c>
      <c r="K97" s="388">
        <v>0.39591583609580994</v>
      </c>
      <c r="L97" s="388">
        <v>0.38171711564064026</v>
      </c>
      <c r="M97" s="410">
        <v>0.3664499819278717</v>
      </c>
      <c r="N97" s="372"/>
      <c r="O97" s="373"/>
      <c r="P97" s="374">
        <v>-4.1527905688176769E-5</v>
      </c>
      <c r="Q97" s="375"/>
      <c r="R97" s="375"/>
      <c r="S97" s="375"/>
      <c r="T97" s="375"/>
    </row>
    <row r="98" spans="1:20" ht="15.6" x14ac:dyDescent="0.3">
      <c r="A98" s="376">
        <v>1998</v>
      </c>
      <c r="B98" s="389">
        <v>0.31549310684204102</v>
      </c>
      <c r="C98" s="389">
        <v>0.30125847458839417</v>
      </c>
      <c r="D98" s="388">
        <v>0.27950090169906616</v>
      </c>
      <c r="E98" s="388">
        <v>0.30889129638671875</v>
      </c>
      <c r="F98" s="389">
        <v>0.33369633555412292</v>
      </c>
      <c r="G98" s="388">
        <v>0.3381955623626709</v>
      </c>
      <c r="H98" s="388">
        <v>0.35901439189910889</v>
      </c>
      <c r="I98" s="388">
        <v>0.37003499269485474</v>
      </c>
      <c r="J98" s="388">
        <v>0.39116930961608887</v>
      </c>
      <c r="K98" s="388">
        <v>0.39071083068847656</v>
      </c>
      <c r="L98" s="388">
        <v>0.36905366182327271</v>
      </c>
      <c r="M98" s="410">
        <v>0.37324711680412292</v>
      </c>
      <c r="N98" s="372"/>
      <c r="O98" s="373"/>
      <c r="P98" s="374">
        <v>-4.5596438126793704E-5</v>
      </c>
      <c r="Q98" s="375"/>
      <c r="R98" s="375"/>
      <c r="S98" s="375"/>
      <c r="T98" s="375"/>
    </row>
    <row r="99" spans="1:20" ht="15.6" x14ac:dyDescent="0.3">
      <c r="A99" s="380">
        <v>1999</v>
      </c>
      <c r="B99" s="390">
        <v>0.31348919868469238</v>
      </c>
      <c r="C99" s="390">
        <v>0.29936259984970093</v>
      </c>
      <c r="D99" s="391">
        <v>0.27516445517539978</v>
      </c>
      <c r="E99" s="391">
        <v>0.30782672762870789</v>
      </c>
      <c r="F99" s="390">
        <v>0.33084097504615784</v>
      </c>
      <c r="G99" s="391">
        <v>0.33445292711257935</v>
      </c>
      <c r="H99" s="391">
        <v>0.35112878680229187</v>
      </c>
      <c r="I99" s="391">
        <v>0.36016455292701721</v>
      </c>
      <c r="J99" s="391">
        <v>0.37834480404853821</v>
      </c>
      <c r="K99" s="391">
        <v>0.37303367257118225</v>
      </c>
      <c r="L99" s="391">
        <v>0.34262952208518982</v>
      </c>
      <c r="M99" s="411">
        <v>0.33810156583786011</v>
      </c>
      <c r="N99" s="372"/>
      <c r="O99" s="373"/>
      <c r="P99" s="374">
        <v>-3.6469169641617505E-5</v>
      </c>
      <c r="Q99" s="375"/>
      <c r="R99" s="375"/>
      <c r="S99" s="375"/>
      <c r="T99" s="375"/>
    </row>
    <row r="100" spans="1:20" ht="15.6" x14ac:dyDescent="0.3">
      <c r="A100" s="384">
        <v>2000</v>
      </c>
      <c r="B100" s="392">
        <v>0.31362664699554443</v>
      </c>
      <c r="C100" s="392">
        <v>0.29864352941513062</v>
      </c>
      <c r="D100" s="393">
        <v>0.27376231551170349</v>
      </c>
      <c r="E100" s="393">
        <v>0.3074127733707428</v>
      </c>
      <c r="F100" s="392">
        <v>0.33154356479644775</v>
      </c>
      <c r="G100" s="393">
        <v>0.33491119742393494</v>
      </c>
      <c r="H100" s="393">
        <v>0.35036110877990723</v>
      </c>
      <c r="I100" s="393">
        <v>0.35860434174537659</v>
      </c>
      <c r="J100" s="393">
        <v>0.37466490268707275</v>
      </c>
      <c r="K100" s="393">
        <v>0.37259814143180847</v>
      </c>
      <c r="L100" s="393">
        <v>0.34479480981826782</v>
      </c>
      <c r="M100" s="412">
        <v>0.31287780404090881</v>
      </c>
      <c r="N100" s="372"/>
      <c r="O100" s="373"/>
      <c r="P100" s="374">
        <v>-3.9047744253450922E-5</v>
      </c>
      <c r="Q100" s="375"/>
      <c r="R100" s="375"/>
      <c r="S100" s="375"/>
      <c r="T100" s="375"/>
    </row>
    <row r="101" spans="1:20" ht="15.6" x14ac:dyDescent="0.3">
      <c r="A101" s="376">
        <v>2001</v>
      </c>
      <c r="B101" s="389">
        <v>0.31065455079078674</v>
      </c>
      <c r="C101" s="389">
        <v>0.29469197988510132</v>
      </c>
      <c r="D101" s="388">
        <v>0.26502719521522522</v>
      </c>
      <c r="E101" s="388">
        <v>0.3051968514919281</v>
      </c>
      <c r="F101" s="389">
        <v>0.3317226767539978</v>
      </c>
      <c r="G101" s="388">
        <v>0.33546081185340881</v>
      </c>
      <c r="H101" s="388">
        <v>0.34947952628135681</v>
      </c>
      <c r="I101" s="388">
        <v>0.36042693257331848</v>
      </c>
      <c r="J101" s="388">
        <v>0.37773352861404419</v>
      </c>
      <c r="K101" s="388">
        <v>0.38395482301712036</v>
      </c>
      <c r="L101" s="388">
        <v>0.35690835118293762</v>
      </c>
      <c r="M101" s="410">
        <v>0.34566625952720642</v>
      </c>
      <c r="N101" s="372"/>
      <c r="O101" s="373"/>
      <c r="P101" s="374">
        <v>-4.0609289035486995E-5</v>
      </c>
      <c r="Q101" s="375"/>
      <c r="R101" s="375"/>
      <c r="S101" s="375"/>
      <c r="T101" s="375"/>
    </row>
    <row r="102" spans="1:20" ht="15.6" x14ac:dyDescent="0.3">
      <c r="A102" s="376">
        <v>2002</v>
      </c>
      <c r="B102" s="389">
        <v>0.28980925679206848</v>
      </c>
      <c r="C102" s="389">
        <v>0.27716419100761414</v>
      </c>
      <c r="D102" s="388">
        <v>0.25174033641815186</v>
      </c>
      <c r="E102" s="388">
        <v>0.2860846221446991</v>
      </c>
      <c r="F102" s="389">
        <v>0.30681127309799194</v>
      </c>
      <c r="G102" s="388">
        <v>0.30785021185874939</v>
      </c>
      <c r="H102" s="388">
        <v>0.31868451833724976</v>
      </c>
      <c r="I102" s="388">
        <v>0.32566407322883606</v>
      </c>
      <c r="J102" s="388">
        <v>0.34218829870223999</v>
      </c>
      <c r="K102" s="388">
        <v>0.35141724348068237</v>
      </c>
      <c r="L102" s="388">
        <v>0.34145721793174744</v>
      </c>
      <c r="M102" s="410">
        <v>0.33627012372016907</v>
      </c>
      <c r="N102" s="372"/>
      <c r="O102" s="373"/>
      <c r="P102" s="374">
        <v>-4.0064305926013066E-5</v>
      </c>
      <c r="Q102" s="375"/>
      <c r="R102" s="375"/>
      <c r="S102" s="375"/>
      <c r="T102" s="375"/>
    </row>
    <row r="103" spans="1:20" ht="15.6" x14ac:dyDescent="0.3">
      <c r="A103" s="376">
        <v>2003</v>
      </c>
      <c r="B103" s="389">
        <v>0.28401857614517212</v>
      </c>
      <c r="C103" s="389">
        <v>0.27283322811126709</v>
      </c>
      <c r="D103" s="388">
        <v>0.25084686279296875</v>
      </c>
      <c r="E103" s="388">
        <v>0.28036648035049438</v>
      </c>
      <c r="F103" s="389">
        <v>0.29896539449691772</v>
      </c>
      <c r="G103" s="388">
        <v>0.30046701431274414</v>
      </c>
      <c r="H103" s="388">
        <v>0.30970746278762817</v>
      </c>
      <c r="I103" s="388">
        <v>0.31660923361778259</v>
      </c>
      <c r="J103" s="388">
        <v>0.33115383982658386</v>
      </c>
      <c r="K103" s="388">
        <v>0.34123283624649048</v>
      </c>
      <c r="L103" s="388">
        <v>0.33311426639556885</v>
      </c>
      <c r="M103" s="410">
        <v>0.33893778920173645</v>
      </c>
      <c r="N103" s="372"/>
      <c r="O103" s="373"/>
      <c r="P103" s="374">
        <v>-3.1229945536892512E-5</v>
      </c>
      <c r="Q103" s="375"/>
      <c r="R103" s="375"/>
      <c r="S103" s="375"/>
      <c r="T103" s="375"/>
    </row>
    <row r="104" spans="1:20" ht="15.6" x14ac:dyDescent="0.3">
      <c r="A104" s="376">
        <v>2004</v>
      </c>
      <c r="B104" s="389">
        <v>0.28298431634902954</v>
      </c>
      <c r="C104" s="389">
        <v>0.27361920475959778</v>
      </c>
      <c r="D104" s="388">
        <v>0.25288012623786926</v>
      </c>
      <c r="E104" s="388">
        <v>0.28065907955169678</v>
      </c>
      <c r="F104" s="389">
        <v>0.2946527898311615</v>
      </c>
      <c r="G104" s="388">
        <v>0.29597553610801697</v>
      </c>
      <c r="H104" s="388">
        <v>0.30425503849983215</v>
      </c>
      <c r="I104" s="388">
        <v>0.31065124273300171</v>
      </c>
      <c r="J104" s="388">
        <v>0.32262369990348816</v>
      </c>
      <c r="K104" s="388">
        <v>0.32484707236289978</v>
      </c>
      <c r="L104" s="388">
        <v>0.30935138463973999</v>
      </c>
      <c r="M104" s="410">
        <v>0.29240351915359497</v>
      </c>
      <c r="N104" s="372"/>
      <c r="O104" s="373"/>
      <c r="P104" s="374">
        <v>-2.9715557252785185E-5</v>
      </c>
      <c r="Q104" s="375"/>
      <c r="R104" s="375"/>
      <c r="S104" s="375"/>
      <c r="T104" s="375"/>
    </row>
    <row r="105" spans="1:20" ht="15.6" x14ac:dyDescent="0.3">
      <c r="A105" s="376">
        <v>2005</v>
      </c>
      <c r="B105" s="389">
        <v>0.29328450560569763</v>
      </c>
      <c r="C105" s="389">
        <v>0.28219011425971985</v>
      </c>
      <c r="D105" s="388">
        <v>0.26232296228408813</v>
      </c>
      <c r="E105" s="388">
        <v>0.28884214162826538</v>
      </c>
      <c r="F105" s="389">
        <v>0.30618220567703247</v>
      </c>
      <c r="G105" s="388">
        <v>0.30789956450462341</v>
      </c>
      <c r="H105" s="388">
        <v>0.31563809514045715</v>
      </c>
      <c r="I105" s="388">
        <v>0.31967911124229431</v>
      </c>
      <c r="J105" s="388">
        <v>0.32828807830810547</v>
      </c>
      <c r="K105" s="388">
        <v>0.32411134243011475</v>
      </c>
      <c r="L105" s="388">
        <v>0.31017792224884033</v>
      </c>
      <c r="M105" s="410">
        <v>0.28999176621437073</v>
      </c>
      <c r="N105" s="372"/>
      <c r="O105" s="373"/>
      <c r="P105" s="374">
        <v>-2.7861306076737424E-5</v>
      </c>
      <c r="Q105" s="375"/>
      <c r="R105" s="375"/>
      <c r="S105" s="375"/>
      <c r="T105" s="375"/>
    </row>
    <row r="106" spans="1:20" ht="15.6" x14ac:dyDescent="0.3">
      <c r="A106" s="376">
        <v>2006</v>
      </c>
      <c r="B106" s="389">
        <v>0.29873362183570862</v>
      </c>
      <c r="C106" s="389">
        <v>0.28711345791816711</v>
      </c>
      <c r="D106" s="388">
        <v>0.26699283719062805</v>
      </c>
      <c r="E106" s="388">
        <v>0.29382479190826416</v>
      </c>
      <c r="F106" s="389">
        <v>0.31161361932754517</v>
      </c>
      <c r="G106" s="388">
        <v>0.31248649954795837</v>
      </c>
      <c r="H106" s="388">
        <v>0.31971251964569092</v>
      </c>
      <c r="I106" s="388">
        <v>0.32495114207267761</v>
      </c>
      <c r="J106" s="388">
        <v>0.33215397596359253</v>
      </c>
      <c r="K106" s="388">
        <v>0.32713931798934937</v>
      </c>
      <c r="L106" s="388">
        <v>0.30499544739723206</v>
      </c>
      <c r="M106" s="410">
        <v>0.28891882300376892</v>
      </c>
      <c r="N106" s="372"/>
      <c r="O106" s="373"/>
      <c r="P106" s="374">
        <v>-3.2928924822372974E-5</v>
      </c>
      <c r="Q106" s="375"/>
      <c r="R106" s="375"/>
      <c r="S106" s="375"/>
      <c r="T106" s="375"/>
    </row>
    <row r="107" spans="1:20" ht="15.6" x14ac:dyDescent="0.3">
      <c r="A107" s="376">
        <v>2007</v>
      </c>
      <c r="B107" s="389">
        <v>0.30176228284835815</v>
      </c>
      <c r="C107" s="389">
        <v>0.28926613926887512</v>
      </c>
      <c r="D107" s="388">
        <v>0.26946461200714111</v>
      </c>
      <c r="E107" s="388">
        <v>0.29602032899856567</v>
      </c>
      <c r="F107" s="389">
        <v>0.31567674875259399</v>
      </c>
      <c r="G107" s="388">
        <v>0.31702390313148499</v>
      </c>
      <c r="H107" s="388">
        <v>0.32569888234138489</v>
      </c>
      <c r="I107" s="388">
        <v>0.33027508854866028</v>
      </c>
      <c r="J107" s="388">
        <v>0.33683159947395325</v>
      </c>
      <c r="K107" s="388">
        <v>0.32696792483329773</v>
      </c>
      <c r="L107" s="388">
        <v>0.29470473527908325</v>
      </c>
      <c r="M107" s="410">
        <v>0.28428658843040466</v>
      </c>
      <c r="N107" s="372"/>
      <c r="O107" s="373"/>
      <c r="P107" s="374">
        <v>-3.4388004238661285E-5</v>
      </c>
      <c r="Q107" s="375"/>
      <c r="R107" s="375"/>
      <c r="S107" s="375"/>
      <c r="T107" s="375"/>
    </row>
    <row r="108" spans="1:20" ht="15.6" x14ac:dyDescent="0.3">
      <c r="A108" s="376">
        <v>2008</v>
      </c>
      <c r="B108" s="389">
        <v>0.30355197191238403</v>
      </c>
      <c r="C108" s="389">
        <v>0.28602990508079529</v>
      </c>
      <c r="D108" s="388">
        <v>0.26359015703201294</v>
      </c>
      <c r="E108" s="388">
        <v>0.29357510805130005</v>
      </c>
      <c r="F108" s="389">
        <v>0.32461270689964294</v>
      </c>
      <c r="G108" s="388">
        <v>0.32763287425041199</v>
      </c>
      <c r="H108" s="388">
        <v>0.33828237652778625</v>
      </c>
      <c r="I108" s="388">
        <v>0.34485366940498352</v>
      </c>
      <c r="J108" s="388">
        <v>0.35820633172988892</v>
      </c>
      <c r="K108" s="388">
        <v>0.35231220722198486</v>
      </c>
      <c r="L108" s="388">
        <v>0.3230530321598053</v>
      </c>
      <c r="M108" s="410">
        <v>0.27742850780487061</v>
      </c>
      <c r="N108" s="372"/>
      <c r="O108" s="373"/>
      <c r="P108" s="374">
        <v>-2.8949376650044822E-5</v>
      </c>
      <c r="Q108" s="375"/>
      <c r="R108" s="375"/>
      <c r="S108" s="375"/>
      <c r="T108" s="375"/>
    </row>
    <row r="109" spans="1:20" ht="15.6" x14ac:dyDescent="0.3">
      <c r="A109" s="380">
        <v>2009</v>
      </c>
      <c r="B109" s="390">
        <v>0.27421864867210388</v>
      </c>
      <c r="C109" s="390">
        <v>0.26082199811935425</v>
      </c>
      <c r="D109" s="391">
        <v>0.24268175661563873</v>
      </c>
      <c r="E109" s="391">
        <v>0.26671230792999268</v>
      </c>
      <c r="F109" s="390">
        <v>0.29104000329971313</v>
      </c>
      <c r="G109" s="391">
        <v>0.29078701138496399</v>
      </c>
      <c r="H109" s="391">
        <v>0.29356762766838074</v>
      </c>
      <c r="I109" s="391">
        <v>0.29839128255844116</v>
      </c>
      <c r="J109" s="391">
        <v>0.30606544017791748</v>
      </c>
      <c r="K109" s="391">
        <v>0.30321398377418518</v>
      </c>
      <c r="L109" s="391">
        <v>0.2856840193271637</v>
      </c>
      <c r="M109" s="411">
        <v>0.28112074732780457</v>
      </c>
      <c r="N109" s="372"/>
      <c r="O109" s="373"/>
      <c r="P109" s="374">
        <v>-2.5972931513684738E-5</v>
      </c>
      <c r="Q109" s="375"/>
      <c r="R109" s="375"/>
      <c r="S109" s="375"/>
      <c r="T109" s="375"/>
    </row>
    <row r="110" spans="1:20" ht="15.6" x14ac:dyDescent="0.3">
      <c r="A110" s="376">
        <v>2010</v>
      </c>
      <c r="B110" s="389">
        <v>0.27484923601150513</v>
      </c>
      <c r="C110" s="389">
        <v>0.26487579941749573</v>
      </c>
      <c r="D110" s="388">
        <v>0.24658440053462982</v>
      </c>
      <c r="E110" s="388">
        <v>0.27075281739234924</v>
      </c>
      <c r="F110" s="389">
        <v>0.28666722774505615</v>
      </c>
      <c r="G110" s="388">
        <v>0.28540512919425964</v>
      </c>
      <c r="H110" s="388">
        <v>0.2862122654914856</v>
      </c>
      <c r="I110" s="388">
        <v>0.28957256674766541</v>
      </c>
      <c r="J110" s="388">
        <v>0.29690578579902649</v>
      </c>
      <c r="K110" s="388">
        <v>0.29144716262817383</v>
      </c>
      <c r="L110" s="388">
        <v>0.26719740033149719</v>
      </c>
      <c r="M110" s="410">
        <v>0.26866167783737183</v>
      </c>
      <c r="N110" s="372"/>
      <c r="O110" s="373"/>
      <c r="P110" s="374">
        <v>-2.1547349516759517E-5</v>
      </c>
      <c r="Q110" s="375"/>
      <c r="R110" s="375"/>
      <c r="S110" s="375"/>
      <c r="T110" s="375"/>
    </row>
    <row r="111" spans="1:20" ht="15.6" x14ac:dyDescent="0.3">
      <c r="A111" s="376">
        <v>2011</v>
      </c>
      <c r="B111" s="389">
        <v>0.27624055743217468</v>
      </c>
      <c r="C111" s="389">
        <v>0.26435258984565735</v>
      </c>
      <c r="D111" s="388">
        <v>0.24359491467475891</v>
      </c>
      <c r="E111" s="388">
        <v>0.27084064483642578</v>
      </c>
      <c r="F111" s="389">
        <v>0.29022097587585449</v>
      </c>
      <c r="G111" s="388">
        <v>0.29050111770629883</v>
      </c>
      <c r="H111" s="388">
        <v>0.29214084148406982</v>
      </c>
      <c r="I111" s="388">
        <v>0.29601576924324036</v>
      </c>
      <c r="J111" s="388">
        <v>0.30479133129119873</v>
      </c>
      <c r="K111" s="388">
        <v>0.30012321472167969</v>
      </c>
      <c r="L111" s="388">
        <v>0.28077659010887146</v>
      </c>
      <c r="M111" s="410">
        <v>0.26845237612724304</v>
      </c>
      <c r="N111" s="372"/>
      <c r="O111" s="373"/>
      <c r="P111" s="374">
        <v>-2.3113985351208566E-5</v>
      </c>
      <c r="Q111" s="375"/>
      <c r="R111" s="375"/>
      <c r="S111" s="375"/>
      <c r="T111" s="375"/>
    </row>
    <row r="112" spans="1:20" ht="15.6" x14ac:dyDescent="0.3">
      <c r="A112" s="376">
        <v>2012</v>
      </c>
      <c r="B112" s="389">
        <v>0.27172380685806274</v>
      </c>
      <c r="C112" s="389">
        <v>0.26065853238105774</v>
      </c>
      <c r="D112" s="388">
        <v>0.23924641311168671</v>
      </c>
      <c r="E112" s="388">
        <v>0.2673470675945282</v>
      </c>
      <c r="F112" s="389">
        <v>0.28382274508476257</v>
      </c>
      <c r="G112" s="388">
        <v>0.28370171785354614</v>
      </c>
      <c r="H112" s="388">
        <v>0.28589072823524475</v>
      </c>
      <c r="I112" s="388">
        <v>0.28954914212226868</v>
      </c>
      <c r="J112" s="388">
        <v>0.29524201154708862</v>
      </c>
      <c r="K112" s="388">
        <v>0.28428804874420166</v>
      </c>
      <c r="L112" s="388">
        <v>0.26278775930404663</v>
      </c>
      <c r="M112" s="410">
        <v>0.24312129616737366</v>
      </c>
      <c r="N112" s="372"/>
      <c r="O112" s="373"/>
      <c r="P112" s="374">
        <v>-2.3163701050821217E-5</v>
      </c>
      <c r="Q112" s="375"/>
      <c r="R112" s="375"/>
      <c r="S112" s="375"/>
      <c r="T112" s="375"/>
    </row>
    <row r="113" spans="1:20" ht="15.6" x14ac:dyDescent="0.3">
      <c r="A113" s="376">
        <v>2013</v>
      </c>
      <c r="B113" s="389">
        <v>0.29469090700149536</v>
      </c>
      <c r="C113" s="389">
        <v>0.28020763397216797</v>
      </c>
      <c r="D113" s="388">
        <v>0.25319615006446838</v>
      </c>
      <c r="E113" s="388">
        <v>0.2886604368686676</v>
      </c>
      <c r="F113" s="389">
        <v>0.31124064326286316</v>
      </c>
      <c r="G113" s="388">
        <v>0.31353074312210083</v>
      </c>
      <c r="H113" s="388">
        <v>0.32653740048408508</v>
      </c>
      <c r="I113" s="388">
        <v>0.33617228269577026</v>
      </c>
      <c r="J113" s="388">
        <v>0.35798722505569458</v>
      </c>
      <c r="K113" s="388">
        <v>0.37143170833587646</v>
      </c>
      <c r="L113" s="388">
        <v>0.3534492552280426</v>
      </c>
      <c r="M113" s="410">
        <v>0.31563591957092285</v>
      </c>
      <c r="N113" s="372"/>
      <c r="O113" s="373"/>
      <c r="P113" s="374">
        <v>-2.9256941208422038E-5</v>
      </c>
      <c r="Q113" s="375"/>
      <c r="R113" s="375"/>
      <c r="S113" s="375"/>
      <c r="T113" s="375"/>
    </row>
    <row r="114" spans="1:20" ht="15.6" x14ac:dyDescent="0.3">
      <c r="A114" s="376">
        <v>2014</v>
      </c>
      <c r="B114" s="389">
        <v>0.29388949275016785</v>
      </c>
      <c r="C114" s="389">
        <v>0.28240954875946045</v>
      </c>
      <c r="D114" s="388">
        <v>0.25786983966827393</v>
      </c>
      <c r="E114" s="388">
        <v>0.28999683260917664</v>
      </c>
      <c r="F114" s="389">
        <v>0.3063218891620636</v>
      </c>
      <c r="G114" s="388">
        <v>0.30695956945419312</v>
      </c>
      <c r="H114" s="388">
        <v>0.31601342558860779</v>
      </c>
      <c r="I114" s="388">
        <v>0.32408192753791809</v>
      </c>
      <c r="J114" s="388">
        <v>0.34125533699989319</v>
      </c>
      <c r="K114" s="388">
        <v>0.34793379902839661</v>
      </c>
      <c r="L114" s="388">
        <v>0.32034716010093689</v>
      </c>
      <c r="M114" s="410">
        <v>0.30720624327659607</v>
      </c>
      <c r="N114" s="372"/>
      <c r="O114" s="373"/>
      <c r="P114" s="374">
        <v>-2.4326525260298659E-5</v>
      </c>
      <c r="Q114" s="375"/>
      <c r="R114" s="375"/>
      <c r="S114" s="375"/>
      <c r="T114" s="375"/>
    </row>
    <row r="115" spans="1:20" ht="15.6" x14ac:dyDescent="0.3">
      <c r="A115" s="376">
        <v>2015</v>
      </c>
      <c r="B115" s="389">
        <v>0.2984326183795929</v>
      </c>
      <c r="C115" s="389">
        <v>0.28432527184486389</v>
      </c>
      <c r="D115" s="389">
        <v>0.25904235243797302</v>
      </c>
      <c r="E115" s="402">
        <v>0.29216131567955017</v>
      </c>
      <c r="F115" s="389">
        <v>0.31377449631690979</v>
      </c>
      <c r="G115" s="389">
        <v>0.31514996290206909</v>
      </c>
      <c r="H115" s="389">
        <v>0.32562783360481262</v>
      </c>
      <c r="I115" s="402">
        <v>0.33474519848823547</v>
      </c>
      <c r="J115" s="389">
        <v>0.35337170958518982</v>
      </c>
      <c r="K115" s="389">
        <v>0.36051586270332336</v>
      </c>
      <c r="L115" s="388">
        <v>0.33670100569725037</v>
      </c>
      <c r="M115" s="410">
        <v>0.30837753415107727</v>
      </c>
      <c r="N115" s="372"/>
      <c r="O115" s="373"/>
      <c r="P115" s="375"/>
      <c r="Q115" s="375"/>
      <c r="R115" s="375"/>
      <c r="S115" s="375"/>
      <c r="T115" s="375"/>
    </row>
    <row r="116" spans="1:20" ht="15.6" x14ac:dyDescent="0.3">
      <c r="A116" s="376">
        <v>2016</v>
      </c>
      <c r="B116" s="389">
        <v>0.29997387528419495</v>
      </c>
      <c r="C116" s="389">
        <v>0.28480923175811768</v>
      </c>
      <c r="D116" s="389">
        <v>0.26047572493553162</v>
      </c>
      <c r="E116" s="402">
        <v>0.29224959015846252</v>
      </c>
      <c r="F116" s="389">
        <v>0.31703653931617737</v>
      </c>
      <c r="G116" s="389">
        <v>0.31976568698883057</v>
      </c>
      <c r="H116" s="389">
        <v>0.33129692077636719</v>
      </c>
      <c r="I116" s="402">
        <v>0.33915114402770996</v>
      </c>
      <c r="J116" s="389">
        <v>0.35623708367347717</v>
      </c>
      <c r="K116" s="389">
        <v>0.36643889546394348</v>
      </c>
      <c r="L116" s="388">
        <v>0.34506502747535706</v>
      </c>
      <c r="M116" s="410">
        <v>0.31048038601875305</v>
      </c>
      <c r="N116" s="372"/>
      <c r="O116" s="373"/>
      <c r="P116" s="375"/>
      <c r="Q116" s="375"/>
      <c r="R116" s="375"/>
      <c r="S116" s="375"/>
      <c r="T116" s="375"/>
    </row>
    <row r="117" spans="1:20" ht="15.6" x14ac:dyDescent="0.3">
      <c r="A117" s="376">
        <v>2017</v>
      </c>
      <c r="B117" s="389">
        <v>0.2929195761680603</v>
      </c>
      <c r="C117" s="389">
        <v>0.27801382541656494</v>
      </c>
      <c r="D117" s="389">
        <v>0.25485104322433472</v>
      </c>
      <c r="E117" s="402">
        <v>0.28523963689804077</v>
      </c>
      <c r="F117" s="389">
        <v>0.30932009220123291</v>
      </c>
      <c r="G117" s="389">
        <v>0.31203824281692505</v>
      </c>
      <c r="H117" s="389">
        <v>0.32333573698997498</v>
      </c>
      <c r="I117" s="402">
        <v>0.33033844828605652</v>
      </c>
      <c r="J117" s="389">
        <v>0.33901908993721008</v>
      </c>
      <c r="K117" s="389">
        <v>0.32350683212280273</v>
      </c>
      <c r="L117" s="388">
        <v>0.29375120997428894</v>
      </c>
      <c r="M117" s="410">
        <v>0.26909652352333069</v>
      </c>
      <c r="N117" s="372"/>
      <c r="O117" s="373"/>
      <c r="P117" s="375"/>
      <c r="Q117" s="375"/>
      <c r="R117" s="375"/>
      <c r="S117" s="375"/>
      <c r="T117" s="375"/>
    </row>
    <row r="118" spans="1:20" ht="15.6" x14ac:dyDescent="0.3">
      <c r="A118" s="376">
        <v>2018</v>
      </c>
      <c r="B118" s="389">
        <v>0.27818372845649719</v>
      </c>
      <c r="C118" s="389">
        <v>0.2674507200717926</v>
      </c>
      <c r="D118" s="389">
        <v>0.24966119229793549</v>
      </c>
      <c r="E118" s="402">
        <v>0.27300077676773071</v>
      </c>
      <c r="F118" s="402">
        <v>0.28998500108718872</v>
      </c>
      <c r="G118" s="402">
        <v>0.2904636561870575</v>
      </c>
      <c r="H118" s="402">
        <v>0.30004051327705383</v>
      </c>
      <c r="I118" s="402">
        <v>0.30633306503295898</v>
      </c>
      <c r="J118" s="402">
        <v>0.31354746222496033</v>
      </c>
      <c r="K118" s="402">
        <v>0.29469513893127441</v>
      </c>
      <c r="L118" s="388">
        <v>0.25913003087043762</v>
      </c>
      <c r="M118" s="410">
        <v>0.23041529953479767</v>
      </c>
      <c r="N118" s="372"/>
      <c r="O118" s="373"/>
      <c r="P118" s="375"/>
      <c r="Q118" s="375"/>
      <c r="R118" s="375"/>
      <c r="S118" s="375"/>
      <c r="T118" s="375"/>
    </row>
    <row r="119" spans="1:20" ht="15.6" x14ac:dyDescent="0.3">
      <c r="A119" s="376">
        <v>2019</v>
      </c>
      <c r="B119" s="388">
        <v>0.27816957235336304</v>
      </c>
      <c r="C119" s="388">
        <v>0.2664419412612915</v>
      </c>
      <c r="D119" s="388">
        <v>0.24941989779472351</v>
      </c>
      <c r="E119" s="388">
        <v>0.27175474166870117</v>
      </c>
      <c r="F119" s="388">
        <v>0.29106566309928894</v>
      </c>
      <c r="G119" s="388">
        <v>0.29238638281822205</v>
      </c>
      <c r="H119" s="388">
        <v>0.30441048741340637</v>
      </c>
      <c r="I119" s="388">
        <v>0.3118399977684021</v>
      </c>
      <c r="J119" s="388">
        <v>0.32149496674537659</v>
      </c>
      <c r="K119" s="388">
        <v>0.30497103929519653</v>
      </c>
      <c r="L119" s="388">
        <v>0.26973989605903625</v>
      </c>
      <c r="M119" s="410">
        <v>0.23777575790882111</v>
      </c>
      <c r="N119" s="372"/>
      <c r="O119" s="373"/>
      <c r="P119" s="375"/>
      <c r="Q119" s="375"/>
      <c r="R119" s="375"/>
      <c r="S119" s="375"/>
      <c r="T119" s="375"/>
    </row>
    <row r="120" spans="1:20" ht="15.6" thickBot="1" x14ac:dyDescent="0.3">
      <c r="A120" s="394">
        <v>2020</v>
      </c>
      <c r="B120" s="395">
        <v>0.27818182110786438</v>
      </c>
      <c r="C120" s="395">
        <v>0.26663452386856079</v>
      </c>
      <c r="D120" s="396">
        <v>0.24976742267608643</v>
      </c>
      <c r="E120" s="397">
        <v>0.27189934253692627</v>
      </c>
      <c r="F120" s="395">
        <v>0.29087898135185242</v>
      </c>
      <c r="G120" s="395">
        <v>0.29223296046257019</v>
      </c>
      <c r="H120" s="395">
        <v>0.30443346500396729</v>
      </c>
      <c r="I120" s="395">
        <v>0.31186342239379883</v>
      </c>
      <c r="J120" s="397">
        <v>0.321571946144104</v>
      </c>
      <c r="K120" s="397">
        <v>0.30507567524909973</v>
      </c>
      <c r="L120" s="397">
        <v>0.26984786987304688</v>
      </c>
      <c r="M120" s="413">
        <v>0.23790259659290314</v>
      </c>
      <c r="N120" s="372"/>
    </row>
    <row r="121" spans="1:20" ht="15.6" thickTop="1" x14ac:dyDescent="0.25">
      <c r="D121" s="398"/>
      <c r="E121" s="398"/>
      <c r="F121" s="398"/>
      <c r="G121" s="398"/>
      <c r="H121" s="398"/>
      <c r="I121" s="398"/>
    </row>
    <row r="122" spans="1:20" x14ac:dyDescent="0.25">
      <c r="D122" s="398"/>
      <c r="E122" s="398"/>
      <c r="F122" s="398"/>
      <c r="G122" s="398"/>
      <c r="H122" s="398"/>
      <c r="I122" s="398"/>
    </row>
  </sheetData>
  <mergeCells count="7">
    <mergeCell ref="T7:T9"/>
    <mergeCell ref="B8:M8"/>
    <mergeCell ref="A4:M4"/>
    <mergeCell ref="B7:M7"/>
    <mergeCell ref="Q7:Q9"/>
    <mergeCell ref="R7:R9"/>
    <mergeCell ref="S7:S9"/>
  </mergeCells>
  <pageMargins left="0.75" right="0.75" top="1" bottom="1" header="0.5" footer="0.5"/>
  <pageSetup paperSize="9" orientation="portrait" horizontalDpi="4294967292" verticalDpi="4294967292"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2"/>
  <sheetViews>
    <sheetView topLeftCell="A6" workbookViewId="0"/>
  </sheetViews>
  <sheetFormatPr baseColWidth="10" defaultColWidth="8.88671875" defaultRowHeight="13.2" x14ac:dyDescent="0.25"/>
  <cols>
    <col min="1" max="1" width="20.77734375" style="261" customWidth="1"/>
    <col min="2" max="4" width="15.77734375" style="261" customWidth="1"/>
    <col min="5" max="5" width="17.21875" style="261" customWidth="1"/>
    <col min="6" max="6" width="15.109375" style="261" customWidth="1"/>
    <col min="7" max="7" width="15.88671875" style="261" customWidth="1"/>
    <col min="8" max="255" width="8.88671875" style="261"/>
    <col min="256" max="256" width="20.77734375" style="261" customWidth="1"/>
    <col min="257" max="260" width="15.77734375" style="261" customWidth="1"/>
    <col min="261" max="261" width="11.5546875" style="261" customWidth="1"/>
    <col min="262" max="511" width="8.88671875" style="261"/>
    <col min="512" max="512" width="20.77734375" style="261" customWidth="1"/>
    <col min="513" max="516" width="15.77734375" style="261" customWidth="1"/>
    <col min="517" max="517" width="11.5546875" style="261" customWidth="1"/>
    <col min="518" max="767" width="8.88671875" style="261"/>
    <col min="768" max="768" width="20.77734375" style="261" customWidth="1"/>
    <col min="769" max="772" width="15.77734375" style="261" customWidth="1"/>
    <col min="773" max="773" width="11.5546875" style="261" customWidth="1"/>
    <col min="774" max="1023" width="8.88671875" style="261"/>
    <col min="1024" max="1024" width="20.77734375" style="261" customWidth="1"/>
    <col min="1025" max="1028" width="15.77734375" style="261" customWidth="1"/>
    <col min="1029" max="1029" width="11.5546875" style="261" customWidth="1"/>
    <col min="1030" max="1279" width="8.88671875" style="261"/>
    <col min="1280" max="1280" width="20.77734375" style="261" customWidth="1"/>
    <col min="1281" max="1284" width="15.77734375" style="261" customWidth="1"/>
    <col min="1285" max="1285" width="11.5546875" style="261" customWidth="1"/>
    <col min="1286" max="1535" width="8.88671875" style="261"/>
    <col min="1536" max="1536" width="20.77734375" style="261" customWidth="1"/>
    <col min="1537" max="1540" width="15.77734375" style="261" customWidth="1"/>
    <col min="1541" max="1541" width="11.5546875" style="261" customWidth="1"/>
    <col min="1542" max="1791" width="8.88671875" style="261"/>
    <col min="1792" max="1792" width="20.77734375" style="261" customWidth="1"/>
    <col min="1793" max="1796" width="15.77734375" style="261" customWidth="1"/>
    <col min="1797" max="1797" width="11.5546875" style="261" customWidth="1"/>
    <col min="1798" max="2047" width="8.88671875" style="261"/>
    <col min="2048" max="2048" width="20.77734375" style="261" customWidth="1"/>
    <col min="2049" max="2052" width="15.77734375" style="261" customWidth="1"/>
    <col min="2053" max="2053" width="11.5546875" style="261" customWidth="1"/>
    <col min="2054" max="2303" width="8.88671875" style="261"/>
    <col min="2304" max="2304" width="20.77734375" style="261" customWidth="1"/>
    <col min="2305" max="2308" width="15.77734375" style="261" customWidth="1"/>
    <col min="2309" max="2309" width="11.5546875" style="261" customWidth="1"/>
    <col min="2310" max="2559" width="8.88671875" style="261"/>
    <col min="2560" max="2560" width="20.77734375" style="261" customWidth="1"/>
    <col min="2561" max="2564" width="15.77734375" style="261" customWidth="1"/>
    <col min="2565" max="2565" width="11.5546875" style="261" customWidth="1"/>
    <col min="2566" max="2815" width="8.88671875" style="261"/>
    <col min="2816" max="2816" width="20.77734375" style="261" customWidth="1"/>
    <col min="2817" max="2820" width="15.77734375" style="261" customWidth="1"/>
    <col min="2821" max="2821" width="11.5546875" style="261" customWidth="1"/>
    <col min="2822" max="3071" width="8.88671875" style="261"/>
    <col min="3072" max="3072" width="20.77734375" style="261" customWidth="1"/>
    <col min="3073" max="3076" width="15.77734375" style="261" customWidth="1"/>
    <col min="3077" max="3077" width="11.5546875" style="261" customWidth="1"/>
    <col min="3078" max="3327" width="8.88671875" style="261"/>
    <col min="3328" max="3328" width="20.77734375" style="261" customWidth="1"/>
    <col min="3329" max="3332" width="15.77734375" style="261" customWidth="1"/>
    <col min="3333" max="3333" width="11.5546875" style="261" customWidth="1"/>
    <col min="3334" max="3583" width="8.88671875" style="261"/>
    <col min="3584" max="3584" width="20.77734375" style="261" customWidth="1"/>
    <col min="3585" max="3588" width="15.77734375" style="261" customWidth="1"/>
    <col min="3589" max="3589" width="11.5546875" style="261" customWidth="1"/>
    <col min="3590" max="3839" width="8.88671875" style="261"/>
    <col min="3840" max="3840" width="20.77734375" style="261" customWidth="1"/>
    <col min="3841" max="3844" width="15.77734375" style="261" customWidth="1"/>
    <col min="3845" max="3845" width="11.5546875" style="261" customWidth="1"/>
    <col min="3846" max="4095" width="8.88671875" style="261"/>
    <col min="4096" max="4096" width="20.77734375" style="261" customWidth="1"/>
    <col min="4097" max="4100" width="15.77734375" style="261" customWidth="1"/>
    <col min="4101" max="4101" width="11.5546875" style="261" customWidth="1"/>
    <col min="4102" max="4351" width="8.88671875" style="261"/>
    <col min="4352" max="4352" width="20.77734375" style="261" customWidth="1"/>
    <col min="4353" max="4356" width="15.77734375" style="261" customWidth="1"/>
    <col min="4357" max="4357" width="11.5546875" style="261" customWidth="1"/>
    <col min="4358" max="4607" width="8.88671875" style="261"/>
    <col min="4608" max="4608" width="20.77734375" style="261" customWidth="1"/>
    <col min="4609" max="4612" width="15.77734375" style="261" customWidth="1"/>
    <col min="4613" max="4613" width="11.5546875" style="261" customWidth="1"/>
    <col min="4614" max="4863" width="8.88671875" style="261"/>
    <col min="4864" max="4864" width="20.77734375" style="261" customWidth="1"/>
    <col min="4865" max="4868" width="15.77734375" style="261" customWidth="1"/>
    <col min="4869" max="4869" width="11.5546875" style="261" customWidth="1"/>
    <col min="4870" max="5119" width="8.88671875" style="261"/>
    <col min="5120" max="5120" width="20.77734375" style="261" customWidth="1"/>
    <col min="5121" max="5124" width="15.77734375" style="261" customWidth="1"/>
    <col min="5125" max="5125" width="11.5546875" style="261" customWidth="1"/>
    <col min="5126" max="5375" width="8.88671875" style="261"/>
    <col min="5376" max="5376" width="20.77734375" style="261" customWidth="1"/>
    <col min="5377" max="5380" width="15.77734375" style="261" customWidth="1"/>
    <col min="5381" max="5381" width="11.5546875" style="261" customWidth="1"/>
    <col min="5382" max="5631" width="8.88671875" style="261"/>
    <col min="5632" max="5632" width="20.77734375" style="261" customWidth="1"/>
    <col min="5633" max="5636" width="15.77734375" style="261" customWidth="1"/>
    <col min="5637" max="5637" width="11.5546875" style="261" customWidth="1"/>
    <col min="5638" max="5887" width="8.88671875" style="261"/>
    <col min="5888" max="5888" width="20.77734375" style="261" customWidth="1"/>
    <col min="5889" max="5892" width="15.77734375" style="261" customWidth="1"/>
    <col min="5893" max="5893" width="11.5546875" style="261" customWidth="1"/>
    <col min="5894" max="6143" width="8.88671875" style="261"/>
    <col min="6144" max="6144" width="20.77734375" style="261" customWidth="1"/>
    <col min="6145" max="6148" width="15.77734375" style="261" customWidth="1"/>
    <col min="6149" max="6149" width="11.5546875" style="261" customWidth="1"/>
    <col min="6150" max="6399" width="8.88671875" style="261"/>
    <col min="6400" max="6400" width="20.77734375" style="261" customWidth="1"/>
    <col min="6401" max="6404" width="15.77734375" style="261" customWidth="1"/>
    <col min="6405" max="6405" width="11.5546875" style="261" customWidth="1"/>
    <col min="6406" max="6655" width="8.88671875" style="261"/>
    <col min="6656" max="6656" width="20.77734375" style="261" customWidth="1"/>
    <col min="6657" max="6660" width="15.77734375" style="261" customWidth="1"/>
    <col min="6661" max="6661" width="11.5546875" style="261" customWidth="1"/>
    <col min="6662" max="6911" width="8.88671875" style="261"/>
    <col min="6912" max="6912" width="20.77734375" style="261" customWidth="1"/>
    <col min="6913" max="6916" width="15.77734375" style="261" customWidth="1"/>
    <col min="6917" max="6917" width="11.5546875" style="261" customWidth="1"/>
    <col min="6918" max="7167" width="8.88671875" style="261"/>
    <col min="7168" max="7168" width="20.77734375" style="261" customWidth="1"/>
    <col min="7169" max="7172" width="15.77734375" style="261" customWidth="1"/>
    <col min="7173" max="7173" width="11.5546875" style="261" customWidth="1"/>
    <col min="7174" max="7423" width="8.88671875" style="261"/>
    <col min="7424" max="7424" width="20.77734375" style="261" customWidth="1"/>
    <col min="7425" max="7428" width="15.77734375" style="261" customWidth="1"/>
    <col min="7429" max="7429" width="11.5546875" style="261" customWidth="1"/>
    <col min="7430" max="7679" width="8.88671875" style="261"/>
    <col min="7680" max="7680" width="20.77734375" style="261" customWidth="1"/>
    <col min="7681" max="7684" width="15.77734375" style="261" customWidth="1"/>
    <col min="7685" max="7685" width="11.5546875" style="261" customWidth="1"/>
    <col min="7686" max="7935" width="8.88671875" style="261"/>
    <col min="7936" max="7936" width="20.77734375" style="261" customWidth="1"/>
    <col min="7937" max="7940" width="15.77734375" style="261" customWidth="1"/>
    <col min="7941" max="7941" width="11.5546875" style="261" customWidth="1"/>
    <col min="7942" max="8191" width="8.88671875" style="261"/>
    <col min="8192" max="8192" width="20.77734375" style="261" customWidth="1"/>
    <col min="8193" max="8196" width="15.77734375" style="261" customWidth="1"/>
    <col min="8197" max="8197" width="11.5546875" style="261" customWidth="1"/>
    <col min="8198" max="8447" width="8.88671875" style="261"/>
    <col min="8448" max="8448" width="20.77734375" style="261" customWidth="1"/>
    <col min="8449" max="8452" width="15.77734375" style="261" customWidth="1"/>
    <col min="8453" max="8453" width="11.5546875" style="261" customWidth="1"/>
    <col min="8454" max="8703" width="8.88671875" style="261"/>
    <col min="8704" max="8704" width="20.77734375" style="261" customWidth="1"/>
    <col min="8705" max="8708" width="15.77734375" style="261" customWidth="1"/>
    <col min="8709" max="8709" width="11.5546875" style="261" customWidth="1"/>
    <col min="8710" max="8959" width="8.88671875" style="261"/>
    <col min="8960" max="8960" width="20.77734375" style="261" customWidth="1"/>
    <col min="8961" max="8964" width="15.77734375" style="261" customWidth="1"/>
    <col min="8965" max="8965" width="11.5546875" style="261" customWidth="1"/>
    <col min="8966" max="9215" width="8.88671875" style="261"/>
    <col min="9216" max="9216" width="20.77734375" style="261" customWidth="1"/>
    <col min="9217" max="9220" width="15.77734375" style="261" customWidth="1"/>
    <col min="9221" max="9221" width="11.5546875" style="261" customWidth="1"/>
    <col min="9222" max="9471" width="8.88671875" style="261"/>
    <col min="9472" max="9472" width="20.77734375" style="261" customWidth="1"/>
    <col min="9473" max="9476" width="15.77734375" style="261" customWidth="1"/>
    <col min="9477" max="9477" width="11.5546875" style="261" customWidth="1"/>
    <col min="9478" max="9727" width="8.88671875" style="261"/>
    <col min="9728" max="9728" width="20.77734375" style="261" customWidth="1"/>
    <col min="9729" max="9732" width="15.77734375" style="261" customWidth="1"/>
    <col min="9733" max="9733" width="11.5546875" style="261" customWidth="1"/>
    <col min="9734" max="9983" width="8.88671875" style="261"/>
    <col min="9984" max="9984" width="20.77734375" style="261" customWidth="1"/>
    <col min="9985" max="9988" width="15.77734375" style="261" customWidth="1"/>
    <col min="9989" max="9989" width="11.5546875" style="261" customWidth="1"/>
    <col min="9990" max="10239" width="8.88671875" style="261"/>
    <col min="10240" max="10240" width="20.77734375" style="261" customWidth="1"/>
    <col min="10241" max="10244" width="15.77734375" style="261" customWidth="1"/>
    <col min="10245" max="10245" width="11.5546875" style="261" customWidth="1"/>
    <col min="10246" max="10495" width="8.88671875" style="261"/>
    <col min="10496" max="10496" width="20.77734375" style="261" customWidth="1"/>
    <col min="10497" max="10500" width="15.77734375" style="261" customWidth="1"/>
    <col min="10501" max="10501" width="11.5546875" style="261" customWidth="1"/>
    <col min="10502" max="10751" width="8.88671875" style="261"/>
    <col min="10752" max="10752" width="20.77734375" style="261" customWidth="1"/>
    <col min="10753" max="10756" width="15.77734375" style="261" customWidth="1"/>
    <col min="10757" max="10757" width="11.5546875" style="261" customWidth="1"/>
    <col min="10758" max="11007" width="8.88671875" style="261"/>
    <col min="11008" max="11008" width="20.77734375" style="261" customWidth="1"/>
    <col min="11009" max="11012" width="15.77734375" style="261" customWidth="1"/>
    <col min="11013" max="11013" width="11.5546875" style="261" customWidth="1"/>
    <col min="11014" max="11263" width="8.88671875" style="261"/>
    <col min="11264" max="11264" width="20.77734375" style="261" customWidth="1"/>
    <col min="11265" max="11268" width="15.77734375" style="261" customWidth="1"/>
    <col min="11269" max="11269" width="11.5546875" style="261" customWidth="1"/>
    <col min="11270" max="11519" width="8.88671875" style="261"/>
    <col min="11520" max="11520" width="20.77734375" style="261" customWidth="1"/>
    <col min="11521" max="11524" width="15.77734375" style="261" customWidth="1"/>
    <col min="11525" max="11525" width="11.5546875" style="261" customWidth="1"/>
    <col min="11526" max="11775" width="8.88671875" style="261"/>
    <col min="11776" max="11776" width="20.77734375" style="261" customWidth="1"/>
    <col min="11777" max="11780" width="15.77734375" style="261" customWidth="1"/>
    <col min="11781" max="11781" width="11.5546875" style="261" customWidth="1"/>
    <col min="11782" max="12031" width="8.88671875" style="261"/>
    <col min="12032" max="12032" width="20.77734375" style="261" customWidth="1"/>
    <col min="12033" max="12036" width="15.77734375" style="261" customWidth="1"/>
    <col min="12037" max="12037" width="11.5546875" style="261" customWidth="1"/>
    <col min="12038" max="12287" width="8.88671875" style="261"/>
    <col min="12288" max="12288" width="20.77734375" style="261" customWidth="1"/>
    <col min="12289" max="12292" width="15.77734375" style="261" customWidth="1"/>
    <col min="12293" max="12293" width="11.5546875" style="261" customWidth="1"/>
    <col min="12294" max="12543" width="8.88671875" style="261"/>
    <col min="12544" max="12544" width="20.77734375" style="261" customWidth="1"/>
    <col min="12545" max="12548" width="15.77734375" style="261" customWidth="1"/>
    <col min="12549" max="12549" width="11.5546875" style="261" customWidth="1"/>
    <col min="12550" max="12799" width="8.88671875" style="261"/>
    <col min="12800" max="12800" width="20.77734375" style="261" customWidth="1"/>
    <col min="12801" max="12804" width="15.77734375" style="261" customWidth="1"/>
    <col min="12805" max="12805" width="11.5546875" style="261" customWidth="1"/>
    <col min="12806" max="13055" width="8.88671875" style="261"/>
    <col min="13056" max="13056" width="20.77734375" style="261" customWidth="1"/>
    <col min="13057" max="13060" width="15.77734375" style="261" customWidth="1"/>
    <col min="13061" max="13061" width="11.5546875" style="261" customWidth="1"/>
    <col min="13062" max="13311" width="8.88671875" style="261"/>
    <col min="13312" max="13312" width="20.77734375" style="261" customWidth="1"/>
    <col min="13313" max="13316" width="15.77734375" style="261" customWidth="1"/>
    <col min="13317" max="13317" width="11.5546875" style="261" customWidth="1"/>
    <col min="13318" max="13567" width="8.88671875" style="261"/>
    <col min="13568" max="13568" width="20.77734375" style="261" customWidth="1"/>
    <col min="13569" max="13572" width="15.77734375" style="261" customWidth="1"/>
    <col min="13573" max="13573" width="11.5546875" style="261" customWidth="1"/>
    <col min="13574" max="13823" width="8.88671875" style="261"/>
    <col min="13824" max="13824" width="20.77734375" style="261" customWidth="1"/>
    <col min="13825" max="13828" width="15.77734375" style="261" customWidth="1"/>
    <col min="13829" max="13829" width="11.5546875" style="261" customWidth="1"/>
    <col min="13830" max="14079" width="8.88671875" style="261"/>
    <col min="14080" max="14080" width="20.77734375" style="261" customWidth="1"/>
    <col min="14081" max="14084" width="15.77734375" style="261" customWidth="1"/>
    <col min="14085" max="14085" width="11.5546875" style="261" customWidth="1"/>
    <col min="14086" max="14335" width="8.88671875" style="261"/>
    <col min="14336" max="14336" width="20.77734375" style="261" customWidth="1"/>
    <col min="14337" max="14340" width="15.77734375" style="261" customWidth="1"/>
    <col min="14341" max="14341" width="11.5546875" style="261" customWidth="1"/>
    <col min="14342" max="14591" width="8.88671875" style="261"/>
    <col min="14592" max="14592" width="20.77734375" style="261" customWidth="1"/>
    <col min="14593" max="14596" width="15.77734375" style="261" customWidth="1"/>
    <col min="14597" max="14597" width="11.5546875" style="261" customWidth="1"/>
    <col min="14598" max="14847" width="8.88671875" style="261"/>
    <col min="14848" max="14848" width="20.77734375" style="261" customWidth="1"/>
    <col min="14849" max="14852" width="15.77734375" style="261" customWidth="1"/>
    <col min="14853" max="14853" width="11.5546875" style="261" customWidth="1"/>
    <col min="14854" max="15103" width="8.88671875" style="261"/>
    <col min="15104" max="15104" width="20.77734375" style="261" customWidth="1"/>
    <col min="15105" max="15108" width="15.77734375" style="261" customWidth="1"/>
    <col min="15109" max="15109" width="11.5546875" style="261" customWidth="1"/>
    <col min="15110" max="15359" width="8.88671875" style="261"/>
    <col min="15360" max="15360" width="20.77734375" style="261" customWidth="1"/>
    <col min="15361" max="15364" width="15.77734375" style="261" customWidth="1"/>
    <col min="15365" max="15365" width="11.5546875" style="261" customWidth="1"/>
    <col min="15366" max="15615" width="8.88671875" style="261"/>
    <col min="15616" max="15616" width="20.77734375" style="261" customWidth="1"/>
    <col min="15617" max="15620" width="15.77734375" style="261" customWidth="1"/>
    <col min="15621" max="15621" width="11.5546875" style="261" customWidth="1"/>
    <col min="15622" max="15871" width="8.88671875" style="261"/>
    <col min="15872" max="15872" width="20.77734375" style="261" customWidth="1"/>
    <col min="15873" max="15876" width="15.77734375" style="261" customWidth="1"/>
    <col min="15877" max="15877" width="11.5546875" style="261" customWidth="1"/>
    <col min="15878" max="16127" width="8.88671875" style="261"/>
    <col min="16128" max="16128" width="20.77734375" style="261" customWidth="1"/>
    <col min="16129" max="16132" width="15.77734375" style="261" customWidth="1"/>
    <col min="16133" max="16133" width="11.5546875" style="261" customWidth="1"/>
    <col min="16134" max="16384" width="8.88671875" style="261"/>
  </cols>
  <sheetData>
    <row r="1" spans="1:7" ht="15.6" x14ac:dyDescent="0.3">
      <c r="A1" s="285" t="s">
        <v>284</v>
      </c>
    </row>
    <row r="4" spans="1:7" ht="19.95" customHeight="1" thickBot="1" x14ac:dyDescent="0.3">
      <c r="A4" s="262"/>
      <c r="B4" s="262"/>
      <c r="C4" s="262"/>
      <c r="D4" s="262"/>
      <c r="E4" s="262"/>
    </row>
    <row r="5" spans="1:7" ht="60" customHeight="1" thickTop="1" thickBot="1" x14ac:dyDescent="0.3">
      <c r="A5" s="265" t="s">
        <v>278</v>
      </c>
      <c r="B5" s="266" t="s">
        <v>279</v>
      </c>
      <c r="C5" s="266" t="s">
        <v>280</v>
      </c>
      <c r="D5" s="266" t="s">
        <v>281</v>
      </c>
      <c r="E5" s="266" t="s">
        <v>3</v>
      </c>
      <c r="F5" s="266" t="s">
        <v>4</v>
      </c>
      <c r="G5" s="270" t="s">
        <v>9</v>
      </c>
    </row>
    <row r="6" spans="1:7" ht="19.95" customHeight="1" thickTop="1" x14ac:dyDescent="0.25">
      <c r="A6" s="270">
        <v>1870</v>
      </c>
      <c r="B6" s="271">
        <f>B8+0.005</f>
        <v>6.6222222222222224E-2</v>
      </c>
      <c r="C6" s="271">
        <f>AVERAGE(C$42:C$51)/0.9</f>
        <v>7.4999999999999997E-2</v>
      </c>
      <c r="D6" s="271">
        <f>D8</f>
        <v>7.7777777777777779E-2</v>
      </c>
      <c r="E6" s="271">
        <f>AVERAGE(E$42:E$51)</f>
        <v>0.08</v>
      </c>
      <c r="F6" s="271">
        <f>AVERAGE(F$42:F$51)</f>
        <v>4.8927979212240458E-2</v>
      </c>
      <c r="G6" s="275">
        <f>AVERAGE(B6:F6)</f>
        <v>6.9585595842448084E-2</v>
      </c>
    </row>
    <row r="7" spans="1:7" ht="19.95" customHeight="1" x14ac:dyDescent="0.25">
      <c r="A7" s="274"/>
      <c r="B7" s="275"/>
      <c r="C7" s="275"/>
      <c r="D7" s="275"/>
      <c r="E7" s="275"/>
      <c r="F7" s="275"/>
      <c r="G7" s="274"/>
    </row>
    <row r="8" spans="1:7" ht="19.95" customHeight="1" x14ac:dyDescent="0.25">
      <c r="A8" s="274">
        <v>1880</v>
      </c>
      <c r="B8" s="275">
        <f>B12</f>
        <v>6.122222222222222E-2</v>
      </c>
      <c r="C8" s="275">
        <f>AVERAGE(C$52:C$61)/0.9</f>
        <v>8.8888888888888892E-2</v>
      </c>
      <c r="D8" s="275">
        <f>AVERAGE(D$52:D$61)/0.9</f>
        <v>7.7777777777777779E-2</v>
      </c>
      <c r="E8" s="275">
        <f>AVERAGE(E$52:E$61)</f>
        <v>0.08</v>
      </c>
      <c r="F8" s="275">
        <f>AVERAGE(F$52:F$61)</f>
        <v>6.380528686357638E-2</v>
      </c>
      <c r="G8" s="275">
        <f>AVERAGE(B8:F8)</f>
        <v>7.4338835150493054E-2</v>
      </c>
    </row>
    <row r="9" spans="1:7" ht="19.95" customHeight="1" x14ac:dyDescent="0.25">
      <c r="A9" s="274"/>
      <c r="B9" s="275"/>
      <c r="C9" s="275"/>
      <c r="D9" s="275"/>
      <c r="E9" s="275"/>
      <c r="F9" s="275"/>
      <c r="G9" s="274"/>
    </row>
    <row r="10" spans="1:7" ht="19.95" customHeight="1" x14ac:dyDescent="0.25">
      <c r="A10" s="274">
        <v>1890</v>
      </c>
      <c r="B10" s="275">
        <f>B12+0.005</f>
        <v>6.6222222222222224E-2</v>
      </c>
      <c r="C10" s="275">
        <f>AVERAGE(C$62:C$71)/0.9</f>
        <v>8.4444444444444447E-2</v>
      </c>
      <c r="D10" s="275">
        <f>AVERAGE(D$62:D$71)/0.9</f>
        <v>9.5555555555555546E-2</v>
      </c>
      <c r="E10" s="275">
        <f>AVERAGE(E$62:E$71)</f>
        <v>8.8409034166037112E-2</v>
      </c>
      <c r="F10" s="275">
        <f>AVERAGE(F$62:F$71)</f>
        <v>7.0089043188267516E-2</v>
      </c>
      <c r="G10" s="275">
        <f>AVERAGE(B10:F10)</f>
        <v>8.0944059915305372E-2</v>
      </c>
    </row>
    <row r="11" spans="1:7" ht="19.95" customHeight="1" x14ac:dyDescent="0.25">
      <c r="A11" s="274"/>
      <c r="B11" s="275"/>
      <c r="C11" s="275"/>
      <c r="D11" s="275"/>
      <c r="E11" s="275"/>
      <c r="F11" s="275"/>
      <c r="G11" s="274"/>
    </row>
    <row r="12" spans="1:7" ht="19.95" customHeight="1" x14ac:dyDescent="0.25">
      <c r="A12" s="274">
        <v>1900</v>
      </c>
      <c r="B12" s="275">
        <f>AVERAGE(B$72:B$81)/0.9</f>
        <v>6.122222222222222E-2</v>
      </c>
      <c r="C12" s="275">
        <f>AVERAGE(C$72:C$81)/0.9</f>
        <v>9.722222222222221E-2</v>
      </c>
      <c r="D12" s="275">
        <f>AVERAGE(D$72:D$81)/0.9</f>
        <v>9.1111111111111115E-2</v>
      </c>
      <c r="E12" s="275">
        <f>AVERAGE(E$72:E$81)</f>
        <v>8.801097605073277E-2</v>
      </c>
      <c r="F12" s="275">
        <f>AVERAGE(F$72:F$81)</f>
        <v>7.4383816678456352E-2</v>
      </c>
      <c r="G12" s="275">
        <f>AVERAGE(B12:F12)</f>
        <v>8.2390069656948936E-2</v>
      </c>
    </row>
    <row r="13" spans="1:7" ht="19.95" customHeight="1" x14ac:dyDescent="0.25">
      <c r="A13" s="274"/>
      <c r="B13" s="275"/>
      <c r="C13" s="275"/>
      <c r="D13" s="275"/>
      <c r="E13" s="275"/>
      <c r="F13" s="275"/>
      <c r="G13" s="274"/>
    </row>
    <row r="14" spans="1:7" ht="19.95" customHeight="1" x14ac:dyDescent="0.25">
      <c r="A14" s="274">
        <v>1910</v>
      </c>
      <c r="B14" s="275">
        <f>AVERAGE(B$82:B$91)/0.9</f>
        <v>7.2099999999999984E-2</v>
      </c>
      <c r="C14" s="275">
        <f>AVERAGE(C$82:C$91)/0.9</f>
        <v>0.10777777777777778</v>
      </c>
      <c r="D14" s="275">
        <f>AVERAGE(D$82:D$91)/0.9</f>
        <v>0.1074074074074074</v>
      </c>
      <c r="E14" s="275">
        <f>AVERAGE(E$82:E$91)</f>
        <v>7.5762547982657275E-2</v>
      </c>
      <c r="F14" s="275">
        <f>AVERAGE(F$82:F$91)</f>
        <v>8.9429311216599111E-2</v>
      </c>
      <c r="G14" s="275">
        <f>AVERAGE(B14:F14)</f>
        <v>9.0495408876888311E-2</v>
      </c>
    </row>
    <row r="15" spans="1:7" ht="19.95" customHeight="1" x14ac:dyDescent="0.25">
      <c r="A15" s="274"/>
      <c r="B15" s="275"/>
      <c r="C15" s="275"/>
      <c r="D15" s="275"/>
      <c r="E15" s="275"/>
      <c r="F15" s="275"/>
      <c r="G15" s="274"/>
    </row>
    <row r="16" spans="1:7" ht="19.95" customHeight="1" x14ac:dyDescent="0.25">
      <c r="A16" s="274">
        <v>1920</v>
      </c>
      <c r="B16" s="275">
        <f>AVERAGE(B$92:B$101)/0.9</f>
        <v>0.11207777777777776</v>
      </c>
      <c r="C16" s="275">
        <f>AVERAGE(C$87:C$92)/0.9</f>
        <v>0.17055555555555554</v>
      </c>
      <c r="D16" s="275">
        <f>AVERAGE(D$92:D$101)/0.9</f>
        <v>0.12611111111111109</v>
      </c>
      <c r="E16" s="275">
        <f>AVERAGE(E$92:E$101)</f>
        <v>0.13895697927070211</v>
      </c>
      <c r="F16" s="275">
        <f>AVERAGE(F$92:F$101)</f>
        <v>0.17025885638691865</v>
      </c>
      <c r="G16" s="275">
        <f>AVERAGE(B16:F16)</f>
        <v>0.14359205602041303</v>
      </c>
    </row>
    <row r="17" spans="1:7" ht="19.95" customHeight="1" x14ac:dyDescent="0.25">
      <c r="A17" s="274"/>
      <c r="B17" s="275"/>
      <c r="C17" s="275"/>
      <c r="D17" s="275"/>
      <c r="E17" s="275"/>
      <c r="F17" s="275"/>
      <c r="G17" s="274"/>
    </row>
    <row r="18" spans="1:7" ht="19.95" customHeight="1" x14ac:dyDescent="0.25">
      <c r="A18" s="274">
        <v>1930</v>
      </c>
      <c r="B18" s="275">
        <f>AVERAGE(B$102:B$111)/0.9</f>
        <v>0.16558888888888887</v>
      </c>
      <c r="C18" s="275">
        <f>AVERAGE(C$102:C$111)/0.9</f>
        <v>0.20555555555555555</v>
      </c>
      <c r="D18" s="275">
        <f>AVERAGE(D$102:D$111)/0.9</f>
        <v>0.14944444444444446</v>
      </c>
      <c r="E18" s="275">
        <f>AVERAGE(E$102:E$111)</f>
        <v>0.18730760721244813</v>
      </c>
      <c r="F18" s="275">
        <f>AVERAGE(F$102:F$111)</f>
        <v>0.20525975827802753</v>
      </c>
      <c r="G18" s="275">
        <f>AVERAGE(B18:F18)</f>
        <v>0.1826312508758729</v>
      </c>
    </row>
    <row r="19" spans="1:7" ht="19.95" customHeight="1" x14ac:dyDescent="0.25">
      <c r="A19" s="274"/>
      <c r="B19" s="275"/>
      <c r="C19" s="275"/>
      <c r="D19" s="275"/>
      <c r="E19" s="275"/>
      <c r="F19" s="275"/>
      <c r="G19" s="274"/>
    </row>
    <row r="20" spans="1:7" ht="19.95" customHeight="1" x14ac:dyDescent="0.25">
      <c r="A20" s="274">
        <v>1940</v>
      </c>
      <c r="B20" s="275">
        <f>AVERAGE(B$112:B$121)/0.9</f>
        <v>0.23848888888888889</v>
      </c>
      <c r="C20" s="275">
        <f>AVERAGE(C$112:C$121)/0.9</f>
        <v>0.29499999999999993</v>
      </c>
      <c r="D20" s="275">
        <f>AVERAGE(D$112:D$121)/0.9</f>
        <v>0.21236839820624892</v>
      </c>
      <c r="E20" s="275">
        <f>AVERAGE(E$112:E$121)</f>
        <v>0.21282256615234033</v>
      </c>
      <c r="F20" s="275"/>
      <c r="G20" s="275">
        <f>AVERAGE(B20:F20)</f>
        <v>0.23966996331186949</v>
      </c>
    </row>
    <row r="21" spans="1:7" ht="19.95" customHeight="1" x14ac:dyDescent="0.25">
      <c r="A21" s="274"/>
      <c r="B21" s="275"/>
      <c r="C21" s="275"/>
      <c r="D21" s="275"/>
      <c r="E21" s="275"/>
      <c r="F21" s="275"/>
      <c r="G21" s="274"/>
    </row>
    <row r="22" spans="1:7" ht="19.95" customHeight="1" x14ac:dyDescent="0.25">
      <c r="A22" s="274">
        <v>1950</v>
      </c>
      <c r="B22" s="275">
        <f>AVERAGE(B$122:B$131)/0.9</f>
        <v>0.26910000000000001</v>
      </c>
      <c r="C22" s="275">
        <f>AVERAGE(C$122:C$131)/0.9</f>
        <v>0.36196644943632028</v>
      </c>
      <c r="D22" s="275">
        <f>AVERAGE(D$122:D$131)/0.9</f>
        <v>0.27737067028849594</v>
      </c>
      <c r="E22" s="275">
        <f>AVERAGE(E$122:E$131)</f>
        <v>0.31027186798301809</v>
      </c>
      <c r="F22" s="275">
        <f>AVERAGE(F$122:F$131)</f>
        <v>0.31610647561019711</v>
      </c>
      <c r="G22" s="275">
        <f>AVERAGE(B22:F22)</f>
        <v>0.30696309266360633</v>
      </c>
    </row>
    <row r="23" spans="1:7" ht="19.95" customHeight="1" x14ac:dyDescent="0.25">
      <c r="A23" s="274"/>
      <c r="B23" s="275"/>
      <c r="C23" s="275"/>
      <c r="D23" s="275"/>
      <c r="E23" s="275"/>
      <c r="F23" s="275"/>
      <c r="G23" s="274"/>
    </row>
    <row r="24" spans="1:7" ht="19.95" customHeight="1" x14ac:dyDescent="0.25">
      <c r="A24" s="274">
        <v>1960</v>
      </c>
      <c r="B24" s="275">
        <f>AVERAGE(B$132:B$141)/0.9</f>
        <v>0.28414444444444437</v>
      </c>
      <c r="C24" s="275">
        <f>AVERAGE(C$132:C$141)/0.9</f>
        <v>0.35462323511365096</v>
      </c>
      <c r="D24" s="275">
        <f>AVERAGE(D$132:D$141)/0.9</f>
        <v>0.37230501462010468</v>
      </c>
      <c r="E24" s="275">
        <f>AVERAGE(E$132:E$141)</f>
        <v>0.35233797082871077</v>
      </c>
      <c r="F24" s="275">
        <f>AVERAGE(F$132:F$141)</f>
        <v>0.35083128492233606</v>
      </c>
      <c r="G24" s="275">
        <f>AVERAGE(B24:F24)</f>
        <v>0.34284838998584938</v>
      </c>
    </row>
    <row r="25" spans="1:7" ht="19.95" customHeight="1" x14ac:dyDescent="0.25">
      <c r="A25" s="274"/>
      <c r="B25" s="275"/>
      <c r="C25" s="275"/>
      <c r="D25" s="275"/>
      <c r="E25" s="275"/>
      <c r="F25" s="275"/>
      <c r="G25" s="274"/>
    </row>
    <row r="26" spans="1:7" ht="19.95" customHeight="1" x14ac:dyDescent="0.25">
      <c r="A26" s="274">
        <v>1970</v>
      </c>
      <c r="B26" s="275">
        <f>AVERAGE(B$142:B$151)/0.9</f>
        <v>0.29716666666666675</v>
      </c>
      <c r="C26" s="275">
        <f>AVERAGE(C$142:C$151)/0.9</f>
        <v>0.37603677088248821</v>
      </c>
      <c r="D26" s="275">
        <f>AVERAGE(D$142:D$151)/0.9</f>
        <v>0.47112355877848555</v>
      </c>
      <c r="E26" s="275">
        <f>AVERAGE(E$142:E$151)</f>
        <v>0.38938893680191</v>
      </c>
      <c r="F26" s="275">
        <f>AVERAGE(F$142:F$151)</f>
        <v>0.40860198574323825</v>
      </c>
      <c r="G26" s="275">
        <f>AVERAGE(B26:F26)</f>
        <v>0.3884635837745577</v>
      </c>
    </row>
    <row r="27" spans="1:7" ht="19.95" customHeight="1" x14ac:dyDescent="0.25">
      <c r="A27" s="274"/>
      <c r="B27" s="275"/>
      <c r="C27" s="275"/>
      <c r="D27" s="275"/>
      <c r="E27" s="275"/>
      <c r="F27" s="275"/>
      <c r="G27" s="274"/>
    </row>
    <row r="28" spans="1:7" ht="19.95" customHeight="1" x14ac:dyDescent="0.25">
      <c r="A28" s="274">
        <v>1980</v>
      </c>
      <c r="B28" s="275">
        <f>AVERAGE(B$152:B$161)/0.9</f>
        <v>0.30729999999999996</v>
      </c>
      <c r="C28" s="275">
        <f>AVERAGE(C$152:C$161)/0.9</f>
        <v>0.40641543716396306</v>
      </c>
      <c r="D28" s="275">
        <f>AVERAGE(D$152:D$161)/0.9</f>
        <v>0.54153866473168522</v>
      </c>
      <c r="E28" s="275">
        <f>AVERAGE(E$152:E$161)</f>
        <v>0.4629911992995619</v>
      </c>
      <c r="F28" s="275">
        <f>AVERAGE(F$152:F$161)</f>
        <v>0.42850163741456893</v>
      </c>
      <c r="G28" s="275">
        <f>AVERAGE(B28:F28)</f>
        <v>0.4293493877219558</v>
      </c>
    </row>
    <row r="29" spans="1:7" ht="19.95" customHeight="1" x14ac:dyDescent="0.25">
      <c r="A29" s="274"/>
      <c r="B29" s="275"/>
      <c r="C29" s="275"/>
      <c r="D29" s="275"/>
      <c r="E29" s="275"/>
      <c r="F29" s="275"/>
      <c r="G29" s="274"/>
    </row>
    <row r="30" spans="1:7" ht="19.95" customHeight="1" x14ac:dyDescent="0.25">
      <c r="A30" s="274">
        <v>1990</v>
      </c>
      <c r="B30" s="275">
        <f>AVERAGE(B$162:B$171)/0.9</f>
        <v>0.30653333333333332</v>
      </c>
      <c r="C30" s="275">
        <f>AVERAGE(C$162:C$171)/0.9</f>
        <v>0.37997012799540331</v>
      </c>
      <c r="D30" s="275">
        <f>AVERAGE(D$162:D$171)/0.9</f>
        <v>0.5463335924860715</v>
      </c>
      <c r="E30" s="275">
        <f>AVERAGE(E$162:E$171)</f>
        <v>0.48322583154460086</v>
      </c>
      <c r="F30" s="275">
        <f>AVERAGE(F$162:F$171)</f>
        <v>0.44798388411533641</v>
      </c>
      <c r="G30" s="275">
        <f>AVERAGE(B30:F30)</f>
        <v>0.43280935389494901</v>
      </c>
    </row>
    <row r="31" spans="1:7" ht="19.95" customHeight="1" x14ac:dyDescent="0.25">
      <c r="A31" s="274"/>
      <c r="B31" s="275"/>
      <c r="C31" s="275"/>
      <c r="D31" s="275"/>
      <c r="E31" s="275"/>
      <c r="F31" s="275"/>
      <c r="G31" s="274"/>
    </row>
    <row r="32" spans="1:7" ht="19.95" customHeight="1" x14ac:dyDescent="0.25">
      <c r="A32" s="274">
        <v>2000</v>
      </c>
      <c r="B32" s="275">
        <f>AVERAGE(B$172:B$181)/0.9</f>
        <v>0.30083950617283944</v>
      </c>
      <c r="C32" s="275">
        <f>AVERAGE(C$172:C$181)/0.9</f>
        <v>0.39561305204593494</v>
      </c>
      <c r="D32" s="275">
        <f>AVERAGE(D$172:D$181)/0.9</f>
        <v>0.54640337613747225</v>
      </c>
      <c r="E32" s="275">
        <f>AVERAGE(E$172:E$181)</f>
        <v>0.4937144763139153</v>
      </c>
      <c r="F32" s="275">
        <f>AVERAGE(F$172:F$181)</f>
        <v>0.45081574701424987</v>
      </c>
      <c r="G32" s="275">
        <f>AVERAGE(B32:F32)</f>
        <v>0.43747723153688234</v>
      </c>
    </row>
    <row r="33" spans="1:7" ht="19.95" customHeight="1" x14ac:dyDescent="0.25">
      <c r="A33" s="274">
        <v>2005</v>
      </c>
      <c r="B33" s="275"/>
      <c r="C33" s="275"/>
      <c r="D33" s="275"/>
      <c r="E33" s="275"/>
      <c r="F33" s="275"/>
      <c r="G33" s="275"/>
    </row>
    <row r="34" spans="1:7" ht="19.95" customHeight="1" x14ac:dyDescent="0.25">
      <c r="A34" s="274">
        <v>2010</v>
      </c>
      <c r="B34" s="275">
        <f>AVERAGE(B$179:B$180)/0.9</f>
        <v>0.3085</v>
      </c>
      <c r="C34" s="275">
        <f>AVERAGE(C$179:C$180)/0.9</f>
        <v>0.40090532760716713</v>
      </c>
      <c r="D34" s="275">
        <f>AVERAGE(D$179:D$180)/0.9</f>
        <v>0.53628623474565984</v>
      </c>
      <c r="E34" s="275">
        <f>AVERAGE(E$178:E$179)</f>
        <v>0.49697520143616047</v>
      </c>
      <c r="F34" s="275">
        <f>AVERAGE(F$182:F$183)</f>
        <v>0.44126048158371689</v>
      </c>
      <c r="G34" s="275">
        <f>AVERAGE(B34:F34)</f>
        <v>0.43678544907454081</v>
      </c>
    </row>
    <row r="35" spans="1:7" ht="19.95" customHeight="1" thickBot="1" x14ac:dyDescent="0.3">
      <c r="A35" s="278">
        <v>2015</v>
      </c>
      <c r="B35" s="279">
        <f>AVERAGE(B189:B190)/0.85</f>
        <v>0.31058823529411766</v>
      </c>
      <c r="C35" s="279">
        <f>AVERAGE(C189:C190)/0.85</f>
        <v>0.39294117647058829</v>
      </c>
      <c r="D35" s="279">
        <f>AVERAGE(D189:D190)/0.85</f>
        <v>0.50882352941176467</v>
      </c>
      <c r="E35" s="279">
        <f>AVERAGE(E189:E190)/0.85</f>
        <v>0.51764705882352946</v>
      </c>
      <c r="F35" s="279">
        <f>AVERAGE(F190)/0.85</f>
        <v>0.45411764705882357</v>
      </c>
      <c r="G35" s="279">
        <f>AVERAGE(B35:F35)</f>
        <v>0.43682352941176472</v>
      </c>
    </row>
    <row r="36" spans="1:7" ht="19.95" customHeight="1" thickTop="1" x14ac:dyDescent="0.25">
      <c r="A36" s="262"/>
      <c r="B36" s="262"/>
      <c r="C36" s="262"/>
      <c r="D36" s="262"/>
      <c r="E36" s="262"/>
    </row>
    <row r="37" spans="1:7" ht="19.95" customHeight="1" thickBot="1" x14ac:dyDescent="0.3">
      <c r="A37" s="262"/>
      <c r="B37" s="262"/>
      <c r="C37" s="262"/>
      <c r="D37" s="262"/>
      <c r="E37" s="262"/>
    </row>
    <row r="38" spans="1:7" ht="19.95" customHeight="1" thickTop="1" x14ac:dyDescent="0.25">
      <c r="A38" s="263" t="s">
        <v>283</v>
      </c>
      <c r="B38" s="264"/>
      <c r="C38" s="264"/>
      <c r="D38" s="264"/>
      <c r="E38" s="264"/>
      <c r="F38" s="290" t="s">
        <v>293</v>
      </c>
    </row>
    <row r="39" spans="1:7" ht="52.2" customHeight="1" x14ac:dyDescent="0.25">
      <c r="A39" s="267" t="s">
        <v>169</v>
      </c>
      <c r="B39" s="287" t="s">
        <v>288</v>
      </c>
      <c r="C39" s="287" t="s">
        <v>287</v>
      </c>
      <c r="D39" s="287" t="s">
        <v>289</v>
      </c>
      <c r="E39" s="287" t="s">
        <v>290</v>
      </c>
      <c r="F39" s="288" t="s">
        <v>291</v>
      </c>
    </row>
    <row r="40" spans="1:7" x14ac:dyDescent="0.25">
      <c r="A40" s="267">
        <v>1868</v>
      </c>
      <c r="B40" s="272"/>
      <c r="C40" s="273">
        <v>7.3999999999999996E-2</v>
      </c>
      <c r="D40" s="273"/>
      <c r="E40" s="272"/>
      <c r="F40" s="291"/>
    </row>
    <row r="41" spans="1:7" x14ac:dyDescent="0.25">
      <c r="A41" s="267">
        <v>1869</v>
      </c>
      <c r="B41" s="272"/>
      <c r="C41" s="273"/>
      <c r="D41" s="273"/>
      <c r="E41" s="272"/>
      <c r="F41" s="291"/>
    </row>
    <row r="42" spans="1:7" x14ac:dyDescent="0.25">
      <c r="A42" s="267">
        <v>1870</v>
      </c>
      <c r="B42" s="272"/>
      <c r="C42" s="273"/>
      <c r="D42" s="273"/>
      <c r="E42" s="277">
        <v>0.08</v>
      </c>
      <c r="F42" s="276">
        <v>5.1335818577197892E-2</v>
      </c>
    </row>
    <row r="43" spans="1:7" x14ac:dyDescent="0.25">
      <c r="A43" s="267">
        <v>1871</v>
      </c>
      <c r="B43" s="272"/>
      <c r="C43" s="273"/>
      <c r="D43" s="273"/>
      <c r="E43" s="277"/>
      <c r="F43" s="276">
        <v>4.8240919146506821E-2</v>
      </c>
    </row>
    <row r="44" spans="1:7" x14ac:dyDescent="0.25">
      <c r="A44" s="267">
        <v>1872</v>
      </c>
      <c r="B44" s="272"/>
      <c r="C44" s="273">
        <v>6.8000000000000005E-2</v>
      </c>
      <c r="D44" s="273"/>
      <c r="E44" s="277"/>
      <c r="F44" s="276">
        <v>4.4686353521380888E-2</v>
      </c>
    </row>
    <row r="45" spans="1:7" x14ac:dyDescent="0.25">
      <c r="A45" s="267">
        <v>1873</v>
      </c>
      <c r="B45" s="272"/>
      <c r="C45" s="273"/>
      <c r="D45" s="273"/>
      <c r="E45" s="277"/>
      <c r="F45" s="276">
        <v>4.8133704735376044E-2</v>
      </c>
    </row>
    <row r="46" spans="1:7" x14ac:dyDescent="0.25">
      <c r="A46" s="267">
        <v>1874</v>
      </c>
      <c r="B46" s="272"/>
      <c r="C46" s="273"/>
      <c r="D46" s="273"/>
      <c r="E46" s="277"/>
      <c r="F46" s="276">
        <v>4.3389275480966022E-2</v>
      </c>
    </row>
    <row r="47" spans="1:7" x14ac:dyDescent="0.25">
      <c r="A47" s="267">
        <v>1875</v>
      </c>
      <c r="B47" s="272"/>
      <c r="C47" s="277">
        <v>6.7000000000000004E-2</v>
      </c>
      <c r="D47" s="273"/>
      <c r="E47" s="277"/>
      <c r="F47" s="276">
        <v>4.6431312356101311E-2</v>
      </c>
    </row>
    <row r="48" spans="1:7" x14ac:dyDescent="0.25">
      <c r="A48" s="267">
        <v>1876</v>
      </c>
      <c r="B48" s="272"/>
      <c r="C48" s="273"/>
      <c r="D48" s="273"/>
      <c r="E48" s="277"/>
      <c r="F48" s="276">
        <v>4.8124162572577046E-2</v>
      </c>
    </row>
    <row r="49" spans="1:6" x14ac:dyDescent="0.25">
      <c r="A49" s="267">
        <v>1877</v>
      </c>
      <c r="B49" s="272"/>
      <c r="C49" s="273"/>
      <c r="D49" s="273"/>
      <c r="E49" s="277"/>
      <c r="F49" s="276">
        <v>5.0189502698977831E-2</v>
      </c>
    </row>
    <row r="50" spans="1:6" x14ac:dyDescent="0.25">
      <c r="A50" s="267">
        <v>1878</v>
      </c>
      <c r="B50" s="272"/>
      <c r="C50" s="273"/>
      <c r="D50" s="273"/>
      <c r="E50" s="277"/>
      <c r="F50" s="276">
        <v>5.0408414456752822E-2</v>
      </c>
    </row>
    <row r="51" spans="1:6" x14ac:dyDescent="0.25">
      <c r="A51" s="267">
        <v>1879</v>
      </c>
      <c r="B51" s="272"/>
      <c r="C51" s="273"/>
      <c r="D51" s="273"/>
      <c r="E51" s="277"/>
      <c r="F51" s="276">
        <v>5.8340328576567929E-2</v>
      </c>
    </row>
    <row r="52" spans="1:6" x14ac:dyDescent="0.25">
      <c r="A52" s="267">
        <v>1880</v>
      </c>
      <c r="B52" s="272"/>
      <c r="C52" s="273">
        <v>7.4999999999999997E-2</v>
      </c>
      <c r="D52" s="273">
        <v>7.0000000000000007E-2</v>
      </c>
      <c r="E52" s="277">
        <v>0.08</v>
      </c>
      <c r="F52" s="276">
        <v>5.9772969137992196E-2</v>
      </c>
    </row>
    <row r="53" spans="1:6" x14ac:dyDescent="0.25">
      <c r="A53" s="267">
        <v>1881</v>
      </c>
      <c r="B53" s="272"/>
      <c r="C53" s="273"/>
      <c r="D53" s="273"/>
      <c r="E53" s="277"/>
      <c r="F53" s="276">
        <v>6.1953017042837399E-2</v>
      </c>
    </row>
    <row r="54" spans="1:6" x14ac:dyDescent="0.25">
      <c r="A54" s="267">
        <v>1882</v>
      </c>
      <c r="B54" s="272"/>
      <c r="C54" s="273"/>
      <c r="D54" s="273"/>
      <c r="E54" s="277"/>
      <c r="F54" s="276">
        <v>6.316751385001998E-2</v>
      </c>
    </row>
    <row r="55" spans="1:6" x14ac:dyDescent="0.25">
      <c r="A55" s="267">
        <v>1883</v>
      </c>
      <c r="B55" s="272"/>
      <c r="C55" s="273"/>
      <c r="D55" s="273"/>
      <c r="E55" s="277"/>
      <c r="F55" s="276">
        <v>6.0661459198936341E-2</v>
      </c>
    </row>
    <row r="56" spans="1:6" x14ac:dyDescent="0.25">
      <c r="A56" s="267">
        <v>1884</v>
      </c>
      <c r="B56" s="272"/>
      <c r="C56" s="273"/>
      <c r="D56" s="273"/>
      <c r="E56" s="277"/>
      <c r="F56" s="276">
        <v>6.0814810828265425E-2</v>
      </c>
    </row>
    <row r="57" spans="1:6" x14ac:dyDescent="0.25">
      <c r="A57" s="267">
        <v>1885</v>
      </c>
      <c r="B57" s="272"/>
      <c r="C57" s="273">
        <v>8.5000000000000006E-2</v>
      </c>
      <c r="D57" s="273"/>
      <c r="E57" s="277"/>
      <c r="F57" s="276">
        <v>6.0905305861001395E-2</v>
      </c>
    </row>
    <row r="58" spans="1:6" x14ac:dyDescent="0.25">
      <c r="A58" s="267">
        <v>1886</v>
      </c>
      <c r="B58" s="272"/>
      <c r="C58" s="273"/>
      <c r="D58" s="273"/>
      <c r="E58" s="277"/>
      <c r="F58" s="276">
        <v>6.7972958698637356E-2</v>
      </c>
    </row>
    <row r="59" spans="1:6" x14ac:dyDescent="0.25">
      <c r="A59" s="267">
        <v>1887</v>
      </c>
      <c r="B59" s="272"/>
      <c r="C59" s="273"/>
      <c r="D59" s="273"/>
      <c r="E59" s="277"/>
      <c r="F59" s="276">
        <v>6.5164338750713952E-2</v>
      </c>
    </row>
    <row r="60" spans="1:6" x14ac:dyDescent="0.25">
      <c r="A60" s="267">
        <v>1888</v>
      </c>
      <c r="B60" s="272"/>
      <c r="C60" s="273"/>
      <c r="D60" s="273"/>
      <c r="E60" s="277"/>
      <c r="F60" s="276">
        <v>6.7101449275362338E-2</v>
      </c>
    </row>
    <row r="61" spans="1:6" x14ac:dyDescent="0.25">
      <c r="A61" s="267">
        <v>1889</v>
      </c>
      <c r="B61" s="272"/>
      <c r="C61" s="273"/>
      <c r="D61" s="273"/>
      <c r="E61" s="277"/>
      <c r="F61" s="276">
        <v>7.0539045991997479E-2</v>
      </c>
    </row>
    <row r="62" spans="1:6" x14ac:dyDescent="0.25">
      <c r="A62" s="267">
        <v>1890</v>
      </c>
      <c r="B62" s="272"/>
      <c r="C62" s="273">
        <v>7.3999999999999996E-2</v>
      </c>
      <c r="D62" s="273">
        <v>8.5999999999999993E-2</v>
      </c>
      <c r="E62" s="277">
        <v>0.08</v>
      </c>
      <c r="F62" s="276">
        <v>6.8381855111712936E-2</v>
      </c>
    </row>
    <row r="63" spans="1:6" x14ac:dyDescent="0.25">
      <c r="A63" s="267">
        <v>1891</v>
      </c>
      <c r="B63" s="272"/>
      <c r="C63" s="273"/>
      <c r="D63" s="273"/>
      <c r="E63" s="272"/>
      <c r="F63" s="276">
        <v>7.3604398527912021E-2</v>
      </c>
    </row>
    <row r="64" spans="1:6" x14ac:dyDescent="0.25">
      <c r="A64" s="267">
        <v>1892</v>
      </c>
      <c r="B64" s="272"/>
      <c r="C64" s="273"/>
      <c r="D64" s="273"/>
      <c r="E64" s="272"/>
      <c r="F64" s="276">
        <v>6.7697937458416485E-2</v>
      </c>
    </row>
    <row r="65" spans="1:6" x14ac:dyDescent="0.25">
      <c r="A65" s="267">
        <v>1893</v>
      </c>
      <c r="B65" s="272"/>
      <c r="C65" s="273"/>
      <c r="D65" s="273"/>
      <c r="E65" s="272"/>
      <c r="F65" s="276">
        <v>6.8493713534390668E-2</v>
      </c>
    </row>
    <row r="66" spans="1:6" x14ac:dyDescent="0.25">
      <c r="A66" s="267">
        <v>1894</v>
      </c>
      <c r="B66" s="272"/>
      <c r="C66" s="273"/>
      <c r="D66" s="273"/>
      <c r="E66" s="272"/>
      <c r="F66" s="276">
        <v>7.3348821772319939E-2</v>
      </c>
    </row>
    <row r="67" spans="1:6" x14ac:dyDescent="0.25">
      <c r="A67" s="267">
        <v>1895</v>
      </c>
      <c r="B67" s="272"/>
      <c r="C67" s="273">
        <v>7.8E-2</v>
      </c>
      <c r="D67" s="273"/>
      <c r="E67" s="272"/>
      <c r="F67" s="276">
        <v>7.0933227659996045E-2</v>
      </c>
    </row>
    <row r="68" spans="1:6" x14ac:dyDescent="0.25">
      <c r="A68" s="267">
        <v>1896</v>
      </c>
      <c r="B68" s="272"/>
      <c r="C68" s="273"/>
      <c r="D68" s="273"/>
      <c r="E68" s="277">
        <v>8.8743314504783885E-2</v>
      </c>
      <c r="F68" s="276">
        <v>7.1410023370553119E-2</v>
      </c>
    </row>
    <row r="69" spans="1:6" x14ac:dyDescent="0.25">
      <c r="A69" s="267">
        <v>1897</v>
      </c>
      <c r="B69" s="272"/>
      <c r="C69" s="273"/>
      <c r="D69" s="273"/>
      <c r="E69" s="277">
        <v>9.4976904933933542E-2</v>
      </c>
      <c r="F69" s="276">
        <v>6.9209581255883681E-2</v>
      </c>
    </row>
    <row r="70" spans="1:6" x14ac:dyDescent="0.25">
      <c r="A70" s="267">
        <v>1898</v>
      </c>
      <c r="B70" s="272"/>
      <c r="C70" s="273"/>
      <c r="D70" s="273"/>
      <c r="E70" s="277">
        <v>9.1319553886619234E-2</v>
      </c>
      <c r="F70" s="276">
        <v>6.8363354137696855E-2</v>
      </c>
    </row>
    <row r="71" spans="1:6" x14ac:dyDescent="0.25">
      <c r="A71" s="267">
        <v>1899</v>
      </c>
      <c r="B71" s="272"/>
      <c r="C71" s="273"/>
      <c r="D71" s="273"/>
      <c r="E71" s="277">
        <v>8.7005397504848897E-2</v>
      </c>
      <c r="F71" s="276">
        <v>6.9447519053793372E-2</v>
      </c>
    </row>
    <row r="72" spans="1:6" x14ac:dyDescent="0.25">
      <c r="A72" s="267">
        <v>1900</v>
      </c>
      <c r="B72" s="272"/>
      <c r="C72" s="273">
        <v>7.9000000000000001E-2</v>
      </c>
      <c r="D72" s="273">
        <v>8.2000000000000003E-2</v>
      </c>
      <c r="E72" s="277">
        <v>8.7393326573438082E-2</v>
      </c>
      <c r="F72" s="276">
        <v>7.1180985392423873E-2</v>
      </c>
    </row>
    <row r="73" spans="1:6" x14ac:dyDescent="0.25">
      <c r="A73" s="267">
        <v>1901</v>
      </c>
      <c r="B73" s="272"/>
      <c r="C73" s="273"/>
      <c r="D73" s="273"/>
      <c r="E73" s="277">
        <v>8.8432842640549791E-2</v>
      </c>
      <c r="F73" s="276">
        <v>7.5360565443025884E-2</v>
      </c>
    </row>
    <row r="74" spans="1:6" x14ac:dyDescent="0.25">
      <c r="A74" s="267">
        <v>1902</v>
      </c>
      <c r="B74" s="273">
        <v>5.6100000000000004E-2</v>
      </c>
      <c r="C74" s="273"/>
      <c r="D74" s="273"/>
      <c r="E74" s="277">
        <v>8.9828968251453672E-2</v>
      </c>
      <c r="F74" s="276">
        <v>7.5796537882589055E-2</v>
      </c>
    </row>
    <row r="75" spans="1:6" x14ac:dyDescent="0.25">
      <c r="A75" s="267">
        <v>1903</v>
      </c>
      <c r="B75" s="273">
        <v>5.5199999999999999E-2</v>
      </c>
      <c r="C75" s="273"/>
      <c r="D75" s="273"/>
      <c r="E75" s="277">
        <v>8.9042019470311845E-2</v>
      </c>
      <c r="F75" s="276">
        <v>7.2046783625730998E-2</v>
      </c>
    </row>
    <row r="76" spans="1:6" x14ac:dyDescent="0.25">
      <c r="A76" s="267">
        <v>1904</v>
      </c>
      <c r="B76" s="273">
        <v>5.7000000000000002E-2</v>
      </c>
      <c r="C76" s="273"/>
      <c r="D76" s="273"/>
      <c r="E76" s="277">
        <v>8.7600720561805762E-2</v>
      </c>
      <c r="F76" s="276">
        <v>7.0602335758285242E-2</v>
      </c>
    </row>
    <row r="77" spans="1:6" x14ac:dyDescent="0.25">
      <c r="A77" s="267">
        <v>1905</v>
      </c>
      <c r="B77" s="273">
        <v>5.3099999999999994E-2</v>
      </c>
      <c r="C77" s="273">
        <v>9.6000000000000002E-2</v>
      </c>
      <c r="D77" s="273"/>
      <c r="E77" s="277">
        <v>8.7089830295816018E-2</v>
      </c>
      <c r="F77" s="276">
        <v>7.1378713063261046E-2</v>
      </c>
    </row>
    <row r="78" spans="1:6" x14ac:dyDescent="0.25">
      <c r="A78" s="267">
        <v>1906</v>
      </c>
      <c r="B78" s="273">
        <v>5.2600000000000001E-2</v>
      </c>
      <c r="C78" s="273"/>
      <c r="D78" s="273"/>
      <c r="E78" s="277">
        <v>9.0194997052263068E-2</v>
      </c>
      <c r="F78" s="276">
        <v>7.2646606850741091E-2</v>
      </c>
    </row>
    <row r="79" spans="1:6" x14ac:dyDescent="0.25">
      <c r="A79" s="267">
        <v>1907</v>
      </c>
      <c r="B79" s="273">
        <v>5.0999999999999997E-2</v>
      </c>
      <c r="C79" s="273"/>
      <c r="D79" s="273"/>
      <c r="E79" s="277">
        <v>8.6399032179744761E-2</v>
      </c>
      <c r="F79" s="276">
        <v>7.3860330905452243E-2</v>
      </c>
    </row>
    <row r="80" spans="1:6" x14ac:dyDescent="0.25">
      <c r="A80" s="267">
        <v>1908</v>
      </c>
      <c r="B80" s="273">
        <v>5.8400000000000001E-2</v>
      </c>
      <c r="C80" s="273"/>
      <c r="D80" s="273"/>
      <c r="E80" s="277">
        <v>8.7245559385571797E-2</v>
      </c>
      <c r="F80" s="276">
        <v>7.7626329787234036E-2</v>
      </c>
    </row>
    <row r="81" spans="1:6" x14ac:dyDescent="0.25">
      <c r="A81" s="267">
        <v>1909</v>
      </c>
      <c r="B81" s="273">
        <v>5.74E-2</v>
      </c>
      <c r="C81" s="273"/>
      <c r="D81" s="273"/>
      <c r="E81" s="277">
        <v>8.6882464096372791E-2</v>
      </c>
      <c r="F81" s="276">
        <v>8.3338978075820191E-2</v>
      </c>
    </row>
    <row r="82" spans="1:6" x14ac:dyDescent="0.25">
      <c r="A82" s="267">
        <v>1910</v>
      </c>
      <c r="B82" s="273">
        <v>5.8799999999999998E-2</v>
      </c>
      <c r="C82" s="273">
        <v>8.7999999999999995E-2</v>
      </c>
      <c r="D82" s="273">
        <v>9.0999999999999998E-2</v>
      </c>
      <c r="E82" s="277">
        <v>9.2182966264654539E-2</v>
      </c>
      <c r="F82" s="276">
        <v>8.8198512472849308E-2</v>
      </c>
    </row>
    <row r="83" spans="1:6" x14ac:dyDescent="0.25">
      <c r="A83" s="267">
        <v>1911</v>
      </c>
      <c r="B83" s="273">
        <v>5.9200000000000003E-2</v>
      </c>
      <c r="C83" s="273"/>
      <c r="D83" s="273"/>
      <c r="E83" s="277">
        <v>9.1756147918515815E-2</v>
      </c>
      <c r="F83" s="276">
        <v>9.0478475888404325E-2</v>
      </c>
    </row>
    <row r="84" spans="1:6" x14ac:dyDescent="0.25">
      <c r="A84" s="267">
        <v>1912</v>
      </c>
      <c r="B84" s="273">
        <v>5.6600000000000004E-2</v>
      </c>
      <c r="C84" s="273"/>
      <c r="D84" s="273"/>
      <c r="E84" s="277">
        <v>8.1687399643156453E-2</v>
      </c>
      <c r="F84" s="276">
        <v>8.812767613857532E-2</v>
      </c>
    </row>
    <row r="85" spans="1:6" x14ac:dyDescent="0.25">
      <c r="A85" s="267">
        <v>1913</v>
      </c>
      <c r="B85" s="273">
        <v>5.7799999999999997E-2</v>
      </c>
      <c r="C85" s="273"/>
      <c r="D85" s="273">
        <v>8.2000000000000003E-2</v>
      </c>
      <c r="E85" s="277">
        <v>8.5716830425905208E-2</v>
      </c>
      <c r="F85" s="276">
        <v>9.0912580366567519E-2</v>
      </c>
    </row>
    <row r="86" spans="1:6" x14ac:dyDescent="0.25">
      <c r="A86" s="267">
        <v>1914</v>
      </c>
      <c r="B86" s="273">
        <v>6.6199999999999995E-2</v>
      </c>
      <c r="C86" s="273"/>
      <c r="D86" s="273"/>
      <c r="E86" s="277">
        <v>7.0652942865321963E-2</v>
      </c>
      <c r="F86" s="276"/>
    </row>
    <row r="87" spans="1:6" x14ac:dyDescent="0.25">
      <c r="A87" s="267">
        <v>1915</v>
      </c>
      <c r="B87" s="273">
        <v>6.54E-2</v>
      </c>
      <c r="C87" s="273">
        <v>0.106</v>
      </c>
      <c r="D87" s="273"/>
      <c r="E87" s="277">
        <v>6.3216137272916001E-2</v>
      </c>
      <c r="F87" s="276"/>
    </row>
    <row r="88" spans="1:6" x14ac:dyDescent="0.25">
      <c r="A88" s="267">
        <v>1916</v>
      </c>
      <c r="B88" s="273">
        <v>5.8499999999999996E-2</v>
      </c>
      <c r="C88" s="273"/>
      <c r="D88" s="273"/>
      <c r="E88" s="277">
        <v>6.2520027008467358E-2</v>
      </c>
      <c r="F88" s="276"/>
    </row>
    <row r="89" spans="1:6" x14ac:dyDescent="0.25">
      <c r="A89" s="267">
        <v>1917</v>
      </c>
      <c r="B89" s="273">
        <v>6.08E-2</v>
      </c>
      <c r="C89" s="273"/>
      <c r="D89" s="273"/>
      <c r="E89" s="277">
        <v>6.724812268101385E-2</v>
      </c>
      <c r="F89" s="276"/>
    </row>
    <row r="90" spans="1:6" x14ac:dyDescent="0.25">
      <c r="A90" s="267">
        <v>1918</v>
      </c>
      <c r="B90" s="273">
        <v>8.3699999999999997E-2</v>
      </c>
      <c r="C90" s="273"/>
      <c r="D90" s="273">
        <v>0.11700000000000001</v>
      </c>
      <c r="E90" s="277">
        <v>6.2050914359417619E-2</v>
      </c>
      <c r="F90" s="276"/>
    </row>
    <row r="91" spans="1:6" x14ac:dyDescent="0.25">
      <c r="A91" s="267">
        <v>1919</v>
      </c>
      <c r="B91" s="273">
        <v>8.1900000000000001E-2</v>
      </c>
      <c r="C91" s="273"/>
      <c r="D91" s="273"/>
      <c r="E91" s="277">
        <v>8.0593991387203759E-2</v>
      </c>
      <c r="F91" s="276"/>
    </row>
    <row r="92" spans="1:6" x14ac:dyDescent="0.25">
      <c r="A92" s="267">
        <v>1920</v>
      </c>
      <c r="B92" s="273">
        <v>9.3099999999999988E-2</v>
      </c>
      <c r="C92" s="273">
        <v>0.20100000000000001</v>
      </c>
      <c r="D92" s="273"/>
      <c r="E92" s="277">
        <v>9.2915207343509748E-2</v>
      </c>
      <c r="F92" s="276"/>
    </row>
    <row r="93" spans="1:6" x14ac:dyDescent="0.25">
      <c r="A93" s="267">
        <v>1921</v>
      </c>
      <c r="B93" s="273">
        <v>0.11030000000000001</v>
      </c>
      <c r="C93" s="273"/>
      <c r="D93" s="273"/>
      <c r="E93" s="277">
        <v>0.11825711464022211</v>
      </c>
      <c r="F93" s="276"/>
    </row>
    <row r="94" spans="1:6" x14ac:dyDescent="0.25">
      <c r="A94" s="267">
        <v>1922</v>
      </c>
      <c r="B94" s="273">
        <v>0.10440000000000001</v>
      </c>
      <c r="C94" s="273"/>
      <c r="D94" s="273"/>
      <c r="E94" s="277">
        <v>0.12091071454164566</v>
      </c>
      <c r="F94" s="276"/>
    </row>
    <row r="95" spans="1:6" x14ac:dyDescent="0.25">
      <c r="A95" s="267">
        <v>1923</v>
      </c>
      <c r="B95" s="273">
        <v>8.7900000000000006E-2</v>
      </c>
      <c r="C95" s="273"/>
      <c r="D95" s="273">
        <v>0.122</v>
      </c>
      <c r="E95" s="277">
        <v>0.12449956519492271</v>
      </c>
      <c r="F95" s="276"/>
    </row>
    <row r="96" spans="1:6" x14ac:dyDescent="0.25">
      <c r="A96" s="267">
        <v>1924</v>
      </c>
      <c r="B96" s="273">
        <v>9.0900000000000009E-2</v>
      </c>
      <c r="C96" s="273"/>
      <c r="D96" s="273"/>
      <c r="E96" s="277">
        <v>0.13191017972756242</v>
      </c>
      <c r="F96" s="276"/>
    </row>
    <row r="97" spans="1:6" x14ac:dyDescent="0.25">
      <c r="A97" s="267">
        <v>1925</v>
      </c>
      <c r="B97" s="273">
        <v>9.0700000000000003E-2</v>
      </c>
      <c r="C97" s="273">
        <v>0.184</v>
      </c>
      <c r="D97" s="273"/>
      <c r="E97" s="277">
        <v>0.13504099589840371</v>
      </c>
      <c r="F97" s="276">
        <v>0.17180781483013532</v>
      </c>
    </row>
    <row r="98" spans="1:6" x14ac:dyDescent="0.25">
      <c r="A98" s="267">
        <v>1926</v>
      </c>
      <c r="B98" s="273">
        <v>9.3700000000000006E-2</v>
      </c>
      <c r="C98" s="273"/>
      <c r="D98" s="273"/>
      <c r="E98" s="277">
        <v>0.15737529903701752</v>
      </c>
      <c r="F98" s="276">
        <v>0.16185360570282226</v>
      </c>
    </row>
    <row r="99" spans="1:6" x14ac:dyDescent="0.25">
      <c r="A99" s="267">
        <v>1927</v>
      </c>
      <c r="B99" s="273">
        <v>0.1113</v>
      </c>
      <c r="C99" s="273"/>
      <c r="D99" s="273"/>
      <c r="E99" s="277">
        <v>0.17038746412333053</v>
      </c>
      <c r="F99" s="276">
        <v>0.17184310078873011</v>
      </c>
    </row>
    <row r="100" spans="1:6" x14ac:dyDescent="0.25">
      <c r="A100" s="267">
        <v>1928</v>
      </c>
      <c r="B100" s="273">
        <v>0.1129</v>
      </c>
      <c r="C100" s="273"/>
      <c r="D100" s="273">
        <v>0.105</v>
      </c>
      <c r="E100" s="277">
        <v>0.16794680843111304</v>
      </c>
      <c r="F100" s="276">
        <v>0.17227654561822789</v>
      </c>
    </row>
    <row r="101" spans="1:6" x14ac:dyDescent="0.25">
      <c r="A101" s="267">
        <v>1929</v>
      </c>
      <c r="B101" s="273">
        <v>0.1135</v>
      </c>
      <c r="C101" s="273"/>
      <c r="D101" s="273"/>
      <c r="E101" s="277">
        <v>0.17032644376929382</v>
      </c>
      <c r="F101" s="276">
        <v>0.17351321499467764</v>
      </c>
    </row>
    <row r="102" spans="1:6" x14ac:dyDescent="0.25">
      <c r="A102" s="267">
        <v>1930</v>
      </c>
      <c r="B102" s="273">
        <v>0.11509999999999999</v>
      </c>
      <c r="C102" s="273">
        <v>0.183</v>
      </c>
      <c r="D102" s="273"/>
      <c r="E102" s="277">
        <v>0.1695195306997726</v>
      </c>
      <c r="F102" s="276">
        <v>0.18775650731737062</v>
      </c>
    </row>
    <row r="103" spans="1:6" x14ac:dyDescent="0.25">
      <c r="A103" s="267">
        <v>1931</v>
      </c>
      <c r="B103" s="273">
        <v>0.127</v>
      </c>
      <c r="C103" s="273"/>
      <c r="D103" s="273"/>
      <c r="E103" s="277">
        <v>0.18864333652219639</v>
      </c>
      <c r="F103" s="276">
        <v>0.1989317589720665</v>
      </c>
    </row>
    <row r="104" spans="1:6" x14ac:dyDescent="0.25">
      <c r="A104" s="267">
        <v>1932</v>
      </c>
      <c r="B104" s="273">
        <v>0.15090000000000001</v>
      </c>
      <c r="C104" s="273"/>
      <c r="D104" s="273"/>
      <c r="E104" s="277">
        <v>0.20937589126213796</v>
      </c>
      <c r="F104" s="276">
        <v>0.21191849924917883</v>
      </c>
    </row>
    <row r="105" spans="1:6" x14ac:dyDescent="0.25">
      <c r="A105" s="267">
        <v>1933</v>
      </c>
      <c r="B105" s="273">
        <v>0.16500000000000001</v>
      </c>
      <c r="C105" s="273"/>
      <c r="D105" s="273">
        <v>0.13</v>
      </c>
      <c r="E105" s="277">
        <v>0.19749382804102411</v>
      </c>
      <c r="F105" s="276">
        <v>0.20105919283078227</v>
      </c>
    </row>
    <row r="106" spans="1:6" x14ac:dyDescent="0.25">
      <c r="A106" s="267">
        <v>1934</v>
      </c>
      <c r="B106" s="273">
        <v>0.14749999999999999</v>
      </c>
      <c r="C106" s="273"/>
      <c r="D106" s="273"/>
      <c r="E106" s="277">
        <v>0.20705045249584769</v>
      </c>
      <c r="F106" s="276">
        <v>0.19211905471513696</v>
      </c>
    </row>
    <row r="107" spans="1:6" x14ac:dyDescent="0.25">
      <c r="A107" s="267">
        <v>1935</v>
      </c>
      <c r="B107" s="273">
        <v>0.14739999999999998</v>
      </c>
      <c r="C107" s="273">
        <v>0.18699999999999997</v>
      </c>
      <c r="D107" s="273"/>
      <c r="E107" s="277">
        <v>0.20389016805650023</v>
      </c>
      <c r="F107" s="276">
        <v>0.19773414518054602</v>
      </c>
    </row>
    <row r="108" spans="1:6" x14ac:dyDescent="0.25">
      <c r="A108" s="267">
        <v>1936</v>
      </c>
      <c r="B108" s="273">
        <v>0.14150000000000001</v>
      </c>
      <c r="C108" s="273"/>
      <c r="D108" s="273"/>
      <c r="E108" s="277">
        <v>0.17252967075279532</v>
      </c>
      <c r="F108" s="276">
        <v>0.20548208659365841</v>
      </c>
    </row>
    <row r="109" spans="1:6" x14ac:dyDescent="0.25">
      <c r="A109" s="267">
        <v>1937</v>
      </c>
      <c r="B109" s="273">
        <v>0.14849999999999999</v>
      </c>
      <c r="C109" s="273"/>
      <c r="D109" s="273"/>
      <c r="E109" s="277">
        <v>0.16380137645551673</v>
      </c>
      <c r="F109" s="276">
        <v>0.21744964887128951</v>
      </c>
    </row>
    <row r="110" spans="1:6" x14ac:dyDescent="0.25">
      <c r="A110" s="267">
        <v>1938</v>
      </c>
      <c r="B110" s="273">
        <v>0.1792</v>
      </c>
      <c r="C110" s="273"/>
      <c r="D110" s="273">
        <v>0.13900000000000001</v>
      </c>
      <c r="E110" s="277">
        <v>0.1841103081926462</v>
      </c>
      <c r="F110" s="276">
        <v>0.23488693077221848</v>
      </c>
    </row>
    <row r="111" spans="1:6" x14ac:dyDescent="0.25">
      <c r="A111" s="267">
        <v>1939</v>
      </c>
      <c r="B111" s="273">
        <v>0.16820000000000002</v>
      </c>
      <c r="C111" s="273"/>
      <c r="D111" s="273"/>
      <c r="E111" s="277">
        <v>0.17666150964604399</v>
      </c>
      <c r="F111" s="276"/>
    </row>
    <row r="112" spans="1:6" x14ac:dyDescent="0.25">
      <c r="A112" s="267">
        <v>1940</v>
      </c>
      <c r="B112" s="273">
        <v>0.1537</v>
      </c>
      <c r="C112" s="273">
        <v>0.17599999999999999</v>
      </c>
      <c r="D112" s="273"/>
      <c r="E112" s="277">
        <v>0.1753393505555538</v>
      </c>
      <c r="F112" s="276"/>
    </row>
    <row r="113" spans="1:6" x14ac:dyDescent="0.25">
      <c r="A113" s="267">
        <v>1941</v>
      </c>
      <c r="B113" s="273">
        <v>0.14979999999999999</v>
      </c>
      <c r="C113" s="273"/>
      <c r="D113" s="273"/>
      <c r="E113" s="277">
        <v>0.17856094419727822</v>
      </c>
      <c r="F113" s="276"/>
    </row>
    <row r="114" spans="1:6" x14ac:dyDescent="0.25">
      <c r="A114" s="267">
        <v>1942</v>
      </c>
      <c r="B114" s="273">
        <v>0.15720000000000001</v>
      </c>
      <c r="C114" s="273"/>
      <c r="D114" s="273"/>
      <c r="E114" s="277">
        <v>0.18291610091619764</v>
      </c>
      <c r="F114" s="276"/>
    </row>
    <row r="115" spans="1:6" x14ac:dyDescent="0.25">
      <c r="A115" s="267">
        <v>1943</v>
      </c>
      <c r="B115" s="273">
        <v>0.191</v>
      </c>
      <c r="C115" s="273"/>
      <c r="D115" s="273">
        <v>0.17800000000000002</v>
      </c>
      <c r="E115" s="277">
        <v>0.18413714940451573</v>
      </c>
      <c r="F115" s="276"/>
    </row>
    <row r="116" spans="1:6" x14ac:dyDescent="0.25">
      <c r="A116" s="267">
        <v>1944</v>
      </c>
      <c r="B116" s="273">
        <v>0.2752</v>
      </c>
      <c r="C116" s="273"/>
      <c r="D116" s="273"/>
      <c r="E116" s="277">
        <v>0.18140800313844432</v>
      </c>
      <c r="F116" s="276"/>
    </row>
    <row r="117" spans="1:6" x14ac:dyDescent="0.25">
      <c r="A117" s="267">
        <v>1945</v>
      </c>
      <c r="B117" s="273">
        <v>0.2767</v>
      </c>
      <c r="C117" s="273">
        <v>0.35499999999999998</v>
      </c>
      <c r="D117" s="273"/>
      <c r="E117" s="277">
        <v>0.20780323195951045</v>
      </c>
      <c r="F117" s="276"/>
    </row>
    <row r="118" spans="1:6" x14ac:dyDescent="0.25">
      <c r="A118" s="267">
        <v>1946</v>
      </c>
      <c r="B118" s="273">
        <v>0.25430000000000003</v>
      </c>
      <c r="C118" s="273"/>
      <c r="D118" s="273"/>
      <c r="E118" s="277">
        <v>0.2378195385541024</v>
      </c>
      <c r="F118" s="276"/>
    </row>
    <row r="119" spans="1:6" x14ac:dyDescent="0.25">
      <c r="A119" s="267">
        <v>1947</v>
      </c>
      <c r="B119" s="273">
        <v>0.23399999999999999</v>
      </c>
      <c r="C119" s="273"/>
      <c r="D119" s="273"/>
      <c r="E119" s="277">
        <v>0.25361452290088798</v>
      </c>
      <c r="F119" s="276"/>
    </row>
    <row r="120" spans="1:6" x14ac:dyDescent="0.25">
      <c r="A120" s="267">
        <v>1948</v>
      </c>
      <c r="B120" s="273">
        <v>0.22900000000000001</v>
      </c>
      <c r="C120" s="273"/>
      <c r="D120" s="273"/>
      <c r="E120" s="277">
        <v>0.2524727304112917</v>
      </c>
      <c r="F120" s="276"/>
    </row>
    <row r="121" spans="1:6" x14ac:dyDescent="0.25">
      <c r="A121" s="267">
        <v>1949</v>
      </c>
      <c r="B121" s="273">
        <v>0.22550000000000003</v>
      </c>
      <c r="C121" s="273"/>
      <c r="D121" s="273">
        <v>0.20426311677124806</v>
      </c>
      <c r="E121" s="277">
        <v>0.27415408948562076</v>
      </c>
      <c r="F121" s="276"/>
    </row>
    <row r="122" spans="1:6" x14ac:dyDescent="0.25">
      <c r="A122" s="267">
        <v>1950</v>
      </c>
      <c r="B122" s="273">
        <v>0.20630000000000001</v>
      </c>
      <c r="C122" s="273">
        <v>0.36858400372526195</v>
      </c>
      <c r="D122" s="273">
        <v>0.21267863949423912</v>
      </c>
      <c r="E122" s="277">
        <v>0.28541000480833667</v>
      </c>
      <c r="F122" s="276">
        <v>0.29394466655719254</v>
      </c>
    </row>
    <row r="123" spans="1:6" x14ac:dyDescent="0.25">
      <c r="A123" s="267">
        <v>1951</v>
      </c>
      <c r="B123" s="273">
        <v>0.21589999999999998</v>
      </c>
      <c r="C123" s="273">
        <v>0.33816181818181812</v>
      </c>
      <c r="D123" s="273">
        <v>0.22209179096039494</v>
      </c>
      <c r="E123" s="277">
        <v>0.29165800297495226</v>
      </c>
      <c r="F123" s="276">
        <v>0.30543819793831894</v>
      </c>
    </row>
    <row r="124" spans="1:6" x14ac:dyDescent="0.25">
      <c r="A124" s="267">
        <v>1952</v>
      </c>
      <c r="B124" s="273">
        <v>0.24519999999999997</v>
      </c>
      <c r="C124" s="273">
        <v>0.34548680655737707</v>
      </c>
      <c r="D124" s="273">
        <v>0.23146564384559856</v>
      </c>
      <c r="E124" s="277">
        <v>0.30692138536698416</v>
      </c>
      <c r="F124" s="276">
        <v>0.31831841542342043</v>
      </c>
    </row>
    <row r="125" spans="1:6" x14ac:dyDescent="0.25">
      <c r="A125" s="267">
        <v>1953</v>
      </c>
      <c r="B125" s="273">
        <v>0.25559999999999999</v>
      </c>
      <c r="C125" s="273">
        <v>0.32462614930270711</v>
      </c>
      <c r="D125" s="273">
        <v>0.24112509043084912</v>
      </c>
      <c r="E125" s="277">
        <v>0.31835383880455737</v>
      </c>
      <c r="F125" s="276">
        <v>0.32585808611340872</v>
      </c>
    </row>
    <row r="126" spans="1:6" x14ac:dyDescent="0.25">
      <c r="A126" s="267">
        <v>1954</v>
      </c>
      <c r="B126" s="273">
        <v>0.26250000000000001</v>
      </c>
      <c r="C126" s="273">
        <v>0.31296380568433785</v>
      </c>
      <c r="D126" s="273">
        <v>0.24706479328899966</v>
      </c>
      <c r="E126" s="277">
        <v>0.31054133864045791</v>
      </c>
      <c r="F126" s="276">
        <v>0.32237941509927703</v>
      </c>
    </row>
    <row r="127" spans="1:6" x14ac:dyDescent="0.25">
      <c r="A127" s="267">
        <v>1955</v>
      </c>
      <c r="B127" s="273">
        <v>0.2346</v>
      </c>
      <c r="C127" s="273">
        <v>0.30804084812995847</v>
      </c>
      <c r="D127" s="273">
        <v>0.26448653864662752</v>
      </c>
      <c r="E127" s="277">
        <v>0.30142460269352866</v>
      </c>
      <c r="F127" s="276">
        <v>0.31217525233534221</v>
      </c>
    </row>
    <row r="128" spans="1:6" x14ac:dyDescent="0.25">
      <c r="A128" s="267">
        <v>1956</v>
      </c>
      <c r="B128" s="273">
        <v>0.251</v>
      </c>
      <c r="C128" s="273">
        <v>0.30185163715215035</v>
      </c>
      <c r="D128" s="273">
        <v>0.25882844721955317</v>
      </c>
      <c r="E128" s="277">
        <v>0.30923371826755447</v>
      </c>
      <c r="F128" s="276">
        <v>0.31355906723149846</v>
      </c>
    </row>
    <row r="129" spans="1:6" x14ac:dyDescent="0.25">
      <c r="A129" s="267">
        <v>1957</v>
      </c>
      <c r="B129" s="273">
        <v>0.2571</v>
      </c>
      <c r="C129" s="273">
        <v>0.33844818277786154</v>
      </c>
      <c r="D129" s="273">
        <v>0.27501679423902536</v>
      </c>
      <c r="E129" s="277">
        <v>0.31350103685686387</v>
      </c>
      <c r="F129" s="276">
        <v>0.32039995929817661</v>
      </c>
    </row>
    <row r="130" spans="1:6" x14ac:dyDescent="0.25">
      <c r="A130" s="267">
        <v>1958</v>
      </c>
      <c r="B130" s="273">
        <v>0.255</v>
      </c>
      <c r="C130" s="273">
        <v>0.30754268945501451</v>
      </c>
      <c r="D130" s="273">
        <v>0.27065214435384116</v>
      </c>
      <c r="E130" s="277">
        <v>0.32557170266867991</v>
      </c>
      <c r="F130" s="276">
        <v>0.32275454535558606</v>
      </c>
    </row>
    <row r="131" spans="1:6" x14ac:dyDescent="0.25">
      <c r="A131" s="267">
        <v>1959</v>
      </c>
      <c r="B131" s="273">
        <v>0.23870000000000002</v>
      </c>
      <c r="C131" s="273">
        <v>0.31199210396039606</v>
      </c>
      <c r="D131" s="273">
        <v>0.27292615011733506</v>
      </c>
      <c r="E131" s="277">
        <v>0.34010304874826586</v>
      </c>
      <c r="F131" s="276">
        <v>0.3262371507497504</v>
      </c>
    </row>
    <row r="132" spans="1:6" x14ac:dyDescent="0.25">
      <c r="A132" s="267">
        <v>1960</v>
      </c>
      <c r="B132" s="273">
        <v>0.26529999999999998</v>
      </c>
      <c r="C132" s="273">
        <v>0.29954683162341583</v>
      </c>
      <c r="D132" s="273">
        <v>0.30029448478172255</v>
      </c>
      <c r="E132" s="277">
        <v>0.32945415413208878</v>
      </c>
      <c r="F132" s="276">
        <v>0.32906065975149412</v>
      </c>
    </row>
    <row r="133" spans="1:6" x14ac:dyDescent="0.25">
      <c r="A133" s="267">
        <v>1961</v>
      </c>
      <c r="B133" s="273">
        <v>0.26500000000000001</v>
      </c>
      <c r="C133" s="273">
        <v>0.29562371257485032</v>
      </c>
      <c r="D133" s="273">
        <v>0.301325743646148</v>
      </c>
      <c r="E133" s="277">
        <v>0.33846445281886695</v>
      </c>
      <c r="F133" s="276">
        <v>0.342285942717864</v>
      </c>
    </row>
    <row r="134" spans="1:6" x14ac:dyDescent="0.25">
      <c r="A134" s="267">
        <v>1962</v>
      </c>
      <c r="B134" s="273">
        <v>0.25009999999999999</v>
      </c>
      <c r="C134" s="273">
        <v>0.31649855371900826</v>
      </c>
      <c r="D134" s="273">
        <v>0.31930631791181363</v>
      </c>
      <c r="E134" s="277">
        <v>0.33725194662308117</v>
      </c>
      <c r="F134" s="276">
        <v>0.34846625076339538</v>
      </c>
    </row>
    <row r="135" spans="1:6" x14ac:dyDescent="0.25">
      <c r="A135" s="267">
        <v>1963</v>
      </c>
      <c r="B135" s="273">
        <v>0.25319999999999998</v>
      </c>
      <c r="C135" s="273">
        <v>0.30985059625635308</v>
      </c>
      <c r="D135" s="273">
        <v>0.323964729738348</v>
      </c>
      <c r="E135" s="277">
        <v>0.34602632788323112</v>
      </c>
      <c r="F135" s="276">
        <v>0.35268852483707841</v>
      </c>
    </row>
    <row r="136" spans="1:6" x14ac:dyDescent="0.25">
      <c r="A136" s="267">
        <v>1964</v>
      </c>
      <c r="B136" s="273">
        <v>0.25090000000000001</v>
      </c>
      <c r="C136" s="273">
        <v>0.29779712739083364</v>
      </c>
      <c r="D136" s="273">
        <v>0.33629463254091752</v>
      </c>
      <c r="E136" s="277">
        <v>0.35911150688451499</v>
      </c>
      <c r="F136" s="276">
        <v>0.34868004288084636</v>
      </c>
    </row>
    <row r="137" spans="1:6" x14ac:dyDescent="0.25">
      <c r="A137" s="267">
        <v>1965</v>
      </c>
      <c r="B137" s="273">
        <v>0.24209999999999998</v>
      </c>
      <c r="C137" s="273">
        <v>0.30862874251497008</v>
      </c>
      <c r="D137" s="273">
        <v>0.33261508765170894</v>
      </c>
      <c r="E137" s="277">
        <v>0.36156363813647102</v>
      </c>
      <c r="F137" s="276">
        <v>0.33860381172004766</v>
      </c>
    </row>
    <row r="138" spans="1:6" x14ac:dyDescent="0.25">
      <c r="A138" s="267">
        <v>1966</v>
      </c>
      <c r="B138" s="273">
        <v>0.24590000000000001</v>
      </c>
      <c r="C138" s="273">
        <v>0.31549116541353389</v>
      </c>
      <c r="D138" s="273">
        <v>0.33990315391142956</v>
      </c>
      <c r="E138" s="277">
        <v>0.36110486597702074</v>
      </c>
      <c r="F138" s="276">
        <v>0.34936829713562867</v>
      </c>
    </row>
    <row r="139" spans="1:6" x14ac:dyDescent="0.25">
      <c r="A139" s="267">
        <v>1967</v>
      </c>
      <c r="B139" s="273">
        <v>0.2601</v>
      </c>
      <c r="C139" s="273">
        <v>0.33283790361836763</v>
      </c>
      <c r="D139" s="273">
        <v>0.34910245771290904</v>
      </c>
      <c r="E139" s="277">
        <v>0.35901070024258513</v>
      </c>
      <c r="F139" s="276">
        <v>0.35727678299554172</v>
      </c>
    </row>
    <row r="140" spans="1:6" x14ac:dyDescent="0.25">
      <c r="A140" s="267">
        <v>1968</v>
      </c>
      <c r="B140" s="273">
        <v>0.24990000000000001</v>
      </c>
      <c r="C140" s="273">
        <v>0.34763429222443748</v>
      </c>
      <c r="D140" s="273">
        <v>0.36918294360512893</v>
      </c>
      <c r="E140" s="277">
        <v>0.36225644347286251</v>
      </c>
      <c r="F140" s="276">
        <v>0.36408435905155478</v>
      </c>
    </row>
    <row r="141" spans="1:6" x14ac:dyDescent="0.25">
      <c r="A141" s="267">
        <v>1969</v>
      </c>
      <c r="B141" s="273">
        <v>0.27480000000000004</v>
      </c>
      <c r="C141" s="273">
        <v>0.36770019068708865</v>
      </c>
      <c r="D141" s="273">
        <v>0.37875558008081606</v>
      </c>
      <c r="E141" s="277">
        <v>0.36913567211638465</v>
      </c>
      <c r="F141" s="276">
        <v>0.37779817736990917</v>
      </c>
    </row>
    <row r="142" spans="1:6" x14ac:dyDescent="0.25">
      <c r="A142" s="267">
        <v>1970</v>
      </c>
      <c r="B142" s="273">
        <v>0.26689999999999997</v>
      </c>
      <c r="C142" s="273">
        <v>0.36690720740273325</v>
      </c>
      <c r="D142" s="273">
        <v>0.37809808483852159</v>
      </c>
      <c r="E142" s="277">
        <v>0.36604081715526371</v>
      </c>
      <c r="F142" s="276">
        <v>0.36979945191828595</v>
      </c>
    </row>
    <row r="143" spans="1:6" x14ac:dyDescent="0.25">
      <c r="A143" s="267">
        <v>1971</v>
      </c>
      <c r="B143" s="273">
        <v>0.25769999999999998</v>
      </c>
      <c r="C143" s="273">
        <v>0.3476588378181289</v>
      </c>
      <c r="D143" s="273">
        <v>0.38589787747502047</v>
      </c>
      <c r="E143" s="277">
        <v>0.36287363144681312</v>
      </c>
      <c r="F143" s="276">
        <v>0.37978789417273084</v>
      </c>
    </row>
    <row r="144" spans="1:6" x14ac:dyDescent="0.25">
      <c r="A144" s="267">
        <v>1972</v>
      </c>
      <c r="B144" s="273">
        <v>0.26350000000000001</v>
      </c>
      <c r="C144" s="273">
        <v>0.33064997070007113</v>
      </c>
      <c r="D144" s="273">
        <v>0.39912943193277223</v>
      </c>
      <c r="E144" s="277">
        <v>0.367017491127968</v>
      </c>
      <c r="F144" s="276">
        <v>0.3832503113325032</v>
      </c>
    </row>
    <row r="145" spans="1:6" x14ac:dyDescent="0.25">
      <c r="A145" s="267">
        <v>1973</v>
      </c>
      <c r="B145" s="273">
        <v>0.26400000000000001</v>
      </c>
      <c r="C145" s="273">
        <v>0.31216016050309997</v>
      </c>
      <c r="D145" s="273">
        <v>0.39124692096101932</v>
      </c>
      <c r="E145" s="277">
        <v>0.36344238766473058</v>
      </c>
      <c r="F145" s="276">
        <v>0.40545700051217581</v>
      </c>
    </row>
    <row r="146" spans="1:6" x14ac:dyDescent="0.25">
      <c r="A146" s="267">
        <v>1974</v>
      </c>
      <c r="B146" s="273">
        <v>0.2717</v>
      </c>
      <c r="C146" s="273">
        <v>0.34165548970286047</v>
      </c>
      <c r="D146" s="273">
        <v>0.40253423983642611</v>
      </c>
      <c r="E146" s="277">
        <v>0.37046706986294275</v>
      </c>
      <c r="F146" s="276">
        <v>0.41170491165084244</v>
      </c>
    </row>
    <row r="147" spans="1:6" x14ac:dyDescent="0.25">
      <c r="A147" s="267">
        <v>1975</v>
      </c>
      <c r="B147" s="273">
        <v>0.26680000000000004</v>
      </c>
      <c r="C147" s="273">
        <v>0.34944366989260145</v>
      </c>
      <c r="D147" s="273">
        <v>0.41236388615551572</v>
      </c>
      <c r="E147" s="277">
        <v>0.38772121117049829</v>
      </c>
      <c r="F147" s="276">
        <v>0.411035826029299</v>
      </c>
    </row>
    <row r="148" spans="1:6" x14ac:dyDescent="0.25">
      <c r="A148" s="267">
        <v>1976</v>
      </c>
      <c r="B148" s="273">
        <v>0.26380000000000003</v>
      </c>
      <c r="C148" s="273">
        <v>0.34770531276109573</v>
      </c>
      <c r="D148" s="273">
        <v>0.45289357913570494</v>
      </c>
      <c r="E148" s="277">
        <v>0.41032022338234425</v>
      </c>
      <c r="F148" s="276">
        <v>0.42773850580187867</v>
      </c>
    </row>
    <row r="149" spans="1:6" x14ac:dyDescent="0.25">
      <c r="A149" s="267">
        <v>1977</v>
      </c>
      <c r="B149" s="273">
        <v>0.2762</v>
      </c>
      <c r="C149" s="273">
        <v>0.34259633485227864</v>
      </c>
      <c r="D149" s="273">
        <v>0.47425334033481792</v>
      </c>
      <c r="E149" s="277">
        <v>0.40966600768368394</v>
      </c>
      <c r="F149" s="276">
        <v>0.43814830075780647</v>
      </c>
    </row>
    <row r="150" spans="1:6" x14ac:dyDescent="0.25">
      <c r="A150" s="267">
        <v>1978</v>
      </c>
      <c r="B150" s="273">
        <v>0.27110000000000001</v>
      </c>
      <c r="C150" s="273">
        <v>0.32662642241515172</v>
      </c>
      <c r="D150" s="273">
        <v>0.47805312256587618</v>
      </c>
      <c r="E150" s="277">
        <v>0.41753488643890158</v>
      </c>
      <c r="F150" s="276">
        <v>0.43095589221075215</v>
      </c>
    </row>
    <row r="151" spans="1:6" x14ac:dyDescent="0.25">
      <c r="A151" s="267">
        <v>1979</v>
      </c>
      <c r="B151" s="273">
        <v>0.27279999999999999</v>
      </c>
      <c r="C151" s="273">
        <v>0.31892753189437301</v>
      </c>
      <c r="D151" s="273">
        <v>0.46564154577069566</v>
      </c>
      <c r="E151" s="277">
        <v>0.4388056420859533</v>
      </c>
      <c r="F151" s="276">
        <v>0.42814176304610713</v>
      </c>
    </row>
    <row r="152" spans="1:6" x14ac:dyDescent="0.25">
      <c r="A152" s="267">
        <v>1980</v>
      </c>
      <c r="B152" s="273">
        <v>0.27689999999999998</v>
      </c>
      <c r="C152" s="273">
        <v>0.34802130506381229</v>
      </c>
      <c r="D152" s="273">
        <v>0.46381493837142673</v>
      </c>
      <c r="E152" s="277">
        <v>0.44666323538989466</v>
      </c>
      <c r="F152" s="276">
        <v>0.43216446744915066</v>
      </c>
    </row>
    <row r="153" spans="1:6" x14ac:dyDescent="0.25">
      <c r="A153" s="267">
        <v>1981</v>
      </c>
      <c r="B153" s="273">
        <v>0.28270000000000001</v>
      </c>
      <c r="C153" s="273">
        <v>0.36241752152927081</v>
      </c>
      <c r="D153" s="273">
        <v>0.47723779878244676</v>
      </c>
      <c r="E153" s="277">
        <v>0.4483566312963802</v>
      </c>
      <c r="F153" s="276">
        <v>0.43148397597799848</v>
      </c>
    </row>
    <row r="154" spans="1:6" x14ac:dyDescent="0.25">
      <c r="A154" s="267">
        <v>1982</v>
      </c>
      <c r="B154" s="273">
        <v>0.28420000000000001</v>
      </c>
      <c r="C154" s="273">
        <v>0.38513792416306081</v>
      </c>
      <c r="D154" s="273">
        <v>0.46707223827891531</v>
      </c>
      <c r="E154" s="277">
        <v>0.46141981191059939</v>
      </c>
      <c r="F154" s="276">
        <v>0.43359369712065637</v>
      </c>
    </row>
    <row r="155" spans="1:6" x14ac:dyDescent="0.25">
      <c r="A155" s="267">
        <v>1983</v>
      </c>
      <c r="B155" s="273">
        <v>0.26580000000000004</v>
      </c>
      <c r="C155" s="273">
        <v>0.36895318140537164</v>
      </c>
      <c r="D155" s="273">
        <v>0.47353732545595928</v>
      </c>
      <c r="E155" s="277">
        <v>0.47007266653929969</v>
      </c>
      <c r="F155" s="276">
        <v>0.42883185726291284</v>
      </c>
    </row>
    <row r="156" spans="1:6" x14ac:dyDescent="0.25">
      <c r="A156" s="267">
        <v>1984</v>
      </c>
      <c r="B156" s="273">
        <v>0.26440000000000002</v>
      </c>
      <c r="C156" s="273">
        <v>0.37007332236074358</v>
      </c>
      <c r="D156" s="273">
        <v>0.46958496621636747</v>
      </c>
      <c r="E156" s="277">
        <v>0.4770837314950846</v>
      </c>
      <c r="F156" s="276">
        <v>0.42892948851838658</v>
      </c>
    </row>
    <row r="157" spans="1:6" x14ac:dyDescent="0.25">
      <c r="A157" s="267">
        <v>1985</v>
      </c>
      <c r="B157" s="273">
        <v>0.27089999999999997</v>
      </c>
      <c r="C157" s="273">
        <v>0.36958685087821141</v>
      </c>
      <c r="D157" s="273">
        <v>0.47360964871638445</v>
      </c>
      <c r="E157" s="277">
        <v>0.47398632637898236</v>
      </c>
      <c r="F157" s="276">
        <v>0.43077411242081998</v>
      </c>
    </row>
    <row r="158" spans="1:6" x14ac:dyDescent="0.25">
      <c r="A158" s="267">
        <v>1986</v>
      </c>
      <c r="B158" s="273">
        <v>0.2727</v>
      </c>
      <c r="C158" s="273">
        <v>0.37448123983358561</v>
      </c>
      <c r="D158" s="273">
        <v>0.49558695634974187</v>
      </c>
      <c r="E158" s="277">
        <v>0.46147182653537222</v>
      </c>
      <c r="F158" s="276">
        <v>0.42520010270264241</v>
      </c>
    </row>
    <row r="159" spans="1:6" x14ac:dyDescent="0.25">
      <c r="A159" s="267">
        <v>1987</v>
      </c>
      <c r="B159" s="273">
        <v>0.28439999999999999</v>
      </c>
      <c r="C159" s="273">
        <v>0.36135910326245435</v>
      </c>
      <c r="D159" s="273">
        <v>0.5208254207693751</v>
      </c>
      <c r="E159" s="277">
        <v>0.46647202797970633</v>
      </c>
      <c r="F159" s="276">
        <v>0.42927717675798288</v>
      </c>
    </row>
    <row r="160" spans="1:6" x14ac:dyDescent="0.25">
      <c r="A160" s="267">
        <v>1988</v>
      </c>
      <c r="B160" s="273">
        <v>0.28050000000000003</v>
      </c>
      <c r="C160" s="273">
        <v>0.36172284800735616</v>
      </c>
      <c r="D160" s="273">
        <v>0.51395914533666953</v>
      </c>
      <c r="E160" s="277">
        <v>0.46247721246988344</v>
      </c>
      <c r="F160" s="276">
        <v>0.42138823287811877</v>
      </c>
    </row>
    <row r="161" spans="1:6" x14ac:dyDescent="0.25">
      <c r="A161" s="267">
        <v>1989</v>
      </c>
      <c r="B161" s="273">
        <v>0.28320000000000001</v>
      </c>
      <c r="C161" s="273">
        <v>0.35598563797180138</v>
      </c>
      <c r="D161" s="273">
        <v>0.51861954430787949</v>
      </c>
      <c r="E161" s="277">
        <v>0.46190852300041679</v>
      </c>
      <c r="F161" s="276">
        <v>0.42337326305701961</v>
      </c>
    </row>
    <row r="162" spans="1:6" x14ac:dyDescent="0.25">
      <c r="A162" s="267">
        <v>1990</v>
      </c>
      <c r="B162" s="273">
        <v>0.28120000000000001</v>
      </c>
      <c r="C162" s="273">
        <v>0.35522363458142714</v>
      </c>
      <c r="D162" s="273">
        <v>0.52227899908152409</v>
      </c>
      <c r="E162" s="277">
        <v>0.4662590796067656</v>
      </c>
      <c r="F162" s="276">
        <v>0.40788385393752757</v>
      </c>
    </row>
    <row r="163" spans="1:6" x14ac:dyDescent="0.25">
      <c r="A163" s="267">
        <v>1991</v>
      </c>
      <c r="B163" s="273">
        <v>0.27979999999999999</v>
      </c>
      <c r="C163" s="273">
        <v>0.34329941336041586</v>
      </c>
      <c r="D163" s="273">
        <v>0.49820209735454868</v>
      </c>
      <c r="E163" s="277">
        <v>0.46918421013883715</v>
      </c>
      <c r="F163" s="276">
        <v>0.422037172039051</v>
      </c>
    </row>
    <row r="164" spans="1:6" x14ac:dyDescent="0.25">
      <c r="A164" s="267">
        <v>1992</v>
      </c>
      <c r="B164" s="273">
        <v>0.26179999999999998</v>
      </c>
      <c r="C164" s="273">
        <v>0.33424157664609055</v>
      </c>
      <c r="D164" s="273">
        <v>0.47258195218398791</v>
      </c>
      <c r="E164" s="277">
        <v>0.46772188348182991</v>
      </c>
      <c r="F164" s="276">
        <v>0.43456276861709603</v>
      </c>
    </row>
    <row r="165" spans="1:6" x14ac:dyDescent="0.25">
      <c r="A165" s="267">
        <v>1993</v>
      </c>
      <c r="B165" s="273">
        <v>0.2661</v>
      </c>
      <c r="C165" s="273">
        <v>0.32367058190511711</v>
      </c>
      <c r="D165" s="273">
        <v>0.46069769496390256</v>
      </c>
      <c r="E165" s="277">
        <v>0.47411730844639716</v>
      </c>
      <c r="F165" s="276">
        <v>0.44601190721720363</v>
      </c>
    </row>
    <row r="166" spans="1:6" x14ac:dyDescent="0.25">
      <c r="A166" s="267">
        <v>1994</v>
      </c>
      <c r="B166" s="273">
        <v>0.26879999999999998</v>
      </c>
      <c r="C166" s="273">
        <v>0.32955885175335181</v>
      </c>
      <c r="D166" s="273">
        <v>0.46325436418630772</v>
      </c>
      <c r="E166" s="277">
        <v>0.48217343117402628</v>
      </c>
      <c r="F166" s="276">
        <v>0.45056407823290634</v>
      </c>
    </row>
    <row r="167" spans="1:6" x14ac:dyDescent="0.25">
      <c r="A167" s="267">
        <v>1995</v>
      </c>
      <c r="B167" s="273">
        <v>0.27450000000000002</v>
      </c>
      <c r="C167" s="273">
        <v>0.34039079951886492</v>
      </c>
      <c r="D167" s="273">
        <v>0.47478997168679093</v>
      </c>
      <c r="E167" s="277">
        <v>0.48193481761794643</v>
      </c>
      <c r="F167" s="276">
        <v>0.45197754512957428</v>
      </c>
    </row>
    <row r="168" spans="1:6" x14ac:dyDescent="0.25">
      <c r="A168" s="267">
        <v>1996</v>
      </c>
      <c r="B168" s="273">
        <v>0.27640000000000003</v>
      </c>
      <c r="C168" s="273">
        <v>0.33835640620882507</v>
      </c>
      <c r="D168" s="273">
        <v>0.49416713640575088</v>
      </c>
      <c r="E168" s="277">
        <v>0.49613926393446539</v>
      </c>
      <c r="F168" s="276">
        <v>0.45879606972104048</v>
      </c>
    </row>
    <row r="169" spans="1:6" x14ac:dyDescent="0.25">
      <c r="A169" s="267">
        <v>1997</v>
      </c>
      <c r="B169" s="273">
        <v>0.28010000000000002</v>
      </c>
      <c r="C169" s="273">
        <v>0.34280816389469143</v>
      </c>
      <c r="D169" s="273">
        <v>0.50634794688741724</v>
      </c>
      <c r="E169" s="277">
        <v>0.49823503838956834</v>
      </c>
      <c r="F169" s="276">
        <v>0.46218000123373015</v>
      </c>
    </row>
    <row r="170" spans="1:6" x14ac:dyDescent="0.25">
      <c r="A170" s="267">
        <v>1998</v>
      </c>
      <c r="B170" s="273">
        <v>0.2853</v>
      </c>
      <c r="C170" s="273">
        <v>0.35470969239064409</v>
      </c>
      <c r="D170" s="273">
        <v>0.51047740882494874</v>
      </c>
      <c r="E170" s="277">
        <v>0.49557253422332942</v>
      </c>
      <c r="F170" s="276">
        <v>0.46680560589585607</v>
      </c>
    </row>
    <row r="171" spans="1:6" x14ac:dyDescent="0.25">
      <c r="A171" s="267">
        <v>1999</v>
      </c>
      <c r="B171" s="273">
        <v>0.2848</v>
      </c>
      <c r="C171" s="273">
        <v>0.35747203169920211</v>
      </c>
      <c r="D171" s="273">
        <v>0.51420476079946476</v>
      </c>
      <c r="E171" s="277">
        <v>0.50092074843284273</v>
      </c>
      <c r="F171" s="276">
        <v>0.47901983912937812</v>
      </c>
    </row>
    <row r="172" spans="1:6" x14ac:dyDescent="0.25">
      <c r="A172" s="267">
        <v>2000</v>
      </c>
      <c r="B172" s="273">
        <v>0.29399999999999998</v>
      </c>
      <c r="C172" s="273">
        <v>0.36385150322620946</v>
      </c>
      <c r="D172" s="273">
        <v>0.51790199727198427</v>
      </c>
      <c r="E172" s="277">
        <v>0.49556992589367987</v>
      </c>
      <c r="F172" s="276">
        <v>0.4783738177938337</v>
      </c>
    </row>
    <row r="173" spans="1:6" x14ac:dyDescent="0.25">
      <c r="A173" s="267">
        <v>2001</v>
      </c>
      <c r="B173" s="273">
        <v>0.28649999999999998</v>
      </c>
      <c r="C173" s="273">
        <v>0.36140231036925979</v>
      </c>
      <c r="D173" s="273">
        <v>0.49848784688733783</v>
      </c>
      <c r="E173" s="277">
        <v>0.49352706981741196</v>
      </c>
      <c r="F173" s="276">
        <v>0.45958652997487948</v>
      </c>
    </row>
    <row r="174" spans="1:6" x14ac:dyDescent="0.25">
      <c r="A174" s="267">
        <v>2002</v>
      </c>
      <c r="B174" s="273">
        <v>0.26329999999999998</v>
      </c>
      <c r="C174" s="273">
        <v>0.34601288254348417</v>
      </c>
      <c r="D174" s="273">
        <v>0.47906446798630675</v>
      </c>
      <c r="E174" s="277">
        <v>0.49027731501558447</v>
      </c>
      <c r="F174" s="276">
        <v>0.45758947303640474</v>
      </c>
    </row>
    <row r="175" spans="1:6" x14ac:dyDescent="0.25">
      <c r="A175" s="267">
        <v>2003</v>
      </c>
      <c r="B175" s="273">
        <v>0.24980000000000002</v>
      </c>
      <c r="C175" s="273">
        <v>0.34340897006876969</v>
      </c>
      <c r="D175" s="273">
        <v>0.48338197074647637</v>
      </c>
      <c r="E175" s="277">
        <v>0.48622509317339657</v>
      </c>
      <c r="F175" s="276">
        <v>0.45921059895114547</v>
      </c>
    </row>
    <row r="176" spans="1:6" x14ac:dyDescent="0.25">
      <c r="A176" s="267">
        <v>2004</v>
      </c>
      <c r="B176" s="273">
        <v>0.24930000000000002</v>
      </c>
      <c r="C176" s="273">
        <v>0.34914521549731592</v>
      </c>
      <c r="D176" s="273">
        <v>0.48715859640513165</v>
      </c>
      <c r="E176" s="277">
        <v>0.49212428799929525</v>
      </c>
      <c r="F176" s="276">
        <v>0.44107571448207311</v>
      </c>
    </row>
    <row r="177" spans="1:6" x14ac:dyDescent="0.25">
      <c r="A177" s="267">
        <v>2005</v>
      </c>
      <c r="B177" s="273">
        <v>0.26400000000000001</v>
      </c>
      <c r="C177" s="273">
        <v>0.35760336286082689</v>
      </c>
      <c r="D177" s="273">
        <v>0.49483986950802455</v>
      </c>
      <c r="E177" s="277">
        <v>0.49837606196520073</v>
      </c>
      <c r="F177" s="276">
        <v>0.4402824685293214</v>
      </c>
    </row>
    <row r="178" spans="1:6" x14ac:dyDescent="0.25">
      <c r="A178" s="267">
        <v>2006</v>
      </c>
      <c r="B178" s="273">
        <v>0.27460000000000007</v>
      </c>
      <c r="C178" s="273">
        <v>0.36617493531841494</v>
      </c>
      <c r="D178" s="273">
        <v>0.49061194811344494</v>
      </c>
      <c r="E178" s="277">
        <v>0.50104756806279505</v>
      </c>
      <c r="F178" s="276">
        <v>0.436761801303575</v>
      </c>
    </row>
    <row r="179" spans="1:6" x14ac:dyDescent="0.25">
      <c r="A179" s="267">
        <v>2007</v>
      </c>
      <c r="B179" s="273">
        <v>0.2802</v>
      </c>
      <c r="C179" s="273">
        <v>0.3608147948464504</v>
      </c>
      <c r="D179" s="273">
        <v>0.48265761127109386</v>
      </c>
      <c r="E179" s="277">
        <v>0.49290283480952585</v>
      </c>
      <c r="F179" s="276">
        <v>0.43904627006610014</v>
      </c>
    </row>
    <row r="180" spans="1:6" x14ac:dyDescent="0.25">
      <c r="A180" s="267">
        <v>2008</v>
      </c>
      <c r="B180" s="273">
        <v>0.27510000000000001</v>
      </c>
      <c r="C180" s="273"/>
      <c r="D180" s="273"/>
      <c r="E180" s="277">
        <v>0.4933801300883478</v>
      </c>
      <c r="F180" s="276">
        <v>0.44517881098059747</v>
      </c>
    </row>
    <row r="181" spans="1:6" x14ac:dyDescent="0.25">
      <c r="A181" s="267">
        <v>2009</v>
      </c>
      <c r="B181" s="292"/>
      <c r="C181" s="292"/>
      <c r="D181" s="292"/>
      <c r="E181" s="292"/>
      <c r="F181" s="276">
        <v>0.45105198502456895</v>
      </c>
    </row>
    <row r="182" spans="1:6" x14ac:dyDescent="0.25">
      <c r="A182" s="267">
        <v>2010</v>
      </c>
      <c r="B182" s="292"/>
      <c r="C182" s="272"/>
      <c r="D182" s="272"/>
      <c r="E182" s="292"/>
      <c r="F182" s="276">
        <v>0.43652553982647269</v>
      </c>
    </row>
    <row r="183" spans="1:6" ht="13.8" thickBot="1" x14ac:dyDescent="0.3">
      <c r="A183" s="280">
        <v>2011</v>
      </c>
      <c r="B183" s="293"/>
      <c r="C183" s="293"/>
      <c r="D183" s="293"/>
      <c r="E183" s="293"/>
      <c r="F183" s="282">
        <v>0.44599542334096104</v>
      </c>
    </row>
    <row r="184" spans="1:6" ht="13.8" thickTop="1" x14ac:dyDescent="0.25">
      <c r="A184" s="283"/>
      <c r="F184" s="286"/>
    </row>
    <row r="185" spans="1:6" x14ac:dyDescent="0.25">
      <c r="A185" s="283" t="s">
        <v>286</v>
      </c>
      <c r="F185" s="286"/>
    </row>
    <row r="186" spans="1:6" x14ac:dyDescent="0.25">
      <c r="A186" s="283" t="s">
        <v>285</v>
      </c>
      <c r="F186" s="286"/>
    </row>
    <row r="188" spans="1:6" x14ac:dyDescent="0.25">
      <c r="B188" s="268" t="s">
        <v>282</v>
      </c>
      <c r="C188" s="268" t="s">
        <v>2</v>
      </c>
      <c r="D188" s="268" t="s">
        <v>281</v>
      </c>
      <c r="E188" s="269" t="s">
        <v>3</v>
      </c>
      <c r="F188" s="288" t="s">
        <v>4</v>
      </c>
    </row>
    <row r="189" spans="1:6" x14ac:dyDescent="0.25">
      <c r="A189" s="267">
        <v>2010</v>
      </c>
      <c r="B189" s="273"/>
      <c r="C189" s="273">
        <v>0.33500000000000002</v>
      </c>
      <c r="D189" s="277">
        <v>0.432</v>
      </c>
      <c r="E189" s="276">
        <v>0.42099999999999999</v>
      </c>
      <c r="F189" s="276">
        <v>0.36699999999999999</v>
      </c>
    </row>
    <row r="190" spans="1:6" ht="13.8" thickBot="1" x14ac:dyDescent="0.3">
      <c r="A190" s="280">
        <v>2015</v>
      </c>
      <c r="B190" s="281">
        <v>0.26400000000000001</v>
      </c>
      <c r="C190" s="281">
        <v>0.33300000000000002</v>
      </c>
      <c r="D190" s="284">
        <v>0.433</v>
      </c>
      <c r="E190" s="282">
        <v>0.45900000000000002</v>
      </c>
      <c r="F190" s="282">
        <v>0.38600000000000001</v>
      </c>
    </row>
    <row r="191" spans="1:6" ht="13.8" thickTop="1" x14ac:dyDescent="0.25"/>
    <row r="192" spans="1:6" x14ac:dyDescent="0.25">
      <c r="A192" s="289" t="s">
        <v>292</v>
      </c>
    </row>
  </sheetData>
  <printOptions horizontalCentered="1" verticalCentered="1"/>
  <pageMargins left="0.78740157480314965" right="0.78740157480314965" top="0.98425196850393704" bottom="0.98425196850393704" header="0.51181102362204722" footer="0.51181102362204722"/>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4"/>
  <sheetViews>
    <sheetView topLeftCell="A5" workbookViewId="0"/>
  </sheetViews>
  <sheetFormatPr baseColWidth="10" defaultRowHeight="14.4" x14ac:dyDescent="0.3"/>
  <cols>
    <col min="2" max="2" width="12.21875" bestFit="1" customWidth="1"/>
    <col min="3" max="7" width="11.6640625" bestFit="1" customWidth="1"/>
  </cols>
  <sheetData>
    <row r="1" spans="1:8" ht="15.6" x14ac:dyDescent="0.3">
      <c r="A1" s="2" t="s">
        <v>331</v>
      </c>
      <c r="B1" s="1"/>
      <c r="C1" s="1"/>
      <c r="D1" s="1"/>
      <c r="E1" s="1"/>
      <c r="F1" s="1"/>
      <c r="G1" s="1"/>
      <c r="H1" s="1"/>
    </row>
    <row r="2" spans="1:8" ht="15.6" x14ac:dyDescent="0.3">
      <c r="A2" s="1"/>
      <c r="B2" s="1"/>
      <c r="C2" s="1"/>
      <c r="D2" s="1"/>
      <c r="E2" s="1"/>
      <c r="F2" s="1"/>
      <c r="G2" s="1"/>
      <c r="H2" s="1"/>
    </row>
    <row r="3" spans="1:8" ht="15.6" x14ac:dyDescent="0.3">
      <c r="A3" s="1"/>
      <c r="B3" s="1"/>
      <c r="C3" s="1"/>
      <c r="D3" s="1"/>
      <c r="E3" s="1"/>
      <c r="F3" s="1"/>
      <c r="G3" s="1"/>
      <c r="H3" s="1"/>
    </row>
    <row r="4" spans="1:8" ht="15.6" x14ac:dyDescent="0.3">
      <c r="A4" s="1"/>
      <c r="B4" s="1" t="s">
        <v>313</v>
      </c>
      <c r="C4" s="1" t="s">
        <v>304</v>
      </c>
      <c r="D4" s="294" t="s">
        <v>306</v>
      </c>
      <c r="E4" s="294" t="s">
        <v>305</v>
      </c>
      <c r="F4" s="294" t="s">
        <v>314</v>
      </c>
      <c r="G4" s="294" t="s">
        <v>308</v>
      </c>
      <c r="H4" s="302" t="s">
        <v>311</v>
      </c>
    </row>
    <row r="5" spans="1:8" ht="15.6" x14ac:dyDescent="0.3">
      <c r="A5" s="1">
        <v>1870</v>
      </c>
      <c r="B5" s="303">
        <f>H5-C5-D5-E5-F5-G5</f>
        <v>6.0426439247504557E-2</v>
      </c>
      <c r="C5" s="303">
        <f>(0.0017+0.0037+0.0096)/3</f>
        <v>5.0000000000000001E-3</v>
      </c>
      <c r="D5" s="303">
        <v>1E-3</v>
      </c>
      <c r="E5" s="303">
        <v>1E-3</v>
      </c>
      <c r="F5" s="303">
        <v>2E-3</v>
      </c>
      <c r="G5" s="303">
        <v>1E-3</v>
      </c>
      <c r="H5" s="303">
        <f>AVERAGE(DataG10.14!C6:F6)</f>
        <v>7.0426439247504566E-2</v>
      </c>
    </row>
    <row r="6" spans="1:8" ht="15.6" x14ac:dyDescent="0.3">
      <c r="A6" s="1">
        <f>A5+5</f>
        <v>1875</v>
      </c>
      <c r="B6" s="309">
        <f t="shared" ref="B6:G6" si="0">AVERAGE(B5,B7)</f>
        <v>6.2305547148365996E-2</v>
      </c>
      <c r="C6" s="309">
        <f t="shared" si="0"/>
        <v>6.7166666666666659E-3</v>
      </c>
      <c r="D6" s="309">
        <f t="shared" si="0"/>
        <v>1E-3</v>
      </c>
      <c r="E6" s="309">
        <f t="shared" si="0"/>
        <v>1E-3</v>
      </c>
      <c r="F6" s="309">
        <f t="shared" si="0"/>
        <v>2E-3</v>
      </c>
      <c r="G6" s="309">
        <f t="shared" si="0"/>
        <v>1E-3</v>
      </c>
      <c r="H6" s="309">
        <f>AVERAGE(H5,H7)</f>
        <v>7.402221381503267E-2</v>
      </c>
    </row>
    <row r="7" spans="1:8" ht="15.6" x14ac:dyDescent="0.3">
      <c r="A7" s="1">
        <f t="shared" ref="A7:A34" si="1">A6+5</f>
        <v>1880</v>
      </c>
      <c r="B7" s="303">
        <f>H7-C7-D7-E7-F7-G7</f>
        <v>6.4184655049227435E-2</v>
      </c>
      <c r="C7" s="303">
        <f>(0.0029+0.0077+0.0147)/3</f>
        <v>8.4333333333333326E-3</v>
      </c>
      <c r="D7" s="303">
        <v>1E-3</v>
      </c>
      <c r="E7" s="303">
        <v>1E-3</v>
      </c>
      <c r="F7" s="303">
        <v>2E-3</v>
      </c>
      <c r="G7" s="303">
        <v>1E-3</v>
      </c>
      <c r="H7" s="303">
        <f>AVERAGE(DataG10.14!C8:F8)</f>
        <v>7.7617988382560774E-2</v>
      </c>
    </row>
    <row r="8" spans="1:8" ht="15.6" x14ac:dyDescent="0.3">
      <c r="A8" s="1">
        <f t="shared" si="1"/>
        <v>1885</v>
      </c>
      <c r="B8" s="309">
        <f t="shared" ref="B8" si="2">AVERAGE(B7,B9)</f>
        <v>6.578792052723513E-2</v>
      </c>
      <c r="C8" s="309">
        <f t="shared" ref="C8" si="3">AVERAGE(C7,C9)</f>
        <v>8.8333333333333337E-3</v>
      </c>
      <c r="D8" s="309">
        <f t="shared" ref="D8" si="4">AVERAGE(D7,D9)</f>
        <v>1.5E-3</v>
      </c>
      <c r="E8" s="309">
        <f t="shared" ref="E8" si="5">AVERAGE(E7,E9)</f>
        <v>1.5E-3</v>
      </c>
      <c r="F8" s="309">
        <f t="shared" ref="F8" si="6">AVERAGE(F7,F9)</f>
        <v>2.5000000000000001E-3</v>
      </c>
      <c r="G8" s="309">
        <f t="shared" ref="G8" si="7">AVERAGE(G7,G9)</f>
        <v>1E-3</v>
      </c>
      <c r="H8" s="309">
        <f>AVERAGE(H7,H9)</f>
        <v>8.1121253860568468E-2</v>
      </c>
    </row>
    <row r="9" spans="1:8" ht="15.6" x14ac:dyDescent="0.3">
      <c r="A9" s="1">
        <f t="shared" si="1"/>
        <v>1890</v>
      </c>
      <c r="B9" s="303">
        <f>H9-C9-D9-E9-F9-G9</f>
        <v>6.7391186005242826E-2</v>
      </c>
      <c r="C9" s="303">
        <f>(0.0037+0.0098+0.0142)/3</f>
        <v>9.2333333333333347E-3</v>
      </c>
      <c r="D9" s="303">
        <v>2E-3</v>
      </c>
      <c r="E9" s="303">
        <v>2E-3</v>
      </c>
      <c r="F9" s="303">
        <v>3.0000000000000001E-3</v>
      </c>
      <c r="G9" s="303">
        <v>1E-3</v>
      </c>
      <c r="H9" s="303">
        <f>AVERAGE(DataG10.14!C10:F10)</f>
        <v>8.4624519338576162E-2</v>
      </c>
    </row>
    <row r="10" spans="1:8" ht="15.6" x14ac:dyDescent="0.3">
      <c r="A10" s="1">
        <f t="shared" si="1"/>
        <v>1895</v>
      </c>
      <c r="B10" s="309">
        <f t="shared" ref="B10" si="8">AVERAGE(B9,B11)</f>
        <v>6.8019942093770047E-2</v>
      </c>
      <c r="C10" s="309">
        <f t="shared" ref="C10" si="9">AVERAGE(C9,C11)</f>
        <v>1.0133333333333334E-2</v>
      </c>
      <c r="D10" s="309">
        <f t="shared" ref="D10" si="10">AVERAGE(D9,D11)</f>
        <v>2E-3</v>
      </c>
      <c r="E10" s="309">
        <f t="shared" ref="E10" si="11">AVERAGE(E9,E11)</f>
        <v>2E-3</v>
      </c>
      <c r="F10" s="309">
        <f t="shared" ref="F10" si="12">AVERAGE(F9,F11)</f>
        <v>3.0000000000000001E-3</v>
      </c>
      <c r="G10" s="309">
        <f t="shared" ref="G10" si="13">AVERAGE(G9,G11)</f>
        <v>1E-3</v>
      </c>
      <c r="H10" s="309">
        <f>AVERAGE(H9,H11)</f>
        <v>8.6153275427103382E-2</v>
      </c>
    </row>
    <row r="11" spans="1:8" ht="15.6" x14ac:dyDescent="0.3">
      <c r="A11" s="1">
        <f t="shared" si="1"/>
        <v>1900</v>
      </c>
      <c r="B11" s="303">
        <f>H11-C11-D11-E11-F11-G11</f>
        <v>6.8648698182297269E-2</v>
      </c>
      <c r="C11" s="303">
        <f>(0.0059+0.0092+0.018)/3</f>
        <v>1.1033333333333332E-2</v>
      </c>
      <c r="D11" s="303">
        <v>2E-3</v>
      </c>
      <c r="E11" s="303">
        <v>2E-3</v>
      </c>
      <c r="F11" s="303">
        <v>3.0000000000000001E-3</v>
      </c>
      <c r="G11" s="303">
        <v>1E-3</v>
      </c>
      <c r="H11" s="303">
        <f>AVERAGE(DataG10.14!C12:F12)</f>
        <v>8.7682031515630601E-2</v>
      </c>
    </row>
    <row r="12" spans="1:8" ht="15.6" x14ac:dyDescent="0.3">
      <c r="A12" s="1">
        <f t="shared" si="1"/>
        <v>1905</v>
      </c>
      <c r="B12" s="309">
        <f t="shared" ref="B12" si="14">AVERAGE(B11,B13)</f>
        <v>7.1988146305870498E-2</v>
      </c>
      <c r="C12" s="309">
        <f t="shared" ref="C12" si="15">AVERAGE(C11,C13)</f>
        <v>1.14E-2</v>
      </c>
      <c r="D12" s="309">
        <f t="shared" ref="D12" si="16">AVERAGE(D11,D13)</f>
        <v>2E-3</v>
      </c>
      <c r="E12" s="309">
        <f t="shared" ref="E12" si="17">AVERAGE(E11,E13)</f>
        <v>2E-3</v>
      </c>
      <c r="F12" s="309">
        <f t="shared" ref="F12" si="18">AVERAGE(F11,F13)</f>
        <v>3.0000000000000001E-3</v>
      </c>
      <c r="G12" s="309">
        <f t="shared" ref="G12" si="19">AVERAGE(G11,G13)</f>
        <v>1E-3</v>
      </c>
      <c r="H12" s="309">
        <f>AVERAGE(H11,H13)</f>
        <v>9.1388146305870499E-2</v>
      </c>
    </row>
    <row r="13" spans="1:8" ht="15.6" x14ac:dyDescent="0.3">
      <c r="A13" s="1">
        <f t="shared" si="1"/>
        <v>1910</v>
      </c>
      <c r="B13" s="303">
        <f>H13-C13-D13-E13-F13-G13</f>
        <v>7.5327594429443714E-2</v>
      </c>
      <c r="C13" s="303">
        <f>(0.0074+0.0099+0.018)/3</f>
        <v>1.1766666666666667E-2</v>
      </c>
      <c r="D13" s="303">
        <v>2E-3</v>
      </c>
      <c r="E13" s="303">
        <v>2E-3</v>
      </c>
      <c r="F13" s="303">
        <v>3.0000000000000001E-3</v>
      </c>
      <c r="G13" s="303">
        <v>1E-3</v>
      </c>
      <c r="H13" s="303">
        <f>AVERAGE(DataG10.14!C14:F14)</f>
        <v>9.5094261096110383E-2</v>
      </c>
    </row>
    <row r="14" spans="1:8" ht="15.6" x14ac:dyDescent="0.3">
      <c r="A14" s="1">
        <f t="shared" si="1"/>
        <v>1915</v>
      </c>
      <c r="B14" s="309">
        <f t="shared" ref="B14" si="20">AVERAGE(B13,B15)</f>
        <v>8.5899110005257795E-2</v>
      </c>
      <c r="C14" s="309">
        <f t="shared" ref="C14" si="21">AVERAGE(C13,C15)</f>
        <v>1.3383333333333334E-2</v>
      </c>
      <c r="D14" s="309">
        <f t="shared" ref="D14" si="22">AVERAGE(D13,D15)</f>
        <v>6.0000000000000001E-3</v>
      </c>
      <c r="E14" s="309">
        <f t="shared" ref="E14" si="23">AVERAGE(E13,E15)</f>
        <v>6.0000000000000001E-3</v>
      </c>
      <c r="F14" s="309">
        <f t="shared" ref="F14" si="24">AVERAGE(F13,F15)</f>
        <v>6.5000000000000006E-3</v>
      </c>
      <c r="G14" s="309">
        <f t="shared" ref="G14" si="25">AVERAGE(G13,G15)</f>
        <v>5.4999999999999997E-3</v>
      </c>
      <c r="H14" s="309">
        <f>AVERAGE(H13,H15)</f>
        <v>0.12328244333859112</v>
      </c>
    </row>
    <row r="15" spans="1:8" ht="15.6" x14ac:dyDescent="0.3">
      <c r="A15" s="1">
        <f t="shared" si="1"/>
        <v>1920</v>
      </c>
      <c r="B15" s="303">
        <f>H15-C15-D15-E15-F15-G15</f>
        <v>9.6470625581071875E-2</v>
      </c>
      <c r="C15" s="303">
        <v>1.4999999999999999E-2</v>
      </c>
      <c r="D15" s="303">
        <v>0.01</v>
      </c>
      <c r="E15" s="303">
        <v>0.01</v>
      </c>
      <c r="F15" s="303">
        <v>0.01</v>
      </c>
      <c r="G15" s="303">
        <v>0.01</v>
      </c>
      <c r="H15" s="303">
        <f>AVERAGE(DataG10.14!C16:F16)</f>
        <v>0.15147062558107185</v>
      </c>
    </row>
    <row r="16" spans="1:8" ht="15.6" x14ac:dyDescent="0.3">
      <c r="A16" s="1">
        <f t="shared" si="1"/>
        <v>1925</v>
      </c>
      <c r="B16" s="309">
        <f t="shared" ref="B16" si="26">AVERAGE(B15,B17)</f>
        <v>0.10168123347684541</v>
      </c>
      <c r="C16" s="309">
        <f t="shared" ref="C16" si="27">AVERAGE(C15,C17)</f>
        <v>1.7500000000000002E-2</v>
      </c>
      <c r="D16" s="309">
        <f t="shared" ref="D16" si="28">AVERAGE(D15,D17)</f>
        <v>1.4999999999999999E-2</v>
      </c>
      <c r="E16" s="309">
        <f t="shared" ref="E16" si="29">AVERAGE(E15,E17)</f>
        <v>1.4999999999999999E-2</v>
      </c>
      <c r="F16" s="309">
        <f t="shared" ref="F16" si="30">AVERAGE(F15,F17)</f>
        <v>0.01</v>
      </c>
      <c r="G16" s="309">
        <f t="shared" ref="G16" si="31">AVERAGE(G15,G17)</f>
        <v>0.01</v>
      </c>
      <c r="H16" s="309">
        <f>AVERAGE(H15,H17)</f>
        <v>0.16918123347684538</v>
      </c>
    </row>
    <row r="17" spans="1:8" ht="15.6" x14ac:dyDescent="0.3">
      <c r="A17" s="1">
        <f t="shared" si="1"/>
        <v>1930</v>
      </c>
      <c r="B17" s="303">
        <f>H17-C17-D17-E17-F17-G17</f>
        <v>0.10689184137261895</v>
      </c>
      <c r="C17" s="303">
        <v>0.02</v>
      </c>
      <c r="D17" s="303">
        <v>0.02</v>
      </c>
      <c r="E17" s="303">
        <v>0.02</v>
      </c>
      <c r="F17" s="303">
        <v>0.01</v>
      </c>
      <c r="G17" s="303">
        <v>0.01</v>
      </c>
      <c r="H17" s="303">
        <f>AVERAGE(DataG10.14!C18:F18)</f>
        <v>0.18689184137261891</v>
      </c>
    </row>
    <row r="18" spans="1:8" ht="15.6" x14ac:dyDescent="0.3">
      <c r="A18" s="1">
        <f t="shared" si="1"/>
        <v>1935</v>
      </c>
      <c r="B18" s="309">
        <f t="shared" ref="B18" si="32">AVERAGE(B17,B19)</f>
        <v>0.10847774807940769</v>
      </c>
      <c r="C18" s="309">
        <f t="shared" ref="C18" si="33">AVERAGE(C17,C19)</f>
        <v>2.5000000000000001E-2</v>
      </c>
      <c r="D18" s="309">
        <f t="shared" ref="D18" si="34">AVERAGE(D17,D19)</f>
        <v>2.5000000000000001E-2</v>
      </c>
      <c r="E18" s="309">
        <f t="shared" ref="E18" si="35">AVERAGE(E17,E19)</f>
        <v>2.5000000000000001E-2</v>
      </c>
      <c r="F18" s="309">
        <f t="shared" ref="F18" si="36">AVERAGE(F17,F19)</f>
        <v>1.4999999999999999E-2</v>
      </c>
      <c r="G18" s="309">
        <f t="shared" ref="G18" si="37">AVERAGE(G17,G19)</f>
        <v>1.4999999999999999E-2</v>
      </c>
      <c r="H18" s="309">
        <f>AVERAGE(H17,H19)</f>
        <v>0.21347774807940767</v>
      </c>
    </row>
    <row r="19" spans="1:8" ht="15.6" x14ac:dyDescent="0.3">
      <c r="A19" s="1">
        <f t="shared" si="1"/>
        <v>1940</v>
      </c>
      <c r="B19" s="303">
        <f>H19-C19-D19-E19-F19-G19</f>
        <v>0.11006365478619641</v>
      </c>
      <c r="C19" s="303">
        <v>0.03</v>
      </c>
      <c r="D19" s="303">
        <v>0.03</v>
      </c>
      <c r="E19" s="303">
        <v>0.03</v>
      </c>
      <c r="F19" s="303">
        <v>0.02</v>
      </c>
      <c r="G19" s="303">
        <v>0.02</v>
      </c>
      <c r="H19" s="303">
        <f>AVERAGE(DataG10.14!C20:F20)</f>
        <v>0.2400636547861964</v>
      </c>
    </row>
    <row r="20" spans="1:8" ht="17.399999999999999" customHeight="1" x14ac:dyDescent="0.3">
      <c r="A20" s="1">
        <f t="shared" si="1"/>
        <v>1945</v>
      </c>
      <c r="B20" s="309">
        <f t="shared" ref="B20" si="38">AVERAGE(B19,B21)</f>
        <v>0.11824626030785212</v>
      </c>
      <c r="C20" s="309">
        <f t="shared" ref="C20" si="39">AVERAGE(C19,C21)</f>
        <v>3.2500000000000001E-2</v>
      </c>
      <c r="D20" s="309">
        <f t="shared" ref="D20" si="40">AVERAGE(D19,D21)</f>
        <v>3.2500000000000001E-2</v>
      </c>
      <c r="E20" s="309">
        <f t="shared" ref="E20" si="41">AVERAGE(E19,E21)</f>
        <v>3.5000000000000003E-2</v>
      </c>
      <c r="F20" s="309">
        <f t="shared" ref="F20" si="42">AVERAGE(F19,F21)</f>
        <v>0.03</v>
      </c>
      <c r="G20" s="309">
        <f t="shared" ref="G20" si="43">AVERAGE(G19,G21)</f>
        <v>0.03</v>
      </c>
      <c r="H20" s="309">
        <f>AVERAGE(H19,H21)</f>
        <v>0.27824626030785216</v>
      </c>
    </row>
    <row r="21" spans="1:8" ht="15.6" x14ac:dyDescent="0.3">
      <c r="A21" s="1">
        <f t="shared" si="1"/>
        <v>1950</v>
      </c>
      <c r="B21" s="303">
        <f>H21-C21-D21-E21-F21-G21</f>
        <v>0.12642886582950785</v>
      </c>
      <c r="C21" s="303">
        <v>3.5000000000000003E-2</v>
      </c>
      <c r="D21" s="303">
        <v>3.5000000000000003E-2</v>
      </c>
      <c r="E21" s="303">
        <v>0.04</v>
      </c>
      <c r="F21" s="303">
        <v>0.04</v>
      </c>
      <c r="G21" s="303">
        <v>0.04</v>
      </c>
      <c r="H21" s="303">
        <f>AVERAGE(DataG10.14!C22:F22)</f>
        <v>0.31642886582950785</v>
      </c>
    </row>
    <row r="22" spans="1:8" ht="15.6" x14ac:dyDescent="0.3">
      <c r="A22" s="1">
        <f t="shared" si="1"/>
        <v>1955</v>
      </c>
      <c r="B22" s="309">
        <f t="shared" ref="B22" si="44">AVERAGE(B21,B23)</f>
        <v>0.12447662110035429</v>
      </c>
      <c r="C22" s="309">
        <f t="shared" ref="C22" si="45">AVERAGE(C21,C23)</f>
        <v>3.7500000000000006E-2</v>
      </c>
      <c r="D22" s="309">
        <f t="shared" ref="D22" si="46">AVERAGE(D21,D23)</f>
        <v>0.04</v>
      </c>
      <c r="E22" s="309">
        <f t="shared" ref="E22" si="47">AVERAGE(E21,E23)</f>
        <v>4.4999999999999998E-2</v>
      </c>
      <c r="F22" s="309">
        <f t="shared" ref="F22" si="48">AVERAGE(F21,F23)</f>
        <v>4.4999999999999998E-2</v>
      </c>
      <c r="G22" s="309">
        <f t="shared" ref="G22" si="49">AVERAGE(G21,G23)</f>
        <v>4.4999999999999998E-2</v>
      </c>
      <c r="H22" s="309">
        <f>AVERAGE(H21,H23)</f>
        <v>0.33697662110035426</v>
      </c>
    </row>
    <row r="23" spans="1:8" ht="15.6" x14ac:dyDescent="0.3">
      <c r="A23" s="1">
        <f t="shared" si="1"/>
        <v>1960</v>
      </c>
      <c r="B23" s="303">
        <f>H23-C23-D23-E23-F23-G23</f>
        <v>0.12252437637120071</v>
      </c>
      <c r="C23" s="303">
        <v>0.04</v>
      </c>
      <c r="D23" s="303">
        <v>4.4999999999999998E-2</v>
      </c>
      <c r="E23" s="303">
        <v>0.05</v>
      </c>
      <c r="F23" s="303">
        <v>0.05</v>
      </c>
      <c r="G23" s="303">
        <v>0.05</v>
      </c>
      <c r="H23" s="303">
        <f>AVERAGE(DataG10.14!C24:F24)</f>
        <v>0.35752437637120066</v>
      </c>
    </row>
    <row r="24" spans="1:8" ht="15.6" x14ac:dyDescent="0.3">
      <c r="A24" s="1">
        <f t="shared" si="1"/>
        <v>1965</v>
      </c>
      <c r="B24" s="309">
        <f t="shared" ref="B24" si="50">AVERAGE(B23,B25)</f>
        <v>0.12440609471136563</v>
      </c>
      <c r="C24" s="309">
        <f t="shared" ref="C24" si="51">AVERAGE(C23,C25)</f>
        <v>4.4999999999999998E-2</v>
      </c>
      <c r="D24" s="309">
        <f t="shared" ref="D24" si="52">AVERAGE(D23,D25)</f>
        <v>5.7500000000000002E-2</v>
      </c>
      <c r="E24" s="309">
        <f t="shared" ref="E24" si="53">AVERAGE(E23,E25)</f>
        <v>5.5E-2</v>
      </c>
      <c r="F24" s="309">
        <f t="shared" ref="F24" si="54">AVERAGE(F23,F25)</f>
        <v>5.2500000000000005E-2</v>
      </c>
      <c r="G24" s="309">
        <f t="shared" ref="G24" si="55">AVERAGE(G23,G25)</f>
        <v>0.05</v>
      </c>
      <c r="H24" s="309">
        <f>AVERAGE(H23,H25)</f>
        <v>0.38440609471136555</v>
      </c>
    </row>
    <row r="25" spans="1:8" ht="15.6" x14ac:dyDescent="0.3">
      <c r="A25" s="1">
        <f t="shared" si="1"/>
        <v>1970</v>
      </c>
      <c r="B25" s="303">
        <f>H25-C25-D25-E25-F25-G25</f>
        <v>0.12628781305153053</v>
      </c>
      <c r="C25" s="303">
        <v>0.05</v>
      </c>
      <c r="D25" s="303">
        <v>7.0000000000000007E-2</v>
      </c>
      <c r="E25" s="303">
        <v>0.06</v>
      </c>
      <c r="F25" s="303">
        <v>5.5E-2</v>
      </c>
      <c r="G25" s="303">
        <v>0.05</v>
      </c>
      <c r="H25" s="303">
        <f>AVERAGE(DataG10.14!C26:F26)</f>
        <v>0.4112878130515305</v>
      </c>
    </row>
    <row r="26" spans="1:8" ht="15.6" x14ac:dyDescent="0.3">
      <c r="A26" s="1">
        <f t="shared" si="1"/>
        <v>1975</v>
      </c>
      <c r="B26" s="309">
        <f t="shared" ref="B26" si="56">AVERAGE(B25,B27)</f>
        <v>0.12807477385198768</v>
      </c>
      <c r="C26" s="309">
        <f t="shared" ref="C26" si="57">AVERAGE(C25,C27)</f>
        <v>5.5E-2</v>
      </c>
      <c r="D26" s="309">
        <f t="shared" ref="D26" si="58">AVERAGE(D25,D27)</f>
        <v>0.08</v>
      </c>
      <c r="E26" s="309">
        <f t="shared" ref="E26" si="59">AVERAGE(E25,E27)</f>
        <v>6.5000000000000002E-2</v>
      </c>
      <c r="F26" s="309">
        <f t="shared" ref="F26" si="60">AVERAGE(F25,F27)</f>
        <v>5.7499999999999996E-2</v>
      </c>
      <c r="G26" s="309">
        <f t="shared" ref="G26" si="61">AVERAGE(G25,G27)</f>
        <v>0.05</v>
      </c>
      <c r="H26" s="309">
        <f>AVERAGE(H25,H27)</f>
        <v>0.43557477385198762</v>
      </c>
    </row>
    <row r="27" spans="1:8" ht="15.6" x14ac:dyDescent="0.3">
      <c r="A27" s="1">
        <f t="shared" si="1"/>
        <v>1980</v>
      </c>
      <c r="B27" s="303">
        <f>H27-C27-D27-E27-F27-G27</f>
        <v>0.12986173465244483</v>
      </c>
      <c r="C27" s="303">
        <v>0.06</v>
      </c>
      <c r="D27" s="303">
        <v>0.09</v>
      </c>
      <c r="E27" s="303">
        <v>7.0000000000000007E-2</v>
      </c>
      <c r="F27" s="303">
        <v>0.06</v>
      </c>
      <c r="G27" s="303">
        <v>0.05</v>
      </c>
      <c r="H27" s="303">
        <f>AVERAGE(DataG10.14!C28:F28)</f>
        <v>0.45986173465244479</v>
      </c>
    </row>
    <row r="28" spans="1:8" ht="15.6" x14ac:dyDescent="0.3">
      <c r="A28" s="1">
        <f t="shared" si="1"/>
        <v>1985</v>
      </c>
      <c r="B28" s="309">
        <f t="shared" ref="B28" si="62">AVERAGE(B27,B29)</f>
        <v>0.12416550138935345</v>
      </c>
      <c r="C28" s="309">
        <f t="shared" ref="C28" si="63">AVERAGE(C27,C29)</f>
        <v>6.1818181818181821E-2</v>
      </c>
      <c r="D28" s="309">
        <f t="shared" ref="D28" si="64">AVERAGE(D27,D29)</f>
        <v>9.5000000000000001E-2</v>
      </c>
      <c r="E28" s="309">
        <f t="shared" ref="E28" si="65">AVERAGE(E27,E29)</f>
        <v>7.3636363636363639E-2</v>
      </c>
      <c r="F28" s="309">
        <f t="shared" ref="F28" si="66">AVERAGE(F27,F29)</f>
        <v>5.5E-2</v>
      </c>
      <c r="G28" s="309">
        <f t="shared" ref="G28" si="67">AVERAGE(G27,G29)</f>
        <v>5.2500000000000005E-2</v>
      </c>
      <c r="H28" s="309">
        <f>AVERAGE(H27,H29)</f>
        <v>0.46212004684389885</v>
      </c>
    </row>
    <row r="29" spans="1:8" ht="15.6" x14ac:dyDescent="0.3">
      <c r="A29" s="1">
        <f t="shared" si="1"/>
        <v>1990</v>
      </c>
      <c r="B29" s="303">
        <f>H29-C29-D29-E29-F29-G29</f>
        <v>0.11846926812626207</v>
      </c>
      <c r="C29" s="303">
        <f>0.056/0.88</f>
        <v>6.3636363636363644E-2</v>
      </c>
      <c r="D29" s="303">
        <f>0.088/0.88</f>
        <v>9.9999999999999992E-2</v>
      </c>
      <c r="E29" s="303">
        <f>0.068/0.88</f>
        <v>7.7272727272727285E-2</v>
      </c>
      <c r="F29" s="303">
        <v>0.05</v>
      </c>
      <c r="G29" s="303">
        <v>5.5E-2</v>
      </c>
      <c r="H29" s="303">
        <f>AVERAGE(DataG10.14!C30:F30)</f>
        <v>0.46437835903535296</v>
      </c>
    </row>
    <row r="30" spans="1:8" ht="15.6" x14ac:dyDescent="0.3">
      <c r="A30" s="1">
        <f t="shared" si="1"/>
        <v>1995</v>
      </c>
      <c r="B30" s="309">
        <f t="shared" ref="B30" si="68">AVERAGE(B29,B31)</f>
        <v>0.11721205641116848</v>
      </c>
      <c r="C30" s="309">
        <f t="shared" ref="C30" si="69">AVERAGE(C29,C31)</f>
        <v>6.3068181818181829E-2</v>
      </c>
      <c r="D30" s="309">
        <f t="shared" ref="D30" si="70">AVERAGE(D29,D31)</f>
        <v>0.10113636363636364</v>
      </c>
      <c r="E30" s="309">
        <f t="shared" ref="E30" si="71">AVERAGE(E29,E31)</f>
        <v>7.9545454545454558E-2</v>
      </c>
      <c r="F30" s="309">
        <f t="shared" ref="F30" si="72">AVERAGE(F29,F31)</f>
        <v>5.0568181818181818E-2</v>
      </c>
      <c r="G30" s="309">
        <f t="shared" ref="G30" si="73">AVERAGE(G29,G31)</f>
        <v>5.6477272727272723E-2</v>
      </c>
      <c r="H30" s="309">
        <f>AVERAGE(H29,H31)</f>
        <v>0.46800751095662302</v>
      </c>
    </row>
    <row r="31" spans="1:8" ht="15.6" x14ac:dyDescent="0.3">
      <c r="A31" s="1">
        <f t="shared" si="1"/>
        <v>2000</v>
      </c>
      <c r="B31" s="303">
        <f>H31-C31-D31-E31-F31-G31</f>
        <v>0.11595484469607489</v>
      </c>
      <c r="C31" s="303">
        <f>0.055/0.88</f>
        <v>6.25E-2</v>
      </c>
      <c r="D31" s="303">
        <f>0.09/0.88</f>
        <v>0.10227272727272727</v>
      </c>
      <c r="E31" s="303">
        <f>0.072/0.88</f>
        <v>8.1818181818181818E-2</v>
      </c>
      <c r="F31" s="303">
        <f>0.045/0.88</f>
        <v>5.1136363636363633E-2</v>
      </c>
      <c r="G31" s="303">
        <f>0.051/0.88</f>
        <v>5.7954545454545453E-2</v>
      </c>
      <c r="H31" s="303">
        <f>AVERAGE(DataG10.14!C32:F32)</f>
        <v>0.47163666287789308</v>
      </c>
    </row>
    <row r="32" spans="1:8" ht="15.6" x14ac:dyDescent="0.3">
      <c r="A32" s="1">
        <f t="shared" si="1"/>
        <v>2005</v>
      </c>
      <c r="B32" s="309">
        <f t="shared" ref="B32" si="74">AVERAGE(B31,B33)</f>
        <v>0.11172400983780731</v>
      </c>
      <c r="C32" s="309">
        <f t="shared" ref="C32" si="75">AVERAGE(C31,C33)</f>
        <v>6.1931818181818185E-2</v>
      </c>
      <c r="D32" s="309">
        <f t="shared" ref="D32" si="76">AVERAGE(D31,D33)</f>
        <v>0.10227272727272727</v>
      </c>
      <c r="E32" s="309">
        <f t="shared" ref="E32" si="77">AVERAGE(E31,E33)</f>
        <v>8.5227272727272735E-2</v>
      </c>
      <c r="F32" s="309">
        <f t="shared" ref="F32" si="78">AVERAGE(F31,F33)</f>
        <v>5.1136363636363633E-2</v>
      </c>
      <c r="G32" s="309">
        <f t="shared" ref="G32" si="79">AVERAGE(G31,G33)</f>
        <v>5.7954545454545453E-2</v>
      </c>
      <c r="H32" s="309">
        <f>AVERAGE(H31,H33)</f>
        <v>0.47024673711053455</v>
      </c>
    </row>
    <row r="33" spans="1:10" ht="15.6" x14ac:dyDescent="0.3">
      <c r="A33" s="1">
        <f t="shared" si="1"/>
        <v>2010</v>
      </c>
      <c r="B33" s="303">
        <f>H33-C33-D33-E33-F33-G33</f>
        <v>0.10749317497953972</v>
      </c>
      <c r="C33" s="303">
        <f>0.054/0.88</f>
        <v>6.1363636363636363E-2</v>
      </c>
      <c r="D33" s="303">
        <f>0.09/0.88</f>
        <v>0.10227272727272727</v>
      </c>
      <c r="E33" s="303">
        <f>0.078/0.88</f>
        <v>8.8636363636363638E-2</v>
      </c>
      <c r="F33" s="303">
        <f>0.045/0.88</f>
        <v>5.1136363636363633E-2</v>
      </c>
      <c r="G33" s="303">
        <f>0.051/0.88</f>
        <v>5.7954545454545453E-2</v>
      </c>
      <c r="H33" s="303">
        <f>AVERAGE(DataG10.14!C34:F34)</f>
        <v>0.46885681134317608</v>
      </c>
    </row>
    <row r="34" spans="1:10" ht="15.6" x14ac:dyDescent="0.3">
      <c r="A34" s="1">
        <f t="shared" si="1"/>
        <v>2015</v>
      </c>
      <c r="B34" s="303">
        <f>H34-C34-D34-E34-F34-G34</f>
        <v>0.10247326203208554</v>
      </c>
      <c r="C34" s="303">
        <f>0.053/0.88</f>
        <v>6.0227272727272727E-2</v>
      </c>
      <c r="D34" s="303">
        <f>0.092/0.88</f>
        <v>0.10454545454545454</v>
      </c>
      <c r="E34" s="303">
        <f>0.08/0.88</f>
        <v>9.0909090909090912E-2</v>
      </c>
      <c r="F34" s="303">
        <f>0.046/0.88</f>
        <v>5.2272727272727269E-2</v>
      </c>
      <c r="G34" s="303">
        <f>0.051/0.88</f>
        <v>5.7954545454545453E-2</v>
      </c>
      <c r="H34" s="303">
        <f>AVERAGE(DataG10.14!C35:F35)</f>
        <v>0.46838235294117647</v>
      </c>
    </row>
    <row r="35" spans="1:10" ht="15.6" x14ac:dyDescent="0.3">
      <c r="A35" s="1"/>
      <c r="B35" s="1"/>
      <c r="C35" s="1"/>
      <c r="D35" s="1"/>
      <c r="E35" s="1"/>
      <c r="F35" s="1"/>
      <c r="G35" s="1"/>
      <c r="H35" s="1"/>
    </row>
    <row r="36" spans="1:10" ht="15.6" x14ac:dyDescent="0.3">
      <c r="A36" s="1" t="s">
        <v>325</v>
      </c>
      <c r="B36" s="1"/>
      <c r="C36" s="1"/>
      <c r="D36" s="1"/>
      <c r="E36" s="1"/>
      <c r="F36" s="1"/>
      <c r="G36" s="1"/>
      <c r="H36" s="1"/>
    </row>
    <row r="37" spans="1:10" ht="15.6" x14ac:dyDescent="0.3">
      <c r="A37" s="1" t="s">
        <v>326</v>
      </c>
      <c r="B37" s="1"/>
      <c r="C37" s="1"/>
      <c r="D37" s="1"/>
      <c r="E37" s="1"/>
      <c r="F37" s="1"/>
      <c r="G37" s="1"/>
      <c r="H37" s="1"/>
    </row>
    <row r="38" spans="1:10" ht="15.6" x14ac:dyDescent="0.3">
      <c r="A38" s="1" t="s">
        <v>330</v>
      </c>
    </row>
    <row r="39" spans="1:10" ht="15.6" x14ac:dyDescent="0.3">
      <c r="A39" s="1" t="s">
        <v>329</v>
      </c>
    </row>
    <row r="40" spans="1:10" ht="15.6" x14ac:dyDescent="0.3">
      <c r="A40" s="1" t="s">
        <v>328</v>
      </c>
    </row>
    <row r="41" spans="1:10" ht="15.6" x14ac:dyDescent="0.3">
      <c r="A41" s="1" t="s">
        <v>327</v>
      </c>
    </row>
    <row r="43" spans="1:10" x14ac:dyDescent="0.3">
      <c r="A43" t="s">
        <v>315</v>
      </c>
    </row>
    <row r="44" spans="1:10" ht="16.2" thickBot="1" x14ac:dyDescent="0.35">
      <c r="A44" s="468" t="s">
        <v>294</v>
      </c>
      <c r="B44" s="469"/>
      <c r="C44" s="469"/>
      <c r="D44" s="469"/>
      <c r="E44" s="469"/>
      <c r="F44" s="469"/>
      <c r="G44" s="469"/>
      <c r="H44" s="469"/>
      <c r="I44" s="469"/>
      <c r="J44" s="469"/>
    </row>
    <row r="45" spans="1:10" ht="40.799999999999997" thickTop="1" x14ac:dyDescent="0.3">
      <c r="A45" s="295"/>
      <c r="B45" s="295"/>
      <c r="C45" s="296" t="s">
        <v>279</v>
      </c>
      <c r="D45" s="296" t="s">
        <v>295</v>
      </c>
      <c r="E45" s="296" t="s">
        <v>3</v>
      </c>
      <c r="F45" s="296" t="s">
        <v>280</v>
      </c>
      <c r="G45" s="296" t="s">
        <v>296</v>
      </c>
      <c r="H45" s="304" t="s">
        <v>312</v>
      </c>
    </row>
    <row r="46" spans="1:10" x14ac:dyDescent="0.3">
      <c r="A46" s="297"/>
      <c r="B46" s="297"/>
      <c r="C46" s="298" t="s">
        <v>297</v>
      </c>
      <c r="D46" s="298" t="s">
        <v>298</v>
      </c>
      <c r="E46" s="298" t="s">
        <v>299</v>
      </c>
      <c r="F46" s="298" t="s">
        <v>300</v>
      </c>
      <c r="G46" s="298" t="s">
        <v>301</v>
      </c>
    </row>
    <row r="47" spans="1:10" x14ac:dyDescent="0.3">
      <c r="A47" s="299" t="s">
        <v>302</v>
      </c>
      <c r="B47" s="295"/>
      <c r="C47" s="300">
        <f>37.3%-0.019</f>
        <v>0.35399999999999998</v>
      </c>
      <c r="D47" s="300">
        <f>46.6%-0.025</f>
        <v>0.441</v>
      </c>
      <c r="E47" s="300">
        <f>53.5%-0.025</f>
        <v>0.51</v>
      </c>
      <c r="F47" s="300">
        <f>44%-0.019</f>
        <v>0.42099999999999999</v>
      </c>
      <c r="G47" s="300">
        <f>40.5%-0.018</f>
        <v>0.38700000000000001</v>
      </c>
      <c r="H47" s="305">
        <f>AVERAGE(D47:F47)</f>
        <v>0.45733333333333337</v>
      </c>
    </row>
    <row r="48" spans="1:10" x14ac:dyDescent="0.3">
      <c r="A48" s="299"/>
      <c r="B48" s="295"/>
      <c r="C48" s="300"/>
      <c r="D48" s="300"/>
      <c r="E48" s="300"/>
      <c r="F48" s="300"/>
      <c r="G48" s="300"/>
    </row>
    <row r="49" spans="1:10" x14ac:dyDescent="0.3">
      <c r="A49" s="299" t="s">
        <v>303</v>
      </c>
      <c r="B49" s="295"/>
      <c r="C49" s="300">
        <f>C50+C51+C52+C53+C54</f>
        <v>0.22385294117647059</v>
      </c>
      <c r="D49" s="300">
        <f>D50+D51+D52+D53+D54</f>
        <v>0.30649019607843142</v>
      </c>
      <c r="E49" s="300">
        <f>E50+E51+E52+E53+E54</f>
        <v>0.3434311926605505</v>
      </c>
      <c r="F49" s="300">
        <f>F50+F51+F52+F53+F54</f>
        <v>0.26213207547169809</v>
      </c>
      <c r="G49" s="300">
        <f>G50+G51+G52+G53+G54</f>
        <v>0.25100235849056601</v>
      </c>
      <c r="H49" s="305">
        <f t="shared" ref="H49:H54" si="80">AVERAGE(D49:F49)</f>
        <v>0.30401782140355998</v>
      </c>
    </row>
    <row r="50" spans="1:10" x14ac:dyDescent="0.3">
      <c r="A50" s="295" t="s">
        <v>304</v>
      </c>
      <c r="B50" s="295"/>
      <c r="C50" s="301">
        <v>4.6852941176470583E-2</v>
      </c>
      <c r="D50" s="301">
        <v>4.4196078431372549E-2</v>
      </c>
      <c r="E50" s="301">
        <v>5.2403669724770653E-2</v>
      </c>
      <c r="F50" s="301">
        <v>4.766037735849056E-2</v>
      </c>
      <c r="G50" s="301">
        <v>4.9287735849056602E-2</v>
      </c>
      <c r="H50" s="305">
        <f t="shared" si="80"/>
        <v>4.8086708504877916E-2</v>
      </c>
    </row>
    <row r="51" spans="1:10" x14ac:dyDescent="0.3">
      <c r="A51" s="295" t="s">
        <v>305</v>
      </c>
      <c r="B51" s="295"/>
      <c r="C51" s="301">
        <v>7.7220588235294124E-2</v>
      </c>
      <c r="D51" s="301">
        <v>7.7823529411764722E-2</v>
      </c>
      <c r="E51" s="301">
        <v>7.1119266055045885E-2</v>
      </c>
      <c r="F51" s="301">
        <v>6.0899371069182397E-2</v>
      </c>
      <c r="G51" s="301">
        <v>5.5676886792452827E-2</v>
      </c>
      <c r="H51" s="305">
        <f t="shared" si="80"/>
        <v>6.9947388845330999E-2</v>
      </c>
    </row>
    <row r="52" spans="1:10" x14ac:dyDescent="0.3">
      <c r="A52" s="295" t="s">
        <v>306</v>
      </c>
      <c r="B52" s="295"/>
      <c r="C52" s="301">
        <v>5.9867647058823532E-2</v>
      </c>
      <c r="D52" s="301">
        <v>0.10088235294117648</v>
      </c>
      <c r="E52" s="301">
        <v>0.121651376146789</v>
      </c>
      <c r="F52" s="301">
        <v>4.766037735849056E-2</v>
      </c>
      <c r="G52" s="301">
        <v>6.4804245283018869E-2</v>
      </c>
      <c r="H52" s="305">
        <f t="shared" si="80"/>
        <v>9.0064702148818676E-2</v>
      </c>
    </row>
    <row r="53" spans="1:10" x14ac:dyDescent="0.3">
      <c r="A53" s="295" t="s">
        <v>307</v>
      </c>
      <c r="B53" s="295"/>
      <c r="C53" s="301">
        <v>2.6897058823529413E-2</v>
      </c>
      <c r="D53" s="301">
        <v>3.9392156862745102E-2</v>
      </c>
      <c r="E53" s="301">
        <v>4.772477064220184E-2</v>
      </c>
      <c r="F53" s="301">
        <v>4.8542976939203356E-2</v>
      </c>
      <c r="G53" s="301">
        <v>4.3811320754716984E-2</v>
      </c>
      <c r="H53" s="305">
        <f t="shared" si="80"/>
        <v>4.5219968148050099E-2</v>
      </c>
    </row>
    <row r="54" spans="1:10" x14ac:dyDescent="0.3">
      <c r="A54" s="295" t="s">
        <v>308</v>
      </c>
      <c r="B54" s="295"/>
      <c r="C54" s="301">
        <v>1.301470588235294E-2</v>
      </c>
      <c r="D54" s="301">
        <v>4.4196078431372549E-2</v>
      </c>
      <c r="E54" s="301">
        <v>5.0532110091743125E-2</v>
      </c>
      <c r="F54" s="301">
        <v>5.7368972746331237E-2</v>
      </c>
      <c r="G54" s="301">
        <v>3.7422169811320759E-2</v>
      </c>
      <c r="H54" s="305">
        <f t="shared" si="80"/>
        <v>5.0699053756482308E-2</v>
      </c>
    </row>
    <row r="55" spans="1:10" x14ac:dyDescent="0.3">
      <c r="A55" s="295"/>
      <c r="B55" s="295"/>
      <c r="C55" s="301"/>
      <c r="D55" s="301"/>
      <c r="E55" s="301"/>
      <c r="F55" s="301"/>
      <c r="G55" s="301"/>
      <c r="H55" s="305"/>
    </row>
    <row r="56" spans="1:10" x14ac:dyDescent="0.3">
      <c r="A56" s="299" t="s">
        <v>309</v>
      </c>
      <c r="B56" s="299"/>
      <c r="C56" s="300">
        <f>C47-C50-C51-C52-C53-C54</f>
        <v>0.13014705882352939</v>
      </c>
      <c r="D56" s="300">
        <f>D47-D50-D51-D52-D53-D54</f>
        <v>0.13450980392156855</v>
      </c>
      <c r="E56" s="300">
        <f>E47-E50-E51-E52-E53-E54</f>
        <v>0.16656880733944948</v>
      </c>
      <c r="F56" s="300">
        <f>F47-F50-F51-F52-F53-F54</f>
        <v>0.1588679245283019</v>
      </c>
      <c r="G56" s="300">
        <f>G47-G50-G51-G52-G53-G54</f>
        <v>0.13599764150943397</v>
      </c>
      <c r="H56" s="305">
        <f>AVERAGE(D56:F56)</f>
        <v>0.1533155119297733</v>
      </c>
    </row>
    <row r="58" spans="1:10" x14ac:dyDescent="0.3">
      <c r="A58" s="470" t="s">
        <v>310</v>
      </c>
      <c r="B58" s="470"/>
      <c r="C58" s="470"/>
      <c r="D58" s="470"/>
      <c r="E58" s="470"/>
      <c r="F58" s="470"/>
      <c r="G58" s="470"/>
      <c r="H58" s="470"/>
      <c r="I58" s="470"/>
      <c r="J58" s="470"/>
    </row>
    <row r="59" spans="1:10" x14ac:dyDescent="0.3">
      <c r="A59" s="470"/>
      <c r="B59" s="470"/>
      <c r="C59" s="470"/>
      <c r="D59" s="470"/>
      <c r="E59" s="470"/>
      <c r="F59" s="470"/>
      <c r="G59" s="470"/>
      <c r="H59" s="470"/>
      <c r="I59" s="470"/>
      <c r="J59" s="470"/>
    </row>
    <row r="61" spans="1:10" ht="15.6" x14ac:dyDescent="0.3">
      <c r="A61" s="1"/>
      <c r="B61" s="306" t="s">
        <v>295</v>
      </c>
      <c r="C61" s="306" t="s">
        <v>3</v>
      </c>
      <c r="D61" s="306" t="s">
        <v>280</v>
      </c>
      <c r="E61" s="306" t="s">
        <v>281</v>
      </c>
      <c r="F61" s="307" t="s">
        <v>321</v>
      </c>
    </row>
    <row r="62" spans="1:10" ht="15.6" x14ac:dyDescent="0.3">
      <c r="A62" s="1" t="s">
        <v>316</v>
      </c>
      <c r="B62" s="48">
        <v>7.8E-2</v>
      </c>
      <c r="C62" s="48">
        <v>7.4999999999999997E-2</v>
      </c>
      <c r="D62" s="48">
        <v>7.1999999999999995E-2</v>
      </c>
      <c r="E62" s="48">
        <v>6.6000000000000003E-2</v>
      </c>
      <c r="F62" s="48">
        <f>AVERAGE(B62:E62)</f>
        <v>7.2749999999999995E-2</v>
      </c>
    </row>
    <row r="63" spans="1:10" ht="15.6" x14ac:dyDescent="0.3">
      <c r="A63" s="1" t="s">
        <v>317</v>
      </c>
      <c r="B63" s="48">
        <v>0.107</v>
      </c>
      <c r="C63" s="48">
        <v>0.125</v>
      </c>
      <c r="D63" s="48">
        <v>5.3999999999999999E-2</v>
      </c>
      <c r="E63" s="48">
        <v>7.1999999999999995E-2</v>
      </c>
      <c r="F63" s="48">
        <f t="shared" ref="F63:F65" si="81">AVERAGE(B63:E63)</f>
        <v>8.9499999999999996E-2</v>
      </c>
    </row>
    <row r="64" spans="1:10" ht="15.6" x14ac:dyDescent="0.3">
      <c r="A64" s="1" t="s">
        <v>318</v>
      </c>
      <c r="B64" s="48">
        <v>8.2000000000000003E-2</v>
      </c>
      <c r="C64" s="48">
        <v>7.6999999999999999E-2</v>
      </c>
      <c r="D64" s="48">
        <v>8.6999999999999994E-2</v>
      </c>
      <c r="E64" s="48">
        <v>6.7000000000000004E-2</v>
      </c>
      <c r="F64" s="48">
        <f t="shared" si="81"/>
        <v>7.825E-2</v>
      </c>
    </row>
    <row r="65" spans="1:6" ht="15.6" x14ac:dyDescent="0.3">
      <c r="A65" s="1" t="s">
        <v>319</v>
      </c>
      <c r="B65" s="48">
        <v>0.104</v>
      </c>
      <c r="C65" s="48">
        <v>0.13</v>
      </c>
      <c r="D65" s="48">
        <v>5.5E-2</v>
      </c>
      <c r="E65" s="48">
        <v>7.1999999999999995E-2</v>
      </c>
      <c r="F65" s="48">
        <f t="shared" si="81"/>
        <v>9.0249999999999997E-2</v>
      </c>
    </row>
    <row r="66" spans="1:6" ht="15.6" x14ac:dyDescent="0.3">
      <c r="A66" s="1" t="s">
        <v>322</v>
      </c>
      <c r="B66" s="1"/>
      <c r="C66" s="1"/>
      <c r="D66" s="1"/>
      <c r="E66" s="1"/>
      <c r="F66" s="1"/>
    </row>
    <row r="67" spans="1:6" ht="15.6" x14ac:dyDescent="0.3">
      <c r="A67" s="1" t="s">
        <v>320</v>
      </c>
      <c r="B67" s="1"/>
      <c r="C67" s="1"/>
      <c r="D67" s="1"/>
      <c r="E67" s="1"/>
      <c r="F67" s="1"/>
    </row>
    <row r="68" spans="1:6" ht="15.6" x14ac:dyDescent="0.3">
      <c r="A68" s="1" t="s">
        <v>324</v>
      </c>
    </row>
    <row r="69" spans="1:6" ht="15.6" x14ac:dyDescent="0.3">
      <c r="A69" s="1"/>
      <c r="B69" s="1" t="s">
        <v>323</v>
      </c>
    </row>
    <row r="70" spans="1:6" ht="15.6" x14ac:dyDescent="0.3">
      <c r="A70" s="1">
        <v>1995</v>
      </c>
      <c r="B70" s="308">
        <v>5.5495000000000001</v>
      </c>
    </row>
    <row r="71" spans="1:6" ht="15.6" x14ac:dyDescent="0.3">
      <c r="A71" s="1">
        <v>2000</v>
      </c>
      <c r="B71" s="308">
        <v>5.5065000000000008</v>
      </c>
    </row>
    <row r="72" spans="1:6" ht="15.6" x14ac:dyDescent="0.3">
      <c r="A72" s="1">
        <v>2005</v>
      </c>
      <c r="B72" s="308">
        <v>5.35</v>
      </c>
    </row>
    <row r="73" spans="1:6" ht="15.6" x14ac:dyDescent="0.3">
      <c r="A73" s="1">
        <v>2010</v>
      </c>
      <c r="B73" s="308">
        <v>5.4245000000000001</v>
      </c>
    </row>
    <row r="74" spans="1:6" ht="15.6" x14ac:dyDescent="0.3">
      <c r="A74" s="1">
        <v>2014</v>
      </c>
      <c r="B74" s="308">
        <v>5.3254999999999999</v>
      </c>
    </row>
  </sheetData>
  <mergeCells count="2">
    <mergeCell ref="A44:J44"/>
    <mergeCell ref="A58:J59"/>
  </mergeCells>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83"/>
  <sheetViews>
    <sheetView workbookViewId="0">
      <selection activeCell="B25" sqref="B25"/>
    </sheetView>
  </sheetViews>
  <sheetFormatPr baseColWidth="10" defaultColWidth="10.88671875" defaultRowHeight="13.2" x14ac:dyDescent="0.25"/>
  <cols>
    <col min="1" max="1" width="9.33203125" style="310" customWidth="1"/>
    <col min="2" max="5" width="14.21875" style="310" customWidth="1"/>
    <col min="6" max="6" width="13.77734375" style="310" customWidth="1"/>
    <col min="7" max="42" width="6.33203125" style="310" customWidth="1"/>
    <col min="43" max="223" width="10.88671875" style="310"/>
    <col min="224" max="298" width="6.33203125" style="310" customWidth="1"/>
    <col min="299" max="479" width="10.88671875" style="310"/>
    <col min="480" max="554" width="6.33203125" style="310" customWidth="1"/>
    <col min="555" max="735" width="10.88671875" style="310"/>
    <col min="736" max="810" width="6.33203125" style="310" customWidth="1"/>
    <col min="811" max="991" width="10.88671875" style="310"/>
    <col min="992" max="1066" width="6.33203125" style="310" customWidth="1"/>
    <col min="1067" max="1247" width="10.88671875" style="310"/>
    <col min="1248" max="1322" width="6.33203125" style="310" customWidth="1"/>
    <col min="1323" max="1503" width="10.88671875" style="310"/>
    <col min="1504" max="1578" width="6.33203125" style="310" customWidth="1"/>
    <col min="1579" max="1759" width="10.88671875" style="310"/>
    <col min="1760" max="1834" width="6.33203125" style="310" customWidth="1"/>
    <col min="1835" max="2015" width="10.88671875" style="310"/>
    <col min="2016" max="2090" width="6.33203125" style="310" customWidth="1"/>
    <col min="2091" max="2271" width="10.88671875" style="310"/>
    <col min="2272" max="2346" width="6.33203125" style="310" customWidth="1"/>
    <col min="2347" max="2527" width="10.88671875" style="310"/>
    <col min="2528" max="2602" width="6.33203125" style="310" customWidth="1"/>
    <col min="2603" max="2783" width="10.88671875" style="310"/>
    <col min="2784" max="2858" width="6.33203125" style="310" customWidth="1"/>
    <col min="2859" max="3039" width="10.88671875" style="310"/>
    <col min="3040" max="3114" width="6.33203125" style="310" customWidth="1"/>
    <col min="3115" max="3295" width="10.88671875" style="310"/>
    <col min="3296" max="3370" width="6.33203125" style="310" customWidth="1"/>
    <col min="3371" max="3551" width="10.88671875" style="310"/>
    <col min="3552" max="3626" width="6.33203125" style="310" customWidth="1"/>
    <col min="3627" max="3807" width="10.88671875" style="310"/>
    <col min="3808" max="3882" width="6.33203125" style="310" customWidth="1"/>
    <col min="3883" max="4063" width="10.88671875" style="310"/>
    <col min="4064" max="4138" width="6.33203125" style="310" customWidth="1"/>
    <col min="4139" max="4319" width="10.88671875" style="310"/>
    <col min="4320" max="4394" width="6.33203125" style="310" customWidth="1"/>
    <col min="4395" max="4575" width="10.88671875" style="310"/>
    <col min="4576" max="4650" width="6.33203125" style="310" customWidth="1"/>
    <col min="4651" max="4831" width="10.88671875" style="310"/>
    <col min="4832" max="4906" width="6.33203125" style="310" customWidth="1"/>
    <col min="4907" max="5087" width="10.88671875" style="310"/>
    <col min="5088" max="5162" width="6.33203125" style="310" customWidth="1"/>
    <col min="5163" max="5343" width="10.88671875" style="310"/>
    <col min="5344" max="5418" width="6.33203125" style="310" customWidth="1"/>
    <col min="5419" max="5599" width="10.88671875" style="310"/>
    <col min="5600" max="5674" width="6.33203125" style="310" customWidth="1"/>
    <col min="5675" max="5855" width="10.88671875" style="310"/>
    <col min="5856" max="5930" width="6.33203125" style="310" customWidth="1"/>
    <col min="5931" max="6111" width="10.88671875" style="310"/>
    <col min="6112" max="6186" width="6.33203125" style="310" customWidth="1"/>
    <col min="6187" max="6367" width="10.88671875" style="310"/>
    <col min="6368" max="6442" width="6.33203125" style="310" customWidth="1"/>
    <col min="6443" max="6623" width="10.88671875" style="310"/>
    <col min="6624" max="6698" width="6.33203125" style="310" customWidth="1"/>
    <col min="6699" max="6879" width="10.88671875" style="310"/>
    <col min="6880" max="6954" width="6.33203125" style="310" customWidth="1"/>
    <col min="6955" max="7135" width="10.88671875" style="310"/>
    <col min="7136" max="7210" width="6.33203125" style="310" customWidth="1"/>
    <col min="7211" max="7391" width="10.88671875" style="310"/>
    <col min="7392" max="7466" width="6.33203125" style="310" customWidth="1"/>
    <col min="7467" max="7647" width="10.88671875" style="310"/>
    <col min="7648" max="7722" width="6.33203125" style="310" customWidth="1"/>
    <col min="7723" max="7903" width="10.88671875" style="310"/>
    <col min="7904" max="7978" width="6.33203125" style="310" customWidth="1"/>
    <col min="7979" max="8159" width="10.88671875" style="310"/>
    <col min="8160" max="8234" width="6.33203125" style="310" customWidth="1"/>
    <col min="8235" max="8415" width="10.88671875" style="310"/>
    <col min="8416" max="8490" width="6.33203125" style="310" customWidth="1"/>
    <col min="8491" max="8671" width="10.88671875" style="310"/>
    <col min="8672" max="8746" width="6.33203125" style="310" customWidth="1"/>
    <col min="8747" max="8927" width="10.88671875" style="310"/>
    <col min="8928" max="9002" width="6.33203125" style="310" customWidth="1"/>
    <col min="9003" max="9183" width="10.88671875" style="310"/>
    <col min="9184" max="9258" width="6.33203125" style="310" customWidth="1"/>
    <col min="9259" max="9439" width="10.88671875" style="310"/>
    <col min="9440" max="9514" width="6.33203125" style="310" customWidth="1"/>
    <col min="9515" max="9695" width="10.88671875" style="310"/>
    <col min="9696" max="9770" width="6.33203125" style="310" customWidth="1"/>
    <col min="9771" max="9951" width="10.88671875" style="310"/>
    <col min="9952" max="10026" width="6.33203125" style="310" customWidth="1"/>
    <col min="10027" max="10207" width="10.88671875" style="310"/>
    <col min="10208" max="10282" width="6.33203125" style="310" customWidth="1"/>
    <col min="10283" max="10463" width="10.88671875" style="310"/>
    <col min="10464" max="10538" width="6.33203125" style="310" customWidth="1"/>
    <col min="10539" max="10719" width="10.88671875" style="310"/>
    <col min="10720" max="10794" width="6.33203125" style="310" customWidth="1"/>
    <col min="10795" max="10975" width="10.88671875" style="310"/>
    <col min="10976" max="11050" width="6.33203125" style="310" customWidth="1"/>
    <col min="11051" max="11231" width="10.88671875" style="310"/>
    <col min="11232" max="11306" width="6.33203125" style="310" customWidth="1"/>
    <col min="11307" max="11487" width="10.88671875" style="310"/>
    <col min="11488" max="11562" width="6.33203125" style="310" customWidth="1"/>
    <col min="11563" max="11743" width="10.88671875" style="310"/>
    <col min="11744" max="11818" width="6.33203125" style="310" customWidth="1"/>
    <col min="11819" max="11999" width="10.88671875" style="310"/>
    <col min="12000" max="12074" width="6.33203125" style="310" customWidth="1"/>
    <col min="12075" max="12255" width="10.88671875" style="310"/>
    <col min="12256" max="12330" width="6.33203125" style="310" customWidth="1"/>
    <col min="12331" max="12511" width="10.88671875" style="310"/>
    <col min="12512" max="12586" width="6.33203125" style="310" customWidth="1"/>
    <col min="12587" max="12767" width="10.88671875" style="310"/>
    <col min="12768" max="12842" width="6.33203125" style="310" customWidth="1"/>
    <col min="12843" max="13023" width="10.88671875" style="310"/>
    <col min="13024" max="13098" width="6.33203125" style="310" customWidth="1"/>
    <col min="13099" max="13279" width="10.88671875" style="310"/>
    <col min="13280" max="13354" width="6.33203125" style="310" customWidth="1"/>
    <col min="13355" max="13535" width="10.88671875" style="310"/>
    <col min="13536" max="13610" width="6.33203125" style="310" customWidth="1"/>
    <col min="13611" max="13791" width="10.88671875" style="310"/>
    <col min="13792" max="13866" width="6.33203125" style="310" customWidth="1"/>
    <col min="13867" max="14047" width="10.88671875" style="310"/>
    <col min="14048" max="14122" width="6.33203125" style="310" customWidth="1"/>
    <col min="14123" max="14303" width="10.88671875" style="310"/>
    <col min="14304" max="14378" width="6.33203125" style="310" customWidth="1"/>
    <col min="14379" max="14559" width="10.88671875" style="310"/>
    <col min="14560" max="14634" width="6.33203125" style="310" customWidth="1"/>
    <col min="14635" max="14815" width="10.88671875" style="310"/>
    <col min="14816" max="14890" width="6.33203125" style="310" customWidth="1"/>
    <col min="14891" max="15071" width="10.88671875" style="310"/>
    <col min="15072" max="15146" width="6.33203125" style="310" customWidth="1"/>
    <col min="15147" max="15327" width="10.88671875" style="310"/>
    <col min="15328" max="15402" width="6.33203125" style="310" customWidth="1"/>
    <col min="15403" max="15583" width="10.88671875" style="310"/>
    <col min="15584" max="15658" width="6.33203125" style="310" customWidth="1"/>
    <col min="15659" max="15839" width="10.88671875" style="310"/>
    <col min="15840" max="15914" width="6.33203125" style="310" customWidth="1"/>
    <col min="15915" max="16095" width="10.88671875" style="310"/>
    <col min="16096" max="16170" width="6.33203125" style="310" customWidth="1"/>
    <col min="16171" max="16384" width="10.88671875" style="310"/>
  </cols>
  <sheetData>
    <row r="1" spans="1:5" ht="13.95" customHeight="1" x14ac:dyDescent="0.3">
      <c r="A1" s="316" t="s">
        <v>339</v>
      </c>
      <c r="B1" s="311"/>
      <c r="C1" s="311"/>
      <c r="D1" s="311"/>
      <c r="E1" s="311"/>
    </row>
    <row r="2" spans="1:5" ht="13.95" customHeight="1" x14ac:dyDescent="0.25">
      <c r="A2" s="312"/>
      <c r="B2" s="311"/>
      <c r="C2" s="311"/>
      <c r="D2" s="311"/>
      <c r="E2" s="311"/>
    </row>
    <row r="3" spans="1:5" ht="73.8" customHeight="1" x14ac:dyDescent="0.25">
      <c r="A3" s="312"/>
      <c r="B3" s="318" t="s">
        <v>295</v>
      </c>
      <c r="C3" s="318" t="s">
        <v>3</v>
      </c>
      <c r="D3" s="318" t="s">
        <v>338</v>
      </c>
      <c r="E3" s="318" t="s">
        <v>337</v>
      </c>
    </row>
    <row r="4" spans="1:5" ht="13.95" customHeight="1" x14ac:dyDescent="0.25">
      <c r="A4" s="312">
        <v>1700</v>
      </c>
      <c r="B4" s="317">
        <v>15</v>
      </c>
      <c r="C4" s="317">
        <v>21.5</v>
      </c>
      <c r="D4" s="317">
        <v>13.3</v>
      </c>
      <c r="E4" s="317">
        <v>8.6</v>
      </c>
    </row>
    <row r="5" spans="1:5" ht="13.95" customHeight="1" x14ac:dyDescent="0.25">
      <c r="A5" s="312"/>
      <c r="B5" s="317"/>
      <c r="C5" s="317"/>
      <c r="D5" s="317"/>
      <c r="E5" s="317"/>
    </row>
    <row r="6" spans="1:5" ht="13.95" customHeight="1" x14ac:dyDescent="0.25">
      <c r="A6" s="312"/>
      <c r="B6" s="317"/>
      <c r="C6" s="317"/>
      <c r="D6" s="317"/>
      <c r="E6" s="317"/>
    </row>
    <row r="7" spans="1:5" ht="13.95" customHeight="1" x14ac:dyDescent="0.25">
      <c r="A7" s="312"/>
      <c r="B7" s="317"/>
      <c r="C7" s="317"/>
      <c r="D7" s="317"/>
      <c r="E7" s="317"/>
    </row>
    <row r="8" spans="1:5" ht="13.95" customHeight="1" x14ac:dyDescent="0.25">
      <c r="A8" s="312">
        <v>1740</v>
      </c>
      <c r="B8" s="317"/>
      <c r="C8" s="317"/>
      <c r="D8" s="317"/>
      <c r="E8" s="317"/>
    </row>
    <row r="9" spans="1:5" ht="13.95" customHeight="1" x14ac:dyDescent="0.25">
      <c r="A9" s="312"/>
      <c r="B9" s="317"/>
      <c r="C9" s="317"/>
      <c r="D9" s="317"/>
      <c r="E9" s="317"/>
    </row>
    <row r="10" spans="1:5" ht="13.95" customHeight="1" x14ac:dyDescent="0.25">
      <c r="A10" s="312"/>
      <c r="B10" s="317"/>
      <c r="C10" s="317"/>
      <c r="D10" s="317"/>
      <c r="E10" s="317"/>
    </row>
    <row r="11" spans="1:5" ht="13.95" customHeight="1" x14ac:dyDescent="0.25">
      <c r="A11" s="312"/>
      <c r="B11" s="317"/>
      <c r="C11" s="317"/>
      <c r="D11" s="317"/>
      <c r="E11" s="317"/>
    </row>
    <row r="12" spans="1:5" ht="13.95" customHeight="1" x14ac:dyDescent="0.25">
      <c r="A12" s="312">
        <v>1780</v>
      </c>
      <c r="B12" s="317"/>
      <c r="C12" s="317"/>
      <c r="D12" s="317"/>
      <c r="E12" s="317"/>
    </row>
    <row r="13" spans="1:5" ht="13.95" customHeight="1" x14ac:dyDescent="0.25">
      <c r="A13" s="312"/>
      <c r="B13" s="317"/>
      <c r="C13" s="317"/>
      <c r="D13" s="317"/>
      <c r="E13" s="317"/>
    </row>
    <row r="14" spans="1:5" ht="13.95" customHeight="1" x14ac:dyDescent="0.25">
      <c r="A14" s="312"/>
      <c r="B14" s="317"/>
      <c r="C14" s="317"/>
      <c r="D14" s="317"/>
      <c r="E14" s="317"/>
    </row>
    <row r="15" spans="1:5" ht="13.95" customHeight="1" x14ac:dyDescent="0.25">
      <c r="A15" s="312"/>
      <c r="B15" s="317"/>
      <c r="C15" s="317"/>
      <c r="D15" s="317"/>
      <c r="E15" s="317"/>
    </row>
    <row r="16" spans="1:5" ht="13.95" customHeight="1" x14ac:dyDescent="0.25">
      <c r="A16" s="312">
        <v>1820</v>
      </c>
      <c r="B16" s="317">
        <v>24.9</v>
      </c>
      <c r="C16" s="317">
        <v>31.3</v>
      </c>
      <c r="D16" s="317">
        <v>20.2</v>
      </c>
      <c r="E16" s="317">
        <v>21.2</v>
      </c>
    </row>
    <row r="17" spans="1:5" ht="13.95" customHeight="1" x14ac:dyDescent="0.25">
      <c r="A17" s="312"/>
      <c r="B17" s="317"/>
      <c r="C17" s="317"/>
      <c r="D17" s="317"/>
      <c r="E17" s="317"/>
    </row>
    <row r="18" spans="1:5" ht="13.95" customHeight="1" x14ac:dyDescent="0.25">
      <c r="A18" s="312"/>
      <c r="B18" s="317"/>
      <c r="C18" s="317"/>
      <c r="D18" s="317"/>
      <c r="E18" s="317"/>
    </row>
    <row r="19" spans="1:5" ht="13.95" customHeight="1" x14ac:dyDescent="0.25">
      <c r="A19" s="312"/>
      <c r="B19" s="317"/>
      <c r="C19" s="317"/>
      <c r="D19" s="317"/>
      <c r="E19" s="317"/>
    </row>
    <row r="20" spans="1:5" ht="13.95" customHeight="1" x14ac:dyDescent="0.25">
      <c r="A20" s="312">
        <v>1860</v>
      </c>
      <c r="B20" s="317"/>
      <c r="C20" s="317"/>
      <c r="D20" s="317"/>
      <c r="E20" s="317"/>
    </row>
    <row r="21" spans="1:5" ht="13.95" customHeight="1" x14ac:dyDescent="0.25">
      <c r="A21" s="312"/>
      <c r="B21" s="317"/>
      <c r="C21" s="317"/>
      <c r="D21" s="317"/>
      <c r="E21" s="317"/>
    </row>
    <row r="22" spans="1:5" ht="13.95" customHeight="1" x14ac:dyDescent="0.25">
      <c r="A22" s="312"/>
      <c r="B22" s="317"/>
      <c r="C22" s="317"/>
      <c r="D22" s="317"/>
      <c r="E22" s="317"/>
    </row>
    <row r="23" spans="1:5" ht="13.95" customHeight="1" x14ac:dyDescent="0.25">
      <c r="A23" s="312"/>
      <c r="B23" s="317"/>
      <c r="C23" s="317"/>
      <c r="D23" s="317"/>
      <c r="E23" s="317"/>
    </row>
    <row r="24" spans="1:5" ht="13.95" customHeight="1" x14ac:dyDescent="0.25">
      <c r="A24" s="312">
        <v>1900</v>
      </c>
      <c r="B24" s="317"/>
      <c r="C24" s="317"/>
      <c r="D24" s="317"/>
      <c r="E24" s="317"/>
    </row>
    <row r="25" spans="1:5" ht="13.95" customHeight="1" x14ac:dyDescent="0.25">
      <c r="A25" s="312"/>
      <c r="B25" s="317">
        <v>62.9</v>
      </c>
      <c r="C25" s="317">
        <v>41.2</v>
      </c>
      <c r="D25" s="317">
        <v>36.6</v>
      </c>
      <c r="E25" s="317">
        <v>44.9</v>
      </c>
    </row>
    <row r="26" spans="1:5" ht="13.95" customHeight="1" x14ac:dyDescent="0.25">
      <c r="A26" s="312"/>
      <c r="B26" s="317"/>
      <c r="C26" s="317"/>
      <c r="D26" s="317"/>
      <c r="E26" s="317"/>
    </row>
    <row r="27" spans="1:5" ht="13.95" customHeight="1" x14ac:dyDescent="0.25">
      <c r="A27" s="312"/>
      <c r="B27" s="317"/>
      <c r="C27" s="317"/>
      <c r="D27" s="317"/>
      <c r="E27" s="317"/>
    </row>
    <row r="28" spans="1:5" ht="13.95" customHeight="1" x14ac:dyDescent="0.25">
      <c r="A28" s="312">
        <v>1940</v>
      </c>
      <c r="B28" s="317"/>
      <c r="C28" s="317"/>
      <c r="D28" s="317"/>
      <c r="E28" s="317"/>
    </row>
    <row r="29" spans="1:5" ht="13.95" customHeight="1" x14ac:dyDescent="0.25">
      <c r="A29" s="312"/>
      <c r="B29" s="317">
        <v>68.400000000000006</v>
      </c>
      <c r="C29" s="317">
        <v>42.5</v>
      </c>
      <c r="D29" s="317">
        <v>47.1</v>
      </c>
      <c r="E29" s="317">
        <v>50.1</v>
      </c>
    </row>
    <row r="30" spans="1:5" ht="13.95" customHeight="1" x14ac:dyDescent="0.25">
      <c r="A30" s="312"/>
      <c r="B30" s="317"/>
      <c r="C30" s="317"/>
      <c r="D30" s="317"/>
      <c r="E30" s="317"/>
    </row>
    <row r="31" spans="1:5" ht="13.95" customHeight="1" x14ac:dyDescent="0.25">
      <c r="A31" s="312"/>
      <c r="B31" s="317"/>
      <c r="C31" s="317"/>
      <c r="D31" s="317"/>
      <c r="E31" s="317"/>
    </row>
    <row r="32" spans="1:5" ht="13.95" customHeight="1" x14ac:dyDescent="0.25">
      <c r="A32" s="312">
        <v>1980</v>
      </c>
      <c r="B32" s="317"/>
      <c r="C32" s="317"/>
      <c r="D32" s="317"/>
      <c r="E32" s="317"/>
    </row>
    <row r="33" spans="1:5" ht="13.95" customHeight="1" x14ac:dyDescent="0.25">
      <c r="A33" s="312"/>
      <c r="B33" s="317"/>
      <c r="C33" s="317"/>
      <c r="D33" s="317"/>
      <c r="E33" s="317"/>
    </row>
    <row r="34" spans="1:5" ht="13.95" customHeight="1" x14ac:dyDescent="0.25">
      <c r="A34" s="312"/>
      <c r="B34" s="317"/>
      <c r="C34" s="317"/>
      <c r="D34" s="317"/>
      <c r="E34" s="317"/>
    </row>
    <row r="35" spans="1:5" ht="13.95" customHeight="1" x14ac:dyDescent="0.25">
      <c r="A35" s="312"/>
      <c r="B35" s="317">
        <v>80.099999999999994</v>
      </c>
      <c r="C35" s="317">
        <v>64.7</v>
      </c>
      <c r="D35" s="317">
        <v>59.8</v>
      </c>
      <c r="E35" s="317">
        <v>64.400000000000006</v>
      </c>
    </row>
    <row r="36" spans="1:5" ht="13.95" customHeight="1" x14ac:dyDescent="0.25">
      <c r="A36" s="312">
        <v>2020</v>
      </c>
      <c r="B36" s="317"/>
      <c r="C36" s="317"/>
      <c r="D36" s="317"/>
      <c r="E36" s="317"/>
    </row>
    <row r="37" spans="1:5" ht="13.95" customHeight="1" x14ac:dyDescent="0.25">
      <c r="A37" s="312"/>
      <c r="B37" s="317"/>
      <c r="C37" s="317"/>
      <c r="D37" s="317"/>
      <c r="E37" s="317"/>
    </row>
    <row r="38" spans="1:5" ht="13.95" customHeight="1" x14ac:dyDescent="0.25">
      <c r="A38" s="312"/>
      <c r="B38" s="317"/>
      <c r="C38" s="317"/>
      <c r="D38" s="317"/>
      <c r="E38" s="317"/>
    </row>
    <row r="39" spans="1:5" ht="13.95" customHeight="1" x14ac:dyDescent="0.25">
      <c r="A39" s="312"/>
      <c r="B39" s="317"/>
      <c r="C39" s="317"/>
      <c r="D39" s="317"/>
      <c r="E39" s="317"/>
    </row>
    <row r="40" spans="1:5" ht="13.95" customHeight="1" x14ac:dyDescent="0.25">
      <c r="A40" s="312">
        <v>2060</v>
      </c>
      <c r="B40" s="317"/>
      <c r="C40" s="317"/>
      <c r="D40" s="317"/>
      <c r="E40" s="317"/>
    </row>
    <row r="41" spans="1:5" ht="13.95" customHeight="1" x14ac:dyDescent="0.25">
      <c r="A41" s="312"/>
      <c r="B41" s="317"/>
      <c r="C41" s="317"/>
      <c r="D41" s="317"/>
      <c r="E41" s="317"/>
    </row>
    <row r="42" spans="1:5" ht="13.95" customHeight="1" x14ac:dyDescent="0.25">
      <c r="A42" s="312"/>
      <c r="B42" s="317"/>
      <c r="C42" s="317"/>
      <c r="D42" s="317"/>
      <c r="E42" s="317"/>
    </row>
    <row r="43" spans="1:5" ht="13.95" customHeight="1" x14ac:dyDescent="0.25">
      <c r="A43" s="312"/>
      <c r="B43" s="317"/>
      <c r="C43" s="317"/>
      <c r="D43" s="317"/>
      <c r="E43" s="317"/>
    </row>
    <row r="44" spans="1:5" ht="13.95" customHeight="1" x14ac:dyDescent="0.25">
      <c r="A44" s="312">
        <v>2100</v>
      </c>
      <c r="B44" s="317">
        <v>63.2</v>
      </c>
      <c r="C44" s="317">
        <v>76</v>
      </c>
      <c r="D44" s="317">
        <v>49.6</v>
      </c>
      <c r="E44" s="317">
        <v>82.4</v>
      </c>
    </row>
    <row r="45" spans="1:5" ht="13.95" customHeight="1" x14ac:dyDescent="0.25">
      <c r="A45" s="312"/>
      <c r="B45" s="311"/>
      <c r="C45" s="311"/>
      <c r="D45" s="311"/>
      <c r="E45" s="311"/>
    </row>
    <row r="46" spans="1:5" ht="13.95" customHeight="1" x14ac:dyDescent="0.3">
      <c r="A46" s="316" t="s">
        <v>336</v>
      </c>
      <c r="B46" s="311"/>
      <c r="C46" s="311"/>
      <c r="D46" s="311"/>
      <c r="E46" s="311"/>
    </row>
    <row r="47" spans="1:5" ht="13.95" customHeight="1" x14ac:dyDescent="0.25">
      <c r="A47" s="312" t="s">
        <v>340</v>
      </c>
      <c r="B47" s="311"/>
      <c r="C47" s="311"/>
      <c r="D47" s="311"/>
      <c r="E47" s="311"/>
    </row>
    <row r="48" spans="1:5" ht="13.95" customHeight="1" x14ac:dyDescent="0.25">
      <c r="A48" s="312" t="s">
        <v>335</v>
      </c>
      <c r="B48" s="311"/>
      <c r="C48" s="311"/>
      <c r="D48" s="311"/>
      <c r="E48" s="311"/>
    </row>
    <row r="49" spans="1:6" ht="13.95" customHeight="1" x14ac:dyDescent="0.25">
      <c r="A49" s="312" t="s">
        <v>334</v>
      </c>
      <c r="B49" s="311"/>
      <c r="C49" s="311"/>
      <c r="D49" s="311"/>
      <c r="E49" s="311"/>
    </row>
    <row r="50" spans="1:6" ht="13.95" customHeight="1" x14ac:dyDescent="0.25">
      <c r="A50" s="312" t="s">
        <v>333</v>
      </c>
      <c r="B50" s="314"/>
      <c r="C50" s="314"/>
      <c r="D50" s="314"/>
      <c r="E50" s="314"/>
      <c r="F50" s="315">
        <v>8.9999999999999993E-3</v>
      </c>
    </row>
    <row r="51" spans="1:6" ht="13.95" customHeight="1" x14ac:dyDescent="0.25">
      <c r="A51" s="312" t="s">
        <v>332</v>
      </c>
      <c r="B51" s="314"/>
      <c r="C51" s="314"/>
      <c r="D51" s="314"/>
      <c r="E51" s="314"/>
    </row>
    <row r="52" spans="1:6" ht="13.95" customHeight="1" x14ac:dyDescent="0.25">
      <c r="A52" s="312"/>
      <c r="B52" s="311"/>
      <c r="C52" s="311"/>
      <c r="D52" s="311"/>
      <c r="E52" s="311"/>
    </row>
    <row r="53" spans="1:6" ht="13.95" customHeight="1" x14ac:dyDescent="0.25">
      <c r="A53" s="312"/>
      <c r="B53" s="313"/>
      <c r="C53" s="311"/>
      <c r="D53" s="311"/>
      <c r="E53" s="311"/>
    </row>
    <row r="54" spans="1:6" ht="13.95" customHeight="1" x14ac:dyDescent="0.25">
      <c r="A54" s="312"/>
      <c r="B54" s="311"/>
      <c r="C54" s="311"/>
      <c r="D54" s="311"/>
      <c r="E54" s="311"/>
    </row>
    <row r="55" spans="1:6" ht="13.95" customHeight="1" x14ac:dyDescent="0.25">
      <c r="B55" s="311"/>
      <c r="C55" s="311"/>
      <c r="D55" s="311"/>
      <c r="E55" s="311"/>
    </row>
    <row r="56" spans="1:6" ht="13.95" customHeight="1" x14ac:dyDescent="0.25">
      <c r="B56" s="311"/>
      <c r="C56" s="311"/>
      <c r="D56" s="311"/>
      <c r="E56" s="311"/>
    </row>
    <row r="57" spans="1:6" ht="13.95" customHeight="1" x14ac:dyDescent="0.25">
      <c r="B57" s="311"/>
      <c r="C57" s="311"/>
      <c r="D57" s="311"/>
      <c r="E57" s="311"/>
    </row>
    <row r="58" spans="1:6" ht="13.95" customHeight="1" x14ac:dyDescent="0.25">
      <c r="B58" s="311"/>
      <c r="C58" s="311"/>
      <c r="D58" s="311"/>
      <c r="E58" s="311"/>
    </row>
    <row r="59" spans="1:6" ht="13.95" customHeight="1" x14ac:dyDescent="0.25">
      <c r="B59" s="311"/>
      <c r="C59" s="311"/>
      <c r="D59" s="311"/>
      <c r="E59" s="311"/>
    </row>
    <row r="60" spans="1:6" ht="13.95" customHeight="1" x14ac:dyDescent="0.25">
      <c r="B60" s="311"/>
      <c r="C60" s="311"/>
      <c r="D60" s="311"/>
      <c r="E60" s="311"/>
    </row>
    <row r="61" spans="1:6" ht="9.9" customHeight="1" x14ac:dyDescent="0.25">
      <c r="B61" s="311"/>
      <c r="C61" s="311"/>
      <c r="D61" s="311"/>
      <c r="E61" s="311"/>
    </row>
    <row r="62" spans="1:6" ht="9.9" customHeight="1" x14ac:dyDescent="0.25">
      <c r="B62" s="311"/>
      <c r="C62" s="311"/>
      <c r="D62" s="311"/>
      <c r="E62" s="311"/>
    </row>
    <row r="63" spans="1:6" ht="9.9" customHeight="1" x14ac:dyDescent="0.25">
      <c r="B63" s="311"/>
      <c r="C63" s="311"/>
      <c r="D63" s="311"/>
      <c r="E63" s="311"/>
    </row>
    <row r="64" spans="1:6" ht="9.9" customHeight="1" x14ac:dyDescent="0.25">
      <c r="B64" s="311"/>
      <c r="C64" s="311"/>
      <c r="D64" s="311"/>
      <c r="E64" s="311"/>
    </row>
    <row r="65" spans="2:5" ht="9.9" customHeight="1" x14ac:dyDescent="0.25">
      <c r="B65" s="311"/>
      <c r="C65" s="311"/>
      <c r="D65" s="311"/>
      <c r="E65" s="311"/>
    </row>
    <row r="66" spans="2:5" ht="9.9" customHeight="1" x14ac:dyDescent="0.25">
      <c r="B66" s="311"/>
      <c r="C66" s="311"/>
      <c r="D66" s="311"/>
      <c r="E66" s="311"/>
    </row>
    <row r="67" spans="2:5" ht="9.9" customHeight="1" x14ac:dyDescent="0.25">
      <c r="B67" s="311"/>
      <c r="C67" s="311"/>
      <c r="D67" s="311"/>
      <c r="E67" s="311"/>
    </row>
    <row r="68" spans="2:5" ht="9.9" customHeight="1" x14ac:dyDescent="0.25">
      <c r="B68" s="311"/>
      <c r="C68" s="311"/>
      <c r="D68" s="311"/>
      <c r="E68" s="311"/>
    </row>
    <row r="69" spans="2:5" ht="9.9" customHeight="1" x14ac:dyDescent="0.25">
      <c r="B69" s="311"/>
      <c r="C69" s="311"/>
      <c r="D69" s="311"/>
      <c r="E69" s="311"/>
    </row>
    <row r="70" spans="2:5" ht="9.9" customHeight="1" x14ac:dyDescent="0.25">
      <c r="B70" s="311"/>
      <c r="C70" s="311"/>
      <c r="D70" s="311"/>
      <c r="E70" s="311"/>
    </row>
    <row r="71" spans="2:5" ht="9.9" customHeight="1" x14ac:dyDescent="0.25">
      <c r="B71" s="311"/>
      <c r="C71" s="311"/>
      <c r="D71" s="311"/>
      <c r="E71" s="311"/>
    </row>
    <row r="72" spans="2:5" ht="9.9" customHeight="1" x14ac:dyDescent="0.25">
      <c r="B72" s="311"/>
      <c r="C72" s="311"/>
      <c r="D72" s="311"/>
      <c r="E72" s="311"/>
    </row>
    <row r="73" spans="2:5" ht="9.9" customHeight="1" x14ac:dyDescent="0.25">
      <c r="B73" s="311"/>
      <c r="C73" s="311"/>
      <c r="D73" s="311"/>
      <c r="E73" s="311"/>
    </row>
    <row r="74" spans="2:5" ht="9.9" customHeight="1" x14ac:dyDescent="0.25">
      <c r="B74" s="311"/>
      <c r="C74" s="311"/>
      <c r="D74" s="311"/>
      <c r="E74" s="311"/>
    </row>
    <row r="75" spans="2:5" ht="9.9" customHeight="1" x14ac:dyDescent="0.25">
      <c r="B75" s="311"/>
      <c r="C75" s="311"/>
      <c r="D75" s="311"/>
      <c r="E75" s="311"/>
    </row>
    <row r="76" spans="2:5" ht="9.9" customHeight="1" x14ac:dyDescent="0.25">
      <c r="B76" s="311"/>
      <c r="C76" s="311"/>
      <c r="D76" s="311"/>
      <c r="E76" s="311"/>
    </row>
    <row r="77" spans="2:5" ht="9.9" customHeight="1" x14ac:dyDescent="0.25">
      <c r="B77" s="311"/>
      <c r="C77" s="311"/>
      <c r="D77" s="311"/>
      <c r="E77" s="311"/>
    </row>
    <row r="78" spans="2:5" ht="9.9" customHeight="1" x14ac:dyDescent="0.25">
      <c r="B78" s="311"/>
      <c r="C78" s="311"/>
      <c r="D78" s="311"/>
      <c r="E78" s="311"/>
    </row>
    <row r="79" spans="2:5" ht="9.9" customHeight="1" x14ac:dyDescent="0.25">
      <c r="B79" s="311"/>
      <c r="C79" s="311"/>
      <c r="D79" s="311"/>
      <c r="E79" s="311"/>
    </row>
    <row r="80" spans="2:5" ht="9.9" customHeight="1" x14ac:dyDescent="0.25">
      <c r="B80" s="311"/>
      <c r="C80" s="311"/>
      <c r="D80" s="311"/>
      <c r="E80" s="311"/>
    </row>
    <row r="81" spans="2:5" ht="9.9" customHeight="1" x14ac:dyDescent="0.25">
      <c r="B81" s="311"/>
      <c r="C81" s="311"/>
      <c r="D81" s="311"/>
      <c r="E81" s="311"/>
    </row>
    <row r="82" spans="2:5" ht="9.9" customHeight="1" x14ac:dyDescent="0.25">
      <c r="B82" s="311"/>
      <c r="C82" s="311"/>
      <c r="D82" s="311"/>
      <c r="E82" s="311"/>
    </row>
    <row r="83" spans="2:5" ht="9.9" customHeight="1" x14ac:dyDescent="0.25">
      <c r="B83" s="311"/>
      <c r="C83" s="311"/>
      <c r="D83" s="311"/>
      <c r="E83" s="311"/>
    </row>
    <row r="84" spans="2:5" ht="9.9" customHeight="1" x14ac:dyDescent="0.25">
      <c r="B84" s="311"/>
      <c r="C84" s="311"/>
      <c r="D84" s="311"/>
      <c r="E84" s="311"/>
    </row>
    <row r="85" spans="2:5" ht="9.9" customHeight="1" x14ac:dyDescent="0.25">
      <c r="B85" s="311"/>
      <c r="C85" s="311"/>
      <c r="D85" s="311"/>
      <c r="E85" s="311"/>
    </row>
    <row r="86" spans="2:5" ht="9.9" customHeight="1" x14ac:dyDescent="0.25">
      <c r="B86" s="311"/>
      <c r="C86" s="311"/>
      <c r="D86" s="311"/>
      <c r="E86" s="311"/>
    </row>
    <row r="87" spans="2:5" ht="9.9" customHeight="1" x14ac:dyDescent="0.25">
      <c r="B87" s="311"/>
      <c r="C87" s="311"/>
      <c r="D87" s="311"/>
      <c r="E87" s="311"/>
    </row>
    <row r="88" spans="2:5" ht="9.9" customHeight="1" x14ac:dyDescent="0.25">
      <c r="B88" s="311"/>
      <c r="C88" s="311"/>
      <c r="D88" s="311"/>
      <c r="E88" s="311"/>
    </row>
    <row r="89" spans="2:5" ht="9.9" customHeight="1" x14ac:dyDescent="0.25">
      <c r="B89" s="311"/>
      <c r="C89" s="311"/>
      <c r="D89" s="311"/>
      <c r="E89" s="311"/>
    </row>
    <row r="90" spans="2:5" ht="9.9" customHeight="1" x14ac:dyDescent="0.25">
      <c r="B90" s="311"/>
      <c r="C90" s="311"/>
      <c r="D90" s="311"/>
      <c r="E90" s="311"/>
    </row>
    <row r="91" spans="2:5" ht="9.9" customHeight="1" x14ac:dyDescent="0.25">
      <c r="B91" s="311"/>
      <c r="C91" s="311"/>
      <c r="D91" s="311"/>
      <c r="E91" s="311"/>
    </row>
    <row r="92" spans="2:5" ht="9.9" customHeight="1" x14ac:dyDescent="0.25">
      <c r="B92" s="311"/>
      <c r="C92" s="311"/>
      <c r="D92" s="311"/>
      <c r="E92" s="311"/>
    </row>
    <row r="93" spans="2:5" ht="9.9" customHeight="1" x14ac:dyDescent="0.25">
      <c r="B93" s="311"/>
      <c r="C93" s="311"/>
      <c r="D93" s="311"/>
      <c r="E93" s="311"/>
    </row>
    <row r="94" spans="2:5" ht="9.9" customHeight="1" x14ac:dyDescent="0.25">
      <c r="B94" s="311"/>
      <c r="C94" s="311"/>
      <c r="D94" s="311"/>
      <c r="E94" s="311"/>
    </row>
    <row r="95" spans="2:5" ht="9.9" customHeight="1" x14ac:dyDescent="0.25">
      <c r="B95" s="311"/>
      <c r="C95" s="311"/>
      <c r="D95" s="311"/>
      <c r="E95" s="311"/>
    </row>
    <row r="96" spans="2:5" ht="9.9" customHeight="1" x14ac:dyDescent="0.25">
      <c r="B96" s="311"/>
      <c r="C96" s="311"/>
      <c r="D96" s="311"/>
      <c r="E96" s="311"/>
    </row>
    <row r="97" spans="2:5" ht="9.9" customHeight="1" x14ac:dyDescent="0.25">
      <c r="B97" s="311"/>
      <c r="C97" s="311"/>
      <c r="D97" s="311"/>
      <c r="E97" s="311"/>
    </row>
    <row r="98" spans="2:5" ht="9.9" customHeight="1" x14ac:dyDescent="0.25">
      <c r="B98" s="311"/>
      <c r="C98" s="311"/>
      <c r="D98" s="311"/>
      <c r="E98" s="311"/>
    </row>
    <row r="99" spans="2:5" ht="9.9" customHeight="1" x14ac:dyDescent="0.25">
      <c r="B99" s="311"/>
      <c r="C99" s="311"/>
      <c r="D99" s="311"/>
      <c r="E99" s="311"/>
    </row>
    <row r="100" spans="2:5" ht="9.9" customHeight="1" x14ac:dyDescent="0.25">
      <c r="B100" s="311"/>
      <c r="C100" s="311"/>
      <c r="D100" s="311"/>
      <c r="E100" s="311"/>
    </row>
    <row r="101" spans="2:5" ht="9.9" customHeight="1" x14ac:dyDescent="0.25">
      <c r="B101" s="311"/>
      <c r="C101" s="311"/>
      <c r="D101" s="311"/>
      <c r="E101" s="311"/>
    </row>
    <row r="102" spans="2:5" ht="9.9" customHeight="1" x14ac:dyDescent="0.25">
      <c r="B102" s="311"/>
      <c r="C102" s="311"/>
      <c r="D102" s="311"/>
      <c r="E102" s="311"/>
    </row>
    <row r="103" spans="2:5" ht="9.9" customHeight="1" x14ac:dyDescent="0.25">
      <c r="B103" s="311"/>
      <c r="C103" s="311"/>
      <c r="D103" s="311"/>
      <c r="E103" s="311"/>
    </row>
    <row r="104" spans="2:5" ht="9.9" customHeight="1" x14ac:dyDescent="0.25">
      <c r="B104" s="311"/>
      <c r="C104" s="311"/>
      <c r="D104" s="311"/>
      <c r="E104" s="311"/>
    </row>
    <row r="105" spans="2:5" ht="9.9" customHeight="1" x14ac:dyDescent="0.25">
      <c r="B105" s="311"/>
      <c r="C105" s="311"/>
      <c r="D105" s="311"/>
      <c r="E105" s="311"/>
    </row>
    <row r="106" spans="2:5" ht="9.9" customHeight="1" x14ac:dyDescent="0.25">
      <c r="B106" s="311"/>
      <c r="C106" s="311"/>
      <c r="D106" s="311"/>
      <c r="E106" s="311"/>
    </row>
    <row r="107" spans="2:5" ht="9.9" customHeight="1" x14ac:dyDescent="0.25">
      <c r="B107" s="311"/>
      <c r="C107" s="311"/>
      <c r="D107" s="311"/>
      <c r="E107" s="311"/>
    </row>
    <row r="108" spans="2:5" ht="9.9" customHeight="1" x14ac:dyDescent="0.25">
      <c r="B108" s="311"/>
      <c r="C108" s="311"/>
      <c r="D108" s="311"/>
      <c r="E108" s="311"/>
    </row>
    <row r="109" spans="2:5" ht="9.9" customHeight="1" x14ac:dyDescent="0.25">
      <c r="B109" s="311"/>
      <c r="C109" s="311"/>
      <c r="D109" s="311"/>
      <c r="E109" s="311"/>
    </row>
    <row r="110" spans="2:5" ht="9.9" customHeight="1" x14ac:dyDescent="0.25">
      <c r="B110" s="311"/>
      <c r="C110" s="311"/>
      <c r="D110" s="311"/>
      <c r="E110" s="311"/>
    </row>
    <row r="111" spans="2:5" ht="9.9" customHeight="1" x14ac:dyDescent="0.25">
      <c r="B111" s="311"/>
      <c r="C111" s="311"/>
      <c r="D111" s="311"/>
      <c r="E111" s="311"/>
    </row>
    <row r="112" spans="2:5" ht="9.9" customHeight="1" x14ac:dyDescent="0.25">
      <c r="B112" s="311"/>
      <c r="C112" s="311"/>
      <c r="D112" s="311"/>
      <c r="E112" s="311"/>
    </row>
    <row r="113" spans="2:5" ht="9.9" customHeight="1" x14ac:dyDescent="0.25">
      <c r="B113" s="311"/>
      <c r="C113" s="311"/>
      <c r="D113" s="311"/>
      <c r="E113" s="311"/>
    </row>
    <row r="114" spans="2:5" ht="9.9" customHeight="1" x14ac:dyDescent="0.25">
      <c r="B114" s="311"/>
      <c r="C114" s="311"/>
      <c r="D114" s="311"/>
      <c r="E114" s="311"/>
    </row>
    <row r="115" spans="2:5" ht="9.9" customHeight="1" x14ac:dyDescent="0.25">
      <c r="B115" s="311"/>
      <c r="C115" s="311"/>
      <c r="D115" s="311"/>
      <c r="E115" s="311"/>
    </row>
    <row r="116" spans="2:5" ht="9.9" customHeight="1" x14ac:dyDescent="0.25">
      <c r="B116" s="311"/>
      <c r="C116" s="311"/>
      <c r="D116" s="311"/>
      <c r="E116" s="311"/>
    </row>
    <row r="117" spans="2:5" ht="9.9" customHeight="1" x14ac:dyDescent="0.25">
      <c r="B117" s="311"/>
      <c r="C117" s="311"/>
      <c r="D117" s="311"/>
      <c r="E117" s="311"/>
    </row>
    <row r="118" spans="2:5" ht="9.9" customHeight="1" x14ac:dyDescent="0.25">
      <c r="B118" s="311"/>
      <c r="C118" s="311"/>
      <c r="D118" s="311"/>
      <c r="E118" s="311"/>
    </row>
    <row r="119" spans="2:5" ht="9.9" customHeight="1" x14ac:dyDescent="0.25">
      <c r="B119" s="311"/>
      <c r="C119" s="311"/>
      <c r="D119" s="311"/>
      <c r="E119" s="311"/>
    </row>
    <row r="120" spans="2:5" ht="9.9" customHeight="1" x14ac:dyDescent="0.25">
      <c r="B120" s="311"/>
      <c r="C120" s="311"/>
      <c r="D120" s="311"/>
      <c r="E120" s="311"/>
    </row>
    <row r="121" spans="2:5" ht="9.9" customHeight="1" x14ac:dyDescent="0.25">
      <c r="B121" s="311"/>
      <c r="C121" s="311"/>
      <c r="D121" s="311"/>
      <c r="E121" s="311"/>
    </row>
    <row r="122" spans="2:5" ht="9.9" customHeight="1" x14ac:dyDescent="0.25">
      <c r="B122" s="311"/>
      <c r="C122" s="311"/>
      <c r="D122" s="311"/>
      <c r="E122" s="311"/>
    </row>
    <row r="123" spans="2:5" ht="9.9" customHeight="1" x14ac:dyDescent="0.25">
      <c r="B123" s="311"/>
      <c r="C123" s="311"/>
      <c r="D123" s="311"/>
      <c r="E123" s="311"/>
    </row>
    <row r="124" spans="2:5" ht="9.9" customHeight="1" x14ac:dyDescent="0.25">
      <c r="B124" s="311"/>
      <c r="C124" s="311"/>
      <c r="D124" s="311"/>
      <c r="E124" s="311"/>
    </row>
    <row r="125" spans="2:5" ht="9.9" customHeight="1" x14ac:dyDescent="0.25">
      <c r="B125" s="311"/>
      <c r="C125" s="311"/>
      <c r="D125" s="311"/>
      <c r="E125" s="311"/>
    </row>
    <row r="126" spans="2:5" ht="9.9" customHeight="1" x14ac:dyDescent="0.25">
      <c r="B126" s="311"/>
      <c r="C126" s="311"/>
      <c r="D126" s="311"/>
      <c r="E126" s="311"/>
    </row>
    <row r="127" spans="2:5" ht="9.9" customHeight="1" x14ac:dyDescent="0.25">
      <c r="B127" s="311"/>
      <c r="C127" s="311"/>
      <c r="D127" s="311"/>
      <c r="E127" s="311"/>
    </row>
    <row r="128" spans="2:5" ht="9.9" customHeight="1" x14ac:dyDescent="0.25">
      <c r="B128" s="311"/>
      <c r="C128" s="311"/>
      <c r="D128" s="311"/>
      <c r="E128" s="311"/>
    </row>
    <row r="129" spans="2:5" ht="9.9" customHeight="1" x14ac:dyDescent="0.25">
      <c r="B129" s="311"/>
      <c r="C129" s="311"/>
      <c r="D129" s="311"/>
      <c r="E129" s="311"/>
    </row>
    <row r="130" spans="2:5" ht="9.9" customHeight="1" x14ac:dyDescent="0.25">
      <c r="B130" s="311"/>
      <c r="C130" s="311"/>
      <c r="D130" s="311"/>
      <c r="E130" s="311"/>
    </row>
    <row r="131" spans="2:5" ht="9.9" customHeight="1" x14ac:dyDescent="0.25">
      <c r="B131" s="311"/>
      <c r="C131" s="311"/>
      <c r="D131" s="311"/>
      <c r="E131" s="311"/>
    </row>
    <row r="132" spans="2:5" ht="9.9" customHeight="1" x14ac:dyDescent="0.25">
      <c r="B132" s="311"/>
      <c r="C132" s="311"/>
      <c r="D132" s="311"/>
      <c r="E132" s="311"/>
    </row>
    <row r="133" spans="2:5" ht="9.9" customHeight="1" x14ac:dyDescent="0.25">
      <c r="B133" s="311"/>
      <c r="C133" s="311"/>
      <c r="D133" s="311"/>
      <c r="E133" s="311"/>
    </row>
    <row r="134" spans="2:5" ht="9.9" customHeight="1" x14ac:dyDescent="0.25">
      <c r="B134" s="311"/>
      <c r="C134" s="311"/>
      <c r="D134" s="311"/>
      <c r="E134" s="311"/>
    </row>
    <row r="135" spans="2:5" ht="9.9" customHeight="1" x14ac:dyDescent="0.25">
      <c r="B135" s="311"/>
      <c r="C135" s="311"/>
      <c r="D135" s="311"/>
      <c r="E135" s="311"/>
    </row>
    <row r="136" spans="2:5" ht="9.9" customHeight="1" x14ac:dyDescent="0.25">
      <c r="B136" s="311"/>
      <c r="C136" s="311"/>
      <c r="D136" s="311"/>
      <c r="E136" s="311"/>
    </row>
    <row r="137" spans="2:5" ht="9.9" customHeight="1" x14ac:dyDescent="0.25">
      <c r="B137" s="311"/>
      <c r="C137" s="311"/>
      <c r="D137" s="311"/>
      <c r="E137" s="311"/>
    </row>
    <row r="138" spans="2:5" ht="9.9" customHeight="1" x14ac:dyDescent="0.25">
      <c r="B138" s="311"/>
      <c r="C138" s="311"/>
      <c r="D138" s="311"/>
      <c r="E138" s="311"/>
    </row>
    <row r="139" spans="2:5" ht="9.9" customHeight="1" x14ac:dyDescent="0.25">
      <c r="B139" s="311"/>
      <c r="C139" s="311"/>
      <c r="D139" s="311"/>
      <c r="E139" s="311"/>
    </row>
    <row r="140" spans="2:5" ht="9.9" customHeight="1" x14ac:dyDescent="0.25">
      <c r="B140" s="311"/>
      <c r="C140" s="311"/>
      <c r="D140" s="311"/>
      <c r="E140" s="311"/>
    </row>
    <row r="141" spans="2:5" ht="9.9" customHeight="1" x14ac:dyDescent="0.25">
      <c r="B141" s="311"/>
      <c r="C141" s="311"/>
      <c r="D141" s="311"/>
      <c r="E141" s="311"/>
    </row>
    <row r="142" spans="2:5" ht="9.9" customHeight="1" x14ac:dyDescent="0.25">
      <c r="B142" s="311"/>
      <c r="C142" s="311"/>
      <c r="D142" s="311"/>
      <c r="E142" s="311"/>
    </row>
    <row r="143" spans="2:5" ht="9.9" customHeight="1" x14ac:dyDescent="0.25">
      <c r="B143" s="311"/>
      <c r="C143" s="311"/>
      <c r="D143" s="311"/>
      <c r="E143" s="311"/>
    </row>
    <row r="144" spans="2:5" ht="9.9" customHeight="1" x14ac:dyDescent="0.25">
      <c r="B144" s="311"/>
      <c r="C144" s="311"/>
      <c r="D144" s="311"/>
      <c r="E144" s="311"/>
    </row>
    <row r="145" spans="2:5" ht="9.9" customHeight="1" x14ac:dyDescent="0.25">
      <c r="B145" s="311"/>
      <c r="C145" s="311"/>
      <c r="D145" s="311"/>
      <c r="E145" s="311"/>
    </row>
    <row r="146" spans="2:5" ht="9.9" customHeight="1" x14ac:dyDescent="0.25">
      <c r="B146" s="311"/>
      <c r="C146" s="311"/>
      <c r="D146" s="311"/>
      <c r="E146" s="311"/>
    </row>
    <row r="147" spans="2:5" ht="9.9" customHeight="1" x14ac:dyDescent="0.25">
      <c r="B147" s="311"/>
      <c r="C147" s="311"/>
      <c r="D147" s="311"/>
      <c r="E147" s="311"/>
    </row>
    <row r="148" spans="2:5" ht="9.9" customHeight="1" x14ac:dyDescent="0.25">
      <c r="B148" s="311"/>
      <c r="C148" s="311"/>
      <c r="D148" s="311"/>
      <c r="E148" s="311"/>
    </row>
    <row r="149" spans="2:5" ht="9.9" customHeight="1" x14ac:dyDescent="0.25">
      <c r="B149" s="311"/>
      <c r="C149" s="311"/>
      <c r="D149" s="311"/>
      <c r="E149" s="311"/>
    </row>
    <row r="150" spans="2:5" ht="9.9" customHeight="1" x14ac:dyDescent="0.25">
      <c r="B150" s="311"/>
      <c r="C150" s="311"/>
      <c r="D150" s="311"/>
      <c r="E150" s="311"/>
    </row>
    <row r="151" spans="2:5" ht="9.9" customHeight="1" x14ac:dyDescent="0.25">
      <c r="B151" s="311"/>
      <c r="C151" s="311"/>
      <c r="D151" s="311"/>
      <c r="E151" s="311"/>
    </row>
    <row r="152" spans="2:5" ht="9.9" customHeight="1" x14ac:dyDescent="0.25">
      <c r="B152" s="311"/>
      <c r="C152" s="311"/>
      <c r="D152" s="311"/>
      <c r="E152" s="311"/>
    </row>
    <row r="153" spans="2:5" ht="9.9" customHeight="1" x14ac:dyDescent="0.25">
      <c r="B153" s="311"/>
      <c r="C153" s="311"/>
      <c r="D153" s="311"/>
      <c r="E153" s="311"/>
    </row>
    <row r="154" spans="2:5" ht="9.9" customHeight="1" x14ac:dyDescent="0.25">
      <c r="B154" s="311"/>
      <c r="C154" s="311"/>
      <c r="D154" s="311"/>
      <c r="E154" s="311"/>
    </row>
    <row r="155" spans="2:5" ht="9.9" customHeight="1" x14ac:dyDescent="0.25">
      <c r="B155" s="311"/>
      <c r="C155" s="311"/>
      <c r="D155" s="311"/>
      <c r="E155" s="311"/>
    </row>
    <row r="156" spans="2:5" ht="9.9" customHeight="1" x14ac:dyDescent="0.25">
      <c r="B156" s="311"/>
      <c r="C156" s="311"/>
      <c r="D156" s="311"/>
      <c r="E156" s="311"/>
    </row>
    <row r="157" spans="2:5" ht="9.9" customHeight="1" x14ac:dyDescent="0.25">
      <c r="B157" s="311"/>
      <c r="C157" s="311"/>
      <c r="D157" s="311"/>
      <c r="E157" s="311"/>
    </row>
    <row r="158" spans="2:5" ht="9.9" customHeight="1" x14ac:dyDescent="0.25">
      <c r="B158" s="311"/>
      <c r="C158" s="311"/>
      <c r="D158" s="311"/>
      <c r="E158" s="311"/>
    </row>
    <row r="159" spans="2:5" ht="9.9" customHeight="1" x14ac:dyDescent="0.25">
      <c r="B159" s="311"/>
      <c r="C159" s="311"/>
      <c r="D159" s="311"/>
      <c r="E159" s="311"/>
    </row>
    <row r="160" spans="2:5" ht="9.9" customHeight="1" x14ac:dyDescent="0.25">
      <c r="B160" s="311"/>
      <c r="C160" s="311"/>
      <c r="D160" s="311"/>
      <c r="E160" s="311"/>
    </row>
    <row r="161" spans="2:5" ht="9.9" customHeight="1" x14ac:dyDescent="0.25">
      <c r="B161" s="311"/>
      <c r="C161" s="311"/>
      <c r="D161" s="311"/>
      <c r="E161" s="311"/>
    </row>
    <row r="162" spans="2:5" ht="9.9" customHeight="1" x14ac:dyDescent="0.25">
      <c r="B162" s="311"/>
      <c r="C162" s="311"/>
      <c r="D162" s="311"/>
      <c r="E162" s="311"/>
    </row>
    <row r="163" spans="2:5" ht="9.9" customHeight="1" x14ac:dyDescent="0.25">
      <c r="B163" s="311"/>
      <c r="C163" s="311"/>
      <c r="D163" s="311"/>
      <c r="E163" s="311"/>
    </row>
    <row r="164" spans="2:5" ht="9.9" customHeight="1" x14ac:dyDescent="0.25">
      <c r="B164" s="311"/>
      <c r="C164" s="311"/>
      <c r="D164" s="311"/>
      <c r="E164" s="311"/>
    </row>
    <row r="165" spans="2:5" ht="9.9" customHeight="1" x14ac:dyDescent="0.25">
      <c r="B165" s="311"/>
      <c r="C165" s="311"/>
      <c r="D165" s="311"/>
      <c r="E165" s="311"/>
    </row>
    <row r="166" spans="2:5" ht="9.9" customHeight="1" x14ac:dyDescent="0.25">
      <c r="B166" s="311"/>
      <c r="C166" s="311"/>
      <c r="D166" s="311"/>
      <c r="E166" s="311"/>
    </row>
    <row r="167" spans="2:5" ht="9.9" customHeight="1" x14ac:dyDescent="0.25">
      <c r="B167" s="311"/>
      <c r="C167" s="311"/>
      <c r="D167" s="311"/>
      <c r="E167" s="311"/>
    </row>
    <row r="168" spans="2:5" ht="9.9" customHeight="1" x14ac:dyDescent="0.25">
      <c r="B168" s="311"/>
      <c r="C168" s="311"/>
      <c r="D168" s="311"/>
      <c r="E168" s="311"/>
    </row>
    <row r="169" spans="2:5" ht="9.9" customHeight="1" x14ac:dyDescent="0.25">
      <c r="B169" s="311"/>
      <c r="C169" s="311"/>
      <c r="D169" s="311"/>
      <c r="E169" s="311"/>
    </row>
    <row r="170" spans="2:5" ht="9.9" customHeight="1" x14ac:dyDescent="0.25">
      <c r="B170" s="311"/>
      <c r="C170" s="311"/>
      <c r="D170" s="311"/>
      <c r="E170" s="311"/>
    </row>
    <row r="171" spans="2:5" ht="9.9" customHeight="1" x14ac:dyDescent="0.25">
      <c r="B171" s="311"/>
      <c r="C171" s="311"/>
      <c r="D171" s="311"/>
      <c r="E171" s="311"/>
    </row>
    <row r="172" spans="2:5" ht="9.9" customHeight="1" x14ac:dyDescent="0.25">
      <c r="B172" s="311"/>
      <c r="C172" s="311"/>
      <c r="D172" s="311"/>
      <c r="E172" s="311"/>
    </row>
    <row r="173" spans="2:5" ht="9.9" customHeight="1" x14ac:dyDescent="0.25">
      <c r="B173" s="311"/>
      <c r="C173" s="311"/>
      <c r="D173" s="311"/>
      <c r="E173" s="311"/>
    </row>
    <row r="174" spans="2:5" ht="9.9" customHeight="1" x14ac:dyDescent="0.25">
      <c r="B174" s="311"/>
      <c r="C174" s="311"/>
      <c r="D174" s="311"/>
      <c r="E174" s="311"/>
    </row>
    <row r="175" spans="2:5" ht="9.9" customHeight="1" x14ac:dyDescent="0.25">
      <c r="B175" s="311"/>
      <c r="C175" s="311"/>
      <c r="D175" s="311"/>
      <c r="E175" s="311"/>
    </row>
    <row r="176" spans="2:5" ht="9.9" customHeight="1" x14ac:dyDescent="0.25">
      <c r="B176" s="311"/>
      <c r="C176" s="311"/>
      <c r="D176" s="311"/>
      <c r="E176" s="311"/>
    </row>
    <row r="177" spans="2:5" ht="9.9" customHeight="1" x14ac:dyDescent="0.25">
      <c r="B177" s="311"/>
      <c r="C177" s="311"/>
      <c r="D177" s="311"/>
      <c r="E177" s="311"/>
    </row>
    <row r="178" spans="2:5" ht="9.9" customHeight="1" x14ac:dyDescent="0.25">
      <c r="B178" s="311"/>
      <c r="C178" s="311"/>
      <c r="D178" s="311"/>
      <c r="E178" s="311"/>
    </row>
    <row r="179" spans="2:5" ht="9.9" customHeight="1" x14ac:dyDescent="0.25">
      <c r="B179" s="311"/>
      <c r="C179" s="311"/>
      <c r="D179" s="311"/>
      <c r="E179" s="311"/>
    </row>
    <row r="180" spans="2:5" ht="9.9" customHeight="1" x14ac:dyDescent="0.25">
      <c r="B180" s="311"/>
      <c r="C180" s="311"/>
      <c r="D180" s="311"/>
      <c r="E180" s="311"/>
    </row>
    <row r="181" spans="2:5" ht="9.9" customHeight="1" x14ac:dyDescent="0.25">
      <c r="B181" s="311"/>
      <c r="C181" s="311"/>
      <c r="D181" s="311"/>
      <c r="E181" s="311"/>
    </row>
    <row r="182" spans="2:5" ht="9.9" customHeight="1" x14ac:dyDescent="0.25">
      <c r="B182" s="311"/>
      <c r="C182" s="311"/>
      <c r="D182" s="311"/>
      <c r="E182" s="311"/>
    </row>
    <row r="183" spans="2:5" ht="9.9" customHeight="1" x14ac:dyDescent="0.25">
      <c r="B183" s="311"/>
      <c r="C183" s="311"/>
      <c r="D183" s="311"/>
      <c r="E183" s="311"/>
    </row>
    <row r="184" spans="2:5" ht="9.9" customHeight="1" x14ac:dyDescent="0.25">
      <c r="B184" s="311"/>
      <c r="C184" s="311"/>
      <c r="D184" s="311"/>
      <c r="E184" s="311"/>
    </row>
    <row r="185" spans="2:5" ht="9.9" customHeight="1" x14ac:dyDescent="0.25"/>
    <row r="186" spans="2:5" ht="9.9" customHeight="1" x14ac:dyDescent="0.25"/>
    <row r="187" spans="2:5" ht="9.9" customHeight="1" x14ac:dyDescent="0.25"/>
    <row r="188" spans="2:5" ht="9.9" customHeight="1" x14ac:dyDescent="0.25"/>
    <row r="189" spans="2:5" ht="9.9" customHeight="1" x14ac:dyDescent="0.25"/>
    <row r="190" spans="2:5" ht="9.9" customHeight="1" x14ac:dyDescent="0.25"/>
    <row r="191" spans="2:5" ht="9.9" customHeight="1" x14ac:dyDescent="0.25"/>
    <row r="192" spans="2:5" ht="9.9" customHeight="1" x14ac:dyDescent="0.25"/>
    <row r="193" ht="9.9" customHeight="1" x14ac:dyDescent="0.25"/>
    <row r="194" ht="9.9" customHeight="1" x14ac:dyDescent="0.25"/>
    <row r="195" ht="9.9" customHeight="1" x14ac:dyDescent="0.25"/>
    <row r="196" ht="9.9" customHeight="1" x14ac:dyDescent="0.25"/>
    <row r="197" ht="9.9" customHeight="1" x14ac:dyDescent="0.25"/>
    <row r="198" ht="9.9" customHeight="1" x14ac:dyDescent="0.25"/>
    <row r="199" ht="9.9" customHeight="1" x14ac:dyDescent="0.25"/>
    <row r="200" ht="9.9" customHeight="1" x14ac:dyDescent="0.25"/>
    <row r="201" ht="9.9" customHeight="1" x14ac:dyDescent="0.25"/>
    <row r="202" ht="9.9" customHeight="1" x14ac:dyDescent="0.25"/>
    <row r="203" ht="9.9" customHeight="1" x14ac:dyDescent="0.25"/>
    <row r="204" ht="9.9" customHeight="1" x14ac:dyDescent="0.25"/>
    <row r="205" ht="9.9" customHeight="1" x14ac:dyDescent="0.25"/>
    <row r="206" ht="9.9" customHeight="1" x14ac:dyDescent="0.25"/>
    <row r="207" ht="9.9" customHeight="1" x14ac:dyDescent="0.25"/>
    <row r="208" ht="9.9" customHeight="1" x14ac:dyDescent="0.25"/>
    <row r="209" ht="9.9" customHeight="1" x14ac:dyDescent="0.25"/>
    <row r="210" ht="9.9" customHeight="1" x14ac:dyDescent="0.25"/>
    <row r="211" ht="9.9" customHeight="1" x14ac:dyDescent="0.25"/>
    <row r="212" ht="9.9" customHeight="1" x14ac:dyDescent="0.25"/>
    <row r="213" ht="9.9" customHeight="1" x14ac:dyDescent="0.25"/>
    <row r="214" ht="9.9" customHeight="1" x14ac:dyDescent="0.25"/>
    <row r="215" ht="9.9" customHeight="1" x14ac:dyDescent="0.25"/>
    <row r="216" ht="9.9" customHeight="1" x14ac:dyDescent="0.25"/>
    <row r="217" ht="9.9" customHeight="1" x14ac:dyDescent="0.25"/>
    <row r="218" ht="9.9" customHeight="1" x14ac:dyDescent="0.25"/>
    <row r="219" ht="9.9" customHeight="1" x14ac:dyDescent="0.25"/>
    <row r="220" ht="9.9" customHeight="1" x14ac:dyDescent="0.25"/>
    <row r="221" ht="9.9" customHeight="1" x14ac:dyDescent="0.25"/>
    <row r="222" ht="9.9" customHeight="1" x14ac:dyDescent="0.25"/>
    <row r="223" ht="9.9" customHeight="1" x14ac:dyDescent="0.25"/>
    <row r="224" ht="9.9" customHeight="1" x14ac:dyDescent="0.25"/>
    <row r="225" ht="9.9" customHeight="1" x14ac:dyDescent="0.25"/>
    <row r="226" ht="9.9" customHeight="1" x14ac:dyDescent="0.25"/>
    <row r="227" ht="9.9" customHeight="1" x14ac:dyDescent="0.25"/>
    <row r="228" ht="9.9" customHeight="1" x14ac:dyDescent="0.25"/>
    <row r="229" ht="9.9" customHeight="1" x14ac:dyDescent="0.25"/>
    <row r="230" ht="9.9" customHeight="1" x14ac:dyDescent="0.25"/>
    <row r="231" ht="9.9" customHeight="1" x14ac:dyDescent="0.25"/>
    <row r="232" ht="9.9" customHeight="1" x14ac:dyDescent="0.25"/>
    <row r="233" ht="9.9" customHeight="1" x14ac:dyDescent="0.25"/>
    <row r="234" ht="9.9" customHeight="1" x14ac:dyDescent="0.25"/>
    <row r="235" ht="9.9" customHeight="1" x14ac:dyDescent="0.25"/>
    <row r="236" ht="9.9" customHeight="1" x14ac:dyDescent="0.25"/>
    <row r="237" ht="9.9" customHeight="1" x14ac:dyDescent="0.25"/>
    <row r="238" ht="9.9" customHeight="1" x14ac:dyDescent="0.25"/>
    <row r="239" ht="9.9" customHeight="1" x14ac:dyDescent="0.25"/>
    <row r="240" ht="9.9" customHeight="1" x14ac:dyDescent="0.25"/>
    <row r="241" ht="9.9" customHeight="1" x14ac:dyDescent="0.25"/>
    <row r="242" ht="9.9" customHeight="1" x14ac:dyDescent="0.25"/>
    <row r="243" ht="9.9" customHeight="1" x14ac:dyDescent="0.25"/>
    <row r="244" ht="9.9" customHeight="1" x14ac:dyDescent="0.25"/>
    <row r="245" ht="9.9" customHeight="1" x14ac:dyDescent="0.25"/>
    <row r="246" ht="9.9" customHeight="1" x14ac:dyDescent="0.25"/>
    <row r="247" ht="9.9" customHeight="1" x14ac:dyDescent="0.25"/>
    <row r="248" ht="9.9" customHeight="1" x14ac:dyDescent="0.25"/>
    <row r="249" ht="9.9" customHeight="1" x14ac:dyDescent="0.25"/>
    <row r="250" ht="9.9" customHeight="1" x14ac:dyDescent="0.25"/>
    <row r="251" ht="9.9" customHeight="1" x14ac:dyDescent="0.25"/>
    <row r="252" ht="9.9" customHeight="1" x14ac:dyDescent="0.25"/>
    <row r="253" ht="9.9" customHeight="1" x14ac:dyDescent="0.25"/>
    <row r="254" ht="9.9" customHeight="1" x14ac:dyDescent="0.25"/>
    <row r="255" ht="9.9" customHeight="1" x14ac:dyDescent="0.25"/>
    <row r="256" ht="9.9" customHeight="1" x14ac:dyDescent="0.25"/>
    <row r="257" ht="9.9" customHeight="1" x14ac:dyDescent="0.25"/>
    <row r="258" ht="9.9" customHeight="1" x14ac:dyDescent="0.25"/>
    <row r="259" ht="9.9" customHeight="1" x14ac:dyDescent="0.25"/>
    <row r="260" ht="9.9" customHeight="1" x14ac:dyDescent="0.25"/>
    <row r="261" ht="9.9" customHeight="1" x14ac:dyDescent="0.25"/>
    <row r="262" ht="9.9" customHeight="1" x14ac:dyDescent="0.25"/>
    <row r="263" ht="9.9" customHeight="1" x14ac:dyDescent="0.25"/>
    <row r="264" ht="9.9" customHeight="1" x14ac:dyDescent="0.25"/>
    <row r="265" ht="9.9" customHeight="1" x14ac:dyDescent="0.25"/>
    <row r="266" ht="9.9" customHeight="1" x14ac:dyDescent="0.25"/>
    <row r="267" ht="9.9" customHeight="1" x14ac:dyDescent="0.25"/>
    <row r="268" ht="9.9" customHeight="1" x14ac:dyDescent="0.25"/>
    <row r="269" ht="9.9" customHeight="1" x14ac:dyDescent="0.25"/>
    <row r="270" ht="9.9" customHeight="1" x14ac:dyDescent="0.25"/>
    <row r="271" ht="9.9" customHeight="1" x14ac:dyDescent="0.25"/>
    <row r="272" ht="9.9" customHeight="1" x14ac:dyDescent="0.25"/>
    <row r="273" ht="9.9" customHeight="1" x14ac:dyDescent="0.25"/>
    <row r="274" ht="9.9" customHeight="1" x14ac:dyDescent="0.25"/>
    <row r="275" ht="9.9" customHeight="1" x14ac:dyDescent="0.25"/>
    <row r="276" ht="9.9" customHeight="1" x14ac:dyDescent="0.25"/>
    <row r="277" ht="9.9" customHeight="1" x14ac:dyDescent="0.25"/>
    <row r="278" ht="9.9" customHeight="1" x14ac:dyDescent="0.25"/>
    <row r="279" ht="9.9" customHeight="1" x14ac:dyDescent="0.25"/>
    <row r="280" ht="9.9" customHeight="1" x14ac:dyDescent="0.25"/>
    <row r="281" ht="9.9" customHeight="1" x14ac:dyDescent="0.25"/>
    <row r="282" ht="9.9" customHeight="1" x14ac:dyDescent="0.25"/>
    <row r="283" ht="9.9" customHeight="1" x14ac:dyDescent="0.25"/>
    <row r="284" ht="9.9" customHeight="1" x14ac:dyDescent="0.25"/>
    <row r="285" ht="9.9" customHeight="1" x14ac:dyDescent="0.25"/>
    <row r="286" ht="9.9" customHeight="1" x14ac:dyDescent="0.25"/>
    <row r="287" ht="9.9" customHeight="1" x14ac:dyDescent="0.25"/>
    <row r="288" ht="9.9" customHeight="1" x14ac:dyDescent="0.25"/>
    <row r="289" ht="9.9" customHeight="1" x14ac:dyDescent="0.25"/>
    <row r="290" ht="9.9" customHeight="1" x14ac:dyDescent="0.25"/>
    <row r="291" ht="9.9" customHeight="1" x14ac:dyDescent="0.25"/>
    <row r="292" ht="9.9" customHeight="1" x14ac:dyDescent="0.25"/>
    <row r="293" ht="9.9" customHeight="1" x14ac:dyDescent="0.25"/>
    <row r="294" ht="9.9" customHeight="1" x14ac:dyDescent="0.25"/>
    <row r="295" ht="9.9" customHeight="1" x14ac:dyDescent="0.25"/>
    <row r="296" ht="9.9" customHeight="1" x14ac:dyDescent="0.25"/>
    <row r="297" ht="9.9" customHeight="1" x14ac:dyDescent="0.25"/>
    <row r="298" ht="9.9" customHeight="1" x14ac:dyDescent="0.25"/>
    <row r="299" ht="9.9" customHeight="1" x14ac:dyDescent="0.25"/>
    <row r="300" ht="9.9" customHeight="1" x14ac:dyDescent="0.25"/>
    <row r="301" ht="9.9" customHeight="1" x14ac:dyDescent="0.25"/>
    <row r="302" ht="9.9" customHeight="1" x14ac:dyDescent="0.25"/>
    <row r="303" ht="9.9" customHeight="1" x14ac:dyDescent="0.25"/>
    <row r="304" ht="9.9" customHeight="1" x14ac:dyDescent="0.25"/>
    <row r="305" ht="9.9" customHeight="1" x14ac:dyDescent="0.25"/>
    <row r="306" ht="9.9" customHeight="1" x14ac:dyDescent="0.25"/>
    <row r="307" ht="9.9" customHeight="1" x14ac:dyDescent="0.25"/>
    <row r="308" ht="9.9" customHeight="1" x14ac:dyDescent="0.25"/>
    <row r="309" ht="9.9" customHeight="1" x14ac:dyDescent="0.25"/>
    <row r="310" ht="9.9" customHeight="1" x14ac:dyDescent="0.25"/>
    <row r="311" ht="9.9" customHeight="1" x14ac:dyDescent="0.25"/>
    <row r="312" ht="9.9" customHeight="1" x14ac:dyDescent="0.25"/>
    <row r="313" ht="9.9" customHeight="1" x14ac:dyDescent="0.25"/>
    <row r="314" ht="9.9" customHeight="1" x14ac:dyDescent="0.25"/>
    <row r="315" ht="9.9" customHeight="1" x14ac:dyDescent="0.25"/>
    <row r="316" ht="9.9" customHeight="1" x14ac:dyDescent="0.25"/>
    <row r="317" ht="9.9" customHeight="1" x14ac:dyDescent="0.25"/>
    <row r="318" ht="9.9" customHeight="1" x14ac:dyDescent="0.25"/>
    <row r="319" ht="9.9" customHeight="1" x14ac:dyDescent="0.25"/>
    <row r="320" ht="9.9" customHeight="1" x14ac:dyDescent="0.25"/>
    <row r="321" ht="9.9" customHeight="1" x14ac:dyDescent="0.25"/>
    <row r="322" ht="9.9" customHeight="1" x14ac:dyDescent="0.25"/>
    <row r="323" ht="9.9" customHeight="1" x14ac:dyDescent="0.25"/>
    <row r="324" ht="9.9" customHeight="1" x14ac:dyDescent="0.25"/>
    <row r="325" ht="9.9" customHeight="1" x14ac:dyDescent="0.25"/>
    <row r="326" ht="9.9" customHeight="1" x14ac:dyDescent="0.25"/>
    <row r="327" ht="9.9" customHeight="1" x14ac:dyDescent="0.25"/>
    <row r="328" ht="9.9" customHeight="1" x14ac:dyDescent="0.25"/>
    <row r="329" ht="9.9" customHeight="1" x14ac:dyDescent="0.25"/>
    <row r="330" ht="9.9" customHeight="1" x14ac:dyDescent="0.25"/>
    <row r="331" ht="9.9" customHeight="1" x14ac:dyDescent="0.25"/>
    <row r="332" ht="9.9" customHeight="1" x14ac:dyDescent="0.25"/>
    <row r="333" ht="9.9" customHeight="1" x14ac:dyDescent="0.25"/>
    <row r="334" ht="9.9" customHeight="1" x14ac:dyDescent="0.25"/>
    <row r="335" ht="9.9" customHeight="1" x14ac:dyDescent="0.25"/>
    <row r="336" ht="9.9" customHeight="1" x14ac:dyDescent="0.25"/>
    <row r="337" ht="9.9" customHeight="1" x14ac:dyDescent="0.25"/>
    <row r="338" ht="9.9" customHeight="1" x14ac:dyDescent="0.25"/>
    <row r="339" ht="9.9" customHeight="1" x14ac:dyDescent="0.25"/>
    <row r="340" ht="9.9" customHeight="1" x14ac:dyDescent="0.25"/>
    <row r="341" ht="9.9" customHeight="1" x14ac:dyDescent="0.25"/>
    <row r="342" ht="9.9" customHeight="1" x14ac:dyDescent="0.25"/>
    <row r="343" ht="9.9" customHeight="1" x14ac:dyDescent="0.25"/>
    <row r="344" ht="9.9" customHeight="1" x14ac:dyDescent="0.25"/>
    <row r="345" ht="9.9" customHeight="1" x14ac:dyDescent="0.25"/>
    <row r="346" ht="9.9" customHeight="1" x14ac:dyDescent="0.25"/>
    <row r="347" ht="9.9" customHeight="1" x14ac:dyDescent="0.25"/>
    <row r="348" ht="9.9" customHeight="1" x14ac:dyDescent="0.25"/>
    <row r="349" ht="9.9" customHeight="1" x14ac:dyDescent="0.25"/>
    <row r="350" ht="9.9" customHeight="1" x14ac:dyDescent="0.25"/>
    <row r="351" ht="9.9" customHeight="1" x14ac:dyDescent="0.25"/>
    <row r="352" ht="9.9" customHeight="1" x14ac:dyDescent="0.25"/>
    <row r="353" ht="9.9" customHeight="1" x14ac:dyDescent="0.25"/>
    <row r="354" ht="9.9" customHeight="1" x14ac:dyDescent="0.25"/>
    <row r="355" ht="9.9" customHeight="1" x14ac:dyDescent="0.25"/>
    <row r="356" ht="9.9" customHeight="1" x14ac:dyDescent="0.25"/>
    <row r="357" ht="9.9" customHeight="1" x14ac:dyDescent="0.25"/>
    <row r="358" ht="9.9" customHeight="1" x14ac:dyDescent="0.25"/>
    <row r="359" ht="9.9" customHeight="1" x14ac:dyDescent="0.25"/>
    <row r="360" ht="9.9" customHeight="1" x14ac:dyDescent="0.25"/>
    <row r="361" ht="9.9" customHeight="1" x14ac:dyDescent="0.25"/>
    <row r="362" ht="9.9" customHeight="1" x14ac:dyDescent="0.25"/>
    <row r="363" ht="9.9" customHeight="1" x14ac:dyDescent="0.25"/>
    <row r="364" ht="9.9" customHeight="1" x14ac:dyDescent="0.25"/>
    <row r="365" ht="9.9" customHeight="1" x14ac:dyDescent="0.25"/>
    <row r="366" ht="9.9" customHeight="1" x14ac:dyDescent="0.25"/>
    <row r="367" ht="9.9" customHeight="1" x14ac:dyDescent="0.25"/>
    <row r="368" ht="9.9" customHeight="1" x14ac:dyDescent="0.25"/>
    <row r="369" ht="9.9" customHeight="1" x14ac:dyDescent="0.25"/>
    <row r="370" ht="9.9" customHeight="1" x14ac:dyDescent="0.25"/>
    <row r="371" ht="9.9" customHeight="1" x14ac:dyDescent="0.25"/>
    <row r="372" ht="9.9" customHeight="1" x14ac:dyDescent="0.25"/>
    <row r="373" ht="9.9" customHeight="1" x14ac:dyDescent="0.25"/>
    <row r="374" ht="9.9" customHeight="1" x14ac:dyDescent="0.25"/>
    <row r="375" ht="9.9" customHeight="1" x14ac:dyDescent="0.25"/>
    <row r="376" ht="9.9" customHeight="1" x14ac:dyDescent="0.25"/>
    <row r="377" ht="9.9" customHeight="1" x14ac:dyDescent="0.25"/>
    <row r="378" ht="9.9" customHeight="1" x14ac:dyDescent="0.25"/>
    <row r="379" ht="9.9" customHeight="1" x14ac:dyDescent="0.25"/>
    <row r="380" ht="9.9" customHeight="1" x14ac:dyDescent="0.25"/>
    <row r="381" ht="9.9" customHeight="1" x14ac:dyDescent="0.25"/>
    <row r="382" ht="9.9" customHeight="1" x14ac:dyDescent="0.25"/>
    <row r="383" ht="9.9" customHeight="1" x14ac:dyDescent="0.25"/>
    <row r="384" ht="9.9" customHeight="1" x14ac:dyDescent="0.25"/>
    <row r="385" ht="9.9" customHeight="1" x14ac:dyDescent="0.25"/>
    <row r="386" ht="9.9" customHeight="1" x14ac:dyDescent="0.25"/>
    <row r="387" ht="9.9" customHeight="1" x14ac:dyDescent="0.25"/>
    <row r="388" ht="9.9" customHeight="1" x14ac:dyDescent="0.25"/>
    <row r="389" ht="9.9" customHeight="1" x14ac:dyDescent="0.25"/>
    <row r="390" ht="9.9" customHeight="1" x14ac:dyDescent="0.25"/>
    <row r="391" ht="9.9" customHeight="1" x14ac:dyDescent="0.25"/>
    <row r="392" ht="9.9" customHeight="1" x14ac:dyDescent="0.25"/>
    <row r="393" ht="9.9" customHeight="1" x14ac:dyDescent="0.25"/>
    <row r="394" ht="9.9" customHeight="1" x14ac:dyDescent="0.25"/>
    <row r="395" ht="9.9" customHeight="1" x14ac:dyDescent="0.25"/>
    <row r="396" ht="9.9" customHeight="1" x14ac:dyDescent="0.25"/>
    <row r="397" ht="9.9" customHeight="1" x14ac:dyDescent="0.25"/>
    <row r="398" ht="9.9" customHeight="1" x14ac:dyDescent="0.25"/>
    <row r="399" ht="9.9" customHeight="1" x14ac:dyDescent="0.25"/>
    <row r="400" ht="9.9" customHeight="1" x14ac:dyDescent="0.25"/>
    <row r="401" ht="9.9" customHeight="1" x14ac:dyDescent="0.25"/>
    <row r="402" ht="9.9" customHeight="1" x14ac:dyDescent="0.25"/>
    <row r="403" ht="9.9" customHeight="1" x14ac:dyDescent="0.25"/>
    <row r="404" ht="9.9" customHeight="1" x14ac:dyDescent="0.25"/>
    <row r="405" ht="9.9" customHeight="1" x14ac:dyDescent="0.25"/>
    <row r="406" ht="9.9" customHeight="1" x14ac:dyDescent="0.25"/>
    <row r="407" ht="9.9" customHeight="1" x14ac:dyDescent="0.25"/>
    <row r="408" ht="9.9" customHeight="1" x14ac:dyDescent="0.25"/>
    <row r="409" ht="9.9" customHeight="1" x14ac:dyDescent="0.25"/>
    <row r="410" ht="9.9" customHeight="1" x14ac:dyDescent="0.25"/>
    <row r="411" ht="9.9" customHeight="1" x14ac:dyDescent="0.25"/>
    <row r="412" ht="9.9" customHeight="1" x14ac:dyDescent="0.25"/>
    <row r="413" ht="9.9" customHeight="1" x14ac:dyDescent="0.25"/>
    <row r="414" ht="9.9" customHeight="1" x14ac:dyDescent="0.25"/>
    <row r="415" ht="9.9" customHeight="1" x14ac:dyDescent="0.25"/>
    <row r="416" ht="9.9" customHeight="1" x14ac:dyDescent="0.25"/>
    <row r="417" ht="9.9" customHeight="1" x14ac:dyDescent="0.25"/>
    <row r="418" ht="9.9" customHeight="1" x14ac:dyDescent="0.25"/>
    <row r="419" ht="9.9" customHeight="1" x14ac:dyDescent="0.25"/>
    <row r="420" ht="9.9" customHeight="1" x14ac:dyDescent="0.25"/>
    <row r="421" ht="9.9" customHeight="1" x14ac:dyDescent="0.25"/>
    <row r="422" ht="9.9" customHeight="1" x14ac:dyDescent="0.25"/>
    <row r="423" ht="9.9" customHeight="1" x14ac:dyDescent="0.25"/>
    <row r="424" ht="9.9" customHeight="1" x14ac:dyDescent="0.25"/>
    <row r="425" ht="9.9" customHeight="1" x14ac:dyDescent="0.25"/>
    <row r="426" ht="9.9" customHeight="1" x14ac:dyDescent="0.25"/>
    <row r="427" ht="9.9" customHeight="1" x14ac:dyDescent="0.25"/>
    <row r="428" ht="9.9" customHeight="1" x14ac:dyDescent="0.25"/>
    <row r="429" ht="9.9" customHeight="1" x14ac:dyDescent="0.25"/>
    <row r="430" ht="9.9" customHeight="1" x14ac:dyDescent="0.25"/>
    <row r="431" ht="9.9" customHeight="1" x14ac:dyDescent="0.25"/>
    <row r="432" ht="9.9" customHeight="1" x14ac:dyDescent="0.25"/>
    <row r="433" ht="9.9" customHeight="1" x14ac:dyDescent="0.25"/>
    <row r="434" ht="9.9" customHeight="1" x14ac:dyDescent="0.25"/>
    <row r="435" ht="9.9" customHeight="1" x14ac:dyDescent="0.25"/>
    <row r="436" ht="9.9" customHeight="1" x14ac:dyDescent="0.25"/>
    <row r="437" ht="9.9" customHeight="1" x14ac:dyDescent="0.25"/>
    <row r="438" ht="9.9" customHeight="1" x14ac:dyDescent="0.25"/>
    <row r="439" ht="9.9" customHeight="1" x14ac:dyDescent="0.25"/>
    <row r="440" ht="9.9" customHeight="1" x14ac:dyDescent="0.25"/>
    <row r="441" ht="9.9" customHeight="1" x14ac:dyDescent="0.25"/>
    <row r="442" ht="9.9" customHeight="1" x14ac:dyDescent="0.25"/>
    <row r="443" ht="9.9" customHeight="1" x14ac:dyDescent="0.25"/>
    <row r="444" ht="9.9" customHeight="1" x14ac:dyDescent="0.25"/>
    <row r="445" ht="9.9" customHeight="1" x14ac:dyDescent="0.25"/>
    <row r="446" ht="9.9" customHeight="1" x14ac:dyDescent="0.25"/>
    <row r="447" ht="9.9" customHeight="1" x14ac:dyDescent="0.25"/>
    <row r="448" ht="9.9" customHeight="1" x14ac:dyDescent="0.25"/>
    <row r="449" ht="9.9" customHeight="1" x14ac:dyDescent="0.25"/>
    <row r="450" ht="9.9" customHeight="1" x14ac:dyDescent="0.25"/>
    <row r="451" ht="9.9" customHeight="1" x14ac:dyDescent="0.25"/>
    <row r="452" ht="9.9" customHeight="1" x14ac:dyDescent="0.25"/>
    <row r="453" ht="9.9" customHeight="1" x14ac:dyDescent="0.25"/>
    <row r="454" ht="9.9" customHeight="1" x14ac:dyDescent="0.25"/>
    <row r="455" ht="9.9" customHeight="1" x14ac:dyDescent="0.25"/>
    <row r="456" ht="9.9" customHeight="1" x14ac:dyDescent="0.25"/>
    <row r="457" ht="9.9" customHeight="1" x14ac:dyDescent="0.25"/>
    <row r="458" ht="9.9" customHeight="1" x14ac:dyDescent="0.25"/>
    <row r="459" ht="9.9" customHeight="1" x14ac:dyDescent="0.25"/>
    <row r="460" ht="9.9" customHeight="1" x14ac:dyDescent="0.25"/>
    <row r="461" ht="9.9" customHeight="1" x14ac:dyDescent="0.25"/>
    <row r="462" ht="9.9" customHeight="1" x14ac:dyDescent="0.25"/>
    <row r="463" ht="9.9" customHeight="1" x14ac:dyDescent="0.25"/>
    <row r="464" ht="9.9" customHeight="1" x14ac:dyDescent="0.25"/>
    <row r="465" ht="9.9" customHeight="1" x14ac:dyDescent="0.25"/>
    <row r="466" ht="9.9" customHeight="1" x14ac:dyDescent="0.25"/>
    <row r="467" ht="9.9" customHeight="1" x14ac:dyDescent="0.25"/>
    <row r="468" ht="9.9" customHeight="1" x14ac:dyDescent="0.25"/>
    <row r="469" ht="9.9" customHeight="1" x14ac:dyDescent="0.25"/>
    <row r="470" ht="9.9" customHeight="1" x14ac:dyDescent="0.25"/>
    <row r="471" ht="9.9" customHeight="1" x14ac:dyDescent="0.25"/>
    <row r="472" ht="9.9" customHeight="1" x14ac:dyDescent="0.25"/>
    <row r="473" ht="9.9" customHeight="1" x14ac:dyDescent="0.25"/>
    <row r="474" ht="9.9" customHeight="1" x14ac:dyDescent="0.25"/>
    <row r="475" ht="9.9" customHeight="1" x14ac:dyDescent="0.25"/>
    <row r="476" ht="9.9" customHeight="1" x14ac:dyDescent="0.25"/>
    <row r="477" ht="9.9" customHeight="1" x14ac:dyDescent="0.25"/>
    <row r="478" ht="9.9" customHeight="1" x14ac:dyDescent="0.25"/>
    <row r="479" ht="9.9" customHeight="1" x14ac:dyDescent="0.25"/>
    <row r="480" ht="9.9" customHeight="1" x14ac:dyDescent="0.25"/>
    <row r="481" ht="9.9" customHeight="1" x14ac:dyDescent="0.25"/>
    <row r="482" ht="9.9" customHeight="1" x14ac:dyDescent="0.25"/>
    <row r="483" ht="9.9" customHeight="1" x14ac:dyDescent="0.25"/>
    <row r="484" ht="9.9" customHeight="1" x14ac:dyDescent="0.25"/>
    <row r="485" ht="9.9" customHeight="1" x14ac:dyDescent="0.25"/>
    <row r="486" ht="9.9" customHeight="1" x14ac:dyDescent="0.25"/>
    <row r="487" ht="9.9" customHeight="1" x14ac:dyDescent="0.25"/>
    <row r="488" ht="9.9" customHeight="1" x14ac:dyDescent="0.25"/>
    <row r="489" ht="9.9" customHeight="1" x14ac:dyDescent="0.25"/>
    <row r="490" ht="9.9" customHeight="1" x14ac:dyDescent="0.25"/>
    <row r="491" ht="9.9" customHeight="1" x14ac:dyDescent="0.25"/>
    <row r="492" ht="9.9" customHeight="1" x14ac:dyDescent="0.25"/>
    <row r="493" ht="9.9" customHeight="1" x14ac:dyDescent="0.25"/>
    <row r="494" ht="9.9" customHeight="1" x14ac:dyDescent="0.25"/>
    <row r="495" ht="9.9" customHeight="1" x14ac:dyDescent="0.25"/>
    <row r="496" ht="9.9" customHeight="1" x14ac:dyDescent="0.25"/>
    <row r="497" ht="9.9" customHeight="1" x14ac:dyDescent="0.25"/>
    <row r="498" ht="9.9" customHeight="1" x14ac:dyDescent="0.25"/>
    <row r="499" ht="9.9" customHeight="1" x14ac:dyDescent="0.25"/>
    <row r="500" ht="9.9" customHeight="1" x14ac:dyDescent="0.25"/>
    <row r="501" ht="9.9" customHeight="1" x14ac:dyDescent="0.25"/>
    <row r="502" ht="9.9" customHeight="1" x14ac:dyDescent="0.25"/>
    <row r="503" ht="9.9" customHeight="1" x14ac:dyDescent="0.25"/>
    <row r="504" ht="9.9" customHeight="1" x14ac:dyDescent="0.25"/>
    <row r="505" ht="9.9" customHeight="1" x14ac:dyDescent="0.25"/>
    <row r="506" ht="9.9" customHeight="1" x14ac:dyDescent="0.25"/>
    <row r="507" ht="9.9" customHeight="1" x14ac:dyDescent="0.25"/>
    <row r="508" ht="9.9" customHeight="1" x14ac:dyDescent="0.25"/>
    <row r="509" ht="9.9" customHeight="1" x14ac:dyDescent="0.25"/>
    <row r="510" ht="9.9" customHeight="1" x14ac:dyDescent="0.25"/>
    <row r="511" ht="9.9" customHeight="1" x14ac:dyDescent="0.25"/>
    <row r="512" ht="9.9" customHeight="1" x14ac:dyDescent="0.25"/>
    <row r="513" ht="9.9" customHeight="1" x14ac:dyDescent="0.25"/>
    <row r="514" ht="9.9" customHeight="1" x14ac:dyDescent="0.25"/>
    <row r="515" ht="9.9" customHeight="1" x14ac:dyDescent="0.25"/>
    <row r="516" ht="9.9" customHeight="1" x14ac:dyDescent="0.25"/>
    <row r="517" ht="9.9" customHeight="1" x14ac:dyDescent="0.25"/>
    <row r="518" ht="9.9" customHeight="1" x14ac:dyDescent="0.25"/>
    <row r="519" ht="9.9" customHeight="1" x14ac:dyDescent="0.25"/>
    <row r="520" ht="9.9" customHeight="1" x14ac:dyDescent="0.25"/>
    <row r="521" ht="9.9" customHeight="1" x14ac:dyDescent="0.25"/>
    <row r="522" ht="9.9" customHeight="1" x14ac:dyDescent="0.25"/>
    <row r="523" ht="9.9" customHeight="1" x14ac:dyDescent="0.25"/>
    <row r="524" ht="9.9" customHeight="1" x14ac:dyDescent="0.25"/>
    <row r="525" ht="9.9" customHeight="1" x14ac:dyDescent="0.25"/>
    <row r="526" ht="9.9" customHeight="1" x14ac:dyDescent="0.25"/>
    <row r="527" ht="9.9" customHeight="1" x14ac:dyDescent="0.25"/>
    <row r="528" ht="9.9" customHeight="1" x14ac:dyDescent="0.25"/>
    <row r="529" ht="9.9" customHeight="1" x14ac:dyDescent="0.25"/>
    <row r="530" ht="9.9" customHeight="1" x14ac:dyDescent="0.25"/>
    <row r="531" ht="9.9" customHeight="1" x14ac:dyDescent="0.25"/>
    <row r="532" ht="9.9" customHeight="1" x14ac:dyDescent="0.25"/>
    <row r="533" ht="9.9" customHeight="1" x14ac:dyDescent="0.25"/>
    <row r="534" ht="9.9" customHeight="1" x14ac:dyDescent="0.25"/>
    <row r="535" ht="9.9" customHeight="1" x14ac:dyDescent="0.25"/>
    <row r="536" ht="9.9" customHeight="1" x14ac:dyDescent="0.25"/>
    <row r="537" ht="9.9" customHeight="1" x14ac:dyDescent="0.25"/>
    <row r="538" ht="9.9" customHeight="1" x14ac:dyDescent="0.25"/>
    <row r="539" ht="9.9" customHeight="1" x14ac:dyDescent="0.25"/>
    <row r="540" ht="9.9" customHeight="1" x14ac:dyDescent="0.25"/>
    <row r="541" ht="9.9" customHeight="1" x14ac:dyDescent="0.25"/>
    <row r="542" ht="9.9" customHeight="1" x14ac:dyDescent="0.25"/>
    <row r="543" ht="9.9" customHeight="1" x14ac:dyDescent="0.25"/>
    <row r="544" ht="9.9" customHeight="1" x14ac:dyDescent="0.25"/>
    <row r="545" ht="9.9" customHeight="1" x14ac:dyDescent="0.25"/>
    <row r="546" ht="9.9" customHeight="1" x14ac:dyDescent="0.25"/>
    <row r="547" ht="9.9" customHeight="1" x14ac:dyDescent="0.25"/>
    <row r="548" ht="9.9" customHeight="1" x14ac:dyDescent="0.25"/>
    <row r="549" ht="9.9" customHeight="1" x14ac:dyDescent="0.25"/>
    <row r="550" ht="9.9" customHeight="1" x14ac:dyDescent="0.25"/>
    <row r="551" ht="9.9" customHeight="1" x14ac:dyDescent="0.25"/>
    <row r="552" ht="9.9" customHeight="1" x14ac:dyDescent="0.25"/>
    <row r="553" ht="9.9" customHeight="1" x14ac:dyDescent="0.25"/>
    <row r="554" ht="9.9" customHeight="1" x14ac:dyDescent="0.25"/>
    <row r="555" ht="9.9" customHeight="1" x14ac:dyDescent="0.25"/>
    <row r="556" ht="9.9" customHeight="1" x14ac:dyDescent="0.25"/>
    <row r="557" ht="9.9" customHeight="1" x14ac:dyDescent="0.25"/>
    <row r="558" ht="9.9" customHeight="1" x14ac:dyDescent="0.25"/>
    <row r="559" ht="9.9" customHeight="1" x14ac:dyDescent="0.25"/>
    <row r="560" ht="9.9" customHeight="1" x14ac:dyDescent="0.25"/>
    <row r="561" ht="9.9" customHeight="1" x14ac:dyDescent="0.25"/>
    <row r="562" ht="9.9" customHeight="1" x14ac:dyDescent="0.25"/>
    <row r="563" ht="9.9" customHeight="1" x14ac:dyDescent="0.25"/>
    <row r="564" ht="9.9" customHeight="1" x14ac:dyDescent="0.25"/>
    <row r="565" ht="9.9" customHeight="1" x14ac:dyDescent="0.25"/>
    <row r="566" ht="9.9" customHeight="1" x14ac:dyDescent="0.25"/>
    <row r="567" ht="9.9" customHeight="1" x14ac:dyDescent="0.25"/>
    <row r="568" ht="9.9" customHeight="1" x14ac:dyDescent="0.25"/>
    <row r="569" ht="9.9" customHeight="1" x14ac:dyDescent="0.25"/>
    <row r="570" ht="9.9" customHeight="1" x14ac:dyDescent="0.25"/>
    <row r="571" ht="9.9" customHeight="1" x14ac:dyDescent="0.25"/>
    <row r="572" ht="9.9" customHeight="1" x14ac:dyDescent="0.25"/>
    <row r="573" ht="9.9" customHeight="1" x14ac:dyDescent="0.25"/>
    <row r="574" ht="9.9" customHeight="1" x14ac:dyDescent="0.25"/>
    <row r="575" ht="9.9" customHeight="1" x14ac:dyDescent="0.25"/>
    <row r="576" ht="9.9" customHeight="1" x14ac:dyDescent="0.25"/>
    <row r="577" ht="9.9" customHeight="1" x14ac:dyDescent="0.25"/>
    <row r="578" ht="9.9" customHeight="1" x14ac:dyDescent="0.25"/>
    <row r="579" ht="9.9" customHeight="1" x14ac:dyDescent="0.25"/>
    <row r="580" ht="9.9" customHeight="1" x14ac:dyDescent="0.25"/>
    <row r="581" ht="9.9" customHeight="1" x14ac:dyDescent="0.25"/>
    <row r="582" ht="9.9" customHeight="1" x14ac:dyDescent="0.25"/>
    <row r="583" ht="9.9" customHeight="1" x14ac:dyDescent="0.25"/>
    <row r="584" ht="9.9" customHeight="1" x14ac:dyDescent="0.25"/>
    <row r="585" ht="9.9" customHeight="1" x14ac:dyDescent="0.25"/>
    <row r="586" ht="9.9" customHeight="1" x14ac:dyDescent="0.25"/>
    <row r="587" ht="9.9" customHeight="1" x14ac:dyDescent="0.25"/>
    <row r="588" ht="9.9" customHeight="1" x14ac:dyDescent="0.25"/>
    <row r="589" ht="9.9" customHeight="1" x14ac:dyDescent="0.25"/>
    <row r="590" ht="9.9" customHeight="1" x14ac:dyDescent="0.25"/>
    <row r="591" ht="9.9" customHeight="1" x14ac:dyDescent="0.25"/>
    <row r="592" ht="9.9" customHeight="1" x14ac:dyDescent="0.25"/>
    <row r="593" ht="9.9" customHeight="1" x14ac:dyDescent="0.25"/>
    <row r="594" ht="9.9" customHeight="1" x14ac:dyDescent="0.25"/>
    <row r="595" ht="9.9" customHeight="1" x14ac:dyDescent="0.25"/>
    <row r="596" ht="9.9" customHeight="1" x14ac:dyDescent="0.25"/>
    <row r="597" ht="9.9" customHeight="1" x14ac:dyDescent="0.25"/>
    <row r="598" ht="9.9" customHeight="1" x14ac:dyDescent="0.25"/>
    <row r="599" ht="9.9" customHeight="1" x14ac:dyDescent="0.25"/>
    <row r="600" ht="9.9" customHeight="1" x14ac:dyDescent="0.25"/>
    <row r="601" ht="9.9" customHeight="1" x14ac:dyDescent="0.25"/>
    <row r="602" ht="9.9" customHeight="1" x14ac:dyDescent="0.25"/>
    <row r="603" ht="9.9" customHeight="1" x14ac:dyDescent="0.25"/>
    <row r="604" ht="9.9" customHeight="1" x14ac:dyDescent="0.25"/>
    <row r="605" ht="9.9" customHeight="1" x14ac:dyDescent="0.25"/>
    <row r="606" ht="9.9" customHeight="1" x14ac:dyDescent="0.25"/>
    <row r="607" ht="9.9" customHeight="1" x14ac:dyDescent="0.25"/>
    <row r="608" ht="9.9" customHeight="1" x14ac:dyDescent="0.25"/>
    <row r="609" ht="9.9" customHeight="1" x14ac:dyDescent="0.25"/>
    <row r="610" ht="9.9" customHeight="1" x14ac:dyDescent="0.25"/>
    <row r="611" ht="9.9" customHeight="1" x14ac:dyDescent="0.25"/>
    <row r="612" ht="9.9" customHeight="1" x14ac:dyDescent="0.25"/>
    <row r="613" ht="9.9" customHeight="1" x14ac:dyDescent="0.25"/>
    <row r="614" ht="9.9" customHeight="1" x14ac:dyDescent="0.25"/>
    <row r="615" ht="9.9" customHeight="1" x14ac:dyDescent="0.25"/>
    <row r="616" ht="9.9" customHeight="1" x14ac:dyDescent="0.25"/>
    <row r="617" ht="9.9" customHeight="1" x14ac:dyDescent="0.25"/>
    <row r="618" ht="9.9" customHeight="1" x14ac:dyDescent="0.25"/>
    <row r="619" ht="9.9" customHeight="1" x14ac:dyDescent="0.25"/>
    <row r="620" ht="9.9" customHeight="1" x14ac:dyDescent="0.25"/>
    <row r="621" ht="9.9" customHeight="1" x14ac:dyDescent="0.25"/>
    <row r="622" ht="9.9" customHeight="1" x14ac:dyDescent="0.25"/>
    <row r="623" ht="9.9" customHeight="1" x14ac:dyDescent="0.25"/>
    <row r="624" ht="9.9" customHeight="1" x14ac:dyDescent="0.25"/>
    <row r="625" ht="9.9" customHeight="1" x14ac:dyDescent="0.25"/>
    <row r="626" ht="9.9" customHeight="1" x14ac:dyDescent="0.25"/>
    <row r="627" ht="9.9" customHeight="1" x14ac:dyDescent="0.25"/>
    <row r="628" ht="9.9" customHeight="1" x14ac:dyDescent="0.25"/>
    <row r="629" ht="9.9" customHeight="1" x14ac:dyDescent="0.25"/>
    <row r="630" ht="9.9" customHeight="1" x14ac:dyDescent="0.25"/>
    <row r="631" ht="9.9" customHeight="1" x14ac:dyDescent="0.25"/>
    <row r="632" ht="9.9" customHeight="1" x14ac:dyDescent="0.25"/>
    <row r="633" ht="9.9" customHeight="1" x14ac:dyDescent="0.25"/>
    <row r="634" ht="9.9" customHeight="1" x14ac:dyDescent="0.25"/>
    <row r="635" ht="9.9" customHeight="1" x14ac:dyDescent="0.25"/>
    <row r="636" ht="9.9" customHeight="1" x14ac:dyDescent="0.25"/>
    <row r="637" ht="9.9" customHeight="1" x14ac:dyDescent="0.25"/>
    <row r="638" ht="9.9" customHeight="1" x14ac:dyDescent="0.25"/>
    <row r="639" ht="9.9" customHeight="1" x14ac:dyDescent="0.25"/>
    <row r="640" ht="9.9" customHeight="1" x14ac:dyDescent="0.25"/>
    <row r="641" ht="9.9" customHeight="1" x14ac:dyDescent="0.25"/>
    <row r="642" ht="9.9" customHeight="1" x14ac:dyDescent="0.25"/>
    <row r="643" ht="9.9" customHeight="1" x14ac:dyDescent="0.25"/>
    <row r="644" ht="9.9" customHeight="1" x14ac:dyDescent="0.25"/>
    <row r="645" ht="9.9" customHeight="1" x14ac:dyDescent="0.25"/>
    <row r="646" ht="9.9" customHeight="1" x14ac:dyDescent="0.25"/>
    <row r="647" ht="9.9" customHeight="1" x14ac:dyDescent="0.25"/>
    <row r="648" ht="9.9" customHeight="1" x14ac:dyDescent="0.25"/>
    <row r="649" ht="9.9" customHeight="1" x14ac:dyDescent="0.25"/>
    <row r="650" ht="9.9" customHeight="1" x14ac:dyDescent="0.25"/>
    <row r="651" ht="9.9" customHeight="1" x14ac:dyDescent="0.25"/>
    <row r="652" ht="9.9" customHeight="1" x14ac:dyDescent="0.25"/>
    <row r="653" ht="9.9" customHeight="1" x14ac:dyDescent="0.25"/>
    <row r="654" ht="9.9" customHeight="1" x14ac:dyDescent="0.25"/>
    <row r="655" ht="9.9" customHeight="1" x14ac:dyDescent="0.25"/>
    <row r="656" ht="9.9" customHeight="1" x14ac:dyDescent="0.25"/>
    <row r="657" ht="9.9" customHeight="1" x14ac:dyDescent="0.25"/>
    <row r="658" ht="9.9" customHeight="1" x14ac:dyDescent="0.25"/>
    <row r="659" ht="9.9" customHeight="1" x14ac:dyDescent="0.25"/>
    <row r="660" ht="9.9" customHeight="1" x14ac:dyDescent="0.25"/>
    <row r="661" ht="9.9" customHeight="1" x14ac:dyDescent="0.25"/>
    <row r="662" ht="9.9" customHeight="1" x14ac:dyDescent="0.25"/>
    <row r="663" ht="9.9" customHeight="1" x14ac:dyDescent="0.25"/>
    <row r="664" ht="9.9" customHeight="1" x14ac:dyDescent="0.25"/>
    <row r="665" ht="9.9" customHeight="1" x14ac:dyDescent="0.25"/>
    <row r="666" ht="9.9" customHeight="1" x14ac:dyDescent="0.25"/>
    <row r="667" ht="9.9" customHeight="1" x14ac:dyDescent="0.25"/>
    <row r="668" ht="9.9" customHeight="1" x14ac:dyDescent="0.25"/>
    <row r="669" ht="9.9" customHeight="1" x14ac:dyDescent="0.25"/>
    <row r="670" ht="9.9" customHeight="1" x14ac:dyDescent="0.25"/>
    <row r="671" ht="9.9" customHeight="1" x14ac:dyDescent="0.25"/>
    <row r="672" ht="9.9" customHeight="1" x14ac:dyDescent="0.25"/>
    <row r="673" ht="9.9" customHeight="1" x14ac:dyDescent="0.25"/>
    <row r="674" ht="9.9" customHeight="1" x14ac:dyDescent="0.25"/>
    <row r="675" ht="9.9" customHeight="1" x14ac:dyDescent="0.25"/>
    <row r="676" ht="9.9" customHeight="1" x14ac:dyDescent="0.25"/>
    <row r="677" ht="9.9" customHeight="1" x14ac:dyDescent="0.25"/>
    <row r="678" ht="9.9" customHeight="1" x14ac:dyDescent="0.25"/>
    <row r="679" ht="9.9" customHeight="1" x14ac:dyDescent="0.25"/>
    <row r="680" ht="9.9" customHeight="1" x14ac:dyDescent="0.25"/>
    <row r="681" ht="9.9" customHeight="1" x14ac:dyDescent="0.25"/>
    <row r="682" ht="9.9" customHeight="1" x14ac:dyDescent="0.25"/>
    <row r="683" ht="9.9" customHeight="1" x14ac:dyDescent="0.25"/>
    <row r="684" ht="9.9" customHeight="1" x14ac:dyDescent="0.25"/>
    <row r="685" ht="9.9" customHeight="1" x14ac:dyDescent="0.25"/>
    <row r="686" ht="9.9" customHeight="1" x14ac:dyDescent="0.25"/>
    <row r="687" ht="9.9" customHeight="1" x14ac:dyDescent="0.25"/>
    <row r="688" ht="9.9" customHeight="1" x14ac:dyDescent="0.25"/>
    <row r="689" ht="9.9" customHeight="1" x14ac:dyDescent="0.25"/>
    <row r="690" ht="9.9" customHeight="1" x14ac:dyDescent="0.25"/>
    <row r="691" ht="9.9" customHeight="1" x14ac:dyDescent="0.25"/>
    <row r="692" ht="9.9" customHeight="1" x14ac:dyDescent="0.25"/>
    <row r="693" ht="9.9" customHeight="1" x14ac:dyDescent="0.25"/>
    <row r="694" ht="9.9" customHeight="1" x14ac:dyDescent="0.25"/>
    <row r="695" ht="9.9" customHeight="1" x14ac:dyDescent="0.25"/>
    <row r="696" ht="9.9" customHeight="1" x14ac:dyDescent="0.25"/>
    <row r="697" ht="9.9" customHeight="1" x14ac:dyDescent="0.25"/>
    <row r="698" ht="9.9" customHeight="1" x14ac:dyDescent="0.25"/>
    <row r="699" ht="9.9" customHeight="1" x14ac:dyDescent="0.25"/>
    <row r="700" ht="9.9" customHeight="1" x14ac:dyDescent="0.25"/>
    <row r="701" ht="9.9" customHeight="1" x14ac:dyDescent="0.25"/>
    <row r="702" ht="9.9" customHeight="1" x14ac:dyDescent="0.25"/>
    <row r="703" ht="9.9" customHeight="1" x14ac:dyDescent="0.25"/>
    <row r="704" ht="9.9" customHeight="1" x14ac:dyDescent="0.25"/>
    <row r="705" ht="9.9" customHeight="1" x14ac:dyDescent="0.25"/>
    <row r="706" ht="9.9" customHeight="1" x14ac:dyDescent="0.25"/>
    <row r="707" ht="9.9" customHeight="1" x14ac:dyDescent="0.25"/>
    <row r="708" ht="9.9" customHeight="1" x14ac:dyDescent="0.25"/>
    <row r="709" ht="9.9" customHeight="1" x14ac:dyDescent="0.25"/>
    <row r="710" ht="9.9" customHeight="1" x14ac:dyDescent="0.25"/>
    <row r="711" ht="9.9" customHeight="1" x14ac:dyDescent="0.25"/>
    <row r="712" ht="9.9" customHeight="1" x14ac:dyDescent="0.25"/>
    <row r="713" ht="9.9" customHeight="1" x14ac:dyDescent="0.25"/>
    <row r="714" ht="9.9" customHeight="1" x14ac:dyDescent="0.25"/>
    <row r="715" ht="9.9" customHeight="1" x14ac:dyDescent="0.25"/>
    <row r="716" ht="9.9" customHeight="1" x14ac:dyDescent="0.25"/>
    <row r="717" ht="9.9" customHeight="1" x14ac:dyDescent="0.25"/>
    <row r="718" ht="9.9" customHeight="1" x14ac:dyDescent="0.25"/>
    <row r="719" ht="9.9" customHeight="1" x14ac:dyDescent="0.25"/>
    <row r="720" ht="9.9" customHeight="1" x14ac:dyDescent="0.25"/>
    <row r="721" ht="9.9" customHeight="1" x14ac:dyDescent="0.25"/>
    <row r="722" ht="9.9" customHeight="1" x14ac:dyDescent="0.25"/>
    <row r="723" ht="9.9" customHeight="1" x14ac:dyDescent="0.25"/>
    <row r="724" ht="9.9" customHeight="1" x14ac:dyDescent="0.25"/>
    <row r="725" ht="9.9" customHeight="1" x14ac:dyDescent="0.25"/>
    <row r="726" ht="9.9" customHeight="1" x14ac:dyDescent="0.25"/>
    <row r="727" ht="9.9" customHeight="1" x14ac:dyDescent="0.25"/>
    <row r="728" ht="9.9" customHeight="1" x14ac:dyDescent="0.25"/>
    <row r="729" ht="9.9" customHeight="1" x14ac:dyDescent="0.25"/>
    <row r="730" ht="9.9" customHeight="1" x14ac:dyDescent="0.25"/>
    <row r="731" ht="9.9" customHeight="1" x14ac:dyDescent="0.25"/>
    <row r="732" ht="9.9" customHeight="1" x14ac:dyDescent="0.25"/>
    <row r="733" ht="9.9" customHeight="1" x14ac:dyDescent="0.25"/>
    <row r="734" ht="9.9" customHeight="1" x14ac:dyDescent="0.25"/>
    <row r="735" ht="9.9" customHeight="1" x14ac:dyDescent="0.25"/>
    <row r="736" ht="9.9" customHeight="1" x14ac:dyDescent="0.25"/>
    <row r="737" ht="9.9" customHeight="1" x14ac:dyDescent="0.25"/>
    <row r="738" ht="9.9" customHeight="1" x14ac:dyDescent="0.25"/>
    <row r="739" ht="9.9" customHeight="1" x14ac:dyDescent="0.25"/>
    <row r="740" ht="9.9" customHeight="1" x14ac:dyDescent="0.25"/>
    <row r="741" ht="9.9" customHeight="1" x14ac:dyDescent="0.25"/>
    <row r="742" ht="9.9" customHeight="1" x14ac:dyDescent="0.25"/>
    <row r="743" ht="9.9" customHeight="1" x14ac:dyDescent="0.25"/>
    <row r="744" ht="9.9" customHeight="1" x14ac:dyDescent="0.25"/>
    <row r="745" ht="9.9" customHeight="1" x14ac:dyDescent="0.25"/>
    <row r="746" ht="9.9" customHeight="1" x14ac:dyDescent="0.25"/>
    <row r="747" ht="9.9" customHeight="1" x14ac:dyDescent="0.25"/>
    <row r="748" ht="9.9" customHeight="1" x14ac:dyDescent="0.25"/>
    <row r="749" ht="9.9" customHeight="1" x14ac:dyDescent="0.25"/>
    <row r="750" ht="9.9" customHeight="1" x14ac:dyDescent="0.25"/>
    <row r="751" ht="9.9" customHeight="1" x14ac:dyDescent="0.25"/>
    <row r="752" ht="9.9" customHeight="1" x14ac:dyDescent="0.25"/>
    <row r="753" ht="9.9" customHeight="1" x14ac:dyDescent="0.25"/>
    <row r="754" ht="9.9" customHeight="1" x14ac:dyDescent="0.25"/>
    <row r="755" ht="9.9" customHeight="1" x14ac:dyDescent="0.25"/>
    <row r="756" ht="9.9" customHeight="1" x14ac:dyDescent="0.25"/>
    <row r="757" ht="9.9" customHeight="1" x14ac:dyDescent="0.25"/>
    <row r="758" ht="9.9" customHeight="1" x14ac:dyDescent="0.25"/>
    <row r="759" ht="9.9" customHeight="1" x14ac:dyDescent="0.25"/>
    <row r="760" ht="9.9" customHeight="1" x14ac:dyDescent="0.25"/>
    <row r="761" ht="9.9" customHeight="1" x14ac:dyDescent="0.25"/>
    <row r="762" ht="9.9" customHeight="1" x14ac:dyDescent="0.25"/>
    <row r="763" ht="9.9" customHeight="1" x14ac:dyDescent="0.25"/>
    <row r="764" ht="9.9" customHeight="1" x14ac:dyDescent="0.25"/>
    <row r="765" ht="9.9" customHeight="1" x14ac:dyDescent="0.25"/>
    <row r="766" ht="9.9" customHeight="1" x14ac:dyDescent="0.25"/>
    <row r="767" ht="9.9" customHeight="1" x14ac:dyDescent="0.25"/>
    <row r="768" ht="9.9" customHeight="1" x14ac:dyDescent="0.25"/>
    <row r="769" ht="9.9" customHeight="1" x14ac:dyDescent="0.25"/>
    <row r="770" ht="9.9" customHeight="1" x14ac:dyDescent="0.25"/>
    <row r="771" ht="9.9" customHeight="1" x14ac:dyDescent="0.25"/>
    <row r="772" ht="9.9" customHeight="1" x14ac:dyDescent="0.25"/>
    <row r="773" ht="9.9" customHeight="1" x14ac:dyDescent="0.25"/>
    <row r="774" ht="9.9" customHeight="1" x14ac:dyDescent="0.25"/>
    <row r="775" ht="9.9" customHeight="1" x14ac:dyDescent="0.25"/>
    <row r="776" ht="9.9" customHeight="1" x14ac:dyDescent="0.25"/>
    <row r="777" ht="9.9" customHeight="1" x14ac:dyDescent="0.25"/>
    <row r="778" ht="9.9" customHeight="1" x14ac:dyDescent="0.25"/>
    <row r="779" ht="9.9" customHeight="1" x14ac:dyDescent="0.25"/>
    <row r="780" ht="9.9" customHeight="1" x14ac:dyDescent="0.25"/>
    <row r="781" ht="9.9" customHeight="1" x14ac:dyDescent="0.25"/>
    <row r="782" ht="9.9" customHeight="1" x14ac:dyDescent="0.25"/>
    <row r="783" ht="9.9" customHeight="1" x14ac:dyDescent="0.25"/>
    <row r="784" ht="9.9" customHeight="1" x14ac:dyDescent="0.25"/>
    <row r="785" ht="9.9" customHeight="1" x14ac:dyDescent="0.25"/>
    <row r="786" ht="9.9" customHeight="1" x14ac:dyDescent="0.25"/>
    <row r="787" ht="9.9" customHeight="1" x14ac:dyDescent="0.25"/>
    <row r="788" ht="9.9" customHeight="1" x14ac:dyDescent="0.25"/>
    <row r="789" ht="9.9" customHeight="1" x14ac:dyDescent="0.25"/>
    <row r="790" ht="9.9" customHeight="1" x14ac:dyDescent="0.25"/>
    <row r="791" ht="9.9" customHeight="1" x14ac:dyDescent="0.25"/>
    <row r="792" ht="9.9" customHeight="1" x14ac:dyDescent="0.25"/>
    <row r="793" ht="9.9" customHeight="1" x14ac:dyDescent="0.25"/>
    <row r="794" ht="9.9" customHeight="1" x14ac:dyDescent="0.25"/>
    <row r="795" ht="9.9" customHeight="1" x14ac:dyDescent="0.25"/>
    <row r="796" ht="9.9" customHeight="1" x14ac:dyDescent="0.25"/>
    <row r="797" ht="9.9" customHeight="1" x14ac:dyDescent="0.25"/>
    <row r="798" ht="9.9" customHeight="1" x14ac:dyDescent="0.25"/>
    <row r="799" ht="9.9" customHeight="1" x14ac:dyDescent="0.25"/>
    <row r="800" ht="9.9" customHeight="1" x14ac:dyDescent="0.25"/>
    <row r="801" ht="9.9" customHeight="1" x14ac:dyDescent="0.25"/>
    <row r="802" ht="9.9" customHeight="1" x14ac:dyDescent="0.25"/>
    <row r="803" ht="9.9" customHeight="1" x14ac:dyDescent="0.25"/>
    <row r="804" ht="9.9" customHeight="1" x14ac:dyDescent="0.25"/>
    <row r="805" ht="9.9" customHeight="1" x14ac:dyDescent="0.25"/>
    <row r="806" ht="9.9" customHeight="1" x14ac:dyDescent="0.25"/>
    <row r="807" ht="9.9" customHeight="1" x14ac:dyDescent="0.25"/>
    <row r="808" ht="9.9" customHeight="1" x14ac:dyDescent="0.25"/>
    <row r="809" ht="9.9" customHeight="1" x14ac:dyDescent="0.25"/>
    <row r="810" ht="9.9" customHeight="1" x14ac:dyDescent="0.25"/>
    <row r="811" ht="9.9" customHeight="1" x14ac:dyDescent="0.25"/>
    <row r="812" ht="9.9" customHeight="1" x14ac:dyDescent="0.25"/>
    <row r="813" ht="9.9" customHeight="1" x14ac:dyDescent="0.25"/>
    <row r="814" ht="9.9" customHeight="1" x14ac:dyDescent="0.25"/>
    <row r="815" ht="9.9" customHeight="1" x14ac:dyDescent="0.25"/>
    <row r="816" ht="9.9" customHeight="1" x14ac:dyDescent="0.25"/>
    <row r="817" ht="9.9" customHeight="1" x14ac:dyDescent="0.25"/>
    <row r="818" ht="9.9" customHeight="1" x14ac:dyDescent="0.25"/>
    <row r="819" ht="9.9" customHeight="1" x14ac:dyDescent="0.25"/>
    <row r="820" ht="9.9" customHeight="1" x14ac:dyDescent="0.25"/>
    <row r="821" ht="9.9" customHeight="1" x14ac:dyDescent="0.25"/>
    <row r="822" ht="9.9" customHeight="1" x14ac:dyDescent="0.25"/>
    <row r="823" ht="9.9" customHeight="1" x14ac:dyDescent="0.25"/>
    <row r="824" ht="9.9" customHeight="1" x14ac:dyDescent="0.25"/>
    <row r="825" ht="9.9" customHeight="1" x14ac:dyDescent="0.25"/>
    <row r="826" ht="9.9" customHeight="1" x14ac:dyDescent="0.25"/>
    <row r="827" ht="9.9" customHeight="1" x14ac:dyDescent="0.25"/>
    <row r="828" ht="9.9" customHeight="1" x14ac:dyDescent="0.25"/>
    <row r="829" ht="9.9" customHeight="1" x14ac:dyDescent="0.25"/>
    <row r="830" ht="9.9" customHeight="1" x14ac:dyDescent="0.25"/>
    <row r="831" ht="9.9" customHeight="1" x14ac:dyDescent="0.25"/>
    <row r="832" ht="9.9" customHeight="1" x14ac:dyDescent="0.25"/>
    <row r="833" ht="9.9" customHeight="1" x14ac:dyDescent="0.25"/>
    <row r="834" ht="9.9" customHeight="1" x14ac:dyDescent="0.25"/>
    <row r="835" ht="9.9" customHeight="1" x14ac:dyDescent="0.25"/>
    <row r="836" ht="9.9" customHeight="1" x14ac:dyDescent="0.25"/>
    <row r="837" ht="9.9" customHeight="1" x14ac:dyDescent="0.25"/>
    <row r="838" ht="9.9" customHeight="1" x14ac:dyDescent="0.25"/>
    <row r="839" ht="9.9" customHeight="1" x14ac:dyDescent="0.25"/>
    <row r="840" ht="9.9" customHeight="1" x14ac:dyDescent="0.25"/>
    <row r="841" ht="9.9" customHeight="1" x14ac:dyDescent="0.25"/>
    <row r="842" ht="9.9" customHeight="1" x14ac:dyDescent="0.25"/>
    <row r="843" ht="9.9" customHeight="1" x14ac:dyDescent="0.25"/>
    <row r="844" ht="9.9" customHeight="1" x14ac:dyDescent="0.25"/>
    <row r="845" ht="9.9" customHeight="1" x14ac:dyDescent="0.25"/>
    <row r="846" ht="9.9" customHeight="1" x14ac:dyDescent="0.25"/>
    <row r="847" ht="9.9" customHeight="1" x14ac:dyDescent="0.25"/>
    <row r="848" ht="9.9" customHeight="1" x14ac:dyDescent="0.25"/>
    <row r="849" ht="9.9" customHeight="1" x14ac:dyDescent="0.25"/>
    <row r="850" ht="9.9" customHeight="1" x14ac:dyDescent="0.25"/>
    <row r="851" ht="9.9" customHeight="1" x14ac:dyDescent="0.25"/>
    <row r="852" ht="9.9" customHeight="1" x14ac:dyDescent="0.25"/>
    <row r="853" ht="9.9" customHeight="1" x14ac:dyDescent="0.25"/>
    <row r="854" ht="9.9" customHeight="1" x14ac:dyDescent="0.25"/>
    <row r="855" ht="9.9" customHeight="1" x14ac:dyDescent="0.25"/>
    <row r="856" ht="9.9" customHeight="1" x14ac:dyDescent="0.25"/>
    <row r="857" ht="9.9" customHeight="1" x14ac:dyDescent="0.25"/>
    <row r="858" ht="9.9" customHeight="1" x14ac:dyDescent="0.25"/>
    <row r="859" ht="9.9" customHeight="1" x14ac:dyDescent="0.25"/>
    <row r="860" ht="9.9" customHeight="1" x14ac:dyDescent="0.25"/>
    <row r="861" ht="9.9" customHeight="1" x14ac:dyDescent="0.25"/>
    <row r="862" ht="9.9" customHeight="1" x14ac:dyDescent="0.25"/>
    <row r="863" ht="9.9" customHeight="1" x14ac:dyDescent="0.25"/>
    <row r="864" ht="9.9" customHeight="1" x14ac:dyDescent="0.25"/>
    <row r="865" ht="9.9" customHeight="1" x14ac:dyDescent="0.25"/>
    <row r="866" ht="9.9" customHeight="1" x14ac:dyDescent="0.25"/>
    <row r="867" ht="9.9" customHeight="1" x14ac:dyDescent="0.25"/>
    <row r="868" ht="9.9" customHeight="1" x14ac:dyDescent="0.25"/>
    <row r="869" ht="9.9" customHeight="1" x14ac:dyDescent="0.25"/>
    <row r="870" ht="9.9" customHeight="1" x14ac:dyDescent="0.25"/>
    <row r="871" ht="9.9" customHeight="1" x14ac:dyDescent="0.25"/>
    <row r="872" ht="9.9" customHeight="1" x14ac:dyDescent="0.25"/>
    <row r="873" ht="9.9" customHeight="1" x14ac:dyDescent="0.25"/>
    <row r="874" ht="9.9" customHeight="1" x14ac:dyDescent="0.25"/>
    <row r="875" ht="9.9" customHeight="1" x14ac:dyDescent="0.25"/>
    <row r="876" ht="9.9" customHeight="1" x14ac:dyDescent="0.25"/>
    <row r="877" ht="9.9" customHeight="1" x14ac:dyDescent="0.25"/>
    <row r="878" ht="9.9" customHeight="1" x14ac:dyDescent="0.25"/>
    <row r="879" ht="9.9" customHeight="1" x14ac:dyDescent="0.25"/>
    <row r="880" ht="9.9" customHeight="1" x14ac:dyDescent="0.25"/>
    <row r="881" ht="9.9" customHeight="1" x14ac:dyDescent="0.25"/>
    <row r="882" ht="9.9" customHeight="1" x14ac:dyDescent="0.25"/>
    <row r="883" ht="9.9" customHeight="1" x14ac:dyDescent="0.25"/>
    <row r="884" ht="9.9" customHeight="1" x14ac:dyDescent="0.25"/>
    <row r="885" ht="9.9" customHeight="1" x14ac:dyDescent="0.25"/>
    <row r="886" ht="9.9" customHeight="1" x14ac:dyDescent="0.25"/>
    <row r="887" ht="9.9" customHeight="1" x14ac:dyDescent="0.25"/>
    <row r="888" ht="9.9" customHeight="1" x14ac:dyDescent="0.25"/>
    <row r="889" ht="9.9" customHeight="1" x14ac:dyDescent="0.25"/>
    <row r="890" ht="9.9" customHeight="1" x14ac:dyDescent="0.25"/>
    <row r="891" ht="9.9" customHeight="1" x14ac:dyDescent="0.25"/>
    <row r="892" ht="9.9" customHeight="1" x14ac:dyDescent="0.25"/>
    <row r="893" ht="9.9" customHeight="1" x14ac:dyDescent="0.25"/>
    <row r="894" ht="9.9" customHeight="1" x14ac:dyDescent="0.25"/>
    <row r="895" ht="9.9" customHeight="1" x14ac:dyDescent="0.25"/>
    <row r="896" ht="9.9" customHeight="1" x14ac:dyDescent="0.25"/>
    <row r="897" ht="9.9" customHeight="1" x14ac:dyDescent="0.25"/>
    <row r="898" ht="9.9" customHeight="1" x14ac:dyDescent="0.25"/>
    <row r="899" ht="9.9" customHeight="1" x14ac:dyDescent="0.25"/>
    <row r="900" ht="9.9" customHeight="1" x14ac:dyDescent="0.25"/>
    <row r="901" ht="9.9" customHeight="1" x14ac:dyDescent="0.25"/>
    <row r="902" ht="9.9" customHeight="1" x14ac:dyDescent="0.25"/>
    <row r="903" ht="9.9" customHeight="1" x14ac:dyDescent="0.25"/>
    <row r="904" ht="9.9" customHeight="1" x14ac:dyDescent="0.25"/>
    <row r="905" ht="9.9" customHeight="1" x14ac:dyDescent="0.25"/>
    <row r="906" ht="9.9" customHeight="1" x14ac:dyDescent="0.25"/>
    <row r="907" ht="9.9" customHeight="1" x14ac:dyDescent="0.25"/>
    <row r="908" ht="9.9" customHeight="1" x14ac:dyDescent="0.25"/>
    <row r="909" ht="9.9" customHeight="1" x14ac:dyDescent="0.25"/>
    <row r="910" ht="9.9" customHeight="1" x14ac:dyDescent="0.25"/>
    <row r="911" ht="9.9" customHeight="1" x14ac:dyDescent="0.25"/>
    <row r="912" ht="9.9" customHeight="1" x14ac:dyDescent="0.25"/>
    <row r="913" ht="9.9" customHeight="1" x14ac:dyDescent="0.25"/>
    <row r="914" ht="9.9" customHeight="1" x14ac:dyDescent="0.25"/>
    <row r="915" ht="9.9" customHeight="1" x14ac:dyDescent="0.25"/>
    <row r="916" ht="9.9" customHeight="1" x14ac:dyDescent="0.25"/>
    <row r="917" ht="9.9" customHeight="1" x14ac:dyDescent="0.25"/>
    <row r="918" ht="9.9" customHeight="1" x14ac:dyDescent="0.25"/>
    <row r="919" ht="9.9" customHeight="1" x14ac:dyDescent="0.25"/>
    <row r="920" ht="9.9" customHeight="1" x14ac:dyDescent="0.25"/>
    <row r="921" ht="9.9" customHeight="1" x14ac:dyDescent="0.25"/>
    <row r="922" ht="9.9" customHeight="1" x14ac:dyDescent="0.25"/>
    <row r="923" ht="9.9" customHeight="1" x14ac:dyDescent="0.25"/>
    <row r="924" ht="9.9" customHeight="1" x14ac:dyDescent="0.25"/>
    <row r="925" ht="9.9" customHeight="1" x14ac:dyDescent="0.25"/>
    <row r="926" ht="9.9" customHeight="1" x14ac:dyDescent="0.25"/>
    <row r="927" ht="9.9" customHeight="1" x14ac:dyDescent="0.25"/>
    <row r="928" ht="9.9" customHeight="1" x14ac:dyDescent="0.25"/>
    <row r="929" ht="9.9" customHeight="1" x14ac:dyDescent="0.25"/>
    <row r="930" ht="9.9" customHeight="1" x14ac:dyDescent="0.25"/>
    <row r="931" ht="9.9" customHeight="1" x14ac:dyDescent="0.25"/>
    <row r="932" ht="9.9" customHeight="1" x14ac:dyDescent="0.25"/>
    <row r="933" ht="9.9" customHeight="1" x14ac:dyDescent="0.25"/>
    <row r="934" ht="9.9" customHeight="1" x14ac:dyDescent="0.25"/>
    <row r="935" ht="9.9" customHeight="1" x14ac:dyDescent="0.25"/>
    <row r="936" ht="9.9" customHeight="1" x14ac:dyDescent="0.25"/>
    <row r="937" ht="9.9" customHeight="1" x14ac:dyDescent="0.25"/>
    <row r="938" ht="9.9" customHeight="1" x14ac:dyDescent="0.25"/>
    <row r="939" ht="9.9" customHeight="1" x14ac:dyDescent="0.25"/>
    <row r="940" ht="9.9" customHeight="1" x14ac:dyDescent="0.25"/>
    <row r="941" ht="9.9" customHeight="1" x14ac:dyDescent="0.25"/>
    <row r="942" ht="9.9" customHeight="1" x14ac:dyDescent="0.25"/>
    <row r="943" ht="9.9" customHeight="1" x14ac:dyDescent="0.25"/>
    <row r="944" ht="9.9" customHeight="1" x14ac:dyDescent="0.25"/>
    <row r="945" ht="9.9" customHeight="1" x14ac:dyDescent="0.25"/>
    <row r="946" ht="9.9" customHeight="1" x14ac:dyDescent="0.25"/>
    <row r="947" ht="9.9" customHeight="1" x14ac:dyDescent="0.25"/>
    <row r="948" ht="9.9" customHeight="1" x14ac:dyDescent="0.25"/>
    <row r="949" ht="9.9" customHeight="1" x14ac:dyDescent="0.25"/>
    <row r="950" ht="9.9" customHeight="1" x14ac:dyDescent="0.25"/>
    <row r="951" ht="9.9" customHeight="1" x14ac:dyDescent="0.25"/>
    <row r="952" ht="9.9" customHeight="1" x14ac:dyDescent="0.25"/>
    <row r="953" ht="9.9" customHeight="1" x14ac:dyDescent="0.25"/>
    <row r="954" ht="9.9" customHeight="1" x14ac:dyDescent="0.25"/>
    <row r="955" ht="9.9" customHeight="1" x14ac:dyDescent="0.25"/>
    <row r="956" ht="9.9" customHeight="1" x14ac:dyDescent="0.25"/>
    <row r="957" ht="9.9" customHeight="1" x14ac:dyDescent="0.25"/>
    <row r="958" ht="9.9" customHeight="1" x14ac:dyDescent="0.25"/>
    <row r="959" ht="9.9" customHeight="1" x14ac:dyDescent="0.25"/>
    <row r="960" ht="9.9" customHeight="1" x14ac:dyDescent="0.25"/>
    <row r="961" ht="9.9" customHeight="1" x14ac:dyDescent="0.25"/>
    <row r="962" ht="9.9" customHeight="1" x14ac:dyDescent="0.25"/>
    <row r="963" ht="9.9" customHeight="1" x14ac:dyDescent="0.25"/>
    <row r="964" ht="9.9" customHeight="1" x14ac:dyDescent="0.25"/>
    <row r="965" ht="9.9" customHeight="1" x14ac:dyDescent="0.25"/>
    <row r="966" ht="9.9" customHeight="1" x14ac:dyDescent="0.25"/>
    <row r="967" ht="9.9" customHeight="1" x14ac:dyDescent="0.25"/>
    <row r="968" ht="9.9" customHeight="1" x14ac:dyDescent="0.25"/>
    <row r="969" ht="9.9" customHeight="1" x14ac:dyDescent="0.25"/>
    <row r="970" ht="9.9" customHeight="1" x14ac:dyDescent="0.25"/>
    <row r="971" ht="9.9" customHeight="1" x14ac:dyDescent="0.25"/>
    <row r="972" ht="9.9" customHeight="1" x14ac:dyDescent="0.25"/>
    <row r="973" ht="9.9" customHeight="1" x14ac:dyDescent="0.25"/>
    <row r="974" ht="9.9" customHeight="1" x14ac:dyDescent="0.25"/>
    <row r="975" ht="9.9" customHeight="1" x14ac:dyDescent="0.25"/>
    <row r="976" ht="9.9" customHeight="1" x14ac:dyDescent="0.25"/>
    <row r="977" ht="9.9" customHeight="1" x14ac:dyDescent="0.25"/>
    <row r="978" ht="9.9" customHeight="1" x14ac:dyDescent="0.25"/>
    <row r="979" ht="9.9" customHeight="1" x14ac:dyDescent="0.25"/>
    <row r="980" ht="9.9" customHeight="1" x14ac:dyDescent="0.25"/>
    <row r="981" ht="9.9" customHeight="1" x14ac:dyDescent="0.25"/>
    <row r="982" ht="9.9" customHeight="1" x14ac:dyDescent="0.25"/>
    <row r="983" ht="9.9" customHeight="1" x14ac:dyDescent="0.25"/>
    <row r="984" ht="9.9" customHeight="1" x14ac:dyDescent="0.25"/>
    <row r="985" ht="9.9" customHeight="1" x14ac:dyDescent="0.25"/>
    <row r="986" ht="9.9" customHeight="1" x14ac:dyDescent="0.25"/>
    <row r="987" ht="9.9" customHeight="1" x14ac:dyDescent="0.25"/>
    <row r="988" ht="9.9" customHeight="1" x14ac:dyDescent="0.25"/>
    <row r="989" ht="9.9" customHeight="1" x14ac:dyDescent="0.25"/>
    <row r="990" ht="9.9" customHeight="1" x14ac:dyDescent="0.25"/>
    <row r="991" ht="9.9" customHeight="1" x14ac:dyDescent="0.25"/>
    <row r="992" ht="9.9" customHeight="1" x14ac:dyDescent="0.25"/>
    <row r="993" ht="9.9" customHeight="1" x14ac:dyDescent="0.25"/>
    <row r="994" ht="9.9" customHeight="1" x14ac:dyDescent="0.25"/>
    <row r="995" ht="9.9" customHeight="1" x14ac:dyDescent="0.25"/>
    <row r="996" ht="9.9" customHeight="1" x14ac:dyDescent="0.25"/>
    <row r="997" ht="9.9" customHeight="1" x14ac:dyDescent="0.25"/>
    <row r="998" ht="9.9" customHeight="1" x14ac:dyDescent="0.25"/>
    <row r="999" ht="9.9" customHeight="1" x14ac:dyDescent="0.25"/>
    <row r="1000" ht="9.9" customHeight="1" x14ac:dyDescent="0.25"/>
    <row r="1001" ht="9.9" customHeight="1" x14ac:dyDescent="0.25"/>
    <row r="1002" ht="9.9" customHeight="1" x14ac:dyDescent="0.25"/>
    <row r="1003" ht="9.9" customHeight="1" x14ac:dyDescent="0.25"/>
    <row r="1004" ht="9.9" customHeight="1" x14ac:dyDescent="0.25"/>
    <row r="1005" ht="9.9" customHeight="1" x14ac:dyDescent="0.25"/>
    <row r="1006" ht="9.9" customHeight="1" x14ac:dyDescent="0.25"/>
    <row r="1007" ht="9.9" customHeight="1" x14ac:dyDescent="0.25"/>
    <row r="1008" ht="9.9" customHeight="1" x14ac:dyDescent="0.25"/>
    <row r="1009" ht="9.9" customHeight="1" x14ac:dyDescent="0.25"/>
    <row r="1010" ht="9.9" customHeight="1" x14ac:dyDescent="0.25"/>
    <row r="1011" ht="9.9" customHeight="1" x14ac:dyDescent="0.25"/>
    <row r="1012" ht="9.9" customHeight="1" x14ac:dyDescent="0.25"/>
    <row r="1013" ht="9.9" customHeight="1" x14ac:dyDescent="0.25"/>
    <row r="1014" ht="9.9" customHeight="1" x14ac:dyDescent="0.25"/>
    <row r="1015" ht="9.9" customHeight="1" x14ac:dyDescent="0.25"/>
    <row r="1016" ht="9.9" customHeight="1" x14ac:dyDescent="0.25"/>
    <row r="1017" ht="9.9" customHeight="1" x14ac:dyDescent="0.25"/>
    <row r="1018" ht="9.9" customHeight="1" x14ac:dyDescent="0.25"/>
    <row r="1019" ht="9.9" customHeight="1" x14ac:dyDescent="0.25"/>
    <row r="1020" ht="9.9" customHeight="1" x14ac:dyDescent="0.25"/>
    <row r="1021" ht="9.9" customHeight="1" x14ac:dyDescent="0.25"/>
    <row r="1022" ht="9.9" customHeight="1" x14ac:dyDescent="0.25"/>
    <row r="1023" ht="9.9" customHeight="1" x14ac:dyDescent="0.25"/>
    <row r="1024" ht="9.9" customHeight="1" x14ac:dyDescent="0.25"/>
    <row r="1025" ht="9.9" customHeight="1" x14ac:dyDescent="0.25"/>
    <row r="1026" ht="9.9" customHeight="1" x14ac:dyDescent="0.25"/>
    <row r="1027" ht="9.9" customHeight="1" x14ac:dyDescent="0.25"/>
    <row r="1028" ht="9.9" customHeight="1" x14ac:dyDescent="0.25"/>
    <row r="1029" ht="9.9" customHeight="1" x14ac:dyDescent="0.25"/>
    <row r="1030" ht="9.9" customHeight="1" x14ac:dyDescent="0.25"/>
    <row r="1031" ht="9.9" customHeight="1" x14ac:dyDescent="0.25"/>
    <row r="1032" ht="9.9" customHeight="1" x14ac:dyDescent="0.25"/>
    <row r="1033" ht="9.9" customHeight="1" x14ac:dyDescent="0.25"/>
    <row r="1034" ht="9.9" customHeight="1" x14ac:dyDescent="0.25"/>
    <row r="1035" ht="9.9" customHeight="1" x14ac:dyDescent="0.25"/>
    <row r="1036" ht="9.9" customHeight="1" x14ac:dyDescent="0.25"/>
    <row r="1037" ht="9.9" customHeight="1" x14ac:dyDescent="0.25"/>
    <row r="1038" ht="9.9" customHeight="1" x14ac:dyDescent="0.25"/>
    <row r="1039" ht="9.9" customHeight="1" x14ac:dyDescent="0.25"/>
    <row r="1040" ht="9.9" customHeight="1" x14ac:dyDescent="0.25"/>
    <row r="1041" ht="9.9" customHeight="1" x14ac:dyDescent="0.25"/>
    <row r="1042" ht="9.9" customHeight="1" x14ac:dyDescent="0.25"/>
    <row r="1043" ht="9.9" customHeight="1" x14ac:dyDescent="0.25"/>
    <row r="1044" ht="9.9" customHeight="1" x14ac:dyDescent="0.25"/>
    <row r="1045" ht="9.9" customHeight="1" x14ac:dyDescent="0.25"/>
    <row r="1046" ht="9.9" customHeight="1" x14ac:dyDescent="0.25"/>
    <row r="1047" ht="9.9" customHeight="1" x14ac:dyDescent="0.25"/>
    <row r="1048" ht="9.9" customHeight="1" x14ac:dyDescent="0.25"/>
    <row r="1049" ht="9.9" customHeight="1" x14ac:dyDescent="0.25"/>
    <row r="1050" ht="9.9" customHeight="1" x14ac:dyDescent="0.25"/>
    <row r="1051" ht="9.9" customHeight="1" x14ac:dyDescent="0.25"/>
    <row r="1052" ht="9.9" customHeight="1" x14ac:dyDescent="0.25"/>
    <row r="1053" ht="9.9" customHeight="1" x14ac:dyDescent="0.25"/>
    <row r="1054" ht="9.9" customHeight="1" x14ac:dyDescent="0.25"/>
    <row r="1055" ht="9.9" customHeight="1" x14ac:dyDescent="0.25"/>
    <row r="1056" ht="9.9" customHeight="1" x14ac:dyDescent="0.25"/>
    <row r="1057" ht="9.9" customHeight="1" x14ac:dyDescent="0.25"/>
    <row r="1058" ht="9.9" customHeight="1" x14ac:dyDescent="0.25"/>
    <row r="1059" ht="9.9" customHeight="1" x14ac:dyDescent="0.25"/>
    <row r="1060" ht="9.9" customHeight="1" x14ac:dyDescent="0.25"/>
    <row r="1061" ht="9.9" customHeight="1" x14ac:dyDescent="0.25"/>
    <row r="1062" ht="9.9" customHeight="1" x14ac:dyDescent="0.25"/>
    <row r="1063" ht="9.9" customHeight="1" x14ac:dyDescent="0.25"/>
    <row r="1064" ht="9.9" customHeight="1" x14ac:dyDescent="0.25"/>
    <row r="1065" ht="9.9" customHeight="1" x14ac:dyDescent="0.25"/>
    <row r="1066" ht="9.9" customHeight="1" x14ac:dyDescent="0.25"/>
    <row r="1067" ht="9.9" customHeight="1" x14ac:dyDescent="0.25"/>
    <row r="1068" ht="9.9" customHeight="1" x14ac:dyDescent="0.25"/>
    <row r="1069" ht="9.9" customHeight="1" x14ac:dyDescent="0.25"/>
    <row r="1070" ht="9.9" customHeight="1" x14ac:dyDescent="0.25"/>
    <row r="1071" ht="9.9" customHeight="1" x14ac:dyDescent="0.25"/>
    <row r="1072" ht="9.9" customHeight="1" x14ac:dyDescent="0.25"/>
    <row r="1073" ht="9.9" customHeight="1" x14ac:dyDescent="0.25"/>
    <row r="1074" ht="9.9" customHeight="1" x14ac:dyDescent="0.25"/>
    <row r="1075" ht="9.9" customHeight="1" x14ac:dyDescent="0.25"/>
    <row r="1076" ht="9.9" customHeight="1" x14ac:dyDescent="0.25"/>
    <row r="1077" ht="9.9" customHeight="1" x14ac:dyDescent="0.25"/>
    <row r="1078" ht="9.9" customHeight="1" x14ac:dyDescent="0.25"/>
    <row r="1079" ht="9.9" customHeight="1" x14ac:dyDescent="0.25"/>
    <row r="1080" ht="9.9" customHeight="1" x14ac:dyDescent="0.25"/>
    <row r="1081" ht="9.9" customHeight="1" x14ac:dyDescent="0.25"/>
    <row r="1082" ht="9.9" customHeight="1" x14ac:dyDescent="0.25"/>
    <row r="1083" ht="9.9" customHeight="1" x14ac:dyDescent="0.25"/>
    <row r="1084" ht="9.9" customHeight="1" x14ac:dyDescent="0.25"/>
    <row r="1085" ht="9.9" customHeight="1" x14ac:dyDescent="0.25"/>
    <row r="1086" ht="9.9" customHeight="1" x14ac:dyDescent="0.25"/>
    <row r="1087" ht="9.9" customHeight="1" x14ac:dyDescent="0.25"/>
    <row r="1088" ht="9.9" customHeight="1" x14ac:dyDescent="0.25"/>
    <row r="1089" ht="9.9" customHeight="1" x14ac:dyDescent="0.25"/>
    <row r="1090" ht="9.9" customHeight="1" x14ac:dyDescent="0.25"/>
    <row r="1091" ht="9.9" customHeight="1" x14ac:dyDescent="0.25"/>
    <row r="1092" ht="9.9" customHeight="1" x14ac:dyDescent="0.25"/>
    <row r="1093" ht="9.9" customHeight="1" x14ac:dyDescent="0.25"/>
    <row r="1094" ht="9.9" customHeight="1" x14ac:dyDescent="0.25"/>
    <row r="1095" ht="9.9" customHeight="1" x14ac:dyDescent="0.25"/>
    <row r="1096" ht="9.9" customHeight="1" x14ac:dyDescent="0.25"/>
    <row r="1097" ht="9.9" customHeight="1" x14ac:dyDescent="0.25"/>
    <row r="1098" ht="9.9" customHeight="1" x14ac:dyDescent="0.25"/>
    <row r="1099" ht="9.9" customHeight="1" x14ac:dyDescent="0.25"/>
    <row r="1100" ht="9.9" customHeight="1" x14ac:dyDescent="0.25"/>
    <row r="1101" ht="9.9" customHeight="1" x14ac:dyDescent="0.25"/>
    <row r="1102" ht="9.9" customHeight="1" x14ac:dyDescent="0.25"/>
    <row r="1103" ht="9.9" customHeight="1" x14ac:dyDescent="0.25"/>
    <row r="1104" ht="9.9" customHeight="1" x14ac:dyDescent="0.25"/>
    <row r="1105" ht="9.9" customHeight="1" x14ac:dyDescent="0.25"/>
    <row r="1106" ht="9.9" customHeight="1" x14ac:dyDescent="0.25"/>
    <row r="1107" ht="9.9" customHeight="1" x14ac:dyDescent="0.25"/>
    <row r="1108" ht="9.9" customHeight="1" x14ac:dyDescent="0.25"/>
    <row r="1109" ht="9.9" customHeight="1" x14ac:dyDescent="0.25"/>
    <row r="1110" ht="9.9" customHeight="1" x14ac:dyDescent="0.25"/>
    <row r="1111" ht="9.9" customHeight="1" x14ac:dyDescent="0.25"/>
    <row r="1112" ht="9.9" customHeight="1" x14ac:dyDescent="0.25"/>
    <row r="1113" ht="9.9" customHeight="1" x14ac:dyDescent="0.25"/>
    <row r="1114" ht="9.9" customHeight="1" x14ac:dyDescent="0.25"/>
    <row r="1115" ht="9.9" customHeight="1" x14ac:dyDescent="0.25"/>
    <row r="1116" ht="9.9" customHeight="1" x14ac:dyDescent="0.25"/>
    <row r="1117" ht="9.9" customHeight="1" x14ac:dyDescent="0.25"/>
    <row r="1118" ht="9.9" customHeight="1" x14ac:dyDescent="0.25"/>
    <row r="1119" ht="9.9" customHeight="1" x14ac:dyDescent="0.25"/>
    <row r="1120" ht="9.9" customHeight="1" x14ac:dyDescent="0.25"/>
    <row r="1121" ht="9.9" customHeight="1" x14ac:dyDescent="0.25"/>
    <row r="1122" ht="9.9" customHeight="1" x14ac:dyDescent="0.25"/>
    <row r="1123" ht="9.9" customHeight="1" x14ac:dyDescent="0.25"/>
    <row r="1124" ht="9.9" customHeight="1" x14ac:dyDescent="0.25"/>
    <row r="1125" ht="9.9" customHeight="1" x14ac:dyDescent="0.25"/>
    <row r="1126" ht="9.9" customHeight="1" x14ac:dyDescent="0.25"/>
    <row r="1127" ht="9.9" customHeight="1" x14ac:dyDescent="0.25"/>
    <row r="1128" ht="9.9" customHeight="1" x14ac:dyDescent="0.25"/>
    <row r="1129" ht="9.9" customHeight="1" x14ac:dyDescent="0.25"/>
    <row r="1130" ht="9.9" customHeight="1" x14ac:dyDescent="0.25"/>
    <row r="1131" ht="9.9" customHeight="1" x14ac:dyDescent="0.25"/>
    <row r="1132" ht="9.9" customHeight="1" x14ac:dyDescent="0.25"/>
    <row r="1133" ht="9.9" customHeight="1" x14ac:dyDescent="0.25"/>
    <row r="1134" ht="9.9" customHeight="1" x14ac:dyDescent="0.25"/>
    <row r="1135" ht="9.9" customHeight="1" x14ac:dyDescent="0.25"/>
    <row r="1136" ht="9.9" customHeight="1" x14ac:dyDescent="0.25"/>
    <row r="1137" ht="9.9" customHeight="1" x14ac:dyDescent="0.25"/>
    <row r="1138" ht="9.9" customHeight="1" x14ac:dyDescent="0.25"/>
    <row r="1139" ht="9.9" customHeight="1" x14ac:dyDescent="0.25"/>
    <row r="1140" ht="9.9" customHeight="1" x14ac:dyDescent="0.25"/>
    <row r="1141" ht="9.9" customHeight="1" x14ac:dyDescent="0.25"/>
    <row r="1142" ht="9.9" customHeight="1" x14ac:dyDescent="0.25"/>
    <row r="1143" ht="9.9" customHeight="1" x14ac:dyDescent="0.25"/>
    <row r="1144" ht="9.9" customHeight="1" x14ac:dyDescent="0.25"/>
    <row r="1145" ht="9.9" customHeight="1" x14ac:dyDescent="0.25"/>
    <row r="1146" ht="9.9" customHeight="1" x14ac:dyDescent="0.25"/>
    <row r="1147" ht="9.9" customHeight="1" x14ac:dyDescent="0.25"/>
    <row r="1148" ht="9.9" customHeight="1" x14ac:dyDescent="0.25"/>
    <row r="1149" ht="9.9" customHeight="1" x14ac:dyDescent="0.25"/>
    <row r="1150" ht="9.9" customHeight="1" x14ac:dyDescent="0.25"/>
    <row r="1151" ht="9.9" customHeight="1" x14ac:dyDescent="0.25"/>
    <row r="1152" ht="9.9" customHeight="1" x14ac:dyDescent="0.25"/>
    <row r="1153" ht="9.9" customHeight="1" x14ac:dyDescent="0.25"/>
    <row r="1154" ht="9.9" customHeight="1" x14ac:dyDescent="0.25"/>
    <row r="1155" ht="9.9" customHeight="1" x14ac:dyDescent="0.25"/>
    <row r="1156" ht="9.9" customHeight="1" x14ac:dyDescent="0.25"/>
    <row r="1157" ht="9.9" customHeight="1" x14ac:dyDescent="0.25"/>
    <row r="1158" ht="9.9" customHeight="1" x14ac:dyDescent="0.25"/>
    <row r="1159" ht="9.9" customHeight="1" x14ac:dyDescent="0.25"/>
    <row r="1160" ht="9.9" customHeight="1" x14ac:dyDescent="0.25"/>
    <row r="1161" ht="9.9" customHeight="1" x14ac:dyDescent="0.25"/>
    <row r="1162" ht="9.9" customHeight="1" x14ac:dyDescent="0.25"/>
    <row r="1163" ht="9.9" customHeight="1" x14ac:dyDescent="0.25"/>
    <row r="1164" ht="9.9" customHeight="1" x14ac:dyDescent="0.25"/>
    <row r="1165" ht="9.9" customHeight="1" x14ac:dyDescent="0.25"/>
    <row r="1166" ht="9.9" customHeight="1" x14ac:dyDescent="0.25"/>
    <row r="1167" ht="9.9" customHeight="1" x14ac:dyDescent="0.25"/>
    <row r="1168" ht="9.9" customHeight="1" x14ac:dyDescent="0.25"/>
    <row r="1169" ht="9.9" customHeight="1" x14ac:dyDescent="0.25"/>
    <row r="1170" ht="9.9" customHeight="1" x14ac:dyDescent="0.25"/>
    <row r="1171" ht="9.9" customHeight="1" x14ac:dyDescent="0.25"/>
    <row r="1172" ht="9.9" customHeight="1" x14ac:dyDescent="0.25"/>
    <row r="1173" ht="9.9" customHeight="1" x14ac:dyDescent="0.25"/>
    <row r="1174" ht="9.9" customHeight="1" x14ac:dyDescent="0.25"/>
    <row r="1175" ht="9.9" customHeight="1" x14ac:dyDescent="0.25"/>
    <row r="1176" ht="9.9" customHeight="1" x14ac:dyDescent="0.25"/>
    <row r="1177" ht="9.9" customHeight="1" x14ac:dyDescent="0.25"/>
    <row r="1178" ht="9.9" customHeight="1" x14ac:dyDescent="0.25"/>
    <row r="1179" ht="9.9" customHeight="1" x14ac:dyDescent="0.25"/>
    <row r="1180" ht="9.9" customHeight="1" x14ac:dyDescent="0.25"/>
    <row r="1181" ht="9.9" customHeight="1" x14ac:dyDescent="0.25"/>
    <row r="1182" ht="9.9" customHeight="1" x14ac:dyDescent="0.25"/>
    <row r="1183" ht="9.9" customHeight="1" x14ac:dyDescent="0.25"/>
  </sheetData>
  <printOptions horizontalCentered="1" verticalCentered="1"/>
  <pageMargins left="0.78740157480314965" right="0.78740157480314965" top="0.98425196850393704" bottom="0.98425196850393704" header="0.51181102362204722" footer="0.51181102362204722"/>
  <pageSetup paperSize="9" orientation="portrait" r:id="rId1"/>
  <headerFooter alignWithMargins="0">
    <oddFooter>&amp;C&amp;D&amp;T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F218"/>
  <sheetViews>
    <sheetView workbookViewId="0">
      <pane xSplit="1" ySplit="5" topLeftCell="B118" activePane="bottomRight" state="frozen"/>
      <selection pane="topRight"/>
      <selection pane="bottomLeft"/>
      <selection pane="bottomRight"/>
    </sheetView>
  </sheetViews>
  <sheetFormatPr baseColWidth="10" defaultRowHeight="13.2" x14ac:dyDescent="0.25"/>
  <cols>
    <col min="1" max="2" width="12.77734375" style="3" customWidth="1"/>
    <col min="3" max="3" width="13.21875" style="3" customWidth="1"/>
    <col min="4" max="58" width="12.77734375" style="3" customWidth="1"/>
    <col min="59" max="16384" width="11.5546875" style="3"/>
  </cols>
  <sheetData>
    <row r="1" spans="1:58" ht="15.6" x14ac:dyDescent="0.3">
      <c r="A1" s="2" t="s">
        <v>19</v>
      </c>
      <c r="W1" s="16" t="s">
        <v>271</v>
      </c>
    </row>
    <row r="3" spans="1:58" ht="15.6" thickBot="1" x14ac:dyDescent="0.3">
      <c r="A3" s="27"/>
      <c r="B3" s="27"/>
      <c r="C3" s="27"/>
      <c r="D3" s="27"/>
      <c r="E3" s="27"/>
      <c r="F3" s="27"/>
      <c r="G3" s="27"/>
      <c r="H3" s="27"/>
      <c r="I3" s="27"/>
      <c r="J3" s="27"/>
      <c r="K3" s="27"/>
      <c r="L3" s="27"/>
      <c r="M3" s="27"/>
      <c r="N3" s="27"/>
      <c r="O3" s="27"/>
      <c r="P3" s="27"/>
      <c r="Q3" s="27"/>
      <c r="R3" s="27"/>
      <c r="S3" s="27"/>
      <c r="T3" s="27"/>
      <c r="U3" s="27"/>
      <c r="V3" s="27"/>
      <c r="W3" s="27"/>
      <c r="X3" s="27"/>
      <c r="Y3" s="27"/>
      <c r="Z3" s="27"/>
      <c r="AA3" s="27" t="s">
        <v>64</v>
      </c>
      <c r="AB3" s="27"/>
      <c r="AC3" s="27"/>
      <c r="AD3" s="27"/>
      <c r="AE3" s="27"/>
      <c r="AF3" s="27"/>
      <c r="AG3" s="27" t="s">
        <v>57</v>
      </c>
      <c r="AH3" s="27"/>
      <c r="AI3" s="27"/>
      <c r="AJ3" s="27"/>
      <c r="AK3" s="27"/>
      <c r="AL3" s="27"/>
      <c r="AM3" s="27"/>
      <c r="AN3" s="27"/>
      <c r="AO3" s="27"/>
      <c r="AP3" s="27"/>
      <c r="AQ3" s="27"/>
      <c r="AR3" s="27"/>
      <c r="AS3" s="27"/>
      <c r="AT3" s="27"/>
      <c r="AU3" s="27"/>
      <c r="AV3" s="27"/>
      <c r="AW3" s="27"/>
      <c r="AX3" s="27"/>
      <c r="AY3" s="27"/>
      <c r="AZ3" s="27"/>
      <c r="BA3" s="27" t="s">
        <v>58</v>
      </c>
      <c r="BB3" s="27"/>
      <c r="BC3" s="27"/>
      <c r="BD3" s="27"/>
      <c r="BE3" s="27"/>
      <c r="BF3" s="27"/>
    </row>
    <row r="4" spans="1:58" ht="34.799999999999997" customHeight="1" thickTop="1" x14ac:dyDescent="0.25">
      <c r="A4" s="44"/>
      <c r="B4" s="419" t="s">
        <v>274</v>
      </c>
      <c r="C4" s="419"/>
      <c r="D4" s="419"/>
      <c r="E4" s="419"/>
      <c r="F4" s="419"/>
      <c r="G4" s="419"/>
      <c r="H4" s="419"/>
      <c r="I4" s="419"/>
      <c r="J4" s="419"/>
      <c r="K4" s="419"/>
      <c r="L4" s="419"/>
      <c r="M4" s="419"/>
      <c r="N4" s="419"/>
      <c r="O4" s="419"/>
      <c r="P4" s="419"/>
      <c r="Q4" s="419"/>
      <c r="R4" s="419"/>
      <c r="S4" s="27"/>
      <c r="T4" s="27"/>
      <c r="U4" s="27"/>
      <c r="V4" s="27"/>
      <c r="W4" s="27"/>
      <c r="X4" s="27"/>
      <c r="Y4" s="27"/>
      <c r="Z4" s="27"/>
      <c r="AA4" s="1" t="s">
        <v>63</v>
      </c>
      <c r="AB4" s="27"/>
      <c r="AC4" s="27"/>
      <c r="AD4" s="27"/>
      <c r="AE4" s="27"/>
      <c r="AF4" s="27"/>
      <c r="AG4" s="27" t="s">
        <v>65</v>
      </c>
      <c r="AH4" s="27"/>
      <c r="AI4" s="1" t="s">
        <v>41</v>
      </c>
      <c r="AJ4" s="27"/>
      <c r="AK4" s="27"/>
      <c r="AL4" s="1"/>
      <c r="AM4" s="27"/>
      <c r="AN4" s="27"/>
      <c r="AO4" s="27"/>
      <c r="AP4" s="27"/>
      <c r="AQ4" s="27"/>
      <c r="AR4" s="27"/>
      <c r="AS4" s="27"/>
      <c r="AT4" s="27"/>
      <c r="AU4" s="27"/>
      <c r="AV4" s="27"/>
      <c r="AW4" s="27"/>
      <c r="AX4" s="27"/>
      <c r="AY4" s="27"/>
      <c r="AZ4" s="27"/>
      <c r="BA4" s="1" t="s">
        <v>54</v>
      </c>
      <c r="BB4" s="27"/>
      <c r="BC4" s="27"/>
      <c r="BD4" s="27"/>
      <c r="BE4" s="27"/>
      <c r="BF4" s="27"/>
    </row>
    <row r="5" spans="1:58" ht="102" customHeight="1" x14ac:dyDescent="0.3">
      <c r="A5" s="43"/>
      <c r="B5" s="42" t="s">
        <v>254</v>
      </c>
      <c r="C5" s="42" t="s">
        <v>268</v>
      </c>
      <c r="D5" s="42" t="s">
        <v>255</v>
      </c>
      <c r="E5" s="42" t="s">
        <v>256</v>
      </c>
      <c r="F5" s="42" t="s">
        <v>269</v>
      </c>
      <c r="G5" s="42" t="s">
        <v>257</v>
      </c>
      <c r="H5" s="42" t="s">
        <v>258</v>
      </c>
      <c r="I5" s="42" t="s">
        <v>259</v>
      </c>
      <c r="J5" s="42" t="s">
        <v>260</v>
      </c>
      <c r="K5" s="42" t="s">
        <v>261</v>
      </c>
      <c r="L5" s="42" t="s">
        <v>262</v>
      </c>
      <c r="M5" s="42" t="s">
        <v>263</v>
      </c>
      <c r="N5" s="42" t="s">
        <v>264</v>
      </c>
      <c r="O5" s="42" t="s">
        <v>265</v>
      </c>
      <c r="P5" s="42" t="s">
        <v>267</v>
      </c>
      <c r="Q5" s="42" t="s">
        <v>270</v>
      </c>
      <c r="R5" s="42" t="s">
        <v>266</v>
      </c>
      <c r="S5" s="27"/>
      <c r="T5" s="27"/>
      <c r="U5" s="27"/>
      <c r="V5" s="27"/>
      <c r="W5" s="51" t="s">
        <v>68</v>
      </c>
      <c r="X5" s="51" t="s">
        <v>70</v>
      </c>
      <c r="Y5" s="51" t="s">
        <v>69</v>
      </c>
      <c r="Z5" s="51" t="s">
        <v>71</v>
      </c>
      <c r="AA5" s="47" t="s">
        <v>61</v>
      </c>
      <c r="AB5" s="47" t="s">
        <v>62</v>
      </c>
      <c r="AC5" s="47" t="s">
        <v>249</v>
      </c>
      <c r="AD5" s="47" t="s">
        <v>59</v>
      </c>
      <c r="AE5" s="47" t="s">
        <v>60</v>
      </c>
      <c r="AF5" s="47" t="s">
        <v>249</v>
      </c>
      <c r="AG5" s="47" t="s">
        <v>66</v>
      </c>
      <c r="AH5" s="47" t="s">
        <v>67</v>
      </c>
      <c r="AI5" s="47" t="s">
        <v>49</v>
      </c>
      <c r="AJ5" s="47" t="s">
        <v>50</v>
      </c>
      <c r="AK5" s="47" t="s">
        <v>51</v>
      </c>
      <c r="AL5" s="47" t="s">
        <v>42</v>
      </c>
      <c r="AM5" s="47" t="s">
        <v>43</v>
      </c>
      <c r="AN5" s="47" t="s">
        <v>44</v>
      </c>
      <c r="AO5" s="47" t="s">
        <v>45</v>
      </c>
      <c r="AP5" s="47" t="s">
        <v>46</v>
      </c>
      <c r="AQ5" s="47" t="s">
        <v>249</v>
      </c>
      <c r="AR5" s="47" t="s">
        <v>248</v>
      </c>
      <c r="AS5" s="47" t="s">
        <v>39</v>
      </c>
      <c r="AT5" s="47" t="s">
        <v>40</v>
      </c>
      <c r="AU5" s="47" t="s">
        <v>249</v>
      </c>
      <c r="AV5" s="47" t="s">
        <v>251</v>
      </c>
      <c r="AW5" s="47" t="s">
        <v>250</v>
      </c>
      <c r="AX5" s="47" t="s">
        <v>47</v>
      </c>
      <c r="AY5" s="47" t="s">
        <v>48</v>
      </c>
      <c r="AZ5" s="47" t="s">
        <v>249</v>
      </c>
      <c r="BA5" s="47" t="s">
        <v>52</v>
      </c>
      <c r="BB5" s="47" t="s">
        <v>53</v>
      </c>
      <c r="BC5" s="47" t="s">
        <v>249</v>
      </c>
      <c r="BD5" s="47" t="s">
        <v>55</v>
      </c>
      <c r="BE5" s="47" t="s">
        <v>56</v>
      </c>
      <c r="BF5" s="27"/>
    </row>
    <row r="6" spans="1:58" ht="15" x14ac:dyDescent="0.25">
      <c r="A6" s="8">
        <v>1900</v>
      </c>
      <c r="B6" s="40">
        <f>AD6</f>
        <v>0.42</v>
      </c>
      <c r="C6" s="40">
        <f>B6</f>
        <v>0.42</v>
      </c>
      <c r="D6" s="40">
        <f>AE6</f>
        <v>0.17</v>
      </c>
      <c r="E6" s="40">
        <f>AVERAGE(H6,J6,L6,N6)</f>
        <v>0.49925313170052044</v>
      </c>
      <c r="F6" s="40">
        <f>E6</f>
        <v>0.49925313170052044</v>
      </c>
      <c r="G6" s="40">
        <f>AVERAGE(I6,K6,M6,O6)</f>
        <v>0.21978625030000001</v>
      </c>
      <c r="H6" s="39">
        <f>AA6</f>
        <v>0.50028019999999995</v>
      </c>
      <c r="I6" s="39">
        <f>AB6</f>
        <v>0.22047639999999999</v>
      </c>
      <c r="J6" s="40">
        <f>AN6</f>
        <v>0.51</v>
      </c>
      <c r="K6" s="40">
        <f>AO6</f>
        <v>0.25</v>
      </c>
      <c r="L6" s="39">
        <f>AV6</f>
        <v>0.48747919510156135</v>
      </c>
      <c r="M6" s="39">
        <f>AT6</f>
        <v>0.1888823509</v>
      </c>
      <c r="N6" s="40"/>
      <c r="O6" s="40"/>
      <c r="P6" s="41">
        <f>BA6</f>
        <v>0.45230503082876811</v>
      </c>
      <c r="Q6" s="40">
        <f>AVERAGE(P5:P7)</f>
        <v>0.46172399440523926</v>
      </c>
      <c r="R6" s="41">
        <f t="shared" ref="R6:R69" si="0">BB6</f>
        <v>0.16255</v>
      </c>
      <c r="S6" s="27"/>
      <c r="T6" s="27"/>
      <c r="U6" s="27"/>
      <c r="V6" s="27"/>
      <c r="W6" s="52">
        <f>AA6/AI6</f>
        <v>1.000559999776</v>
      </c>
      <c r="X6" s="52">
        <f>AB6/AK6</f>
        <v>1.0021649990159094</v>
      </c>
      <c r="Y6" s="52"/>
      <c r="Z6" s="52"/>
      <c r="AA6" s="48">
        <v>0.50028019999999995</v>
      </c>
      <c r="AB6" s="48">
        <v>0.22047639999999999</v>
      </c>
      <c r="AC6" s="258">
        <f>LN(10)/LN(AB6/(0.1*AA6))</f>
        <v>1.5524363454357912</v>
      </c>
      <c r="AD6" s="50">
        <v>0.42</v>
      </c>
      <c r="AE6" s="50">
        <v>0.17</v>
      </c>
      <c r="AF6" s="258">
        <f>LN(10)/LN(AE6/(0.1*AD6))</f>
        <v>1.6469048217065256</v>
      </c>
      <c r="AG6" s="49"/>
      <c r="AH6" s="49"/>
      <c r="AI6" s="48">
        <v>0.50000020000000001</v>
      </c>
      <c r="AJ6" s="48">
        <v>0.13345489999999999</v>
      </c>
      <c r="AK6" s="48">
        <v>0.2200001</v>
      </c>
      <c r="AL6" s="49"/>
      <c r="AM6" s="49"/>
      <c r="AN6" s="50">
        <v>0.51</v>
      </c>
      <c r="AO6" s="50">
        <v>0.25</v>
      </c>
      <c r="AP6" s="49"/>
      <c r="AQ6" s="258"/>
      <c r="AR6" s="49"/>
      <c r="AS6" s="48">
        <v>0.39642894740000001</v>
      </c>
      <c r="AT6" s="48">
        <v>0.1888823509</v>
      </c>
      <c r="AU6" s="258">
        <f t="shared" ref="AU6:AU24" si="1">LN(10)/LN(AT6/(0.1*AS6))</f>
        <v>1.4748696513934421</v>
      </c>
      <c r="AV6" s="55">
        <f>10*AT6*(0.1^(1/AW6))</f>
        <v>0.48747919510156135</v>
      </c>
      <c r="AW6" s="258">
        <v>1.7</v>
      </c>
      <c r="AX6" s="49"/>
      <c r="AY6" s="49"/>
      <c r="AZ6" s="49"/>
      <c r="BA6" s="55">
        <f>10*BB6*(0.1^(1/BC6))</f>
        <v>0.45230503082876811</v>
      </c>
      <c r="BB6" s="48">
        <v>0.16255</v>
      </c>
      <c r="BC6" s="258">
        <v>1.8</v>
      </c>
      <c r="BD6" s="49"/>
      <c r="BE6" s="49"/>
      <c r="BF6" s="27"/>
    </row>
    <row r="7" spans="1:58" ht="15" x14ac:dyDescent="0.25">
      <c r="A7" s="8">
        <f t="shared" ref="A7:A38" si="2">A6+1</f>
        <v>1901</v>
      </c>
      <c r="B7" s="38"/>
      <c r="C7" s="38"/>
      <c r="D7" s="38"/>
      <c r="E7" s="38"/>
      <c r="F7" s="38"/>
      <c r="G7" s="38"/>
      <c r="H7" s="39"/>
      <c r="I7" s="39"/>
      <c r="J7" s="38"/>
      <c r="K7" s="38"/>
      <c r="L7" s="39">
        <f t="shared" ref="L7:L67" si="3">AV7</f>
        <v>0.48115173093029073</v>
      </c>
      <c r="M7" s="39">
        <f t="shared" ref="M7:M67" si="4">AT7</f>
        <v>0.1864306641</v>
      </c>
      <c r="N7" s="38"/>
      <c r="O7" s="38"/>
      <c r="P7" s="41">
        <f t="shared" ref="P7:P70" si="5">BA7</f>
        <v>0.47114295798171041</v>
      </c>
      <c r="Q7" s="38"/>
      <c r="R7" s="41">
        <f t="shared" si="0"/>
        <v>0.16932</v>
      </c>
      <c r="S7" s="27"/>
      <c r="T7" s="27"/>
      <c r="U7" s="27"/>
      <c r="V7" s="27"/>
      <c r="W7" s="51"/>
      <c r="X7" s="51"/>
      <c r="Y7" s="51"/>
      <c r="Z7" s="51"/>
      <c r="AA7" s="48"/>
      <c r="AB7" s="48"/>
      <c r="AC7" s="48"/>
      <c r="AD7" s="50"/>
      <c r="AE7" s="50"/>
      <c r="AF7" s="48"/>
      <c r="AG7" s="49"/>
      <c r="AH7" s="49"/>
      <c r="AI7" s="48"/>
      <c r="AJ7" s="48"/>
      <c r="AK7" s="48"/>
      <c r="AL7" s="49"/>
      <c r="AM7" s="49"/>
      <c r="AN7" s="49"/>
      <c r="AO7" s="49"/>
      <c r="AP7" s="49"/>
      <c r="AQ7" s="49"/>
      <c r="AR7" s="49"/>
      <c r="AS7" s="48">
        <v>0.3948113251</v>
      </c>
      <c r="AT7" s="48">
        <v>0.1864306641</v>
      </c>
      <c r="AU7" s="258">
        <f t="shared" si="1"/>
        <v>1.4833983733199925</v>
      </c>
      <c r="AV7" s="55">
        <f t="shared" ref="AV7:AV24" si="6">10*AT7*(0.1^(1/AW7))</f>
        <v>0.48115173093029073</v>
      </c>
      <c r="AW7" s="258">
        <v>1.7</v>
      </c>
      <c r="AX7" s="49"/>
      <c r="AY7" s="49"/>
      <c r="AZ7" s="49"/>
      <c r="BA7" s="55">
        <f t="shared" ref="BA7:BA51" si="7">10*BB7*(0.1^(1/BC7))</f>
        <v>0.47114295798171041</v>
      </c>
      <c r="BB7" s="48">
        <v>0.16932</v>
      </c>
      <c r="BC7" s="258">
        <v>1.8</v>
      </c>
      <c r="BD7" s="49"/>
      <c r="BE7" s="49"/>
      <c r="BF7" s="27"/>
    </row>
    <row r="8" spans="1:58" ht="15" x14ac:dyDescent="0.25">
      <c r="A8" s="8">
        <f t="shared" si="2"/>
        <v>1902</v>
      </c>
      <c r="B8" s="38"/>
      <c r="C8" s="38"/>
      <c r="D8" s="38"/>
      <c r="E8" s="38"/>
      <c r="F8" s="38"/>
      <c r="G8" s="38"/>
      <c r="H8" s="39"/>
      <c r="I8" s="39"/>
      <c r="J8" s="38"/>
      <c r="K8" s="38"/>
      <c r="L8" s="39">
        <f t="shared" si="3"/>
        <v>0.46733211448882339</v>
      </c>
      <c r="M8" s="39">
        <f t="shared" si="4"/>
        <v>0.18107601170000001</v>
      </c>
      <c r="N8" s="38"/>
      <c r="O8" s="38"/>
      <c r="P8" s="41">
        <f t="shared" si="5"/>
        <v>0.46432279973661589</v>
      </c>
      <c r="Q8" s="38"/>
      <c r="R8" s="41">
        <f t="shared" si="0"/>
        <v>0.17990999999999999</v>
      </c>
      <c r="S8" s="27"/>
      <c r="T8" s="27"/>
      <c r="U8" s="27"/>
      <c r="V8" s="27"/>
      <c r="W8" s="27"/>
      <c r="X8" s="27"/>
      <c r="Y8" s="27"/>
      <c r="Z8" s="27"/>
      <c r="AA8" s="48"/>
      <c r="AB8" s="48"/>
      <c r="AC8" s="48"/>
      <c r="AD8" s="50"/>
      <c r="AE8" s="50"/>
      <c r="AF8" s="48"/>
      <c r="AG8" s="49"/>
      <c r="AH8" s="49"/>
      <c r="AI8" s="48"/>
      <c r="AJ8" s="48"/>
      <c r="AK8" s="48"/>
      <c r="AL8" s="49"/>
      <c r="AM8" s="49"/>
      <c r="AN8" s="49"/>
      <c r="AO8" s="49"/>
      <c r="AP8" s="49"/>
      <c r="AQ8" s="49"/>
      <c r="AR8" s="49"/>
      <c r="AS8" s="48">
        <v>0.38998374940000002</v>
      </c>
      <c r="AT8" s="48">
        <v>0.18107601170000001</v>
      </c>
      <c r="AU8" s="258">
        <f t="shared" si="1"/>
        <v>1.4996676512146165</v>
      </c>
      <c r="AV8" s="55">
        <f t="shared" si="6"/>
        <v>0.46733211448882339</v>
      </c>
      <c r="AW8" s="258">
        <v>1.7</v>
      </c>
      <c r="AX8" s="49"/>
      <c r="AY8" s="49"/>
      <c r="AZ8" s="49"/>
      <c r="BA8" s="55">
        <f t="shared" si="7"/>
        <v>0.46432279973661589</v>
      </c>
      <c r="BB8" s="48">
        <v>0.17990999999999999</v>
      </c>
      <c r="BC8" s="258">
        <f t="shared" ref="BC8:BC21" si="8">AW8</f>
        <v>1.7</v>
      </c>
      <c r="BD8" s="49"/>
      <c r="BE8" s="49"/>
      <c r="BF8" s="27"/>
    </row>
    <row r="9" spans="1:58" ht="15" x14ac:dyDescent="0.25">
      <c r="A9" s="8">
        <f t="shared" si="2"/>
        <v>1903</v>
      </c>
      <c r="B9" s="38"/>
      <c r="C9" s="38"/>
      <c r="D9" s="38"/>
      <c r="E9" s="38"/>
      <c r="F9" s="38"/>
      <c r="G9" s="38"/>
      <c r="H9" s="39"/>
      <c r="I9" s="39"/>
      <c r="J9" s="38"/>
      <c r="K9" s="38"/>
      <c r="L9" s="39">
        <f t="shared" si="3"/>
        <v>0.4650628437173</v>
      </c>
      <c r="M9" s="39">
        <f t="shared" si="4"/>
        <v>0.18019674299999999</v>
      </c>
      <c r="N9" s="40">
        <f>AX9</f>
        <v>0.46760000000000002</v>
      </c>
      <c r="O9" s="40">
        <f>AY9</f>
        <v>0.18414680829999999</v>
      </c>
      <c r="P9" s="41">
        <f t="shared" si="5"/>
        <v>0.4529670089587764</v>
      </c>
      <c r="Q9" s="38"/>
      <c r="R9" s="41">
        <f t="shared" si="0"/>
        <v>0.17551</v>
      </c>
      <c r="S9" s="27"/>
      <c r="T9" s="27"/>
      <c r="U9" s="27"/>
      <c r="V9" s="27"/>
      <c r="W9" s="27"/>
      <c r="X9" s="27"/>
      <c r="Y9" s="27"/>
      <c r="Z9" s="27"/>
      <c r="AA9" s="48"/>
      <c r="AB9" s="48"/>
      <c r="AC9" s="48"/>
      <c r="AD9" s="50"/>
      <c r="AE9" s="50"/>
      <c r="AF9" s="48"/>
      <c r="AG9" s="49"/>
      <c r="AH9" s="49"/>
      <c r="AI9" s="48"/>
      <c r="AJ9" s="48"/>
      <c r="AK9" s="48"/>
      <c r="AL9" s="49"/>
      <c r="AM9" s="49"/>
      <c r="AN9" s="49"/>
      <c r="AO9" s="49"/>
      <c r="AP9" s="49"/>
      <c r="AQ9" s="49"/>
      <c r="AR9" s="49"/>
      <c r="AS9" s="48">
        <v>0.38824317930000002</v>
      </c>
      <c r="AT9" s="48">
        <v>0.18019674299999999</v>
      </c>
      <c r="AU9" s="258">
        <f t="shared" si="1"/>
        <v>1.5000530218265615</v>
      </c>
      <c r="AV9" s="55">
        <f t="shared" si="6"/>
        <v>0.4650628437173</v>
      </c>
      <c r="AW9" s="258">
        <v>1.7</v>
      </c>
      <c r="AX9" s="48">
        <v>0.46760000000000002</v>
      </c>
      <c r="AY9" s="48">
        <v>0.18414680829999999</v>
      </c>
      <c r="AZ9" s="258">
        <f>LN(10)/LN(AY9/(0.1*AX9))</f>
        <v>1.6798543819279326</v>
      </c>
      <c r="BA9" s="55">
        <f t="shared" si="7"/>
        <v>0.4529670089587764</v>
      </c>
      <c r="BB9" s="48">
        <v>0.17551</v>
      </c>
      <c r="BC9" s="258">
        <f t="shared" si="8"/>
        <v>1.7</v>
      </c>
      <c r="BD9" s="49"/>
      <c r="BE9" s="49"/>
      <c r="BF9" s="27"/>
    </row>
    <row r="10" spans="1:58" ht="15" x14ac:dyDescent="0.25">
      <c r="A10" s="8">
        <f t="shared" si="2"/>
        <v>1904</v>
      </c>
      <c r="B10" s="38"/>
      <c r="C10" s="38"/>
      <c r="D10" s="38"/>
      <c r="E10" s="38"/>
      <c r="F10" s="38"/>
      <c r="G10" s="38"/>
      <c r="H10" s="39"/>
      <c r="I10" s="39"/>
      <c r="J10" s="38"/>
      <c r="K10" s="38"/>
      <c r="L10" s="39">
        <f t="shared" si="3"/>
        <v>0.46825653005623191</v>
      </c>
      <c r="M10" s="39">
        <f t="shared" si="4"/>
        <v>0.1814341927</v>
      </c>
      <c r="N10" s="38"/>
      <c r="O10" s="38"/>
      <c r="P10" s="41">
        <f t="shared" si="5"/>
        <v>0.44484461677328424</v>
      </c>
      <c r="Q10" s="38"/>
      <c r="R10" s="41">
        <f t="shared" si="0"/>
        <v>0.16582</v>
      </c>
      <c r="S10" s="27"/>
      <c r="T10" s="27"/>
      <c r="U10" s="27"/>
      <c r="V10" s="27"/>
      <c r="W10" s="27"/>
      <c r="X10" s="27"/>
      <c r="Y10" s="27"/>
      <c r="Z10" s="27"/>
      <c r="AA10" s="48"/>
      <c r="AB10" s="48"/>
      <c r="AC10" s="48"/>
      <c r="AD10" s="50"/>
      <c r="AE10" s="50"/>
      <c r="AF10" s="48"/>
      <c r="AG10" s="49"/>
      <c r="AH10" s="49"/>
      <c r="AI10" s="48"/>
      <c r="AJ10" s="48"/>
      <c r="AK10" s="48"/>
      <c r="AL10" s="49"/>
      <c r="AM10" s="49"/>
      <c r="AN10" s="49"/>
      <c r="AO10" s="49"/>
      <c r="AP10" s="49"/>
      <c r="AQ10" s="49"/>
      <c r="AR10" s="49"/>
      <c r="AS10" s="48">
        <v>0.38814426419999998</v>
      </c>
      <c r="AT10" s="48">
        <v>0.1814341927</v>
      </c>
      <c r="AU10" s="258">
        <f t="shared" si="1"/>
        <v>1.4931480246037512</v>
      </c>
      <c r="AV10" s="55">
        <f t="shared" si="6"/>
        <v>0.46825653005623191</v>
      </c>
      <c r="AW10" s="258">
        <v>1.7</v>
      </c>
      <c r="AX10" s="48"/>
      <c r="AY10" s="48"/>
      <c r="AZ10" s="48"/>
      <c r="BA10" s="55">
        <f t="shared" si="7"/>
        <v>0.44484461677328424</v>
      </c>
      <c r="BB10" s="48">
        <v>0.16582</v>
      </c>
      <c r="BC10" s="258">
        <v>1.75</v>
      </c>
      <c r="BD10" s="49"/>
      <c r="BE10" s="49"/>
      <c r="BF10" s="27"/>
    </row>
    <row r="11" spans="1:58" ht="15" x14ac:dyDescent="0.25">
      <c r="A11" s="8">
        <f t="shared" si="2"/>
        <v>1905</v>
      </c>
      <c r="B11" s="38"/>
      <c r="C11" s="38"/>
      <c r="D11" s="38"/>
      <c r="E11" s="38"/>
      <c r="F11" s="38"/>
      <c r="G11" s="38"/>
      <c r="H11" s="39"/>
      <c r="I11" s="39"/>
      <c r="J11" s="38"/>
      <c r="K11" s="38"/>
      <c r="L11" s="39">
        <f t="shared" si="3"/>
        <v>0.47738574293223579</v>
      </c>
      <c r="M11" s="39">
        <f t="shared" si="4"/>
        <v>0.18497146610000001</v>
      </c>
      <c r="N11" s="38"/>
      <c r="O11" s="38"/>
      <c r="P11" s="41">
        <f t="shared" si="5"/>
        <v>0.46625844589192944</v>
      </c>
      <c r="Q11" s="40">
        <f>AVERAGE(P10:P12)</f>
        <v>0.45954204357064937</v>
      </c>
      <c r="R11" s="41">
        <f t="shared" si="0"/>
        <v>0.18065999999999999</v>
      </c>
      <c r="S11" s="27"/>
      <c r="T11" s="27"/>
      <c r="U11" s="27"/>
      <c r="V11" s="27"/>
      <c r="W11" s="27"/>
      <c r="X11" s="27"/>
      <c r="Y11" s="27"/>
      <c r="Z11" s="27"/>
      <c r="AA11" s="48"/>
      <c r="AB11" s="48"/>
      <c r="AC11" s="48"/>
      <c r="AD11" s="50"/>
      <c r="AE11" s="50"/>
      <c r="AF11" s="48"/>
      <c r="AG11" s="49"/>
      <c r="AH11" s="49"/>
      <c r="AI11" s="48"/>
      <c r="AJ11" s="48"/>
      <c r="AK11" s="48"/>
      <c r="AL11" s="49"/>
      <c r="AM11" s="49"/>
      <c r="AN11" s="49"/>
      <c r="AO11" s="49"/>
      <c r="AP11" s="49"/>
      <c r="AQ11" s="49"/>
      <c r="AR11" s="49"/>
      <c r="AS11" s="48">
        <v>0.3900462341</v>
      </c>
      <c r="AT11" s="48">
        <v>0.18497146610000001</v>
      </c>
      <c r="AU11" s="258">
        <f t="shared" si="1"/>
        <v>1.4793147791160735</v>
      </c>
      <c r="AV11" s="55">
        <f t="shared" si="6"/>
        <v>0.47738574293223579</v>
      </c>
      <c r="AW11" s="258">
        <v>1.7</v>
      </c>
      <c r="AX11" s="48"/>
      <c r="AY11" s="48"/>
      <c r="AZ11" s="48"/>
      <c r="BA11" s="55">
        <f t="shared" si="7"/>
        <v>0.46625844589192944</v>
      </c>
      <c r="BB11" s="48">
        <v>0.18065999999999999</v>
      </c>
      <c r="BC11" s="258">
        <f t="shared" si="8"/>
        <v>1.7</v>
      </c>
      <c r="BD11" s="49"/>
      <c r="BE11" s="49"/>
      <c r="BF11" s="27"/>
    </row>
    <row r="12" spans="1:58" ht="15" x14ac:dyDescent="0.25">
      <c r="A12" s="8">
        <f t="shared" si="2"/>
        <v>1906</v>
      </c>
      <c r="B12" s="38"/>
      <c r="C12" s="38"/>
      <c r="D12" s="38"/>
      <c r="E12" s="38"/>
      <c r="F12" s="38"/>
      <c r="G12" s="38"/>
      <c r="H12" s="39"/>
      <c r="I12" s="39"/>
      <c r="J12" s="38"/>
      <c r="K12" s="38"/>
      <c r="L12" s="39">
        <f t="shared" si="3"/>
        <v>0.47693355250451447</v>
      </c>
      <c r="M12" s="39">
        <f t="shared" si="4"/>
        <v>0.18479625699999999</v>
      </c>
      <c r="N12" s="38"/>
      <c r="O12" s="38"/>
      <c r="P12" s="41">
        <f t="shared" si="5"/>
        <v>0.46752306804673432</v>
      </c>
      <c r="Q12" s="38"/>
      <c r="R12" s="41">
        <f t="shared" si="0"/>
        <v>0.18115000000000001</v>
      </c>
      <c r="S12" s="27"/>
      <c r="T12" s="27"/>
      <c r="U12" s="27"/>
      <c r="V12" s="27"/>
      <c r="W12" s="27"/>
      <c r="X12" s="27"/>
      <c r="Y12" s="27"/>
      <c r="Z12" s="27"/>
      <c r="AA12" s="48"/>
      <c r="AB12" s="48"/>
      <c r="AC12" s="48"/>
      <c r="AD12" s="50"/>
      <c r="AE12" s="50"/>
      <c r="AF12" s="48"/>
      <c r="AG12" s="49"/>
      <c r="AH12" s="49"/>
      <c r="AI12" s="48"/>
      <c r="AJ12" s="48"/>
      <c r="AK12" s="48"/>
      <c r="AL12" s="49"/>
      <c r="AM12" s="49"/>
      <c r="AN12" s="49"/>
      <c r="AO12" s="49"/>
      <c r="AP12" s="49"/>
      <c r="AQ12" s="49"/>
      <c r="AR12" s="49"/>
      <c r="AS12" s="48">
        <v>0.38903125760000001</v>
      </c>
      <c r="AT12" s="48">
        <v>0.18479625699999999</v>
      </c>
      <c r="AU12" s="258">
        <f t="shared" si="1"/>
        <v>1.4777407758840415</v>
      </c>
      <c r="AV12" s="55">
        <f t="shared" si="6"/>
        <v>0.47693355250451447</v>
      </c>
      <c r="AW12" s="258">
        <v>1.7</v>
      </c>
      <c r="AX12" s="48"/>
      <c r="AY12" s="48"/>
      <c r="AZ12" s="48"/>
      <c r="BA12" s="55">
        <f t="shared" si="7"/>
        <v>0.46752306804673432</v>
      </c>
      <c r="BB12" s="48">
        <v>0.18115000000000001</v>
      </c>
      <c r="BC12" s="258">
        <f t="shared" si="8"/>
        <v>1.7</v>
      </c>
      <c r="BD12" s="49"/>
      <c r="BE12" s="49"/>
      <c r="BF12" s="27"/>
    </row>
    <row r="13" spans="1:58" ht="15" x14ac:dyDescent="0.25">
      <c r="A13" s="8">
        <f t="shared" si="2"/>
        <v>1907</v>
      </c>
      <c r="B13" s="38"/>
      <c r="C13" s="38"/>
      <c r="D13" s="38"/>
      <c r="E13" s="38"/>
      <c r="F13" s="38"/>
      <c r="G13" s="38"/>
      <c r="H13" s="39"/>
      <c r="I13" s="39"/>
      <c r="J13" s="38"/>
      <c r="K13" s="38"/>
      <c r="L13" s="39">
        <f t="shared" si="3"/>
        <v>0.47262445368178935</v>
      </c>
      <c r="M13" s="39">
        <f t="shared" si="4"/>
        <v>0.18312662120000001</v>
      </c>
      <c r="N13" s="40">
        <f>AX13</f>
        <v>0.45400000000000001</v>
      </c>
      <c r="O13" s="40">
        <f>AY13</f>
        <v>0.21479999999999999</v>
      </c>
      <c r="P13" s="41">
        <f t="shared" si="5"/>
        <v>0.4711362742033196</v>
      </c>
      <c r="Q13" s="38"/>
      <c r="R13" s="41">
        <f t="shared" si="0"/>
        <v>0.18254999999999999</v>
      </c>
      <c r="S13" s="27"/>
      <c r="T13" s="27"/>
      <c r="U13" s="27"/>
      <c r="V13" s="27"/>
      <c r="W13" s="27"/>
      <c r="X13" s="27"/>
      <c r="Y13" s="27"/>
      <c r="Z13" s="27"/>
      <c r="AA13" s="48"/>
      <c r="AB13" s="48"/>
      <c r="AC13" s="48"/>
      <c r="AD13" s="50"/>
      <c r="AE13" s="50"/>
      <c r="AF13" s="48"/>
      <c r="AG13" s="49"/>
      <c r="AH13" s="49"/>
      <c r="AI13" s="48"/>
      <c r="AJ13" s="48"/>
      <c r="AK13" s="48"/>
      <c r="AL13" s="49"/>
      <c r="AM13" s="49"/>
      <c r="AN13" s="49"/>
      <c r="AO13" s="49"/>
      <c r="AP13" s="49"/>
      <c r="AQ13" s="49"/>
      <c r="AR13" s="49"/>
      <c r="AS13" s="48">
        <v>0.38913368230000001</v>
      </c>
      <c r="AT13" s="48">
        <v>0.18312662120000001</v>
      </c>
      <c r="AU13" s="258">
        <f t="shared" si="1"/>
        <v>1.4866513749442538</v>
      </c>
      <c r="AV13" s="55">
        <f t="shared" si="6"/>
        <v>0.47262445368178935</v>
      </c>
      <c r="AW13" s="258">
        <v>1.7</v>
      </c>
      <c r="AX13" s="48">
        <v>0.45400000000000001</v>
      </c>
      <c r="AY13" s="48">
        <v>0.21479999999999999</v>
      </c>
      <c r="AZ13" s="258">
        <f>LN(10)/LN(AY13/(0.1*AX13))</f>
        <v>1.4815288373536613</v>
      </c>
      <c r="BA13" s="55">
        <f t="shared" si="7"/>
        <v>0.4711362742033196</v>
      </c>
      <c r="BB13" s="48">
        <v>0.18254999999999999</v>
      </c>
      <c r="BC13" s="258">
        <f t="shared" si="8"/>
        <v>1.7</v>
      </c>
      <c r="BD13" s="49"/>
      <c r="BE13" s="49"/>
      <c r="BF13" s="27"/>
    </row>
    <row r="14" spans="1:58" ht="15" x14ac:dyDescent="0.25">
      <c r="A14" s="8">
        <f t="shared" si="2"/>
        <v>1908</v>
      </c>
      <c r="B14" s="38"/>
      <c r="C14" s="38"/>
      <c r="D14" s="38"/>
      <c r="E14" s="38"/>
      <c r="F14" s="38"/>
      <c r="G14" s="38"/>
      <c r="H14" s="39"/>
      <c r="I14" s="39"/>
      <c r="J14" s="38"/>
      <c r="K14" s="38"/>
      <c r="L14" s="39">
        <f t="shared" si="3"/>
        <v>0.4606600185849592</v>
      </c>
      <c r="M14" s="39">
        <f t="shared" si="4"/>
        <v>0.17849079130000001</v>
      </c>
      <c r="N14" s="38"/>
      <c r="O14" s="38"/>
      <c r="P14" s="41">
        <f t="shared" si="5"/>
        <v>0.48866032406275839</v>
      </c>
      <c r="Q14" s="38"/>
      <c r="R14" s="41">
        <f t="shared" si="0"/>
        <v>0.18934000000000001</v>
      </c>
      <c r="S14" s="27"/>
      <c r="T14" s="27"/>
      <c r="U14" s="27"/>
      <c r="V14" s="27"/>
      <c r="W14" s="27"/>
      <c r="X14" s="27"/>
      <c r="Y14" s="27"/>
      <c r="Z14" s="27"/>
      <c r="AA14" s="48"/>
      <c r="AB14" s="48"/>
      <c r="AC14" s="48"/>
      <c r="AD14" s="50"/>
      <c r="AE14" s="50"/>
      <c r="AF14" s="48"/>
      <c r="AG14" s="49"/>
      <c r="AH14" s="49"/>
      <c r="AI14" s="48"/>
      <c r="AJ14" s="48"/>
      <c r="AK14" s="48"/>
      <c r="AL14" s="49"/>
      <c r="AM14" s="49"/>
      <c r="AN14" s="49"/>
      <c r="AO14" s="49"/>
      <c r="AP14" s="49"/>
      <c r="AQ14" s="49"/>
      <c r="AR14" s="49"/>
      <c r="AS14" s="48">
        <v>0.38532192230000001</v>
      </c>
      <c r="AT14" s="48">
        <v>0.17849079130000001</v>
      </c>
      <c r="AU14" s="258">
        <f t="shared" si="1"/>
        <v>1.5019703673441971</v>
      </c>
      <c r="AV14" s="55">
        <f t="shared" si="6"/>
        <v>0.4606600185849592</v>
      </c>
      <c r="AW14" s="258">
        <v>1.7</v>
      </c>
      <c r="AX14" s="48"/>
      <c r="AY14" s="48"/>
      <c r="AZ14" s="48"/>
      <c r="BA14" s="55">
        <f t="shared" si="7"/>
        <v>0.48866032406275839</v>
      </c>
      <c r="BB14" s="48">
        <v>0.18934000000000001</v>
      </c>
      <c r="BC14" s="258">
        <f t="shared" si="8"/>
        <v>1.7</v>
      </c>
      <c r="BD14" s="49"/>
      <c r="BE14" s="49"/>
      <c r="BF14" s="27"/>
    </row>
    <row r="15" spans="1:58" ht="15" x14ac:dyDescent="0.25">
      <c r="A15" s="8">
        <f t="shared" si="2"/>
        <v>1909</v>
      </c>
      <c r="B15" s="38"/>
      <c r="C15" s="38"/>
      <c r="D15" s="38"/>
      <c r="E15" s="38"/>
      <c r="F15" s="38"/>
      <c r="G15" s="38"/>
      <c r="H15" s="39"/>
      <c r="I15" s="39"/>
      <c r="J15" s="38"/>
      <c r="K15" s="38"/>
      <c r="L15" s="39">
        <f t="shared" si="3"/>
        <v>0.45526130169910645</v>
      </c>
      <c r="M15" s="39">
        <f t="shared" si="4"/>
        <v>0.17639896390000001</v>
      </c>
      <c r="N15" s="38"/>
      <c r="O15" s="38"/>
      <c r="P15" s="41">
        <f t="shared" si="5"/>
        <v>0.48373087852055985</v>
      </c>
      <c r="Q15" s="38"/>
      <c r="R15" s="41">
        <f t="shared" si="0"/>
        <v>0.18743000000000001</v>
      </c>
      <c r="S15" s="27"/>
      <c r="T15" s="27"/>
      <c r="U15" s="27"/>
      <c r="V15" s="27"/>
      <c r="W15" s="27"/>
      <c r="X15" s="27"/>
      <c r="Y15" s="27"/>
      <c r="Z15" s="27"/>
      <c r="AA15" s="48"/>
      <c r="AB15" s="48"/>
      <c r="AC15" s="48"/>
      <c r="AD15" s="50"/>
      <c r="AE15" s="50"/>
      <c r="AF15" s="48"/>
      <c r="AG15" s="49"/>
      <c r="AH15" s="49"/>
      <c r="AI15" s="48"/>
      <c r="AJ15" s="48"/>
      <c r="AK15" s="48"/>
      <c r="AL15" s="49"/>
      <c r="AM15" s="49"/>
      <c r="AN15" s="49"/>
      <c r="AO15" s="49"/>
      <c r="AP15" s="49"/>
      <c r="AQ15" s="49"/>
      <c r="AR15" s="49"/>
      <c r="AS15" s="48">
        <v>0.3862056351</v>
      </c>
      <c r="AT15" s="48">
        <v>0.17639896390000001</v>
      </c>
      <c r="AU15" s="258">
        <f t="shared" si="1"/>
        <v>1.5158924106149618</v>
      </c>
      <c r="AV15" s="55">
        <f t="shared" si="6"/>
        <v>0.45526130169910645</v>
      </c>
      <c r="AW15" s="258">
        <v>1.7</v>
      </c>
      <c r="AX15" s="48"/>
      <c r="AY15" s="48"/>
      <c r="AZ15" s="48"/>
      <c r="BA15" s="55">
        <f t="shared" si="7"/>
        <v>0.48373087852055985</v>
      </c>
      <c r="BB15" s="48">
        <v>0.18743000000000001</v>
      </c>
      <c r="BC15" s="258">
        <f t="shared" si="8"/>
        <v>1.7</v>
      </c>
      <c r="BD15" s="49"/>
      <c r="BE15" s="49"/>
      <c r="BF15" s="27"/>
    </row>
    <row r="16" spans="1:58" ht="15" x14ac:dyDescent="0.25">
      <c r="A16" s="8">
        <f t="shared" si="2"/>
        <v>1910</v>
      </c>
      <c r="B16" s="40">
        <f>AD16</f>
        <v>0.44</v>
      </c>
      <c r="C16" s="40">
        <f>B16</f>
        <v>0.44</v>
      </c>
      <c r="D16" s="40">
        <f>AE16</f>
        <v>0.18</v>
      </c>
      <c r="E16" s="40">
        <f>AVERAGE(H16,J16,L16,N16)</f>
        <v>0.49628129853702463</v>
      </c>
      <c r="F16" s="40">
        <f>E16</f>
        <v>0.49628129853702463</v>
      </c>
      <c r="G16" s="40">
        <f>AVERAGE(I16,K16,M16,O16)</f>
        <v>0.22217520173333336</v>
      </c>
      <c r="H16" s="39">
        <f>AA16</f>
        <v>0.51679229999999998</v>
      </c>
      <c r="I16" s="39">
        <f>AB16</f>
        <v>0.22946559999999999</v>
      </c>
      <c r="J16" s="40">
        <f>AN17</f>
        <v>0.51379380707396027</v>
      </c>
      <c r="K16" s="40">
        <f>AO17</f>
        <v>0.25950000000000001</v>
      </c>
      <c r="L16" s="39">
        <f t="shared" si="3"/>
        <v>0.45825778853711346</v>
      </c>
      <c r="M16" s="39">
        <f t="shared" si="4"/>
        <v>0.17756000520000001</v>
      </c>
      <c r="N16" s="40"/>
      <c r="O16" s="40"/>
      <c r="P16" s="41">
        <f t="shared" si="5"/>
        <v>0.48721504160012419</v>
      </c>
      <c r="Q16" s="40">
        <f>AVERAGE(P15:P17)</f>
        <v>0.47844011236270273</v>
      </c>
      <c r="R16" s="41">
        <f t="shared" si="0"/>
        <v>0.18878</v>
      </c>
      <c r="S16" s="27"/>
      <c r="T16" s="27"/>
      <c r="U16" s="27"/>
      <c r="V16" s="27"/>
      <c r="W16" s="52">
        <f>AA16/AI16</f>
        <v>0.99383115503247021</v>
      </c>
      <c r="X16" s="52">
        <f>AB16/AK16</f>
        <v>0.99767652173913035</v>
      </c>
      <c r="Y16" s="52"/>
      <c r="Z16" s="52"/>
      <c r="AA16" s="48">
        <v>0.51679229999999998</v>
      </c>
      <c r="AB16" s="48">
        <v>0.22946559999999999</v>
      </c>
      <c r="AC16" s="258">
        <f>LN(10)/LN(AB16/(0.1*AA16))</f>
        <v>1.5446363913703098</v>
      </c>
      <c r="AD16" s="50">
        <v>0.44</v>
      </c>
      <c r="AE16" s="50">
        <v>0.18</v>
      </c>
      <c r="AF16" s="258">
        <f>LN(10)/LN(AE16/(0.1*AD16))</f>
        <v>1.6344681117319715</v>
      </c>
      <c r="AG16" s="49"/>
      <c r="AH16" s="49"/>
      <c r="AI16" s="48">
        <v>0.52000009999999997</v>
      </c>
      <c r="AJ16" s="48">
        <v>0.1281168</v>
      </c>
      <c r="AK16" s="48">
        <v>0.23</v>
      </c>
      <c r="AL16" s="49"/>
      <c r="AM16" s="49"/>
      <c r="AN16" s="49"/>
      <c r="AO16" s="49"/>
      <c r="AP16" s="49"/>
      <c r="AQ16" s="49"/>
      <c r="AR16" s="49"/>
      <c r="AS16" s="48">
        <v>0.38806133269999998</v>
      </c>
      <c r="AT16" s="48">
        <v>0.17756000520000001</v>
      </c>
      <c r="AU16" s="258">
        <f t="shared" si="1"/>
        <v>1.5141311324297153</v>
      </c>
      <c r="AV16" s="55">
        <f t="shared" si="6"/>
        <v>0.45825778853711346</v>
      </c>
      <c r="AW16" s="258">
        <v>1.7</v>
      </c>
      <c r="AX16" s="48"/>
      <c r="AY16" s="48"/>
      <c r="AZ16" s="48"/>
      <c r="BA16" s="55">
        <f t="shared" si="7"/>
        <v>0.48721504160012419</v>
      </c>
      <c r="BB16" s="48">
        <v>0.18878</v>
      </c>
      <c r="BC16" s="258">
        <f t="shared" si="8"/>
        <v>1.7</v>
      </c>
      <c r="BD16" s="49"/>
      <c r="BE16" s="49"/>
      <c r="BF16" s="27"/>
    </row>
    <row r="17" spans="1:58" ht="15" x14ac:dyDescent="0.25">
      <c r="A17" s="8">
        <f t="shared" si="2"/>
        <v>1911</v>
      </c>
      <c r="B17" s="38"/>
      <c r="C17" s="38"/>
      <c r="D17" s="38"/>
      <c r="E17" s="38"/>
      <c r="F17" s="38"/>
      <c r="G17" s="38"/>
      <c r="H17" s="39"/>
      <c r="I17" s="39"/>
      <c r="J17" s="40"/>
      <c r="K17" s="40"/>
      <c r="L17" s="39">
        <f t="shared" si="3"/>
        <v>0.45531121685172893</v>
      </c>
      <c r="M17" s="39">
        <f t="shared" si="4"/>
        <v>0.1764183044</v>
      </c>
      <c r="N17" s="40"/>
      <c r="O17" s="40"/>
      <c r="P17" s="41">
        <f t="shared" si="5"/>
        <v>0.46437441696742426</v>
      </c>
      <c r="Q17" s="38"/>
      <c r="R17" s="41">
        <f t="shared" si="0"/>
        <v>0.17993000000000001</v>
      </c>
      <c r="S17" s="27"/>
      <c r="T17" s="27"/>
      <c r="U17" s="27"/>
      <c r="V17" s="27"/>
      <c r="W17" s="27"/>
      <c r="X17" s="27"/>
      <c r="Y17" s="27"/>
      <c r="Z17" s="27"/>
      <c r="AA17" s="48"/>
      <c r="AB17" s="48"/>
      <c r="AC17" s="48"/>
      <c r="AD17" s="49"/>
      <c r="AE17" s="49"/>
      <c r="AF17" s="49"/>
      <c r="AG17" s="49"/>
      <c r="AH17" s="49"/>
      <c r="AI17" s="48"/>
      <c r="AJ17" s="48"/>
      <c r="AK17" s="48"/>
      <c r="AL17" s="49"/>
      <c r="AM17" s="49"/>
      <c r="AN17" s="50">
        <f>B134</f>
        <v>0.51379380707396027</v>
      </c>
      <c r="AO17" s="50">
        <f>E134</f>
        <v>0.25950000000000001</v>
      </c>
      <c r="AP17" s="49"/>
      <c r="AQ17" s="258">
        <f>LN(10)/LN(AO17/(0.1*AN17))</f>
        <v>1.4217702950716484</v>
      </c>
      <c r="AR17" s="49"/>
      <c r="AS17" s="48">
        <v>0.38829830170000001</v>
      </c>
      <c r="AT17" s="48">
        <v>0.1764183044</v>
      </c>
      <c r="AU17" s="258">
        <f t="shared" si="1"/>
        <v>1.5211944541896161</v>
      </c>
      <c r="AV17" s="55">
        <f t="shared" si="6"/>
        <v>0.45531121685172893</v>
      </c>
      <c r="AW17" s="258">
        <v>1.7</v>
      </c>
      <c r="AX17" s="48">
        <v>0.43880000000000002</v>
      </c>
      <c r="AY17" s="48">
        <v>0.1958</v>
      </c>
      <c r="AZ17" s="258">
        <f t="shared" ref="AZ17:AZ18" si="9">LN(10)/LN(AY17/(0.1*AX17))</f>
        <v>1.5395366832257007</v>
      </c>
      <c r="BA17" s="55">
        <f t="shared" si="7"/>
        <v>0.46437441696742426</v>
      </c>
      <c r="BB17" s="48">
        <v>0.17993000000000001</v>
      </c>
      <c r="BC17" s="258">
        <f t="shared" si="8"/>
        <v>1.7</v>
      </c>
      <c r="BD17" s="49"/>
      <c r="BE17" s="49"/>
      <c r="BF17" s="27"/>
    </row>
    <row r="18" spans="1:58" ht="15" x14ac:dyDescent="0.25">
      <c r="A18" s="8">
        <f t="shared" si="2"/>
        <v>1912</v>
      </c>
      <c r="B18" s="38"/>
      <c r="C18" s="38"/>
      <c r="D18" s="38"/>
      <c r="E18" s="38"/>
      <c r="F18" s="38"/>
      <c r="G18" s="38"/>
      <c r="H18" s="39"/>
      <c r="I18" s="39"/>
      <c r="J18" s="38"/>
      <c r="K18" s="38"/>
      <c r="L18" s="39">
        <f t="shared" si="3"/>
        <v>0.45761479811274292</v>
      </c>
      <c r="M18" s="39">
        <f t="shared" si="4"/>
        <v>0.17731086730000001</v>
      </c>
      <c r="N18" s="40">
        <f>AX18</f>
        <v>0.45569999999999999</v>
      </c>
      <c r="O18" s="40">
        <f>AY18</f>
        <v>0.2094</v>
      </c>
      <c r="P18" s="41">
        <f t="shared" si="5"/>
        <v>0.46230972773508983</v>
      </c>
      <c r="Q18" s="38"/>
      <c r="R18" s="41">
        <f t="shared" si="0"/>
        <v>0.17913000000000001</v>
      </c>
      <c r="S18" s="27"/>
      <c r="T18" s="27"/>
      <c r="U18" s="27"/>
      <c r="V18" s="27"/>
      <c r="W18" s="27"/>
      <c r="X18" s="27"/>
      <c r="Y18" s="27"/>
      <c r="Z18" s="27"/>
      <c r="AA18" s="48"/>
      <c r="AB18" s="48"/>
      <c r="AC18" s="48"/>
      <c r="AD18" s="49"/>
      <c r="AE18" s="49"/>
      <c r="AF18" s="49"/>
      <c r="AG18" s="49"/>
      <c r="AH18" s="49"/>
      <c r="AI18" s="48"/>
      <c r="AJ18" s="48"/>
      <c r="AK18" s="48"/>
      <c r="AL18" s="49"/>
      <c r="AM18" s="49"/>
      <c r="AN18" s="49"/>
      <c r="AO18" s="49"/>
      <c r="AP18" s="49"/>
      <c r="AQ18" s="49"/>
      <c r="AR18" s="49"/>
      <c r="AS18" s="48">
        <v>0.39125041960000001</v>
      </c>
      <c r="AT18" s="48">
        <v>0.17731086730000001</v>
      </c>
      <c r="AU18" s="258">
        <f t="shared" si="1"/>
        <v>1.5237386184660136</v>
      </c>
      <c r="AV18" s="55">
        <f t="shared" si="6"/>
        <v>0.45761479811274292</v>
      </c>
      <c r="AW18" s="258">
        <v>1.7</v>
      </c>
      <c r="AX18" s="48">
        <v>0.45569999999999999</v>
      </c>
      <c r="AY18" s="48">
        <v>0.2094</v>
      </c>
      <c r="AZ18" s="258">
        <f t="shared" si="9"/>
        <v>1.5098951383440726</v>
      </c>
      <c r="BA18" s="55">
        <f t="shared" si="7"/>
        <v>0.46230972773508983</v>
      </c>
      <c r="BB18" s="48">
        <v>0.17913000000000001</v>
      </c>
      <c r="BC18" s="258">
        <f t="shared" si="8"/>
        <v>1.7</v>
      </c>
      <c r="BD18" s="49"/>
      <c r="BE18" s="49"/>
      <c r="BF18" s="27"/>
    </row>
    <row r="19" spans="1:58" ht="15" x14ac:dyDescent="0.25">
      <c r="A19" s="8">
        <f t="shared" si="2"/>
        <v>1913</v>
      </c>
      <c r="B19" s="40">
        <f t="shared" ref="B19:B21" si="10">AD19</f>
        <v>0.44076148308453589</v>
      </c>
      <c r="C19" s="40"/>
      <c r="D19" s="40">
        <f t="shared" ref="D19:D21" si="11">AE19</f>
        <v>0.17960041861867684</v>
      </c>
      <c r="E19" s="38"/>
      <c r="F19" s="40"/>
      <c r="G19" s="38"/>
      <c r="H19" s="39"/>
      <c r="I19" s="39"/>
      <c r="J19" s="38"/>
      <c r="K19" s="38"/>
      <c r="L19" s="39">
        <f t="shared" si="3"/>
        <v>0.47450434651758983</v>
      </c>
      <c r="M19" s="39">
        <f t="shared" si="4"/>
        <v>0.1838550186</v>
      </c>
      <c r="N19" s="38"/>
      <c r="O19" s="38"/>
      <c r="P19" s="41">
        <f t="shared" si="5"/>
        <v>0.45043776464916663</v>
      </c>
      <c r="Q19" s="40"/>
      <c r="R19" s="41">
        <f t="shared" si="0"/>
        <v>0.17452999999999999</v>
      </c>
      <c r="S19" s="27"/>
      <c r="T19" s="27"/>
      <c r="U19" s="27"/>
      <c r="V19" s="27"/>
      <c r="W19" s="27"/>
      <c r="X19" s="27"/>
      <c r="Y19" s="53">
        <f t="shared" ref="Y19:Y45" si="12">Y$46</f>
        <v>1.02</v>
      </c>
      <c r="Z19" s="53">
        <f t="shared" ref="Z19:Z44" si="13">Z$46</f>
        <v>1</v>
      </c>
      <c r="AA19" s="48"/>
      <c r="AB19" s="48"/>
      <c r="AC19" s="48"/>
      <c r="AD19" s="50">
        <f>Y19*AG19</f>
        <v>0.44076148308453589</v>
      </c>
      <c r="AE19" s="50">
        <f>Z19*AH19</f>
        <v>0.17960041861867684</v>
      </c>
      <c r="AF19" s="258">
        <f t="shared" ref="AF19:AF82" si="14">LN(10)/LN(AE19/(0.1*AD19))</f>
        <v>1.6390655972803425</v>
      </c>
      <c r="AG19" s="50">
        <f t="shared" ref="AG19:AG21" si="15">AH19+AVERAGE(AG$23:AG$30)-AVERAGE(AH$23:AH$30)</f>
        <v>0.43211910106327045</v>
      </c>
      <c r="AH19" s="49">
        <v>0.17960041861867684</v>
      </c>
      <c r="AI19" s="48"/>
      <c r="AJ19" s="48"/>
      <c r="AK19" s="48"/>
      <c r="AL19" s="48"/>
      <c r="AM19" s="48">
        <v>0.17960041860000001</v>
      </c>
      <c r="AN19" s="48"/>
      <c r="AO19" s="48"/>
      <c r="AP19" s="48">
        <v>0.1124</v>
      </c>
      <c r="AQ19" s="48"/>
      <c r="AR19" s="48"/>
      <c r="AS19" s="48">
        <v>0.39930625920000001</v>
      </c>
      <c r="AT19" s="48">
        <v>0.1838550186</v>
      </c>
      <c r="AU19" s="258">
        <f t="shared" si="1"/>
        <v>1.5079104123855755</v>
      </c>
      <c r="AV19" s="55">
        <f t="shared" si="6"/>
        <v>0.47450434651758983</v>
      </c>
      <c r="AW19" s="258">
        <v>1.7</v>
      </c>
      <c r="AX19" s="48"/>
      <c r="AY19" s="48"/>
      <c r="AZ19" s="48"/>
      <c r="BA19" s="55">
        <f t="shared" si="7"/>
        <v>0.45043776464916663</v>
      </c>
      <c r="BB19" s="48">
        <v>0.17452999999999999</v>
      </c>
      <c r="BC19" s="258">
        <f t="shared" si="8"/>
        <v>1.7</v>
      </c>
      <c r="BD19" s="49"/>
      <c r="BE19" s="49"/>
      <c r="BF19" s="27"/>
    </row>
    <row r="20" spans="1:58" ht="15" x14ac:dyDescent="0.25">
      <c r="A20" s="8">
        <f t="shared" si="2"/>
        <v>1914</v>
      </c>
      <c r="B20" s="40">
        <f t="shared" si="10"/>
        <v>0.442780054897492</v>
      </c>
      <c r="C20" s="40"/>
      <c r="D20" s="40">
        <f t="shared" si="11"/>
        <v>0.1815794105921632</v>
      </c>
      <c r="E20" s="38"/>
      <c r="F20" s="40"/>
      <c r="G20" s="38"/>
      <c r="H20" s="39"/>
      <c r="I20" s="39"/>
      <c r="J20" s="38"/>
      <c r="K20" s="38"/>
      <c r="L20" s="39">
        <f t="shared" si="3"/>
        <v>0.48201294016622975</v>
      </c>
      <c r="M20" s="39">
        <f t="shared" si="4"/>
        <v>0.1867643547</v>
      </c>
      <c r="N20" s="38"/>
      <c r="O20" s="38"/>
      <c r="P20" s="41">
        <f t="shared" si="5"/>
        <v>0.47880143297836131</v>
      </c>
      <c r="Q20" s="40"/>
      <c r="R20" s="41">
        <f t="shared" si="0"/>
        <v>0.18551999999999999</v>
      </c>
      <c r="S20" s="27"/>
      <c r="T20" s="27"/>
      <c r="U20" s="27"/>
      <c r="V20" s="27"/>
      <c r="W20" s="27"/>
      <c r="X20" s="27"/>
      <c r="Y20" s="53">
        <f t="shared" si="12"/>
        <v>1.02</v>
      </c>
      <c r="Z20" s="53">
        <f t="shared" si="13"/>
        <v>1</v>
      </c>
      <c r="AA20" s="48"/>
      <c r="AB20" s="48"/>
      <c r="AC20" s="48"/>
      <c r="AD20" s="50">
        <f t="shared" ref="AD20:AD67" si="16">Y20*AG20</f>
        <v>0.442780054897492</v>
      </c>
      <c r="AE20" s="50">
        <f t="shared" ref="AE20:AE67" si="17">Z20*AH20</f>
        <v>0.1815794105921632</v>
      </c>
      <c r="AF20" s="258">
        <f t="shared" si="14"/>
        <v>1.6316446322147702</v>
      </c>
      <c r="AG20" s="50">
        <f t="shared" si="15"/>
        <v>0.43409809303675684</v>
      </c>
      <c r="AH20" s="49">
        <v>0.1815794105921632</v>
      </c>
      <c r="AI20" s="48"/>
      <c r="AJ20" s="48"/>
      <c r="AK20" s="48"/>
      <c r="AL20" s="48"/>
      <c r="AM20" s="48">
        <v>0.18157941059999999</v>
      </c>
      <c r="AN20" s="48"/>
      <c r="AO20" s="48"/>
      <c r="AP20" s="48">
        <v>0.1071</v>
      </c>
      <c r="AQ20" s="48"/>
      <c r="AR20" s="48"/>
      <c r="AS20" s="48">
        <v>0.3975692368</v>
      </c>
      <c r="AT20" s="48">
        <v>0.1867643547</v>
      </c>
      <c r="AU20" s="258">
        <f t="shared" si="1"/>
        <v>1.4883583153197029</v>
      </c>
      <c r="AV20" s="55">
        <f t="shared" si="6"/>
        <v>0.48201294016622975</v>
      </c>
      <c r="AW20" s="258">
        <v>1.7</v>
      </c>
      <c r="AX20" s="48"/>
      <c r="AY20" s="48"/>
      <c r="AZ20" s="48"/>
      <c r="BA20" s="55">
        <f t="shared" si="7"/>
        <v>0.47880143297836131</v>
      </c>
      <c r="BB20" s="48">
        <v>0.18551999999999999</v>
      </c>
      <c r="BC20" s="258">
        <f t="shared" si="8"/>
        <v>1.7</v>
      </c>
      <c r="BD20" s="49"/>
      <c r="BE20" s="49"/>
      <c r="BF20" s="27"/>
    </row>
    <row r="21" spans="1:58" ht="15" x14ac:dyDescent="0.25">
      <c r="A21" s="8">
        <f t="shared" si="2"/>
        <v>1915</v>
      </c>
      <c r="B21" s="40">
        <f t="shared" si="10"/>
        <v>0.43686182166929083</v>
      </c>
      <c r="C21" s="40">
        <f>AVERAGE(B20:B22)</f>
        <v>0.4447268805680164</v>
      </c>
      <c r="D21" s="40">
        <f t="shared" si="11"/>
        <v>0.1757772211527503</v>
      </c>
      <c r="E21" s="40">
        <f t="shared" ref="E21:E84" si="18">AVERAGE(H21,J21,L21,N21)</f>
        <v>0.48699745886386775</v>
      </c>
      <c r="F21" s="40">
        <f>AVERAGE(E20:E22)</f>
        <v>0.49315225569559323</v>
      </c>
      <c r="G21" s="40">
        <f t="shared" ref="G21:G84" si="19">AVERAGE(I21,K21,M21,O21)</f>
        <v>0.20221587904999999</v>
      </c>
      <c r="H21" s="39">
        <f t="shared" ref="H21:H22" si="20">AA21</f>
        <v>0.48509720000000001</v>
      </c>
      <c r="I21" s="39">
        <f t="shared" ref="I21:I22" si="21">AB21</f>
        <v>0.19826530000000001</v>
      </c>
      <c r="J21" s="38"/>
      <c r="K21" s="38"/>
      <c r="L21" s="39">
        <f t="shared" si="3"/>
        <v>0.48889771772773549</v>
      </c>
      <c r="M21" s="39">
        <f t="shared" si="4"/>
        <v>0.20616645810000001</v>
      </c>
      <c r="N21" s="38"/>
      <c r="O21" s="38"/>
      <c r="P21" s="41">
        <f t="shared" si="5"/>
        <v>0.46483667378379773</v>
      </c>
      <c r="Q21" s="40">
        <f>AVERAGE(P20:P22)</f>
        <v>0.46885922719380918</v>
      </c>
      <c r="R21" s="41">
        <f t="shared" si="0"/>
        <v>0.19602</v>
      </c>
      <c r="S21" s="27"/>
      <c r="T21" s="27"/>
      <c r="U21" s="27"/>
      <c r="V21" s="27"/>
      <c r="W21" s="52">
        <f t="shared" ref="W21:W84" si="22">AA21/AI21</f>
        <v>0.98800838885269182</v>
      </c>
      <c r="X21" s="52">
        <f t="shared" ref="X21:X84" si="23">AB21/AK21</f>
        <v>0.98735142317031643</v>
      </c>
      <c r="Y21" s="53">
        <f t="shared" si="12"/>
        <v>1.02</v>
      </c>
      <c r="Z21" s="53">
        <f t="shared" si="13"/>
        <v>1</v>
      </c>
      <c r="AA21" s="48">
        <v>0.48509720000000001</v>
      </c>
      <c r="AB21" s="48">
        <v>0.19826530000000001</v>
      </c>
      <c r="AC21" s="258">
        <f t="shared" ref="AC21:AC84" si="24">LN(10)/LN(AB21/(0.1*AA21))</f>
        <v>1.6355424475552671</v>
      </c>
      <c r="AD21" s="50">
        <f t="shared" si="16"/>
        <v>0.43686182166929083</v>
      </c>
      <c r="AE21" s="50">
        <f t="shared" si="17"/>
        <v>0.1757772211527503</v>
      </c>
      <c r="AF21" s="258">
        <f t="shared" si="14"/>
        <v>1.6539354925264265</v>
      </c>
      <c r="AG21" s="50">
        <f t="shared" si="15"/>
        <v>0.42829590359734393</v>
      </c>
      <c r="AH21" s="49">
        <v>0.1757772211527503</v>
      </c>
      <c r="AI21" s="48">
        <v>0.4909849</v>
      </c>
      <c r="AJ21" s="48">
        <v>0.13584940000000001</v>
      </c>
      <c r="AK21" s="48">
        <v>0.20080519999999999</v>
      </c>
      <c r="AL21" s="48"/>
      <c r="AM21" s="48">
        <v>0.1757772212</v>
      </c>
      <c r="AN21" s="48"/>
      <c r="AO21" s="48"/>
      <c r="AP21" s="48">
        <v>0.1077</v>
      </c>
      <c r="AQ21" s="48"/>
      <c r="AR21" s="48"/>
      <c r="AS21" s="48">
        <v>0.4171271896</v>
      </c>
      <c r="AT21" s="48">
        <v>0.20616645810000001</v>
      </c>
      <c r="AU21" s="258">
        <f t="shared" si="1"/>
        <v>1.4410270269713394</v>
      </c>
      <c r="AV21" s="55">
        <f t="shared" si="6"/>
        <v>0.48889771772773549</v>
      </c>
      <c r="AW21" s="258">
        <v>1.6</v>
      </c>
      <c r="AX21" s="48"/>
      <c r="AY21" s="48"/>
      <c r="AZ21" s="48"/>
      <c r="BA21" s="55">
        <f t="shared" si="7"/>
        <v>0.46483667378379773</v>
      </c>
      <c r="BB21" s="48">
        <v>0.19602</v>
      </c>
      <c r="BC21" s="258">
        <f t="shared" si="8"/>
        <v>1.6</v>
      </c>
      <c r="BD21" s="49"/>
      <c r="BE21" s="49"/>
      <c r="BF21" s="27"/>
    </row>
    <row r="22" spans="1:58" ht="15" x14ac:dyDescent="0.25">
      <c r="A22" s="8">
        <f t="shared" si="2"/>
        <v>1916</v>
      </c>
      <c r="B22" s="40">
        <f t="shared" ref="B22:B85" si="25">AD22</f>
        <v>0.45453876513726632</v>
      </c>
      <c r="C22" s="40"/>
      <c r="D22" s="40">
        <f t="shared" ref="D22:D85" si="26">AE22</f>
        <v>0.19310755788605957</v>
      </c>
      <c r="E22" s="40">
        <f t="shared" si="18"/>
        <v>0.49930705252731872</v>
      </c>
      <c r="F22" s="40"/>
      <c r="G22" s="40">
        <f t="shared" si="19"/>
        <v>0.22386048069999998</v>
      </c>
      <c r="H22" s="39">
        <f t="shared" si="20"/>
        <v>0.50462739999999995</v>
      </c>
      <c r="I22" s="39">
        <f t="shared" si="21"/>
        <v>0.22839419999999999</v>
      </c>
      <c r="J22" s="38"/>
      <c r="K22" s="38"/>
      <c r="L22" s="39">
        <f t="shared" si="3"/>
        <v>0.5038937575819562</v>
      </c>
      <c r="M22" s="39">
        <f t="shared" si="4"/>
        <v>0.2225872421</v>
      </c>
      <c r="N22" s="40">
        <f>AX22</f>
        <v>0.4894</v>
      </c>
      <c r="O22" s="40">
        <f>AY22</f>
        <v>0.22059999999999996</v>
      </c>
      <c r="P22" s="41">
        <f t="shared" si="5"/>
        <v>0.4629395748192684</v>
      </c>
      <c r="Q22" s="40"/>
      <c r="R22" s="41">
        <f t="shared" si="0"/>
        <v>0.19522</v>
      </c>
      <c r="S22" s="27"/>
      <c r="T22" s="27"/>
      <c r="U22" s="27"/>
      <c r="V22" s="27"/>
      <c r="W22" s="52">
        <f t="shared" si="22"/>
        <v>0.985027843191145</v>
      </c>
      <c r="X22" s="52">
        <f t="shared" si="23"/>
        <v>0.9934981636781941</v>
      </c>
      <c r="Y22" s="53">
        <f t="shared" si="12"/>
        <v>1.02</v>
      </c>
      <c r="Z22" s="53">
        <f t="shared" si="13"/>
        <v>1</v>
      </c>
      <c r="AA22" s="48">
        <v>0.50462739999999995</v>
      </c>
      <c r="AB22" s="48">
        <v>0.22839419999999999</v>
      </c>
      <c r="AC22" s="258">
        <f t="shared" si="24"/>
        <v>1.5250545655314851</v>
      </c>
      <c r="AD22" s="50">
        <f t="shared" si="16"/>
        <v>0.45453876513726632</v>
      </c>
      <c r="AE22" s="50">
        <f t="shared" si="17"/>
        <v>0.19310755788605957</v>
      </c>
      <c r="AF22" s="258">
        <f t="shared" si="14"/>
        <v>1.5917779096561862</v>
      </c>
      <c r="AG22" s="50">
        <f>AH22+AVERAGE(AG$23:AG$30)-AVERAGE(AH$23:AH$30)</f>
        <v>0.44562624033065323</v>
      </c>
      <c r="AH22" s="49">
        <v>0.19310755788605957</v>
      </c>
      <c r="AI22" s="48">
        <v>0.51229760000000002</v>
      </c>
      <c r="AJ22" s="48">
        <v>0.13011110000000001</v>
      </c>
      <c r="AK22" s="48">
        <v>0.22988890000000001</v>
      </c>
      <c r="AL22" s="48"/>
      <c r="AM22" s="48">
        <v>0.1931075579</v>
      </c>
      <c r="AN22" s="48"/>
      <c r="AO22" s="48"/>
      <c r="AP22" s="48">
        <v>0.1047</v>
      </c>
      <c r="AQ22" s="48"/>
      <c r="AR22" s="48"/>
      <c r="AS22" s="48">
        <v>0.44187801360000001</v>
      </c>
      <c r="AT22" s="48">
        <v>0.2225872421</v>
      </c>
      <c r="AU22" s="258">
        <f t="shared" si="1"/>
        <v>1.4241000078674775</v>
      </c>
      <c r="AV22" s="55">
        <f t="shared" si="6"/>
        <v>0.5038937575819562</v>
      </c>
      <c r="AW22" s="258">
        <v>1.55</v>
      </c>
      <c r="AX22" s="48">
        <f>52.94%-0.04</f>
        <v>0.4894</v>
      </c>
      <c r="AY22" s="48">
        <f>28.06%-0.06</f>
        <v>0.22059999999999996</v>
      </c>
      <c r="AZ22" s="258">
        <f t="shared" ref="AZ22" si="27">LN(10)/LN(AY22/(0.1*AX22))</f>
        <v>1.5291886722431669</v>
      </c>
      <c r="BA22" s="55">
        <f t="shared" si="7"/>
        <v>0.4629395748192684</v>
      </c>
      <c r="BB22" s="48">
        <v>0.19522</v>
      </c>
      <c r="BC22" s="258">
        <v>1.6</v>
      </c>
      <c r="BD22" s="49"/>
      <c r="BE22" s="49"/>
      <c r="BF22" s="27"/>
    </row>
    <row r="23" spans="1:58" ht="15" x14ac:dyDescent="0.25">
      <c r="A23" s="8">
        <f t="shared" si="2"/>
        <v>1917</v>
      </c>
      <c r="B23" s="40">
        <f t="shared" si="25"/>
        <v>0.41317810599091864</v>
      </c>
      <c r="C23" s="40"/>
      <c r="D23" s="40">
        <f t="shared" si="26"/>
        <v>0.17737148100278474</v>
      </c>
      <c r="E23" s="40">
        <f t="shared" si="18"/>
        <v>0.50372208654533268</v>
      </c>
      <c r="F23" s="40"/>
      <c r="G23" s="40">
        <f t="shared" si="19"/>
        <v>0.23004300215000001</v>
      </c>
      <c r="H23" s="39">
        <f t="shared" ref="H23:H86" si="28">AA23</f>
        <v>0.50316490000000003</v>
      </c>
      <c r="I23" s="39">
        <f t="shared" ref="I23:I86" si="29">AB23</f>
        <v>0.22602030000000001</v>
      </c>
      <c r="J23" s="38"/>
      <c r="K23" s="38"/>
      <c r="L23" s="39">
        <f t="shared" si="3"/>
        <v>0.50427927309066523</v>
      </c>
      <c r="M23" s="39">
        <f t="shared" si="4"/>
        <v>0.23406570430000001</v>
      </c>
      <c r="N23" s="38"/>
      <c r="O23" s="38"/>
      <c r="P23" s="41">
        <f t="shared" si="5"/>
        <v>0.44306746316582379</v>
      </c>
      <c r="Q23" s="40"/>
      <c r="R23" s="41">
        <f t="shared" si="0"/>
        <v>0.18684000000000001</v>
      </c>
      <c r="S23" s="27"/>
      <c r="T23" s="27"/>
      <c r="U23" s="27"/>
      <c r="V23" s="27"/>
      <c r="W23" s="52">
        <f t="shared" si="22"/>
        <v>0.98651582691948747</v>
      </c>
      <c r="X23" s="52">
        <f t="shared" si="23"/>
        <v>1.0011960116996523</v>
      </c>
      <c r="Y23" s="53">
        <f t="shared" si="12"/>
        <v>1.02</v>
      </c>
      <c r="Z23" s="53">
        <f t="shared" si="13"/>
        <v>1</v>
      </c>
      <c r="AA23" s="48">
        <v>0.50316490000000003</v>
      </c>
      <c r="AB23" s="48">
        <v>0.22602030000000001</v>
      </c>
      <c r="AC23" s="258">
        <f t="shared" si="24"/>
        <v>1.5327147794463138</v>
      </c>
      <c r="AD23" s="50">
        <f t="shared" si="16"/>
        <v>0.41317810599091864</v>
      </c>
      <c r="AE23" s="50">
        <f t="shared" si="17"/>
        <v>0.17737148100278474</v>
      </c>
      <c r="AF23" s="258">
        <f t="shared" si="14"/>
        <v>1.580411765224266</v>
      </c>
      <c r="AG23" s="49">
        <v>0.40507657450090062</v>
      </c>
      <c r="AH23" s="49">
        <v>0.17737148100278474</v>
      </c>
      <c r="AI23" s="48">
        <v>0.51004240000000001</v>
      </c>
      <c r="AJ23" s="48">
        <v>0.1307228</v>
      </c>
      <c r="AK23" s="48">
        <v>0.22575029999999999</v>
      </c>
      <c r="AL23" s="48">
        <v>0.40507657450000001</v>
      </c>
      <c r="AM23" s="48">
        <v>0.177371481</v>
      </c>
      <c r="AN23" s="48"/>
      <c r="AO23" s="48"/>
      <c r="AP23" s="48">
        <v>9.2600000000000002E-2</v>
      </c>
      <c r="AQ23" s="48"/>
      <c r="AR23" s="48"/>
      <c r="AS23" s="48">
        <v>0.46579910279999998</v>
      </c>
      <c r="AT23" s="48">
        <v>0.23406570430000001</v>
      </c>
      <c r="AU23" s="258">
        <f t="shared" si="1"/>
        <v>1.4262504359816393</v>
      </c>
      <c r="AV23" s="55">
        <f t="shared" si="6"/>
        <v>0.50427927309066523</v>
      </c>
      <c r="AW23" s="258">
        <v>1.5</v>
      </c>
      <c r="AX23" s="48"/>
      <c r="AY23" s="48"/>
      <c r="AZ23" s="258"/>
      <c r="BA23" s="55">
        <f t="shared" si="7"/>
        <v>0.44306746316582379</v>
      </c>
      <c r="BB23" s="48">
        <v>0.18684000000000001</v>
      </c>
      <c r="BC23" s="258">
        <v>1.6</v>
      </c>
      <c r="BD23" s="49"/>
      <c r="BE23" s="49"/>
      <c r="BF23" s="27"/>
    </row>
    <row r="24" spans="1:58" ht="15" x14ac:dyDescent="0.25">
      <c r="A24" s="8">
        <f t="shared" si="2"/>
        <v>1918</v>
      </c>
      <c r="B24" s="40">
        <f t="shared" si="25"/>
        <v>0.40909186355661736</v>
      </c>
      <c r="C24" s="40"/>
      <c r="D24" s="40">
        <f t="shared" si="26"/>
        <v>0.15961472661607251</v>
      </c>
      <c r="E24" s="40">
        <f t="shared" si="18"/>
        <v>0.44708025497147846</v>
      </c>
      <c r="F24" s="40"/>
      <c r="G24" s="40">
        <f t="shared" si="19"/>
        <v>0.19927180313333334</v>
      </c>
      <c r="H24" s="39">
        <f t="shared" si="28"/>
        <v>0.47424470000000002</v>
      </c>
      <c r="I24" s="39">
        <f t="shared" si="29"/>
        <v>0.20094219999999999</v>
      </c>
      <c r="J24" s="40">
        <f t="shared" ref="J24:J26" si="30">AN24</f>
        <v>0.42647188940092173</v>
      </c>
      <c r="K24" s="40">
        <f t="shared" ref="K24:K26" si="31">AO24</f>
        <v>0.19239999999999999</v>
      </c>
      <c r="L24" s="39">
        <f t="shared" si="3"/>
        <v>0.44052417551351358</v>
      </c>
      <c r="M24" s="39">
        <f t="shared" si="4"/>
        <v>0.20447320939999999</v>
      </c>
      <c r="N24" s="38"/>
      <c r="O24" s="38"/>
      <c r="P24" s="41">
        <f t="shared" si="5"/>
        <v>0.42901661386369661</v>
      </c>
      <c r="Q24" s="40"/>
      <c r="R24" s="41">
        <f t="shared" si="0"/>
        <v>0.16622999999999999</v>
      </c>
      <c r="S24" s="27"/>
      <c r="T24" s="27"/>
      <c r="U24" s="27"/>
      <c r="V24" s="27"/>
      <c r="W24" s="52">
        <f t="shared" si="22"/>
        <v>0.99246035607594485</v>
      </c>
      <c r="X24" s="52">
        <f t="shared" si="23"/>
        <v>1.013823243310878</v>
      </c>
      <c r="Y24" s="53">
        <f t="shared" si="12"/>
        <v>1.02</v>
      </c>
      <c r="Z24" s="53">
        <f t="shared" si="13"/>
        <v>1</v>
      </c>
      <c r="AA24" s="48">
        <v>0.47424470000000002</v>
      </c>
      <c r="AB24" s="48">
        <v>0.20094219999999999</v>
      </c>
      <c r="AC24" s="258">
        <f t="shared" si="24"/>
        <v>1.5947216836931257</v>
      </c>
      <c r="AD24" s="50">
        <f t="shared" si="16"/>
        <v>0.40909186355661736</v>
      </c>
      <c r="AE24" s="50">
        <f t="shared" si="17"/>
        <v>0.15961472661607251</v>
      </c>
      <c r="AF24" s="258">
        <f t="shared" si="14"/>
        <v>1.6913258694022058</v>
      </c>
      <c r="AG24" s="49">
        <v>0.40107045446727191</v>
      </c>
      <c r="AH24" s="49">
        <v>0.15961472661607251</v>
      </c>
      <c r="AI24" s="48">
        <v>0.47784749999999998</v>
      </c>
      <c r="AJ24" s="48">
        <v>0.13934769999999999</v>
      </c>
      <c r="AK24" s="48">
        <v>0.1982024</v>
      </c>
      <c r="AL24" s="48">
        <v>0.40107045450000001</v>
      </c>
      <c r="AM24" s="48">
        <v>0.15961472660000001</v>
      </c>
      <c r="AN24" s="55">
        <f>10*(AO24*(0.1^(1/AR24)))</f>
        <v>0.42647188940092173</v>
      </c>
      <c r="AO24" s="48">
        <v>0.19239999999999999</v>
      </c>
      <c r="AP24" s="48">
        <v>8.6800000000000002E-2</v>
      </c>
      <c r="AQ24" s="258">
        <f t="shared" ref="AQ24:AQ55" si="32">LN(10)/LN(AO24/(0.1*AN24))</f>
        <v>1.5283166723781823</v>
      </c>
      <c r="AR24" s="258">
        <f>LN(10)/LN(AP24/(0.1*AO24))</f>
        <v>1.528316672378182</v>
      </c>
      <c r="AS24" s="48">
        <v>0.39309890749999998</v>
      </c>
      <c r="AT24" s="48">
        <v>0.20447320939999999</v>
      </c>
      <c r="AU24" s="258">
        <f t="shared" si="1"/>
        <v>1.396385584910441</v>
      </c>
      <c r="AV24" s="55">
        <f t="shared" si="6"/>
        <v>0.44052417551351358</v>
      </c>
      <c r="AW24" s="258">
        <v>1.5</v>
      </c>
      <c r="AX24" s="48"/>
      <c r="AY24" s="48"/>
      <c r="AZ24" s="258"/>
      <c r="BA24" s="55">
        <f t="shared" si="7"/>
        <v>0.42901661386369661</v>
      </c>
      <c r="BB24" s="48">
        <v>0.16622999999999999</v>
      </c>
      <c r="BC24" s="258">
        <v>1.7</v>
      </c>
      <c r="BD24" s="49"/>
      <c r="BE24" s="49"/>
      <c r="BF24" s="27"/>
    </row>
    <row r="25" spans="1:58" ht="15" x14ac:dyDescent="0.25">
      <c r="A25" s="8">
        <f t="shared" si="2"/>
        <v>1919</v>
      </c>
      <c r="B25" s="40">
        <f t="shared" si="25"/>
        <v>0.41121950639663074</v>
      </c>
      <c r="C25" s="40"/>
      <c r="D25" s="40">
        <f t="shared" si="26"/>
        <v>0.16410778328022629</v>
      </c>
      <c r="E25" s="40">
        <f t="shared" si="18"/>
        <v>0.45512464940989483</v>
      </c>
      <c r="F25" s="40"/>
      <c r="G25" s="40">
        <f t="shared" si="19"/>
        <v>0.18964043333333333</v>
      </c>
      <c r="H25" s="39">
        <f t="shared" si="28"/>
        <v>0.48306680000000002</v>
      </c>
      <c r="I25" s="39">
        <f t="shared" si="29"/>
        <v>0.20952129999999999</v>
      </c>
      <c r="J25" s="40">
        <f t="shared" si="30"/>
        <v>0.42735868596881971</v>
      </c>
      <c r="K25" s="40">
        <f t="shared" si="31"/>
        <v>0.19589999999999999</v>
      </c>
      <c r="L25" s="39"/>
      <c r="M25" s="39"/>
      <c r="N25" s="40">
        <f>AX25</f>
        <v>0.45494846226086494</v>
      </c>
      <c r="O25" s="40">
        <f>AY25</f>
        <v>0.16350000000000001</v>
      </c>
      <c r="P25" s="41">
        <f t="shared" si="5"/>
        <v>0.39360719352916068</v>
      </c>
      <c r="Q25" s="40"/>
      <c r="R25" s="41">
        <f t="shared" si="0"/>
        <v>0.15251000000000001</v>
      </c>
      <c r="S25" s="27"/>
      <c r="T25" s="27"/>
      <c r="U25" s="27"/>
      <c r="V25" s="27"/>
      <c r="W25" s="52">
        <f t="shared" si="22"/>
        <v>0.99279123603707886</v>
      </c>
      <c r="X25" s="52">
        <f t="shared" si="23"/>
        <v>1.005505965235586</v>
      </c>
      <c r="Y25" s="53">
        <f t="shared" si="12"/>
        <v>1.02</v>
      </c>
      <c r="Z25" s="53">
        <f t="shared" si="13"/>
        <v>1</v>
      </c>
      <c r="AA25" s="48">
        <v>0.48306680000000002</v>
      </c>
      <c r="AB25" s="48">
        <v>0.20952129999999999</v>
      </c>
      <c r="AC25" s="258">
        <f t="shared" si="24"/>
        <v>1.5693142825013573</v>
      </c>
      <c r="AD25" s="50">
        <f t="shared" si="16"/>
        <v>0.41121950639663074</v>
      </c>
      <c r="AE25" s="50">
        <f t="shared" si="17"/>
        <v>0.16410778328022629</v>
      </c>
      <c r="AF25" s="258">
        <f t="shared" si="14"/>
        <v>1.6637399491340428</v>
      </c>
      <c r="AG25" s="49">
        <v>0.4031563788202262</v>
      </c>
      <c r="AH25" s="49">
        <v>0.16410778328022629</v>
      </c>
      <c r="AI25" s="48">
        <v>0.48657440000000002</v>
      </c>
      <c r="AJ25" s="48">
        <v>0.13700960000000001</v>
      </c>
      <c r="AK25" s="48">
        <v>0.208374</v>
      </c>
      <c r="AL25" s="48">
        <v>0.40315637879999999</v>
      </c>
      <c r="AM25" s="48">
        <v>0.1641077833</v>
      </c>
      <c r="AN25" s="55">
        <f>10*(AO25*(0.1^(1/AR25)))</f>
        <v>0.42735868596881971</v>
      </c>
      <c r="AO25" s="48">
        <v>0.19589999999999999</v>
      </c>
      <c r="AP25" s="48">
        <v>8.9800000000000005E-2</v>
      </c>
      <c r="AQ25" s="258">
        <f t="shared" si="32"/>
        <v>1.5123058580874438</v>
      </c>
      <c r="AR25" s="258">
        <f>LN(10)/LN(AP25/(0.1*AO25))</f>
        <v>1.5123058580874436</v>
      </c>
      <c r="AS25" s="48"/>
      <c r="AT25" s="48"/>
      <c r="AU25" s="48"/>
      <c r="AV25" s="48"/>
      <c r="AW25" s="258"/>
      <c r="AX25" s="55">
        <f>10*AY25*(0.1^(1/AZ25))</f>
        <v>0.45494846226086494</v>
      </c>
      <c r="AY25" s="48">
        <v>0.16350000000000001</v>
      </c>
      <c r="AZ25" s="258">
        <v>1.8</v>
      </c>
      <c r="BA25" s="55">
        <f t="shared" si="7"/>
        <v>0.39360719352916068</v>
      </c>
      <c r="BB25" s="48">
        <v>0.15251000000000001</v>
      </c>
      <c r="BC25" s="258">
        <v>1.7</v>
      </c>
      <c r="BD25" s="49"/>
      <c r="BE25" s="49"/>
      <c r="BF25" s="27"/>
    </row>
    <row r="26" spans="1:58" ht="15" x14ac:dyDescent="0.25">
      <c r="A26" s="8">
        <f t="shared" si="2"/>
        <v>1920</v>
      </c>
      <c r="B26" s="40">
        <f t="shared" si="25"/>
        <v>0.3979439591318093</v>
      </c>
      <c r="C26" s="40">
        <f>AVERAGE(B25:B27)</f>
        <v>0.41653674783306932</v>
      </c>
      <c r="D26" s="40">
        <f t="shared" si="26"/>
        <v>0.14829819366320032</v>
      </c>
      <c r="E26" s="40">
        <f t="shared" si="18"/>
        <v>0.43102427767409068</v>
      </c>
      <c r="F26" s="40">
        <f>AVERAGE(E25:E27)</f>
        <v>0.43863593741904444</v>
      </c>
      <c r="G26" s="40">
        <f t="shared" si="19"/>
        <v>0.17408313250679217</v>
      </c>
      <c r="H26" s="39">
        <f t="shared" si="28"/>
        <v>0.47313959999999999</v>
      </c>
      <c r="I26" s="39">
        <f t="shared" si="29"/>
        <v>0.20068759999999999</v>
      </c>
      <c r="J26" s="40">
        <f t="shared" si="30"/>
        <v>0.3886599091298939</v>
      </c>
      <c r="K26" s="40">
        <f t="shared" si="31"/>
        <v>0.17666179752037642</v>
      </c>
      <c r="L26" s="39"/>
      <c r="M26" s="39"/>
      <c r="N26" s="40">
        <f>AX26</f>
        <v>0.4312733238923781</v>
      </c>
      <c r="O26" s="40">
        <f>AY26</f>
        <v>0.1449</v>
      </c>
      <c r="P26" s="41">
        <f t="shared" si="5"/>
        <v>0.44099181141123645</v>
      </c>
      <c r="Q26" s="40">
        <f>AVERAGE(P25:P27)</f>
        <v>0.43721515069042471</v>
      </c>
      <c r="R26" s="41">
        <f t="shared" si="0"/>
        <v>0.17086999999999999</v>
      </c>
      <c r="S26" s="27"/>
      <c r="T26" s="27"/>
      <c r="U26" s="27"/>
      <c r="V26" s="27"/>
      <c r="W26" s="52">
        <f t="shared" si="22"/>
        <v>1.0060904737947169</v>
      </c>
      <c r="X26" s="52">
        <f t="shared" si="23"/>
        <v>1.0259457099579117</v>
      </c>
      <c r="Y26" s="53">
        <f t="shared" si="12"/>
        <v>1.02</v>
      </c>
      <c r="Z26" s="53">
        <f t="shared" si="13"/>
        <v>1</v>
      </c>
      <c r="AA26" s="48">
        <v>0.47313959999999999</v>
      </c>
      <c r="AB26" s="48">
        <v>0.20068759999999999</v>
      </c>
      <c r="AC26" s="258">
        <f t="shared" si="24"/>
        <v>1.5935461611627029</v>
      </c>
      <c r="AD26" s="50">
        <f t="shared" si="16"/>
        <v>0.3979439591318093</v>
      </c>
      <c r="AE26" s="50">
        <f t="shared" si="17"/>
        <v>0.14829819366320032</v>
      </c>
      <c r="AF26" s="258">
        <f t="shared" si="14"/>
        <v>1.7503511146284445</v>
      </c>
      <c r="AG26" s="49">
        <v>0.3901411364037346</v>
      </c>
      <c r="AH26" s="49">
        <v>0.14829819366320032</v>
      </c>
      <c r="AI26" s="48">
        <v>0.47027540000000001</v>
      </c>
      <c r="AJ26" s="48">
        <v>0.1412909</v>
      </c>
      <c r="AK26" s="48">
        <v>0.19561229999999999</v>
      </c>
      <c r="AL26" s="48">
        <v>0.39014113639999998</v>
      </c>
      <c r="AM26" s="48">
        <v>0.1482981937</v>
      </c>
      <c r="AN26" s="55">
        <f t="shared" ref="AN26:AN42" si="33">10*(AO26*(0.1^(1/AR26)))</f>
        <v>0.3886599091298939</v>
      </c>
      <c r="AO26" s="55">
        <f>10*AP26*(0.1^(1/AR26))</f>
        <v>0.17666179752037642</v>
      </c>
      <c r="AP26" s="48">
        <v>8.0299999999999996E-2</v>
      </c>
      <c r="AQ26" s="258">
        <f t="shared" si="32"/>
        <v>1.5207439352079153</v>
      </c>
      <c r="AR26" s="258">
        <f>AR25+(AR$43-AR$25)/22</f>
        <v>1.5207439352079151</v>
      </c>
      <c r="AS26" s="48"/>
      <c r="AT26" s="48"/>
      <c r="AU26" s="48"/>
      <c r="AV26" s="48"/>
      <c r="AW26" s="258"/>
      <c r="AX26" s="55">
        <f>10*AY26*(0.1^(1/AZ26))</f>
        <v>0.4312733238923781</v>
      </c>
      <c r="AY26" s="48">
        <v>0.1449</v>
      </c>
      <c r="AZ26" s="258">
        <v>1.9</v>
      </c>
      <c r="BA26" s="55">
        <f t="shared" si="7"/>
        <v>0.44099181141123645</v>
      </c>
      <c r="BB26" s="48">
        <v>0.17086999999999999</v>
      </c>
      <c r="BC26" s="258">
        <v>1.7</v>
      </c>
      <c r="BD26" s="49"/>
      <c r="BE26" s="49"/>
      <c r="BF26" s="27"/>
    </row>
    <row r="27" spans="1:58" ht="15" x14ac:dyDescent="0.25">
      <c r="A27" s="8">
        <f t="shared" si="2"/>
        <v>1921</v>
      </c>
      <c r="B27" s="40">
        <f t="shared" si="25"/>
        <v>0.44044677797076792</v>
      </c>
      <c r="C27" s="40"/>
      <c r="D27" s="40">
        <f t="shared" si="26"/>
        <v>0.15637915884632855</v>
      </c>
      <c r="E27" s="40">
        <f t="shared" si="18"/>
        <v>0.42975888517314764</v>
      </c>
      <c r="F27" s="40"/>
      <c r="G27" s="40">
        <f t="shared" si="19"/>
        <v>0.185286960786056</v>
      </c>
      <c r="H27" s="39">
        <f t="shared" si="28"/>
        <v>0.46184799999999998</v>
      </c>
      <c r="I27" s="39">
        <f t="shared" si="29"/>
        <v>0.19132070000000001</v>
      </c>
      <c r="J27" s="40">
        <f t="shared" ref="J27:J90" si="34">AN27</f>
        <v>0.39766977034629536</v>
      </c>
      <c r="K27" s="40">
        <f t="shared" ref="K27:K90" si="35">AO27</f>
        <v>0.17925322157211196</v>
      </c>
      <c r="L27" s="39"/>
      <c r="M27" s="39"/>
      <c r="N27" s="38"/>
      <c r="O27" s="38"/>
      <c r="P27" s="41">
        <f t="shared" si="5"/>
        <v>0.47704644713087702</v>
      </c>
      <c r="Q27" s="40"/>
      <c r="R27" s="41">
        <f t="shared" si="0"/>
        <v>0.18484</v>
      </c>
      <c r="S27" s="27"/>
      <c r="T27" s="27"/>
      <c r="U27" s="27"/>
      <c r="V27" s="27"/>
      <c r="W27" s="52">
        <f t="shared" si="22"/>
        <v>1.0060011818958645</v>
      </c>
      <c r="X27" s="52">
        <f t="shared" si="23"/>
        <v>1.0289367226667498</v>
      </c>
      <c r="Y27" s="53">
        <f t="shared" si="12"/>
        <v>1.02</v>
      </c>
      <c r="Z27" s="53">
        <f t="shared" si="13"/>
        <v>1</v>
      </c>
      <c r="AA27" s="48">
        <v>0.46184799999999998</v>
      </c>
      <c r="AB27" s="48">
        <v>0.19132070000000001</v>
      </c>
      <c r="AC27" s="258">
        <f t="shared" si="24"/>
        <v>1.6200552631116738</v>
      </c>
      <c r="AD27" s="50">
        <f t="shared" si="16"/>
        <v>0.44044677797076792</v>
      </c>
      <c r="AE27" s="50">
        <f t="shared" si="17"/>
        <v>0.15637915884632855</v>
      </c>
      <c r="AF27" s="258">
        <f t="shared" si="14"/>
        <v>1.8172387193723305</v>
      </c>
      <c r="AG27" s="49">
        <v>0.43181056663800776</v>
      </c>
      <c r="AH27" s="49">
        <v>0.15637915884632855</v>
      </c>
      <c r="AI27" s="48">
        <v>0.45909290000000003</v>
      </c>
      <c r="AJ27" s="48">
        <v>0.14426900000000001</v>
      </c>
      <c r="AK27" s="48">
        <v>0.1859402</v>
      </c>
      <c r="AL27" s="48">
        <v>0.4318105666</v>
      </c>
      <c r="AM27" s="48">
        <v>0.1563791588</v>
      </c>
      <c r="AN27" s="55">
        <f t="shared" si="33"/>
        <v>0.39766977034629536</v>
      </c>
      <c r="AO27" s="55">
        <f t="shared" ref="AO27:AO42" si="36">10*AP27*(0.1^(1/AR27))</f>
        <v>0.17925322157211196</v>
      </c>
      <c r="AP27" s="48">
        <v>8.0799999999999997E-2</v>
      </c>
      <c r="AQ27" s="258">
        <f t="shared" si="32"/>
        <v>1.529182012328387</v>
      </c>
      <c r="AR27" s="258">
        <f t="shared" ref="AR27:AR42" si="37">AR26+(AR$43-AR$25)/22</f>
        <v>1.5291820123283866</v>
      </c>
      <c r="AS27" s="48"/>
      <c r="AT27" s="48"/>
      <c r="AU27" s="48"/>
      <c r="AV27" s="48"/>
      <c r="AW27" s="258"/>
      <c r="AX27" s="48"/>
      <c r="AY27" s="48"/>
      <c r="AZ27" s="48"/>
      <c r="BA27" s="55">
        <f t="shared" si="7"/>
        <v>0.47704644713087702</v>
      </c>
      <c r="BB27" s="48">
        <v>0.18484</v>
      </c>
      <c r="BC27" s="258">
        <v>1.7</v>
      </c>
      <c r="BD27" s="49"/>
      <c r="BE27" s="49"/>
      <c r="BF27" s="27"/>
    </row>
    <row r="28" spans="1:58" ht="15" x14ac:dyDescent="0.25">
      <c r="A28" s="8">
        <f t="shared" si="2"/>
        <v>1922</v>
      </c>
      <c r="B28" s="40">
        <f t="shared" si="25"/>
        <v>0.4459590721474806</v>
      </c>
      <c r="C28" s="40"/>
      <c r="D28" s="40">
        <f t="shared" si="26"/>
        <v>0.17057628417064824</v>
      </c>
      <c r="E28" s="40">
        <f t="shared" si="18"/>
        <v>0.46543409632075322</v>
      </c>
      <c r="F28" s="40"/>
      <c r="G28" s="40">
        <f t="shared" si="19"/>
        <v>0.20614088330457764</v>
      </c>
      <c r="H28" s="39">
        <f t="shared" si="28"/>
        <v>0.4770354</v>
      </c>
      <c r="I28" s="39">
        <f t="shared" si="29"/>
        <v>0.209396</v>
      </c>
      <c r="J28" s="40">
        <f t="shared" si="34"/>
        <v>0.45383279264150644</v>
      </c>
      <c r="K28" s="40">
        <f t="shared" si="35"/>
        <v>0.2028857666091553</v>
      </c>
      <c r="L28" s="39"/>
      <c r="M28" s="39"/>
      <c r="N28" s="38"/>
      <c r="O28" s="38"/>
      <c r="P28" s="41">
        <f t="shared" si="5"/>
        <v>0.50458423976713784</v>
      </c>
      <c r="Q28" s="40"/>
      <c r="R28" s="41">
        <f t="shared" si="0"/>
        <v>0.19550999999999999</v>
      </c>
      <c r="S28" s="27"/>
      <c r="T28" s="27"/>
      <c r="U28" s="27"/>
      <c r="V28" s="27"/>
      <c r="W28" s="52">
        <f t="shared" si="22"/>
        <v>1.0008587444120245</v>
      </c>
      <c r="X28" s="52">
        <f t="shared" si="23"/>
        <v>1.0165895632999302</v>
      </c>
      <c r="Y28" s="53">
        <f t="shared" si="12"/>
        <v>1.02</v>
      </c>
      <c r="Z28" s="53">
        <f t="shared" si="13"/>
        <v>1</v>
      </c>
      <c r="AA28" s="48">
        <v>0.4770354</v>
      </c>
      <c r="AB28" s="48">
        <v>0.209396</v>
      </c>
      <c r="AC28" s="258">
        <f t="shared" si="24"/>
        <v>1.5566194497871735</v>
      </c>
      <c r="AD28" s="50">
        <f t="shared" si="16"/>
        <v>0.4459590721474806</v>
      </c>
      <c r="AE28" s="50">
        <f t="shared" si="17"/>
        <v>0.17057628417064824</v>
      </c>
      <c r="AF28" s="258">
        <f t="shared" si="14"/>
        <v>1.7163738655812655</v>
      </c>
      <c r="AG28" s="49">
        <v>0.43721477661517705</v>
      </c>
      <c r="AH28" s="49">
        <v>0.17057628417064824</v>
      </c>
      <c r="AI28" s="48">
        <v>0.4766261</v>
      </c>
      <c r="AJ28" s="48">
        <v>0.13953409999999999</v>
      </c>
      <c r="AK28" s="48">
        <v>0.20597889999999999</v>
      </c>
      <c r="AL28" s="48">
        <v>0.43721477660000002</v>
      </c>
      <c r="AM28" s="48">
        <v>0.17057628420000001</v>
      </c>
      <c r="AN28" s="55">
        <f t="shared" si="33"/>
        <v>0.45383279264150644</v>
      </c>
      <c r="AO28" s="55">
        <f t="shared" si="36"/>
        <v>0.2028857666091553</v>
      </c>
      <c r="AP28" s="48">
        <v>9.0700000000000003E-2</v>
      </c>
      <c r="AQ28" s="258">
        <f t="shared" si="32"/>
        <v>1.5376200894488585</v>
      </c>
      <c r="AR28" s="258">
        <f t="shared" si="37"/>
        <v>1.5376200894488581</v>
      </c>
      <c r="AS28" s="48"/>
      <c r="AT28" s="48"/>
      <c r="AU28" s="48"/>
      <c r="AV28" s="48"/>
      <c r="AW28" s="258"/>
      <c r="AX28" s="48"/>
      <c r="AY28" s="48"/>
      <c r="AZ28" s="48"/>
      <c r="BA28" s="55">
        <f t="shared" si="7"/>
        <v>0.50458423976713784</v>
      </c>
      <c r="BB28" s="48">
        <v>0.19550999999999999</v>
      </c>
      <c r="BC28" s="258">
        <v>1.7</v>
      </c>
      <c r="BD28" s="49"/>
      <c r="BE28" s="49"/>
      <c r="BF28" s="27"/>
    </row>
    <row r="29" spans="1:58" ht="15" x14ac:dyDescent="0.25">
      <c r="A29" s="8">
        <f t="shared" si="2"/>
        <v>1923</v>
      </c>
      <c r="B29" s="40">
        <f t="shared" si="25"/>
        <v>0.42290475591434651</v>
      </c>
      <c r="C29" s="40"/>
      <c r="D29" s="40">
        <f t="shared" si="26"/>
        <v>0.15642493090768797</v>
      </c>
      <c r="E29" s="40">
        <f t="shared" si="18"/>
        <v>0.48391442202161933</v>
      </c>
      <c r="F29" s="40"/>
      <c r="G29" s="40">
        <f t="shared" si="19"/>
        <v>0.22112679866395296</v>
      </c>
      <c r="H29" s="39">
        <f t="shared" si="28"/>
        <v>0.49532720000000002</v>
      </c>
      <c r="I29" s="39">
        <f t="shared" si="29"/>
        <v>0.23274130000000001</v>
      </c>
      <c r="J29" s="40">
        <f t="shared" si="34"/>
        <v>0.47250164404323863</v>
      </c>
      <c r="K29" s="40">
        <f t="shared" si="35"/>
        <v>0.20951229732790594</v>
      </c>
      <c r="L29" s="39"/>
      <c r="M29" s="39"/>
      <c r="N29" s="38"/>
      <c r="O29" s="38"/>
      <c r="P29" s="41">
        <f t="shared" si="5"/>
        <v>0.50902332161665698</v>
      </c>
      <c r="Q29" s="40"/>
      <c r="R29" s="41">
        <f t="shared" si="0"/>
        <v>0.19722999999999999</v>
      </c>
      <c r="S29" s="27"/>
      <c r="T29" s="27"/>
      <c r="U29" s="27"/>
      <c r="V29" s="27"/>
      <c r="W29" s="52">
        <f t="shared" si="22"/>
        <v>0.99712072792056483</v>
      </c>
      <c r="X29" s="52">
        <f t="shared" si="23"/>
        <v>1.0095230535537842</v>
      </c>
      <c r="Y29" s="53">
        <f t="shared" si="12"/>
        <v>1.02</v>
      </c>
      <c r="Z29" s="53">
        <f t="shared" si="13"/>
        <v>1</v>
      </c>
      <c r="AA29" s="48">
        <v>0.49532720000000002</v>
      </c>
      <c r="AB29" s="48">
        <v>0.23274130000000001</v>
      </c>
      <c r="AC29" s="258">
        <f t="shared" si="24"/>
        <v>1.4881366963202847</v>
      </c>
      <c r="AD29" s="50">
        <f t="shared" si="16"/>
        <v>0.42290475591434651</v>
      </c>
      <c r="AE29" s="50">
        <f t="shared" si="17"/>
        <v>0.15642493090768797</v>
      </c>
      <c r="AF29" s="258">
        <f t="shared" si="14"/>
        <v>1.7603668804204491</v>
      </c>
      <c r="AG29" s="49">
        <v>0.41461250579837894</v>
      </c>
      <c r="AH29" s="49">
        <v>0.15642493090768797</v>
      </c>
      <c r="AI29" s="48">
        <v>0.49675750000000002</v>
      </c>
      <c r="AJ29" s="48">
        <v>0.13412209999999999</v>
      </c>
      <c r="AK29" s="48">
        <v>0.2305458</v>
      </c>
      <c r="AL29" s="48">
        <v>0.41461250579999998</v>
      </c>
      <c r="AM29" s="48">
        <v>0.15642493090000001</v>
      </c>
      <c r="AN29" s="55">
        <f t="shared" si="33"/>
        <v>0.47250164404323863</v>
      </c>
      <c r="AO29" s="55">
        <f t="shared" si="36"/>
        <v>0.20951229732790594</v>
      </c>
      <c r="AP29" s="48">
        <v>9.2899999999999996E-2</v>
      </c>
      <c r="AQ29" s="258">
        <f t="shared" si="32"/>
        <v>1.5460581665693298</v>
      </c>
      <c r="AR29" s="258">
        <f t="shared" si="37"/>
        <v>1.5460581665693296</v>
      </c>
      <c r="AS29" s="48"/>
      <c r="AT29" s="48"/>
      <c r="AU29" s="48"/>
      <c r="AV29" s="48"/>
      <c r="AW29" s="258"/>
      <c r="AX29" s="48"/>
      <c r="AY29" s="48"/>
      <c r="AZ29" s="48"/>
      <c r="BA29" s="55">
        <f t="shared" si="7"/>
        <v>0.50902332161665698</v>
      </c>
      <c r="BB29" s="48">
        <v>0.19722999999999999</v>
      </c>
      <c r="BC29" s="258">
        <v>1.7</v>
      </c>
      <c r="BD29" s="49"/>
      <c r="BE29" s="49"/>
      <c r="BF29" s="27"/>
    </row>
    <row r="30" spans="1:58" ht="15" x14ac:dyDescent="0.25">
      <c r="A30" s="8">
        <f t="shared" si="2"/>
        <v>1924</v>
      </c>
      <c r="B30" s="40">
        <f t="shared" si="25"/>
        <v>0.45295183602804412</v>
      </c>
      <c r="C30" s="40"/>
      <c r="D30" s="40">
        <f t="shared" si="26"/>
        <v>0.17423080267847396</v>
      </c>
      <c r="E30" s="40">
        <f t="shared" si="18"/>
        <v>0.47284153283001495</v>
      </c>
      <c r="F30" s="40"/>
      <c r="G30" s="40">
        <f t="shared" si="19"/>
        <v>0.21078435200634427</v>
      </c>
      <c r="H30" s="39">
        <f t="shared" si="28"/>
        <v>0.47788530000000001</v>
      </c>
      <c r="I30" s="39">
        <f t="shared" si="29"/>
        <v>0.21581230000000001</v>
      </c>
      <c r="J30" s="40">
        <f t="shared" si="34"/>
        <v>0.46779776566002995</v>
      </c>
      <c r="K30" s="40">
        <f t="shared" si="35"/>
        <v>0.20575640401268855</v>
      </c>
      <c r="L30" s="39"/>
      <c r="M30" s="39"/>
      <c r="N30" s="38"/>
      <c r="O30" s="38"/>
      <c r="P30" s="41">
        <f t="shared" si="5"/>
        <v>0.50889427853963609</v>
      </c>
      <c r="Q30" s="40"/>
      <c r="R30" s="41">
        <f t="shared" si="0"/>
        <v>0.19717999999999999</v>
      </c>
      <c r="S30" s="27"/>
      <c r="T30" s="27"/>
      <c r="U30" s="27"/>
      <c r="V30" s="27"/>
      <c r="W30" s="52">
        <f t="shared" si="22"/>
        <v>1.0016023195802823</v>
      </c>
      <c r="X30" s="52">
        <f t="shared" si="23"/>
        <v>1.0177617120813409</v>
      </c>
      <c r="Y30" s="53">
        <f t="shared" si="12"/>
        <v>1.02</v>
      </c>
      <c r="Z30" s="53">
        <f t="shared" si="13"/>
        <v>1</v>
      </c>
      <c r="AA30" s="48">
        <v>0.47788530000000001</v>
      </c>
      <c r="AB30" s="48">
        <v>0.21581230000000001</v>
      </c>
      <c r="AC30" s="258">
        <f t="shared" si="24"/>
        <v>1.5272946143534858</v>
      </c>
      <c r="AD30" s="50">
        <f t="shared" si="16"/>
        <v>0.45295183602804412</v>
      </c>
      <c r="AE30" s="50">
        <f t="shared" si="17"/>
        <v>0.17423080267847396</v>
      </c>
      <c r="AF30" s="258">
        <f t="shared" si="14"/>
        <v>1.7091886801664105</v>
      </c>
      <c r="AG30" s="49">
        <v>0.44407042747847464</v>
      </c>
      <c r="AH30" s="49">
        <v>0.17423080267847396</v>
      </c>
      <c r="AI30" s="48">
        <v>0.47712080000000001</v>
      </c>
      <c r="AJ30" s="48">
        <v>0.1393875</v>
      </c>
      <c r="AK30" s="48">
        <v>0.21204600000000001</v>
      </c>
      <c r="AL30" s="48">
        <v>0.44407042749999998</v>
      </c>
      <c r="AM30" s="48">
        <v>0.17423080269999999</v>
      </c>
      <c r="AN30" s="55">
        <f t="shared" si="33"/>
        <v>0.46779776566002995</v>
      </c>
      <c r="AO30" s="55">
        <f t="shared" si="36"/>
        <v>0.20575640401268855</v>
      </c>
      <c r="AP30" s="48">
        <v>9.0499999999999997E-2</v>
      </c>
      <c r="AQ30" s="258">
        <f t="shared" si="32"/>
        <v>1.5544962436898013</v>
      </c>
      <c r="AR30" s="258">
        <f t="shared" si="37"/>
        <v>1.5544962436898011</v>
      </c>
      <c r="AS30" s="48"/>
      <c r="AT30" s="48"/>
      <c r="AU30" s="48"/>
      <c r="AV30" s="48"/>
      <c r="AW30" s="258"/>
      <c r="AX30" s="48"/>
      <c r="AY30" s="48"/>
      <c r="AZ30" s="48"/>
      <c r="BA30" s="55">
        <f t="shared" si="7"/>
        <v>0.50889427853963609</v>
      </c>
      <c r="BB30" s="48">
        <v>0.19717999999999999</v>
      </c>
      <c r="BC30" s="258">
        <v>1.7</v>
      </c>
      <c r="BD30" s="49"/>
      <c r="BE30" s="49"/>
      <c r="BF30" s="27"/>
    </row>
    <row r="31" spans="1:58" ht="15" x14ac:dyDescent="0.25">
      <c r="A31" s="8">
        <f t="shared" si="2"/>
        <v>1925</v>
      </c>
      <c r="B31" s="40">
        <f t="shared" si="25"/>
        <v>0.47281158457200567</v>
      </c>
      <c r="C31" s="40">
        <f>AVERAGE(B30:B32)</f>
        <v>0.46400328847869038</v>
      </c>
      <c r="D31" s="40">
        <f t="shared" si="26"/>
        <v>0.20244504854676584</v>
      </c>
      <c r="E31" s="40">
        <f t="shared" si="18"/>
        <v>0.44763288743112922</v>
      </c>
      <c r="F31" s="40">
        <f>AVERAGE(E30:E32)</f>
        <v>0.45407443427102101</v>
      </c>
      <c r="G31" s="40">
        <f t="shared" si="19"/>
        <v>0.17449073752540009</v>
      </c>
      <c r="H31" s="39">
        <f t="shared" si="28"/>
        <v>0.47088069999999999</v>
      </c>
      <c r="I31" s="39">
        <f t="shared" si="29"/>
        <v>0.20956089999999999</v>
      </c>
      <c r="J31" s="40">
        <f t="shared" si="34"/>
        <v>0.46168373188857526</v>
      </c>
      <c r="K31" s="40">
        <f t="shared" si="35"/>
        <v>0.20144974567620025</v>
      </c>
      <c r="L31" s="39">
        <f t="shared" si="3"/>
        <v>0.41033423040481226</v>
      </c>
      <c r="M31" s="39">
        <f t="shared" si="4"/>
        <v>0.1124615669</v>
      </c>
      <c r="N31" s="38"/>
      <c r="O31" s="38"/>
      <c r="P31" s="41">
        <f t="shared" si="5"/>
        <v>0.47276221697378301</v>
      </c>
      <c r="Q31" s="40">
        <f>AVERAGE(P30:P32)</f>
        <v>0.4867762951382531</v>
      </c>
      <c r="R31" s="41">
        <f t="shared" si="0"/>
        <v>0.18318000000000001</v>
      </c>
      <c r="S31" s="27"/>
      <c r="T31" s="27"/>
      <c r="U31" s="27"/>
      <c r="V31" s="27"/>
      <c r="W31" s="52">
        <f t="shared" si="22"/>
        <v>1.0041378401472427</v>
      </c>
      <c r="X31" s="52">
        <f t="shared" si="23"/>
        <v>1.0262757994177147</v>
      </c>
      <c r="Y31" s="53">
        <f t="shared" si="12"/>
        <v>1.02</v>
      </c>
      <c r="Z31" s="53">
        <f t="shared" si="13"/>
        <v>1</v>
      </c>
      <c r="AA31" s="48">
        <v>0.47088069999999999</v>
      </c>
      <c r="AB31" s="48">
        <v>0.20956089999999999</v>
      </c>
      <c r="AC31" s="258">
        <f t="shared" si="24"/>
        <v>1.5422593769147319</v>
      </c>
      <c r="AD31" s="50">
        <f t="shared" si="16"/>
        <v>0.47281158457200567</v>
      </c>
      <c r="AE31" s="50">
        <f t="shared" si="17"/>
        <v>0.20244504854676584</v>
      </c>
      <c r="AF31" s="258">
        <f t="shared" si="14"/>
        <v>1.5832328039017154</v>
      </c>
      <c r="AG31" s="49">
        <v>0.46354076918824083</v>
      </c>
      <c r="AH31" s="49">
        <v>0.20244504854676584</v>
      </c>
      <c r="AI31" s="48">
        <v>0.46894029999999998</v>
      </c>
      <c r="AJ31" s="48">
        <v>0.1415777</v>
      </c>
      <c r="AK31" s="48">
        <v>0.2041955</v>
      </c>
      <c r="AL31" s="48">
        <v>0.46354076919999998</v>
      </c>
      <c r="AM31" s="48">
        <v>0.2024450485</v>
      </c>
      <c r="AN31" s="55">
        <f t="shared" si="33"/>
        <v>0.46168373188857526</v>
      </c>
      <c r="AO31" s="55">
        <f t="shared" si="36"/>
        <v>0.20144974567620025</v>
      </c>
      <c r="AP31" s="48">
        <v>8.7900000000000006E-2</v>
      </c>
      <c r="AQ31" s="258">
        <f t="shared" si="32"/>
        <v>1.5629343208102731</v>
      </c>
      <c r="AR31" s="258">
        <f t="shared" si="37"/>
        <v>1.5629343208102726</v>
      </c>
      <c r="AS31" s="48"/>
      <c r="AT31" s="48">
        <v>0.1124615669</v>
      </c>
      <c r="AU31" s="258">
        <f>AU32</f>
        <v>1.852013998423276</v>
      </c>
      <c r="AV31" s="55">
        <f t="shared" ref="AV31:AV35" si="38">10*AT31*(0.1^(1/AW31))</f>
        <v>0.41033423040481226</v>
      </c>
      <c r="AW31" s="258">
        <f>AVERAGE(AW$38:AW$40)</f>
        <v>2.2838017259019949</v>
      </c>
      <c r="AX31" s="48"/>
      <c r="AY31" s="48"/>
      <c r="AZ31" s="48"/>
      <c r="BA31" s="55">
        <f t="shared" si="7"/>
        <v>0.47276221697378301</v>
      </c>
      <c r="BB31" s="48">
        <v>0.18318000000000001</v>
      </c>
      <c r="BC31" s="258">
        <v>1.7</v>
      </c>
      <c r="BD31" s="49"/>
      <c r="BE31" s="49"/>
      <c r="BF31" s="27"/>
    </row>
    <row r="32" spans="1:58" ht="15" x14ac:dyDescent="0.25">
      <c r="A32" s="8">
        <f t="shared" si="2"/>
        <v>1926</v>
      </c>
      <c r="B32" s="40">
        <f t="shared" si="25"/>
        <v>0.4662464448360214</v>
      </c>
      <c r="C32" s="40"/>
      <c r="D32" s="40">
        <f t="shared" si="26"/>
        <v>0.19909051389797588</v>
      </c>
      <c r="E32" s="40">
        <f t="shared" si="18"/>
        <v>0.44174888255191885</v>
      </c>
      <c r="F32" s="40"/>
      <c r="G32" s="40">
        <f t="shared" si="19"/>
        <v>0.1725594753609814</v>
      </c>
      <c r="H32" s="39">
        <f t="shared" si="28"/>
        <v>0.4548045</v>
      </c>
      <c r="I32" s="39">
        <f t="shared" si="29"/>
        <v>0.20563400000000001</v>
      </c>
      <c r="J32" s="40">
        <f t="shared" si="34"/>
        <v>0.46264335340775903</v>
      </c>
      <c r="K32" s="40">
        <f t="shared" si="35"/>
        <v>0.20027775398294417</v>
      </c>
      <c r="L32" s="39">
        <f t="shared" si="3"/>
        <v>0.40779879424799748</v>
      </c>
      <c r="M32" s="39">
        <f t="shared" si="4"/>
        <v>0.11176667210000001</v>
      </c>
      <c r="N32" s="38"/>
      <c r="O32" s="38"/>
      <c r="P32" s="41">
        <f t="shared" si="5"/>
        <v>0.47867238990134042</v>
      </c>
      <c r="Q32" s="40"/>
      <c r="R32" s="41">
        <f t="shared" si="0"/>
        <v>0.18547</v>
      </c>
      <c r="S32" s="27"/>
      <c r="T32" s="27"/>
      <c r="U32" s="27"/>
      <c r="V32" s="27"/>
      <c r="W32" s="52">
        <f t="shared" si="22"/>
        <v>1.0080887907309946</v>
      </c>
      <c r="X32" s="52">
        <f t="shared" si="23"/>
        <v>1.0307329173991129</v>
      </c>
      <c r="Y32" s="53">
        <f t="shared" si="12"/>
        <v>1.02</v>
      </c>
      <c r="Z32" s="53">
        <f t="shared" si="13"/>
        <v>1</v>
      </c>
      <c r="AA32" s="48">
        <v>0.4548045</v>
      </c>
      <c r="AB32" s="48">
        <v>0.20563400000000001</v>
      </c>
      <c r="AC32" s="258">
        <f t="shared" si="24"/>
        <v>1.5260880857381274</v>
      </c>
      <c r="AD32" s="50">
        <f t="shared" si="16"/>
        <v>0.4662464448360214</v>
      </c>
      <c r="AE32" s="50">
        <f t="shared" si="17"/>
        <v>0.19909051389797588</v>
      </c>
      <c r="AF32" s="258">
        <f t="shared" si="14"/>
        <v>1.5862062632570795</v>
      </c>
      <c r="AG32" s="49">
        <v>0.4571043576823739</v>
      </c>
      <c r="AH32" s="49">
        <v>0.19909051389797588</v>
      </c>
      <c r="AI32" s="48">
        <v>0.45115519999999998</v>
      </c>
      <c r="AJ32" s="48">
        <v>0.14274100000000001</v>
      </c>
      <c r="AK32" s="48">
        <v>0.19950270000000001</v>
      </c>
      <c r="AL32" s="48">
        <v>0.45710435770000002</v>
      </c>
      <c r="AM32" s="48">
        <v>0.19909051389999999</v>
      </c>
      <c r="AN32" s="55">
        <f t="shared" si="33"/>
        <v>0.46264335340775903</v>
      </c>
      <c r="AO32" s="55">
        <f t="shared" si="36"/>
        <v>0.20027775398294417</v>
      </c>
      <c r="AP32" s="48">
        <v>8.6699999999999999E-2</v>
      </c>
      <c r="AQ32" s="258">
        <f t="shared" si="32"/>
        <v>1.5713723979307443</v>
      </c>
      <c r="AR32" s="258">
        <f t="shared" si="37"/>
        <v>1.5713723979307441</v>
      </c>
      <c r="AS32" s="48">
        <v>0.32237369539999999</v>
      </c>
      <c r="AT32" s="48">
        <v>0.11176667210000001</v>
      </c>
      <c r="AU32" s="258">
        <f t="shared" ref="AU32:AU34" si="39">LN(10)/LN(AT32/(0.1*AS32))</f>
        <v>1.852013998423276</v>
      </c>
      <c r="AV32" s="55">
        <f t="shared" si="38"/>
        <v>0.40779879424799748</v>
      </c>
      <c r="AW32" s="258">
        <f t="shared" ref="AW32:AW35" si="40">AVERAGE(AW$38:AW$40)</f>
        <v>2.2838017259019949</v>
      </c>
      <c r="AX32" s="48"/>
      <c r="AY32" s="48"/>
      <c r="AZ32" s="48"/>
      <c r="BA32" s="55">
        <f t="shared" si="7"/>
        <v>0.47867238990134042</v>
      </c>
      <c r="BB32" s="48">
        <v>0.18547</v>
      </c>
      <c r="BC32" s="258">
        <v>1.7</v>
      </c>
      <c r="BD32" s="49"/>
      <c r="BE32" s="49"/>
      <c r="BF32" s="27"/>
    </row>
    <row r="33" spans="1:58" ht="15" x14ac:dyDescent="0.25">
      <c r="A33" s="8">
        <f t="shared" si="2"/>
        <v>1927</v>
      </c>
      <c r="B33" s="40">
        <f t="shared" si="25"/>
        <v>0.47601825231010653</v>
      </c>
      <c r="C33" s="40"/>
      <c r="D33" s="40">
        <f t="shared" si="26"/>
        <v>0.21025033880744509</v>
      </c>
      <c r="E33" s="40">
        <f t="shared" si="18"/>
        <v>0.44886380338357013</v>
      </c>
      <c r="F33" s="40"/>
      <c r="G33" s="40">
        <f t="shared" si="19"/>
        <v>0.1749996094587877</v>
      </c>
      <c r="H33" s="39">
        <f t="shared" si="28"/>
        <v>0.46789730000000002</v>
      </c>
      <c r="I33" s="39">
        <f t="shared" si="29"/>
        <v>0.2126362</v>
      </c>
      <c r="J33" s="40">
        <f t="shared" si="34"/>
        <v>0.46018562531283785</v>
      </c>
      <c r="K33" s="40">
        <f t="shared" si="35"/>
        <v>0.19766071837636312</v>
      </c>
      <c r="L33" s="39">
        <f t="shared" si="3"/>
        <v>0.41850848483787256</v>
      </c>
      <c r="M33" s="39">
        <f t="shared" si="4"/>
        <v>0.11470191</v>
      </c>
      <c r="N33" s="38"/>
      <c r="O33" s="38"/>
      <c r="P33" s="41">
        <f t="shared" si="5"/>
        <v>0.46181936404241031</v>
      </c>
      <c r="Q33" s="40"/>
      <c r="R33" s="41">
        <f t="shared" si="0"/>
        <v>0.17893999999999999</v>
      </c>
      <c r="S33" s="27"/>
      <c r="T33" s="27"/>
      <c r="U33" s="27"/>
      <c r="V33" s="27"/>
      <c r="W33" s="52">
        <f t="shared" si="22"/>
        <v>1.0030283957927013</v>
      </c>
      <c r="X33" s="52">
        <f t="shared" si="23"/>
        <v>1.0226798114280162</v>
      </c>
      <c r="Y33" s="53">
        <f t="shared" si="12"/>
        <v>1.02</v>
      </c>
      <c r="Z33" s="53">
        <f t="shared" si="13"/>
        <v>1</v>
      </c>
      <c r="AA33" s="48">
        <v>0.46789730000000002</v>
      </c>
      <c r="AB33" s="48">
        <v>0.2126362</v>
      </c>
      <c r="AC33" s="258">
        <f t="shared" si="24"/>
        <v>1.5209433982034861</v>
      </c>
      <c r="AD33" s="50">
        <f t="shared" si="16"/>
        <v>0.47601825231010653</v>
      </c>
      <c r="AE33" s="50">
        <f t="shared" si="17"/>
        <v>0.21025033880744509</v>
      </c>
      <c r="AF33" s="258">
        <f t="shared" si="14"/>
        <v>1.5501157887626891</v>
      </c>
      <c r="AG33" s="49">
        <v>0.46668456108833972</v>
      </c>
      <c r="AH33" s="49">
        <v>0.21025033880744509</v>
      </c>
      <c r="AI33" s="48">
        <v>0.46648460000000003</v>
      </c>
      <c r="AJ33" s="48">
        <v>0.13921069999999999</v>
      </c>
      <c r="AK33" s="48">
        <v>0.20792060000000001</v>
      </c>
      <c r="AL33" s="48">
        <v>0.46668456110000001</v>
      </c>
      <c r="AM33" s="48">
        <v>0.21025033879999999</v>
      </c>
      <c r="AN33" s="55">
        <f t="shared" si="33"/>
        <v>0.46018562531283785</v>
      </c>
      <c r="AO33" s="55">
        <f t="shared" si="36"/>
        <v>0.19766071837636312</v>
      </c>
      <c r="AP33" s="48">
        <v>8.4900000000000003E-2</v>
      </c>
      <c r="AQ33" s="258">
        <f t="shared" si="32"/>
        <v>1.5798104750512159</v>
      </c>
      <c r="AR33" s="258">
        <f t="shared" si="37"/>
        <v>1.5798104750512156</v>
      </c>
      <c r="AS33" s="48"/>
      <c r="AT33" s="48">
        <v>0.11470191</v>
      </c>
      <c r="AU33" s="258">
        <f>AVERAGE(AU32,AU34)</f>
        <v>1.8628266574371675</v>
      </c>
      <c r="AV33" s="55">
        <f t="shared" si="38"/>
        <v>0.41850848483787256</v>
      </c>
      <c r="AW33" s="258">
        <f t="shared" si="40"/>
        <v>2.2838017259019949</v>
      </c>
      <c r="AX33" s="48"/>
      <c r="AY33" s="48"/>
      <c r="AZ33" s="48"/>
      <c r="BA33" s="55">
        <f t="shared" si="7"/>
        <v>0.46181936404241031</v>
      </c>
      <c r="BB33" s="48">
        <v>0.17893999999999999</v>
      </c>
      <c r="BC33" s="258">
        <v>1.7</v>
      </c>
      <c r="BD33" s="49"/>
      <c r="BE33" s="49"/>
      <c r="BF33" s="27"/>
    </row>
    <row r="34" spans="1:58" ht="15" x14ac:dyDescent="0.25">
      <c r="A34" s="8">
        <f t="shared" si="2"/>
        <v>1928</v>
      </c>
      <c r="B34" s="40">
        <f t="shared" si="25"/>
        <v>0.50274485830714344</v>
      </c>
      <c r="C34" s="40"/>
      <c r="D34" s="40">
        <f t="shared" si="26"/>
        <v>0.23940249505397071</v>
      </c>
      <c r="E34" s="40">
        <f t="shared" si="18"/>
        <v>0.44762580647293787</v>
      </c>
      <c r="F34" s="40"/>
      <c r="G34" s="40">
        <f t="shared" si="19"/>
        <v>0.17515919217562406</v>
      </c>
      <c r="H34" s="39">
        <f t="shared" si="28"/>
        <v>0.46693709999999999</v>
      </c>
      <c r="I34" s="39">
        <f t="shared" si="29"/>
        <v>0.21388289999999999</v>
      </c>
      <c r="J34" s="40">
        <f t="shared" si="34"/>
        <v>0.4701204283793281</v>
      </c>
      <c r="K34" s="40">
        <f t="shared" si="35"/>
        <v>0.20037036852687232</v>
      </c>
      <c r="L34" s="39">
        <f t="shared" si="3"/>
        <v>0.4058198910394854</v>
      </c>
      <c r="M34" s="39">
        <f t="shared" si="4"/>
        <v>0.11122430799999999</v>
      </c>
      <c r="N34" s="38"/>
      <c r="O34" s="38"/>
      <c r="P34" s="41">
        <f t="shared" si="5"/>
        <v>0.47769166251598155</v>
      </c>
      <c r="Q34" s="40"/>
      <c r="R34" s="41">
        <f t="shared" si="0"/>
        <v>0.18509</v>
      </c>
      <c r="S34" s="27"/>
      <c r="T34" s="27"/>
      <c r="U34" s="27"/>
      <c r="V34" s="27"/>
      <c r="W34" s="52">
        <f t="shared" si="22"/>
        <v>1.0031624282894678</v>
      </c>
      <c r="X34" s="52">
        <f t="shared" si="23"/>
        <v>1.0216776342187626</v>
      </c>
      <c r="Y34" s="53">
        <f t="shared" si="12"/>
        <v>1.02</v>
      </c>
      <c r="Z34" s="53">
        <f t="shared" si="13"/>
        <v>1</v>
      </c>
      <c r="AA34" s="48">
        <v>0.46693709999999999</v>
      </c>
      <c r="AB34" s="48">
        <v>0.21388289999999999</v>
      </c>
      <c r="AC34" s="258">
        <f t="shared" si="24"/>
        <v>1.5130477316948137</v>
      </c>
      <c r="AD34" s="50">
        <f t="shared" si="16"/>
        <v>0.50274485830714344</v>
      </c>
      <c r="AE34" s="50">
        <f t="shared" si="17"/>
        <v>0.23940249505397071</v>
      </c>
      <c r="AF34" s="258">
        <f t="shared" si="14"/>
        <v>1.4754027464156834</v>
      </c>
      <c r="AG34" s="49">
        <v>0.49288711598739554</v>
      </c>
      <c r="AH34" s="49">
        <v>0.23940249505397071</v>
      </c>
      <c r="AI34" s="48">
        <v>0.46546510000000002</v>
      </c>
      <c r="AJ34" s="48">
        <v>0.14041310000000001</v>
      </c>
      <c r="AK34" s="48">
        <v>0.2093448</v>
      </c>
      <c r="AL34" s="48">
        <v>0.49288711600000001</v>
      </c>
      <c r="AM34" s="48">
        <v>0.2394024951</v>
      </c>
      <c r="AN34" s="55">
        <f t="shared" si="33"/>
        <v>0.4701204283793281</v>
      </c>
      <c r="AO34" s="55">
        <f t="shared" si="36"/>
        <v>0.20037036852687232</v>
      </c>
      <c r="AP34" s="48">
        <v>8.5400000000000004E-2</v>
      </c>
      <c r="AQ34" s="258">
        <f t="shared" si="32"/>
        <v>1.5882485521716874</v>
      </c>
      <c r="AR34" s="258">
        <f t="shared" si="37"/>
        <v>1.5882485521716871</v>
      </c>
      <c r="AS34" s="48">
        <v>0.32544609070000002</v>
      </c>
      <c r="AT34" s="48">
        <v>0.11122430799999999</v>
      </c>
      <c r="AU34" s="258">
        <f t="shared" si="39"/>
        <v>1.8736393164510587</v>
      </c>
      <c r="AV34" s="55">
        <f t="shared" si="38"/>
        <v>0.4058198910394854</v>
      </c>
      <c r="AW34" s="258">
        <f t="shared" si="40"/>
        <v>2.2838017259019949</v>
      </c>
      <c r="AX34" s="48"/>
      <c r="AY34" s="48"/>
      <c r="AZ34" s="48"/>
      <c r="BA34" s="55">
        <f t="shared" si="7"/>
        <v>0.47769166251598155</v>
      </c>
      <c r="BB34" s="48">
        <v>0.18509</v>
      </c>
      <c r="BC34" s="258">
        <v>1.7</v>
      </c>
      <c r="BD34" s="49"/>
      <c r="BE34" s="49"/>
      <c r="BF34" s="27"/>
    </row>
    <row r="35" spans="1:58" ht="15" x14ac:dyDescent="0.25">
      <c r="A35" s="8">
        <f t="shared" si="2"/>
        <v>1929</v>
      </c>
      <c r="B35" s="40">
        <f t="shared" si="25"/>
        <v>0.47643779653927382</v>
      </c>
      <c r="C35" s="40"/>
      <c r="D35" s="40">
        <f t="shared" si="26"/>
        <v>0.22352883584556571</v>
      </c>
      <c r="E35" s="40">
        <f t="shared" si="18"/>
        <v>0.44119737437169554</v>
      </c>
      <c r="F35" s="40"/>
      <c r="G35" s="40">
        <f t="shared" si="19"/>
        <v>0.16941455912713785</v>
      </c>
      <c r="H35" s="39">
        <f t="shared" si="28"/>
        <v>0.45265470000000002</v>
      </c>
      <c r="I35" s="39">
        <f t="shared" si="29"/>
        <v>0.20021639999999999</v>
      </c>
      <c r="J35" s="40">
        <f t="shared" si="34"/>
        <v>0.4656408344711041</v>
      </c>
      <c r="K35" s="40">
        <f t="shared" si="35"/>
        <v>0.19694639248141352</v>
      </c>
      <c r="L35" s="39">
        <f t="shared" si="3"/>
        <v>0.40529658864398255</v>
      </c>
      <c r="M35" s="39">
        <f t="shared" si="4"/>
        <v>0.1110808849</v>
      </c>
      <c r="N35" s="38"/>
      <c r="O35" s="38"/>
      <c r="P35" s="41">
        <f t="shared" si="5"/>
        <v>0.47369132712833356</v>
      </c>
      <c r="Q35" s="40"/>
      <c r="R35" s="41">
        <f t="shared" si="0"/>
        <v>0.18354000000000001</v>
      </c>
      <c r="S35" s="27"/>
      <c r="T35" s="27"/>
      <c r="U35" s="27"/>
      <c r="V35" s="27"/>
      <c r="W35" s="52">
        <f t="shared" si="22"/>
        <v>1.0051077551368435</v>
      </c>
      <c r="X35" s="52">
        <f t="shared" si="23"/>
        <v>1.02732343619238</v>
      </c>
      <c r="Y35" s="53">
        <f t="shared" si="12"/>
        <v>1.02</v>
      </c>
      <c r="Z35" s="53">
        <f t="shared" si="13"/>
        <v>1</v>
      </c>
      <c r="AA35" s="48">
        <v>0.45265470000000002</v>
      </c>
      <c r="AB35" s="48">
        <v>0.20021639999999999</v>
      </c>
      <c r="AC35" s="258">
        <f t="shared" si="24"/>
        <v>1.5486286089069869</v>
      </c>
      <c r="AD35" s="50">
        <f t="shared" si="16"/>
        <v>0.47643779653927382</v>
      </c>
      <c r="AE35" s="50">
        <f t="shared" si="17"/>
        <v>0.22352883584556571</v>
      </c>
      <c r="AF35" s="258">
        <f t="shared" si="14"/>
        <v>1.4895862677037355</v>
      </c>
      <c r="AG35" s="49">
        <v>0.46709587896007237</v>
      </c>
      <c r="AH35" s="49">
        <v>0.22352883584556571</v>
      </c>
      <c r="AI35" s="48">
        <v>0.45035439999999999</v>
      </c>
      <c r="AJ35" s="48">
        <v>0.1454318</v>
      </c>
      <c r="AK35" s="48">
        <v>0.19489129999999999</v>
      </c>
      <c r="AL35" s="48">
        <v>0.46709587899999999</v>
      </c>
      <c r="AM35" s="48">
        <v>0.22352883579999999</v>
      </c>
      <c r="AN35" s="55">
        <f t="shared" si="33"/>
        <v>0.4656408344711041</v>
      </c>
      <c r="AO35" s="55">
        <f t="shared" si="36"/>
        <v>0.19694639248141352</v>
      </c>
      <c r="AP35" s="48">
        <v>8.3299999999999999E-2</v>
      </c>
      <c r="AQ35" s="258">
        <f t="shared" si="32"/>
        <v>1.5966866292921589</v>
      </c>
      <c r="AR35" s="258">
        <f t="shared" si="37"/>
        <v>1.5966866292921587</v>
      </c>
      <c r="AS35" s="48"/>
      <c r="AT35" s="48">
        <v>0.1110808849</v>
      </c>
      <c r="AU35" s="258">
        <f>AU34</f>
        <v>1.8736393164510587</v>
      </c>
      <c r="AV35" s="55">
        <f t="shared" si="38"/>
        <v>0.40529658864398255</v>
      </c>
      <c r="AW35" s="258">
        <f t="shared" si="40"/>
        <v>2.2838017259019949</v>
      </c>
      <c r="AX35" s="48"/>
      <c r="AY35" s="48"/>
      <c r="AZ35" s="48"/>
      <c r="BA35" s="55">
        <f t="shared" si="7"/>
        <v>0.47369132712833356</v>
      </c>
      <c r="BB35" s="48">
        <v>0.18354000000000001</v>
      </c>
      <c r="BC35" s="258">
        <v>1.7</v>
      </c>
      <c r="BD35" s="49"/>
      <c r="BE35" s="49"/>
      <c r="BF35" s="27"/>
    </row>
    <row r="36" spans="1:58" ht="15" x14ac:dyDescent="0.25">
      <c r="A36" s="8">
        <f t="shared" si="2"/>
        <v>1930</v>
      </c>
      <c r="B36" s="40">
        <f t="shared" si="25"/>
        <v>0.44742764084123365</v>
      </c>
      <c r="C36" s="40">
        <f>AVERAGE(B35:B37)</f>
        <v>0.45940202583577122</v>
      </c>
      <c r="D36" s="40">
        <f t="shared" si="26"/>
        <v>0.17223273140378864</v>
      </c>
      <c r="E36" s="40">
        <f t="shared" si="18"/>
        <v>0.42746162220439587</v>
      </c>
      <c r="F36" s="40">
        <f>AVERAGE(E35:E37)</f>
        <v>0.42946982324405353</v>
      </c>
      <c r="G36" s="40">
        <f t="shared" si="19"/>
        <v>0.16532400001507749</v>
      </c>
      <c r="H36" s="39">
        <f t="shared" si="28"/>
        <v>0.42989349999999998</v>
      </c>
      <c r="I36" s="39">
        <f t="shared" si="29"/>
        <v>0.17241480000000001</v>
      </c>
      <c r="J36" s="40">
        <f t="shared" si="34"/>
        <v>0.44324304338888143</v>
      </c>
      <c r="K36" s="40">
        <f t="shared" si="35"/>
        <v>0.18605720004523243</v>
      </c>
      <c r="L36" s="39"/>
      <c r="M36" s="39"/>
      <c r="N36" s="40">
        <f>AX36</f>
        <v>0.40924832322430632</v>
      </c>
      <c r="O36" s="40">
        <f>AY36</f>
        <v>0.13750000000000001</v>
      </c>
      <c r="P36" s="41">
        <f t="shared" si="5"/>
        <v>0.43314599232836559</v>
      </c>
      <c r="Q36" s="40">
        <f>AVERAGE(P35:P37)</f>
        <v>0.45177981265018413</v>
      </c>
      <c r="R36" s="41">
        <f t="shared" si="0"/>
        <v>0.16783000000000001</v>
      </c>
      <c r="S36" s="27"/>
      <c r="T36" s="27"/>
      <c r="U36" s="27"/>
      <c r="V36" s="27"/>
      <c r="W36" s="52">
        <f t="shared" si="22"/>
        <v>1.0171592317172977</v>
      </c>
      <c r="X36" s="52">
        <f t="shared" si="23"/>
        <v>1.0600141528023102</v>
      </c>
      <c r="Y36" s="53">
        <f t="shared" si="12"/>
        <v>1.02</v>
      </c>
      <c r="Z36" s="53">
        <f t="shared" si="13"/>
        <v>1</v>
      </c>
      <c r="AA36" s="48">
        <v>0.42989349999999998</v>
      </c>
      <c r="AB36" s="48">
        <v>0.17241480000000001</v>
      </c>
      <c r="AC36" s="258">
        <f t="shared" si="24"/>
        <v>1.6577873803897667</v>
      </c>
      <c r="AD36" s="50">
        <f t="shared" si="16"/>
        <v>0.44742764084123365</v>
      </c>
      <c r="AE36" s="50">
        <f t="shared" si="17"/>
        <v>0.17223273140378864</v>
      </c>
      <c r="AF36" s="258">
        <f t="shared" si="14"/>
        <v>1.7082544663495514</v>
      </c>
      <c r="AG36" s="49">
        <v>0.43865454984434671</v>
      </c>
      <c r="AH36" s="49">
        <v>0.17223273140378864</v>
      </c>
      <c r="AI36" s="48">
        <v>0.4226413</v>
      </c>
      <c r="AJ36" s="48">
        <v>0.1533002</v>
      </c>
      <c r="AK36" s="48">
        <v>0.1626533</v>
      </c>
      <c r="AL36" s="48">
        <v>0.43865454980000002</v>
      </c>
      <c r="AM36" s="48">
        <v>0.17223273140000001</v>
      </c>
      <c r="AN36" s="55">
        <f t="shared" si="33"/>
        <v>0.44324304338888143</v>
      </c>
      <c r="AO36" s="55">
        <f t="shared" si="36"/>
        <v>0.18605720004523243</v>
      </c>
      <c r="AP36" s="48">
        <v>7.8100000000000003E-2</v>
      </c>
      <c r="AQ36" s="258">
        <f t="shared" si="32"/>
        <v>1.6051247064126308</v>
      </c>
      <c r="AR36" s="258">
        <f t="shared" si="37"/>
        <v>1.6051247064126302</v>
      </c>
      <c r="AS36" s="48"/>
      <c r="AT36" s="48"/>
      <c r="AU36" s="48"/>
      <c r="AV36" s="259"/>
      <c r="AW36" s="258"/>
      <c r="AX36" s="55">
        <f>10*AY36*(0.1^(1/AZ36))</f>
        <v>0.40924832322430632</v>
      </c>
      <c r="AY36" s="48">
        <v>0.13750000000000001</v>
      </c>
      <c r="AZ36" s="258">
        <v>1.9</v>
      </c>
      <c r="BA36" s="55">
        <f t="shared" si="7"/>
        <v>0.43314599232836559</v>
      </c>
      <c r="BB36" s="48">
        <v>0.16783000000000001</v>
      </c>
      <c r="BC36" s="258">
        <v>1.7</v>
      </c>
      <c r="BD36" s="49"/>
      <c r="BE36" s="49"/>
      <c r="BF36" s="27"/>
    </row>
    <row r="37" spans="1:58" ht="15" x14ac:dyDescent="0.25">
      <c r="A37" s="8">
        <f t="shared" si="2"/>
        <v>1931</v>
      </c>
      <c r="B37" s="40">
        <f t="shared" si="25"/>
        <v>0.45434064012680625</v>
      </c>
      <c r="C37" s="40"/>
      <c r="D37" s="40">
        <f t="shared" si="26"/>
        <v>0.15498458756689251</v>
      </c>
      <c r="E37" s="40">
        <f t="shared" si="18"/>
        <v>0.41975047315606934</v>
      </c>
      <c r="F37" s="40"/>
      <c r="G37" s="40">
        <f t="shared" si="19"/>
        <v>0.1683582085848393</v>
      </c>
      <c r="H37" s="39">
        <f t="shared" si="28"/>
        <v>0.42642869999999999</v>
      </c>
      <c r="I37" s="39">
        <f t="shared" si="29"/>
        <v>0.16461970000000001</v>
      </c>
      <c r="J37" s="40">
        <f t="shared" si="34"/>
        <v>0.41307224631213868</v>
      </c>
      <c r="K37" s="40">
        <f t="shared" si="35"/>
        <v>0.17209671716967859</v>
      </c>
      <c r="L37" s="39"/>
      <c r="M37" s="39"/>
      <c r="N37" s="38"/>
      <c r="O37" s="38"/>
      <c r="P37" s="41">
        <f t="shared" si="5"/>
        <v>0.44850211849385307</v>
      </c>
      <c r="Q37" s="40"/>
      <c r="R37" s="41">
        <f t="shared" si="0"/>
        <v>0.17377999999999999</v>
      </c>
      <c r="S37" s="27"/>
      <c r="T37" s="27"/>
      <c r="U37" s="27"/>
      <c r="V37" s="27"/>
      <c r="W37" s="52">
        <f t="shared" si="22"/>
        <v>1.0106351286304516</v>
      </c>
      <c r="X37" s="52">
        <f t="shared" si="23"/>
        <v>1.065558299323911</v>
      </c>
      <c r="Y37" s="53">
        <f t="shared" si="12"/>
        <v>1.02</v>
      </c>
      <c r="Z37" s="53">
        <f t="shared" si="13"/>
        <v>1</v>
      </c>
      <c r="AA37" s="48">
        <v>0.42642869999999999</v>
      </c>
      <c r="AB37" s="48">
        <v>0.16461970000000001</v>
      </c>
      <c r="AC37" s="258">
        <f t="shared" si="24"/>
        <v>1.7046363634559836</v>
      </c>
      <c r="AD37" s="50">
        <f t="shared" si="16"/>
        <v>0.45434064012680625</v>
      </c>
      <c r="AE37" s="50">
        <f t="shared" si="17"/>
        <v>0.15498458756689251</v>
      </c>
      <c r="AF37" s="258">
        <f t="shared" si="14"/>
        <v>1.8765002865490303</v>
      </c>
      <c r="AG37" s="49">
        <v>0.44543200012431983</v>
      </c>
      <c r="AH37" s="49">
        <v>0.15498458756689251</v>
      </c>
      <c r="AI37" s="48">
        <v>0.42194130000000002</v>
      </c>
      <c r="AJ37" s="48">
        <v>0.154145</v>
      </c>
      <c r="AK37" s="48">
        <v>0.1544915</v>
      </c>
      <c r="AL37" s="48">
        <v>0.4454320001</v>
      </c>
      <c r="AM37" s="48">
        <v>0.1549845876</v>
      </c>
      <c r="AN37" s="55">
        <f t="shared" si="33"/>
        <v>0.41307224631213868</v>
      </c>
      <c r="AO37" s="55">
        <f t="shared" si="36"/>
        <v>0.17209671716967859</v>
      </c>
      <c r="AP37" s="48">
        <v>7.17E-2</v>
      </c>
      <c r="AQ37" s="258">
        <f t="shared" si="32"/>
        <v>1.6135627835331019</v>
      </c>
      <c r="AR37" s="258">
        <f t="shared" si="37"/>
        <v>1.6135627835331017</v>
      </c>
      <c r="AS37" s="48"/>
      <c r="AT37" s="48"/>
      <c r="AU37" s="48"/>
      <c r="AV37" s="259"/>
      <c r="AW37" s="258"/>
      <c r="AX37" s="48"/>
      <c r="AY37" s="48"/>
      <c r="AZ37" s="48"/>
      <c r="BA37" s="55">
        <f t="shared" si="7"/>
        <v>0.44850211849385307</v>
      </c>
      <c r="BB37" s="48">
        <v>0.17377999999999999</v>
      </c>
      <c r="BC37" s="258">
        <v>1.7</v>
      </c>
      <c r="BD37" s="49"/>
      <c r="BE37" s="49"/>
      <c r="BF37" s="27"/>
    </row>
    <row r="38" spans="1:58" ht="15" x14ac:dyDescent="0.25">
      <c r="A38" s="8">
        <f t="shared" si="2"/>
        <v>1932</v>
      </c>
      <c r="B38" s="40">
        <f t="shared" si="25"/>
        <v>0.47297616012806742</v>
      </c>
      <c r="C38" s="40"/>
      <c r="D38" s="40">
        <f t="shared" si="26"/>
        <v>0.15555930046295793</v>
      </c>
      <c r="E38" s="40">
        <f t="shared" si="18"/>
        <v>0.42053569771117849</v>
      </c>
      <c r="F38" s="40"/>
      <c r="G38" s="40">
        <f t="shared" si="19"/>
        <v>0.14909357543888993</v>
      </c>
      <c r="H38" s="39">
        <f t="shared" si="28"/>
        <v>0.4480847</v>
      </c>
      <c r="I38" s="39">
        <f t="shared" si="29"/>
        <v>0.168712</v>
      </c>
      <c r="J38" s="40">
        <f t="shared" si="34"/>
        <v>0.40170919123353555</v>
      </c>
      <c r="K38" s="40">
        <f t="shared" si="35"/>
        <v>0.16612471651666977</v>
      </c>
      <c r="L38" s="39">
        <f t="shared" si="3"/>
        <v>0.41181320189999998</v>
      </c>
      <c r="M38" s="39">
        <f t="shared" si="4"/>
        <v>0.11244400979999999</v>
      </c>
      <c r="N38" s="38"/>
      <c r="O38" s="38"/>
      <c r="P38" s="41">
        <f t="shared" si="5"/>
        <v>0.45319928649741398</v>
      </c>
      <c r="Q38" s="40"/>
      <c r="R38" s="41">
        <f t="shared" si="0"/>
        <v>0.17560000000000001</v>
      </c>
      <c r="S38" s="27"/>
      <c r="T38" s="27"/>
      <c r="U38" s="27"/>
      <c r="V38" s="27"/>
      <c r="W38" s="52">
        <f t="shared" si="22"/>
        <v>1.0025831774178608</v>
      </c>
      <c r="X38" s="52">
        <f t="shared" si="23"/>
        <v>1.0605034864636704</v>
      </c>
      <c r="Y38" s="53">
        <f t="shared" si="12"/>
        <v>1.02</v>
      </c>
      <c r="Z38" s="53">
        <f t="shared" si="13"/>
        <v>1</v>
      </c>
      <c r="AA38" s="48">
        <v>0.4480847</v>
      </c>
      <c r="AB38" s="48">
        <v>0.168712</v>
      </c>
      <c r="AC38" s="258">
        <f t="shared" si="24"/>
        <v>1.7367567903416607</v>
      </c>
      <c r="AD38" s="50">
        <f t="shared" si="16"/>
        <v>0.47297616012806742</v>
      </c>
      <c r="AE38" s="50">
        <f t="shared" si="17"/>
        <v>0.15555930046295793</v>
      </c>
      <c r="AF38" s="258">
        <f t="shared" si="14"/>
        <v>1.9340237565237683</v>
      </c>
      <c r="AG38" s="49">
        <v>0.46370211777261511</v>
      </c>
      <c r="AH38" s="49">
        <v>0.15555930046295793</v>
      </c>
      <c r="AI38" s="48">
        <v>0.4469302</v>
      </c>
      <c r="AJ38" s="48">
        <v>0.1474298</v>
      </c>
      <c r="AK38" s="48">
        <v>0.1590867</v>
      </c>
      <c r="AL38" s="48">
        <v>0.46370211779999998</v>
      </c>
      <c r="AM38" s="48">
        <v>0.1555593005</v>
      </c>
      <c r="AN38" s="55">
        <f t="shared" si="33"/>
        <v>0.40170919123353555</v>
      </c>
      <c r="AO38" s="55">
        <f t="shared" si="36"/>
        <v>0.16612471651666977</v>
      </c>
      <c r="AP38" s="48">
        <v>6.8699999999999997E-2</v>
      </c>
      <c r="AQ38" s="258">
        <f t="shared" si="32"/>
        <v>1.6220008606535736</v>
      </c>
      <c r="AR38" s="258">
        <f t="shared" si="37"/>
        <v>1.6220008606535732</v>
      </c>
      <c r="AS38" s="48">
        <v>0.41181320189999998</v>
      </c>
      <c r="AT38" s="48">
        <v>0.11244400979999999</v>
      </c>
      <c r="AU38" s="258">
        <f t="shared" ref="AU38:AU42" si="41">LN(10)/LN(AT38/(0.1*AS38))</f>
        <v>2.2923368640840605</v>
      </c>
      <c r="AV38" s="259">
        <f>AS38</f>
        <v>0.41181320189999998</v>
      </c>
      <c r="AW38" s="258">
        <f t="shared" ref="AW38:AW42" si="42">AU38</f>
        <v>2.2923368640840605</v>
      </c>
      <c r="AX38" s="48"/>
      <c r="AY38" s="48"/>
      <c r="AZ38" s="48"/>
      <c r="BA38" s="55">
        <f t="shared" si="7"/>
        <v>0.45319928649741398</v>
      </c>
      <c r="BB38" s="48">
        <v>0.17560000000000001</v>
      </c>
      <c r="BC38" s="258">
        <v>1.7</v>
      </c>
      <c r="BD38" s="49"/>
      <c r="BE38" s="49"/>
      <c r="BF38" s="27"/>
    </row>
    <row r="39" spans="1:58" ht="15" x14ac:dyDescent="0.25">
      <c r="A39" s="8">
        <f t="shared" ref="A39:A70" si="43">A38+1</f>
        <v>1933</v>
      </c>
      <c r="B39" s="40">
        <f t="shared" si="25"/>
        <v>0.46513850719172994</v>
      </c>
      <c r="C39" s="40"/>
      <c r="D39" s="40">
        <f t="shared" si="26"/>
        <v>0.16460087350020167</v>
      </c>
      <c r="E39" s="40">
        <f t="shared" si="18"/>
        <v>0.42117952874633652</v>
      </c>
      <c r="F39" s="40"/>
      <c r="G39" s="40">
        <f t="shared" si="19"/>
        <v>0.14988887646056825</v>
      </c>
      <c r="H39" s="39">
        <f t="shared" si="28"/>
        <v>0.46662100000000001</v>
      </c>
      <c r="I39" s="39">
        <f t="shared" si="29"/>
        <v>0.17660219999999999</v>
      </c>
      <c r="J39" s="40">
        <f t="shared" si="34"/>
        <v>0.40053477886895922</v>
      </c>
      <c r="K39" s="40">
        <f t="shared" si="35"/>
        <v>0.16442657198170479</v>
      </c>
      <c r="L39" s="39">
        <f t="shared" si="3"/>
        <v>0.39638280737005044</v>
      </c>
      <c r="M39" s="39">
        <f t="shared" si="4"/>
        <v>0.1086378574</v>
      </c>
      <c r="N39" s="38"/>
      <c r="O39" s="38"/>
      <c r="P39" s="41">
        <f t="shared" si="5"/>
        <v>0.47167825512680744</v>
      </c>
      <c r="Q39" s="40"/>
      <c r="R39" s="41">
        <f t="shared" si="0"/>
        <v>0.18276000000000001</v>
      </c>
      <c r="S39" s="27"/>
      <c r="T39" s="27"/>
      <c r="U39" s="27"/>
      <c r="V39" s="27"/>
      <c r="W39" s="52">
        <f t="shared" si="22"/>
        <v>0.9963906486988463</v>
      </c>
      <c r="X39" s="52">
        <f t="shared" si="23"/>
        <v>1.0496865244753415</v>
      </c>
      <c r="Y39" s="53">
        <f t="shared" si="12"/>
        <v>1.02</v>
      </c>
      <c r="Z39" s="53">
        <f t="shared" si="13"/>
        <v>1</v>
      </c>
      <c r="AA39" s="48">
        <v>0.46662100000000001</v>
      </c>
      <c r="AB39" s="48">
        <v>0.17660219999999999</v>
      </c>
      <c r="AC39" s="258">
        <f t="shared" si="24"/>
        <v>1.7300085378817285</v>
      </c>
      <c r="AD39" s="50">
        <f t="shared" si="16"/>
        <v>0.46513850719172994</v>
      </c>
      <c r="AE39" s="50">
        <f t="shared" si="17"/>
        <v>0.16460087350020167</v>
      </c>
      <c r="AF39" s="258">
        <f t="shared" si="14"/>
        <v>1.8219919649165595</v>
      </c>
      <c r="AG39" s="49">
        <v>0.4560181443056176</v>
      </c>
      <c r="AH39" s="49">
        <v>0.16460087350020167</v>
      </c>
      <c r="AI39" s="48">
        <v>0.46831129999999999</v>
      </c>
      <c r="AJ39" s="48">
        <v>0.1416692</v>
      </c>
      <c r="AK39" s="48">
        <v>0.1682428</v>
      </c>
      <c r="AL39" s="48">
        <v>0.45601814429999998</v>
      </c>
      <c r="AM39" s="48">
        <v>0.16460087349999999</v>
      </c>
      <c r="AN39" s="55">
        <f t="shared" si="33"/>
        <v>0.40053477886895922</v>
      </c>
      <c r="AO39" s="55">
        <f t="shared" si="36"/>
        <v>0.16442657198170479</v>
      </c>
      <c r="AP39" s="48">
        <v>6.7500000000000004E-2</v>
      </c>
      <c r="AQ39" s="258">
        <f t="shared" si="32"/>
        <v>1.6304389377740449</v>
      </c>
      <c r="AR39" s="258">
        <f t="shared" si="37"/>
        <v>1.6304389377740447</v>
      </c>
      <c r="AS39" s="48"/>
      <c r="AT39" s="48">
        <v>0.1086378574</v>
      </c>
      <c r="AU39" s="258">
        <f>AVERAGE(AU38,AU40)</f>
        <v>2.2838017259019949</v>
      </c>
      <c r="AV39" s="55">
        <f t="shared" ref="AV39:AV44" si="44">10*AT39*(0.1^(1/AW39))</f>
        <v>0.39638280737005044</v>
      </c>
      <c r="AW39" s="258">
        <f t="shared" si="42"/>
        <v>2.2838017259019949</v>
      </c>
      <c r="AX39" s="48"/>
      <c r="AY39" s="48"/>
      <c r="AZ39" s="48"/>
      <c r="BA39" s="55">
        <f t="shared" si="7"/>
        <v>0.47167825512680744</v>
      </c>
      <c r="BB39" s="48">
        <v>0.18276000000000001</v>
      </c>
      <c r="BC39" s="258">
        <v>1.7</v>
      </c>
      <c r="BD39" s="49"/>
      <c r="BE39" s="49"/>
      <c r="BF39" s="27"/>
    </row>
    <row r="40" spans="1:58" ht="15" x14ac:dyDescent="0.25">
      <c r="A40" s="8">
        <f t="shared" si="43"/>
        <v>1934</v>
      </c>
      <c r="B40" s="40">
        <f t="shared" si="25"/>
        <v>0.4669921281158651</v>
      </c>
      <c r="C40" s="40"/>
      <c r="D40" s="40">
        <f t="shared" si="26"/>
        <v>0.16396989069448942</v>
      </c>
      <c r="E40" s="40">
        <f t="shared" si="18"/>
        <v>0.41587990198437658</v>
      </c>
      <c r="F40" s="40"/>
      <c r="G40" s="40">
        <f t="shared" si="19"/>
        <v>0.14321348241783616</v>
      </c>
      <c r="H40" s="39">
        <f t="shared" si="28"/>
        <v>0.47283229999999998</v>
      </c>
      <c r="I40" s="39">
        <f t="shared" si="29"/>
        <v>0.1763747</v>
      </c>
      <c r="J40" s="40">
        <f t="shared" si="34"/>
        <v>0.40820833603750628</v>
      </c>
      <c r="K40" s="40">
        <f t="shared" si="35"/>
        <v>0.16636263157134454</v>
      </c>
      <c r="L40" s="39">
        <f t="shared" si="3"/>
        <v>0.40207897190000003</v>
      </c>
      <c r="M40" s="39">
        <f t="shared" si="4"/>
        <v>0.1106165981</v>
      </c>
      <c r="N40" s="40">
        <f t="shared" ref="N40:N41" si="45">AX40</f>
        <v>0.38040000000000002</v>
      </c>
      <c r="O40" s="40">
        <f t="shared" ref="O40:O41" si="46">AY40</f>
        <v>0.1195</v>
      </c>
      <c r="P40" s="41">
        <f t="shared" si="5"/>
        <v>0.489331348063267</v>
      </c>
      <c r="Q40" s="40"/>
      <c r="R40" s="41">
        <f t="shared" si="0"/>
        <v>0.18959999999999999</v>
      </c>
      <c r="S40" s="27"/>
      <c r="T40" s="27"/>
      <c r="U40" s="27"/>
      <c r="V40" s="27"/>
      <c r="W40" s="52">
        <f t="shared" si="22"/>
        <v>0.99952437051494603</v>
      </c>
      <c r="X40" s="52">
        <f t="shared" si="23"/>
        <v>1.0646807883872782</v>
      </c>
      <c r="Y40" s="53">
        <f t="shared" si="12"/>
        <v>1.02</v>
      </c>
      <c r="Z40" s="53">
        <f t="shared" si="13"/>
        <v>1</v>
      </c>
      <c r="AA40" s="48">
        <v>0.47283229999999998</v>
      </c>
      <c r="AB40" s="48">
        <v>0.1763747</v>
      </c>
      <c r="AC40" s="258">
        <f t="shared" si="24"/>
        <v>1.7490799566917821</v>
      </c>
      <c r="AD40" s="50">
        <f t="shared" si="16"/>
        <v>0.4669921281158651</v>
      </c>
      <c r="AE40" s="50">
        <f t="shared" si="17"/>
        <v>0.16396989069448942</v>
      </c>
      <c r="AF40" s="258">
        <f t="shared" si="14"/>
        <v>1.8333333273145345</v>
      </c>
      <c r="AG40" s="49">
        <v>0.45783541972143638</v>
      </c>
      <c r="AH40" s="49">
        <v>0.16396989069448942</v>
      </c>
      <c r="AI40" s="48">
        <v>0.47305730000000001</v>
      </c>
      <c r="AJ40" s="48">
        <v>0.1404726</v>
      </c>
      <c r="AK40" s="48">
        <v>0.16565969999999999</v>
      </c>
      <c r="AL40" s="48">
        <v>0.45783541970000002</v>
      </c>
      <c r="AM40" s="48">
        <v>0.16396989070000001</v>
      </c>
      <c r="AN40" s="55">
        <f t="shared" si="33"/>
        <v>0.40820833603750628</v>
      </c>
      <c r="AO40" s="55">
        <f t="shared" si="36"/>
        <v>0.16636263157134454</v>
      </c>
      <c r="AP40" s="48">
        <v>6.7799999999999999E-2</v>
      </c>
      <c r="AQ40" s="258">
        <f t="shared" si="32"/>
        <v>1.6388770148945166</v>
      </c>
      <c r="AR40" s="258">
        <f t="shared" si="37"/>
        <v>1.6388770148945162</v>
      </c>
      <c r="AS40" s="48">
        <v>0.40207897190000003</v>
      </c>
      <c r="AT40" s="48">
        <v>0.1106165981</v>
      </c>
      <c r="AU40" s="258">
        <f t="shared" si="41"/>
        <v>2.2752665877199298</v>
      </c>
      <c r="AV40" s="259">
        <f>AS40</f>
        <v>0.40207897190000003</v>
      </c>
      <c r="AW40" s="258">
        <f t="shared" si="42"/>
        <v>2.2752665877199298</v>
      </c>
      <c r="AX40" s="48">
        <v>0.38040000000000002</v>
      </c>
      <c r="AY40" s="48">
        <v>0.1195</v>
      </c>
      <c r="AZ40" s="258">
        <f t="shared" ref="AZ40:AZ41" si="47">LN(10)/LN(AY40/(0.1*AX40))</f>
        <v>2.0115568081680739</v>
      </c>
      <c r="BA40" s="55">
        <f t="shared" si="7"/>
        <v>0.489331348063267</v>
      </c>
      <c r="BB40" s="48">
        <v>0.18959999999999999</v>
      </c>
      <c r="BC40" s="258">
        <v>1.7</v>
      </c>
      <c r="BD40" s="49"/>
      <c r="BE40" s="49"/>
      <c r="BF40" s="27"/>
    </row>
    <row r="41" spans="1:58" ht="15" x14ac:dyDescent="0.25">
      <c r="A41" s="8">
        <f t="shared" si="43"/>
        <v>1935</v>
      </c>
      <c r="B41" s="40">
        <f t="shared" si="25"/>
        <v>0.45383862366678346</v>
      </c>
      <c r="C41" s="40">
        <f>AVERAGE(B40:B42)</f>
        <v>0.46536241924876887</v>
      </c>
      <c r="D41" s="40">
        <f t="shared" si="26"/>
        <v>0.16676285163429341</v>
      </c>
      <c r="E41" s="40">
        <f t="shared" si="18"/>
        <v>0.41244517153812837</v>
      </c>
      <c r="F41" s="40">
        <f>AVERAGE(E40:E42)</f>
        <v>0.41473705669388322</v>
      </c>
      <c r="G41" s="40">
        <f t="shared" si="19"/>
        <v>0.14990025141190161</v>
      </c>
      <c r="H41" s="39">
        <f t="shared" si="28"/>
        <v>0.48307899999999998</v>
      </c>
      <c r="I41" s="39">
        <f t="shared" si="29"/>
        <v>0.18385989999999999</v>
      </c>
      <c r="J41" s="40">
        <f t="shared" si="34"/>
        <v>0.42512087266831766</v>
      </c>
      <c r="K41" s="40">
        <f t="shared" si="35"/>
        <v>0.17201282724760647</v>
      </c>
      <c r="L41" s="39">
        <f t="shared" si="3"/>
        <v>0.3799808134841961</v>
      </c>
      <c r="M41" s="39">
        <f t="shared" si="4"/>
        <v>0.12052827839999999</v>
      </c>
      <c r="N41" s="40">
        <f t="shared" si="45"/>
        <v>0.36159999999999998</v>
      </c>
      <c r="O41" s="40">
        <f t="shared" si="46"/>
        <v>0.1232</v>
      </c>
      <c r="P41" s="41">
        <f t="shared" si="5"/>
        <v>0.48367926128975142</v>
      </c>
      <c r="Q41" s="40">
        <f>AVERAGE(P40:P42)</f>
        <v>0.48500410354716611</v>
      </c>
      <c r="R41" s="41">
        <f t="shared" si="0"/>
        <v>0.18740999999999999</v>
      </c>
      <c r="S41" s="27"/>
      <c r="T41" s="27"/>
      <c r="U41" s="27"/>
      <c r="V41" s="27"/>
      <c r="W41" s="52">
        <f t="shared" si="22"/>
        <v>0.99491236008372363</v>
      </c>
      <c r="X41" s="52">
        <f t="shared" si="23"/>
        <v>1.0485686112475099</v>
      </c>
      <c r="Y41" s="53">
        <f t="shared" si="12"/>
        <v>1.02</v>
      </c>
      <c r="Z41" s="53">
        <f t="shared" si="13"/>
        <v>1</v>
      </c>
      <c r="AA41" s="48">
        <v>0.48307899999999998</v>
      </c>
      <c r="AB41" s="48">
        <v>0.18385989999999999</v>
      </c>
      <c r="AC41" s="258">
        <f t="shared" si="24"/>
        <v>1.722745296542304</v>
      </c>
      <c r="AD41" s="50">
        <f t="shared" si="16"/>
        <v>0.45383862366678346</v>
      </c>
      <c r="AE41" s="50">
        <f t="shared" si="17"/>
        <v>0.16676285163429341</v>
      </c>
      <c r="AF41" s="258">
        <f t="shared" si="14"/>
        <v>1.7692919095768878</v>
      </c>
      <c r="AG41" s="49">
        <v>0.44493982712429753</v>
      </c>
      <c r="AH41" s="49">
        <v>0.16676285163429341</v>
      </c>
      <c r="AI41" s="48">
        <v>0.48554930000000002</v>
      </c>
      <c r="AJ41" s="48">
        <v>0.13710510000000001</v>
      </c>
      <c r="AK41" s="48">
        <v>0.17534369999999999</v>
      </c>
      <c r="AL41" s="48">
        <v>0.44493982710000002</v>
      </c>
      <c r="AM41" s="48">
        <v>0.16676285160000001</v>
      </c>
      <c r="AN41" s="55">
        <f t="shared" si="33"/>
        <v>0.42512087266831766</v>
      </c>
      <c r="AO41" s="55">
        <f t="shared" si="36"/>
        <v>0.17201282724760647</v>
      </c>
      <c r="AP41" s="48">
        <v>6.9599999999999995E-2</v>
      </c>
      <c r="AQ41" s="258">
        <f t="shared" si="32"/>
        <v>1.6473150920149882</v>
      </c>
      <c r="AR41" s="258">
        <f t="shared" si="37"/>
        <v>1.6473150920149877</v>
      </c>
      <c r="AS41" s="48"/>
      <c r="AT41" s="48">
        <v>0.12052827839999999</v>
      </c>
      <c r="AU41" s="258">
        <f>AVERAGE(AU40,AU42)</f>
        <v>1.9947049159208228</v>
      </c>
      <c r="AV41" s="55">
        <f t="shared" si="44"/>
        <v>0.3799808134841961</v>
      </c>
      <c r="AW41" s="258">
        <f t="shared" si="42"/>
        <v>1.9947049159208228</v>
      </c>
      <c r="AX41" s="48">
        <v>0.36159999999999998</v>
      </c>
      <c r="AY41" s="48">
        <v>0.1232</v>
      </c>
      <c r="AZ41" s="258">
        <f t="shared" si="47"/>
        <v>1.8783494985648135</v>
      </c>
      <c r="BA41" s="55">
        <f t="shared" si="7"/>
        <v>0.48367926128975142</v>
      </c>
      <c r="BB41" s="48">
        <v>0.18740999999999999</v>
      </c>
      <c r="BC41" s="258">
        <v>1.7</v>
      </c>
      <c r="BD41" s="49"/>
      <c r="BE41" s="49"/>
      <c r="BF41" s="27"/>
    </row>
    <row r="42" spans="1:58" ht="15" x14ac:dyDescent="0.25">
      <c r="A42" s="8">
        <f t="shared" si="43"/>
        <v>1936</v>
      </c>
      <c r="B42" s="40">
        <f t="shared" si="25"/>
        <v>0.47525650596365787</v>
      </c>
      <c r="C42" s="40"/>
      <c r="D42" s="40">
        <f t="shared" si="26"/>
        <v>0.1928824418021155</v>
      </c>
      <c r="E42" s="40">
        <f t="shared" si="18"/>
        <v>0.4158860965591446</v>
      </c>
      <c r="F42" s="40"/>
      <c r="G42" s="40">
        <f t="shared" si="19"/>
        <v>0.16136017227912994</v>
      </c>
      <c r="H42" s="39">
        <f t="shared" si="28"/>
        <v>0.45692899999999997</v>
      </c>
      <c r="I42" s="39">
        <f t="shared" si="29"/>
        <v>0.17300760000000001</v>
      </c>
      <c r="J42" s="40">
        <f t="shared" si="34"/>
        <v>0.43555781907743385</v>
      </c>
      <c r="K42" s="40">
        <f t="shared" si="35"/>
        <v>0.17498489843738974</v>
      </c>
      <c r="L42" s="39">
        <f t="shared" si="3"/>
        <v>0.35517147059999998</v>
      </c>
      <c r="M42" s="39">
        <f t="shared" si="4"/>
        <v>0.13608801840000001</v>
      </c>
      <c r="N42" s="38"/>
      <c r="O42" s="38"/>
      <c r="P42" s="41">
        <f t="shared" si="5"/>
        <v>0.48200170128847974</v>
      </c>
      <c r="Q42" s="40"/>
      <c r="R42" s="41">
        <f t="shared" si="0"/>
        <v>0.18676000000000001</v>
      </c>
      <c r="S42" s="27"/>
      <c r="T42" s="27"/>
      <c r="U42" s="27"/>
      <c r="V42" s="27"/>
      <c r="W42" s="52">
        <f t="shared" si="22"/>
        <v>1.0069470307635959</v>
      </c>
      <c r="X42" s="52">
        <f t="shared" si="23"/>
        <v>1.064719812519078</v>
      </c>
      <c r="Y42" s="53">
        <f t="shared" si="12"/>
        <v>1.02</v>
      </c>
      <c r="Z42" s="53">
        <f t="shared" si="13"/>
        <v>1</v>
      </c>
      <c r="AA42" s="48">
        <v>0.45692899999999997</v>
      </c>
      <c r="AB42" s="48">
        <v>0.17300760000000001</v>
      </c>
      <c r="AC42" s="258">
        <f t="shared" si="24"/>
        <v>1.7294561304091385</v>
      </c>
      <c r="AD42" s="50">
        <f t="shared" si="16"/>
        <v>0.47525650596365787</v>
      </c>
      <c r="AE42" s="50">
        <f t="shared" si="17"/>
        <v>0.1928824418021155</v>
      </c>
      <c r="AF42" s="258">
        <f t="shared" si="14"/>
        <v>1.643751065738825</v>
      </c>
      <c r="AG42" s="49">
        <v>0.46593775094476259</v>
      </c>
      <c r="AH42" s="49">
        <v>0.1928824418021155</v>
      </c>
      <c r="AI42" s="48">
        <v>0.45377659999999997</v>
      </c>
      <c r="AJ42" s="48">
        <v>0.14294190000000001</v>
      </c>
      <c r="AK42" s="48">
        <v>0.1624912</v>
      </c>
      <c r="AL42" s="48">
        <v>0.4659377509</v>
      </c>
      <c r="AM42" s="48">
        <v>0.1928824418</v>
      </c>
      <c r="AN42" s="55">
        <f t="shared" si="33"/>
        <v>0.43555781907743385</v>
      </c>
      <c r="AO42" s="55">
        <f t="shared" si="36"/>
        <v>0.17498489843738974</v>
      </c>
      <c r="AP42" s="48">
        <v>7.0300000000000001E-2</v>
      </c>
      <c r="AQ42" s="258">
        <f t="shared" si="32"/>
        <v>1.6557531691354597</v>
      </c>
      <c r="AR42" s="258">
        <f t="shared" si="37"/>
        <v>1.6557531691354592</v>
      </c>
      <c r="AS42" s="48">
        <v>0.35517147059999998</v>
      </c>
      <c r="AT42" s="48">
        <v>0.13608801840000001</v>
      </c>
      <c r="AU42" s="258">
        <f t="shared" si="41"/>
        <v>1.7141432441217159</v>
      </c>
      <c r="AV42" s="259">
        <f>AS42</f>
        <v>0.35517147059999998</v>
      </c>
      <c r="AW42" s="258">
        <f t="shared" si="42"/>
        <v>1.7141432441217159</v>
      </c>
      <c r="AX42" s="48"/>
      <c r="AY42" s="48"/>
      <c r="AZ42" s="48"/>
      <c r="BA42" s="55">
        <f t="shared" si="7"/>
        <v>0.48200170128847974</v>
      </c>
      <c r="BB42" s="48">
        <v>0.18676000000000001</v>
      </c>
      <c r="BC42" s="258">
        <v>1.7</v>
      </c>
      <c r="BD42" s="49"/>
      <c r="BE42" s="49"/>
      <c r="BF42" s="27"/>
    </row>
    <row r="43" spans="1:58" ht="15" x14ac:dyDescent="0.25">
      <c r="A43" s="8">
        <f t="shared" si="43"/>
        <v>1937</v>
      </c>
      <c r="B43" s="40">
        <f t="shared" si="25"/>
        <v>0.45116039995791779</v>
      </c>
      <c r="C43" s="40"/>
      <c r="D43" s="40">
        <f t="shared" si="26"/>
        <v>0.17149341603070714</v>
      </c>
      <c r="E43" s="40">
        <f t="shared" si="18"/>
        <v>0.41850068242091726</v>
      </c>
      <c r="F43" s="40"/>
      <c r="G43" s="40">
        <f t="shared" si="19"/>
        <v>0.16451399996666666</v>
      </c>
      <c r="H43" s="39">
        <f t="shared" si="28"/>
        <v>0.44988089999999997</v>
      </c>
      <c r="I43" s="39">
        <f t="shared" si="29"/>
        <v>0.17452860000000001</v>
      </c>
      <c r="J43" s="40">
        <f t="shared" si="34"/>
        <v>0.41619419183499246</v>
      </c>
      <c r="K43" s="40">
        <f t="shared" si="35"/>
        <v>0.16980000000000001</v>
      </c>
      <c r="L43" s="39">
        <f t="shared" si="3"/>
        <v>0.38942695542775935</v>
      </c>
      <c r="M43" s="39">
        <f t="shared" si="4"/>
        <v>0.14921339989999999</v>
      </c>
      <c r="N43" s="38"/>
      <c r="O43" s="38"/>
      <c r="P43" s="41">
        <f t="shared" si="5"/>
        <v>0.49717716714613802</v>
      </c>
      <c r="Q43" s="40"/>
      <c r="R43" s="41">
        <f t="shared" si="0"/>
        <v>0.19264000000000001</v>
      </c>
      <c r="S43" s="27"/>
      <c r="T43" s="27"/>
      <c r="U43" s="27"/>
      <c r="V43" s="27"/>
      <c r="W43" s="52">
        <f t="shared" si="22"/>
        <v>0.99996376950112154</v>
      </c>
      <c r="X43" s="52">
        <f t="shared" si="23"/>
        <v>1.0568248495406745</v>
      </c>
      <c r="Y43" s="53">
        <f t="shared" si="12"/>
        <v>1.02</v>
      </c>
      <c r="Z43" s="53">
        <f t="shared" si="13"/>
        <v>1</v>
      </c>
      <c r="AA43" s="48">
        <v>0.44988089999999997</v>
      </c>
      <c r="AB43" s="48">
        <v>0.17452860000000001</v>
      </c>
      <c r="AC43" s="258">
        <f t="shared" si="24"/>
        <v>1.6984588448722064</v>
      </c>
      <c r="AD43" s="50">
        <f t="shared" si="16"/>
        <v>0.45116039995791779</v>
      </c>
      <c r="AE43" s="50">
        <f t="shared" si="17"/>
        <v>0.17149341603070714</v>
      </c>
      <c r="AF43" s="258">
        <f t="shared" si="14"/>
        <v>1.7243862477407399</v>
      </c>
      <c r="AG43" s="49">
        <v>0.44231411760580175</v>
      </c>
      <c r="AH43" s="49">
        <v>0.17149341603070714</v>
      </c>
      <c r="AI43" s="48">
        <v>0.4498972</v>
      </c>
      <c r="AJ43" s="48">
        <v>0.1463228</v>
      </c>
      <c r="AK43" s="48">
        <v>0.16514429999999999</v>
      </c>
      <c r="AL43" s="48">
        <v>0.4423141176</v>
      </c>
      <c r="AM43" s="48">
        <v>0.17149341600000001</v>
      </c>
      <c r="AN43" s="55">
        <f>B139</f>
        <v>0.41619419183499246</v>
      </c>
      <c r="AO43" s="48">
        <v>0.16980000000000001</v>
      </c>
      <c r="AP43" s="48">
        <v>6.59E-2</v>
      </c>
      <c r="AQ43" s="258">
        <f t="shared" si="32"/>
        <v>1.6376216165663464</v>
      </c>
      <c r="AR43" s="258">
        <f>LN(10)/LN(AP43/(0.1*AO43))</f>
        <v>1.6979435547378186</v>
      </c>
      <c r="AS43" s="48"/>
      <c r="AT43" s="48">
        <v>0.14921339989999999</v>
      </c>
      <c r="AU43" s="258">
        <f>AU42</f>
        <v>1.7141432441217159</v>
      </c>
      <c r="AV43" s="55">
        <f t="shared" si="44"/>
        <v>0.38942695542775935</v>
      </c>
      <c r="AW43" s="258">
        <f>AW42</f>
        <v>1.7141432441217159</v>
      </c>
      <c r="AX43" s="48"/>
      <c r="AY43" s="48"/>
      <c r="AZ43" s="48"/>
      <c r="BA43" s="55">
        <f t="shared" si="7"/>
        <v>0.49717716714613802</v>
      </c>
      <c r="BB43" s="48">
        <v>0.19264000000000001</v>
      </c>
      <c r="BC43" s="258">
        <v>1.7</v>
      </c>
      <c r="BD43" s="49"/>
      <c r="BE43" s="49"/>
      <c r="BF43" s="27"/>
    </row>
    <row r="44" spans="1:58" ht="15" x14ac:dyDescent="0.25">
      <c r="A44" s="8">
        <f t="shared" si="43"/>
        <v>1938</v>
      </c>
      <c r="B44" s="40">
        <f t="shared" si="25"/>
        <v>0.44956334322187308</v>
      </c>
      <c r="C44" s="40"/>
      <c r="D44" s="40">
        <f t="shared" si="26"/>
        <v>0.15754923180145183</v>
      </c>
      <c r="E44" s="40">
        <f t="shared" si="18"/>
        <v>0.42869625177565712</v>
      </c>
      <c r="F44" s="40"/>
      <c r="G44" s="40">
        <f t="shared" si="19"/>
        <v>0.16629039930316655</v>
      </c>
      <c r="H44" s="39">
        <f t="shared" si="28"/>
        <v>0.43736849999999999</v>
      </c>
      <c r="I44" s="39">
        <f t="shared" si="29"/>
        <v>0.1651695</v>
      </c>
      <c r="J44" s="40">
        <f t="shared" si="34"/>
        <v>0.43109781550595311</v>
      </c>
      <c r="K44" s="40">
        <f t="shared" si="35"/>
        <v>0.1736848751094997</v>
      </c>
      <c r="L44" s="39">
        <f t="shared" si="3"/>
        <v>0.41762243982101821</v>
      </c>
      <c r="M44" s="39">
        <f t="shared" si="4"/>
        <v>0.16001682280000001</v>
      </c>
      <c r="N44" s="38"/>
      <c r="O44" s="38"/>
      <c r="P44" s="41">
        <f t="shared" si="5"/>
        <v>0.51415923608208891</v>
      </c>
      <c r="Q44" s="40"/>
      <c r="R44" s="41">
        <f t="shared" si="0"/>
        <v>0.19922000000000001</v>
      </c>
      <c r="S44" s="27"/>
      <c r="T44" s="27"/>
      <c r="U44" s="27"/>
      <c r="V44" s="27"/>
      <c r="W44" s="52">
        <f t="shared" si="22"/>
        <v>1.000021949936311</v>
      </c>
      <c r="X44" s="52">
        <f t="shared" si="23"/>
        <v>1.0792584674052108</v>
      </c>
      <c r="Y44" s="53">
        <f t="shared" si="12"/>
        <v>1.02</v>
      </c>
      <c r="Z44" s="53">
        <f t="shared" si="13"/>
        <v>1</v>
      </c>
      <c r="AA44" s="48">
        <v>0.43736849999999999</v>
      </c>
      <c r="AB44" s="48">
        <v>0.1651695</v>
      </c>
      <c r="AC44" s="258">
        <f t="shared" si="24"/>
        <v>1.7328549296743758</v>
      </c>
      <c r="AD44" s="50">
        <f t="shared" si="16"/>
        <v>0.44956334322187308</v>
      </c>
      <c r="AE44" s="50">
        <f t="shared" si="17"/>
        <v>0.15754923180145183</v>
      </c>
      <c r="AF44" s="258">
        <f t="shared" si="14"/>
        <v>1.8361244338326064</v>
      </c>
      <c r="AG44" s="49">
        <v>0.44074837570771869</v>
      </c>
      <c r="AH44" s="49">
        <v>0.15754923180145183</v>
      </c>
      <c r="AI44" s="48">
        <v>0.43735889999999999</v>
      </c>
      <c r="AJ44" s="48">
        <v>0.15004310000000001</v>
      </c>
      <c r="AK44" s="48">
        <v>0.1530398</v>
      </c>
      <c r="AL44" s="48">
        <v>0.44074837569999997</v>
      </c>
      <c r="AM44" s="48">
        <v>0.15754923179999999</v>
      </c>
      <c r="AN44" s="55">
        <f t="shared" ref="AN44:AN53" si="48">10*(AO44*(0.1^(1/AQ44)))</f>
        <v>0.43109781550595311</v>
      </c>
      <c r="AO44" s="55">
        <f t="shared" ref="AO44:AO56" si="49">10*AP44*(0.1^(1/AR44))</f>
        <v>0.1736848751094997</v>
      </c>
      <c r="AP44" s="48">
        <v>6.5699999999999995E-2</v>
      </c>
      <c r="AQ44" s="258">
        <f>AQ43+(AQ$55-AQ$43)/12</f>
        <v>1.6523840686881954</v>
      </c>
      <c r="AR44" s="258">
        <f>AR43+(AR$55-AR$43)/12</f>
        <v>1.7306925744916437</v>
      </c>
      <c r="AS44" s="48"/>
      <c r="AT44" s="48">
        <v>0.16001682280000001</v>
      </c>
      <c r="AU44" s="258">
        <f>AU42</f>
        <v>1.7141432441217159</v>
      </c>
      <c r="AV44" s="55">
        <f t="shared" si="44"/>
        <v>0.41762243982101821</v>
      </c>
      <c r="AW44" s="258">
        <f>AW43</f>
        <v>1.7141432441217159</v>
      </c>
      <c r="AX44" s="48"/>
      <c r="AY44" s="48"/>
      <c r="AZ44" s="48"/>
      <c r="BA44" s="55">
        <f t="shared" si="7"/>
        <v>0.51415923608208891</v>
      </c>
      <c r="BB44" s="48">
        <v>0.19922000000000001</v>
      </c>
      <c r="BC44" s="258">
        <v>1.7</v>
      </c>
      <c r="BD44" s="49"/>
      <c r="BE44" s="49"/>
      <c r="BF44" s="27"/>
    </row>
    <row r="45" spans="1:58" ht="15" x14ac:dyDescent="0.25">
      <c r="A45" s="8">
        <f t="shared" si="43"/>
        <v>1939</v>
      </c>
      <c r="B45" s="40">
        <f t="shared" si="25"/>
        <v>0.46428243354590704</v>
      </c>
      <c r="C45" s="40"/>
      <c r="D45" s="40">
        <f t="shared" si="26"/>
        <v>0.16175457419534936</v>
      </c>
      <c r="E45" s="40">
        <f t="shared" si="18"/>
        <v>0.42208757823411414</v>
      </c>
      <c r="F45" s="40"/>
      <c r="G45" s="40">
        <f t="shared" si="19"/>
        <v>0.16809903467070647</v>
      </c>
      <c r="H45" s="39">
        <f t="shared" si="28"/>
        <v>0.41178730000000002</v>
      </c>
      <c r="I45" s="39">
        <f t="shared" si="29"/>
        <v>0.16412979999999999</v>
      </c>
      <c r="J45" s="40">
        <f t="shared" si="34"/>
        <v>0.43238785646822825</v>
      </c>
      <c r="K45" s="40">
        <f t="shared" si="35"/>
        <v>0.17206826934141292</v>
      </c>
      <c r="L45" s="39"/>
      <c r="M45" s="39"/>
      <c r="N45" s="38"/>
      <c r="O45" s="38"/>
      <c r="P45" s="41">
        <f t="shared" si="5"/>
        <v>0.46323883788964038</v>
      </c>
      <c r="Q45" s="40"/>
      <c r="R45" s="41">
        <f t="shared" si="0"/>
        <v>0.17949000000000001</v>
      </c>
      <c r="S45" s="27"/>
      <c r="T45" s="27"/>
      <c r="U45" s="27"/>
      <c r="V45" s="27"/>
      <c r="W45" s="52">
        <f t="shared" si="22"/>
        <v>1.0122929289477753</v>
      </c>
      <c r="X45" s="52">
        <f t="shared" si="23"/>
        <v>1.0564856505604923</v>
      </c>
      <c r="Y45" s="53">
        <f t="shared" si="12"/>
        <v>1.02</v>
      </c>
      <c r="Z45" s="53">
        <f>Z$46</f>
        <v>1</v>
      </c>
      <c r="AA45" s="48">
        <v>0.41178730000000002</v>
      </c>
      <c r="AB45" s="48">
        <v>0.16412979999999999</v>
      </c>
      <c r="AC45" s="258">
        <f t="shared" si="24"/>
        <v>1.6652387467886893</v>
      </c>
      <c r="AD45" s="50">
        <f t="shared" si="16"/>
        <v>0.46428243354590704</v>
      </c>
      <c r="AE45" s="50">
        <f t="shared" si="17"/>
        <v>0.16175457419534936</v>
      </c>
      <c r="AF45" s="258">
        <f t="shared" si="14"/>
        <v>1.8447654973601149</v>
      </c>
      <c r="AG45" s="49">
        <v>0.4551788564175559</v>
      </c>
      <c r="AH45" s="49">
        <v>0.16175457419534936</v>
      </c>
      <c r="AI45" s="48">
        <v>0.4067867</v>
      </c>
      <c r="AJ45" s="48">
        <v>0.15797140000000001</v>
      </c>
      <c r="AK45" s="48">
        <v>0.15535450000000001</v>
      </c>
      <c r="AL45" s="48">
        <v>0.4551788564</v>
      </c>
      <c r="AM45" s="48">
        <v>0.1617545742</v>
      </c>
      <c r="AN45" s="55">
        <f t="shared" si="48"/>
        <v>0.43238785646822825</v>
      </c>
      <c r="AO45" s="55">
        <f t="shared" si="49"/>
        <v>0.17206826934141292</v>
      </c>
      <c r="AP45" s="48">
        <v>6.3500000000000001E-2</v>
      </c>
      <c r="AQ45" s="258">
        <f t="shared" ref="AQ45:AQ54" si="50">AQ44+(AQ$55-AQ$43)/12</f>
        <v>1.6671465208100444</v>
      </c>
      <c r="AR45" s="258">
        <f t="shared" ref="AR45:AR54" si="51">AR44+(AR$55-AR$43)/12</f>
        <v>1.7634415942454689</v>
      </c>
      <c r="AS45" s="48"/>
      <c r="AT45" s="48"/>
      <c r="AU45" s="48"/>
      <c r="AV45" s="48"/>
      <c r="AW45" s="258"/>
      <c r="AX45" s="48"/>
      <c r="AY45" s="48"/>
      <c r="AZ45" s="48"/>
      <c r="BA45" s="55">
        <f t="shared" si="7"/>
        <v>0.46323883788964038</v>
      </c>
      <c r="BB45" s="48">
        <v>0.17949000000000001</v>
      </c>
      <c r="BC45" s="258">
        <v>1.7</v>
      </c>
      <c r="BD45" s="49"/>
      <c r="BE45" s="49"/>
      <c r="BF45" s="27"/>
    </row>
    <row r="46" spans="1:58" ht="15" x14ac:dyDescent="0.25">
      <c r="A46" s="8">
        <f t="shared" si="43"/>
        <v>1940</v>
      </c>
      <c r="B46" s="40">
        <f t="shared" si="25"/>
        <v>0.46198995077601529</v>
      </c>
      <c r="C46" s="40">
        <f>AVERAGE(B45:B47)</f>
        <v>0.45168211841464317</v>
      </c>
      <c r="D46" s="40">
        <f t="shared" si="26"/>
        <v>0.16478073729414297</v>
      </c>
      <c r="E46" s="40">
        <f t="shared" si="18"/>
        <v>0.41123666529457503</v>
      </c>
      <c r="F46" s="40">
        <f>AVERAGE(E45:E47)</f>
        <v>0.40181333185861873</v>
      </c>
      <c r="G46" s="40">
        <f t="shared" si="19"/>
        <v>0.16259573457297113</v>
      </c>
      <c r="H46" s="39">
        <f t="shared" si="28"/>
        <v>0.42226439999999998</v>
      </c>
      <c r="I46" s="39">
        <f t="shared" si="29"/>
        <v>0.16784779999999999</v>
      </c>
      <c r="J46" s="40">
        <f t="shared" si="34"/>
        <v>0.40020893058915014</v>
      </c>
      <c r="K46" s="40">
        <f t="shared" si="35"/>
        <v>0.15734366914594228</v>
      </c>
      <c r="L46" s="39"/>
      <c r="M46" s="39"/>
      <c r="N46" s="40"/>
      <c r="O46" s="40"/>
      <c r="P46" s="41">
        <f t="shared" si="5"/>
        <v>0.42460334062958172</v>
      </c>
      <c r="Q46" s="40">
        <f>AVERAGE(P45:P47)</f>
        <v>0.43939167725617728</v>
      </c>
      <c r="R46" s="41">
        <f t="shared" si="0"/>
        <v>0.16452</v>
      </c>
      <c r="S46" s="27"/>
      <c r="T46" s="27"/>
      <c r="U46" s="27"/>
      <c r="V46" s="27"/>
      <c r="W46" s="52">
        <f t="shared" si="22"/>
        <v>1.0114623702120658</v>
      </c>
      <c r="X46" s="52">
        <f t="shared" si="23"/>
        <v>1.0514664657045794</v>
      </c>
      <c r="Y46" s="53">
        <v>1.02</v>
      </c>
      <c r="Z46" s="53">
        <v>1</v>
      </c>
      <c r="AA46" s="48">
        <v>0.42226439999999998</v>
      </c>
      <c r="AB46" s="48">
        <v>0.16784779999999999</v>
      </c>
      <c r="AC46" s="258">
        <f t="shared" si="24"/>
        <v>1.6685265606236681</v>
      </c>
      <c r="AD46" s="50">
        <f t="shared" si="16"/>
        <v>0.46198995077601529</v>
      </c>
      <c r="AE46" s="50">
        <f t="shared" si="17"/>
        <v>0.16478073729414297</v>
      </c>
      <c r="AF46" s="258">
        <f t="shared" si="14"/>
        <v>1.8106957013692111</v>
      </c>
      <c r="AG46" s="49">
        <v>0.45293132429021105</v>
      </c>
      <c r="AH46" s="49">
        <v>0.16478073729414297</v>
      </c>
      <c r="AI46" s="48">
        <v>0.41747909999999999</v>
      </c>
      <c r="AJ46" s="48">
        <v>0.15457299999999999</v>
      </c>
      <c r="AK46" s="48">
        <v>0.1596321</v>
      </c>
      <c r="AL46" s="48">
        <v>0.45293132429999999</v>
      </c>
      <c r="AM46" s="48">
        <v>0.16478073730000001</v>
      </c>
      <c r="AN46" s="55">
        <f t="shared" si="48"/>
        <v>0.40020893058915014</v>
      </c>
      <c r="AO46" s="55">
        <f t="shared" si="49"/>
        <v>0.15734366914594228</v>
      </c>
      <c r="AP46" s="48">
        <v>5.67E-2</v>
      </c>
      <c r="AQ46" s="258">
        <f t="shared" si="50"/>
        <v>1.6819089729318935</v>
      </c>
      <c r="AR46" s="258">
        <f t="shared" si="51"/>
        <v>1.796190613999294</v>
      </c>
      <c r="AS46" s="48"/>
      <c r="AT46" s="48"/>
      <c r="AU46" s="48"/>
      <c r="AV46" s="48"/>
      <c r="AW46" s="258"/>
      <c r="AX46" s="48"/>
      <c r="AY46" s="48"/>
      <c r="AZ46" s="48"/>
      <c r="BA46" s="55">
        <f t="shared" si="7"/>
        <v>0.42460334062958172</v>
      </c>
      <c r="BB46" s="48">
        <v>0.16452</v>
      </c>
      <c r="BC46" s="258">
        <v>1.7</v>
      </c>
      <c r="BD46" s="49"/>
      <c r="BE46" s="49"/>
      <c r="BF46" s="27"/>
    </row>
    <row r="47" spans="1:58" ht="15" x14ac:dyDescent="0.25">
      <c r="A47" s="8">
        <f t="shared" si="43"/>
        <v>1941</v>
      </c>
      <c r="B47" s="40">
        <f t="shared" si="25"/>
        <v>0.42877397092200725</v>
      </c>
      <c r="C47" s="40"/>
      <c r="D47" s="40">
        <f t="shared" si="26"/>
        <v>0.1597068078948374</v>
      </c>
      <c r="E47" s="40">
        <f t="shared" si="18"/>
        <v>0.37211575204716701</v>
      </c>
      <c r="F47" s="40"/>
      <c r="G47" s="40">
        <f t="shared" si="19"/>
        <v>0.13505069504324554</v>
      </c>
      <c r="H47" s="39">
        <f t="shared" si="28"/>
        <v>0.41010750000000001</v>
      </c>
      <c r="I47" s="39">
        <f t="shared" si="29"/>
        <v>0.1601793</v>
      </c>
      <c r="J47" s="40">
        <f t="shared" si="34"/>
        <v>0.36543975614150104</v>
      </c>
      <c r="K47" s="40">
        <f t="shared" si="35"/>
        <v>0.14197278512973663</v>
      </c>
      <c r="L47" s="39"/>
      <c r="M47" s="39"/>
      <c r="N47" s="40">
        <f t="shared" ref="N47" si="52">AX47</f>
        <v>0.34079999999999999</v>
      </c>
      <c r="O47" s="40">
        <f t="shared" ref="O47" si="53">AY47</f>
        <v>0.10299999999999999</v>
      </c>
      <c r="P47" s="41">
        <f t="shared" si="5"/>
        <v>0.43033285324930987</v>
      </c>
      <c r="Q47" s="40"/>
      <c r="R47" s="41">
        <f t="shared" si="0"/>
        <v>0.16674</v>
      </c>
      <c r="S47" s="27"/>
      <c r="T47" s="27"/>
      <c r="U47" s="27"/>
      <c r="V47" s="27"/>
      <c r="W47" s="52">
        <f t="shared" si="22"/>
        <v>0.98409684430077726</v>
      </c>
      <c r="X47" s="52">
        <f t="shared" si="23"/>
        <v>1.0130153243111459</v>
      </c>
      <c r="Y47" s="53">
        <f t="shared" ref="Y47:Y66" si="54">Y46+(Y$67-Y$46)/21</f>
        <v>1.0225864504061606</v>
      </c>
      <c r="Z47" s="53">
        <f>Z46+(Z$67-Z$46)/21</f>
        <v>1.0117267732578914</v>
      </c>
      <c r="AA47" s="48">
        <v>0.41010750000000001</v>
      </c>
      <c r="AB47" s="48">
        <v>0.1601793</v>
      </c>
      <c r="AC47" s="258">
        <f t="shared" si="24"/>
        <v>1.6900208400779977</v>
      </c>
      <c r="AD47" s="50">
        <f t="shared" si="16"/>
        <v>0.42877397092200725</v>
      </c>
      <c r="AE47" s="50">
        <f t="shared" si="17"/>
        <v>0.1597068078948374</v>
      </c>
      <c r="AF47" s="258">
        <f t="shared" si="14"/>
        <v>1.751022109754083</v>
      </c>
      <c r="AG47" s="49">
        <v>0.41930339557276819</v>
      </c>
      <c r="AH47" s="49">
        <v>0.15785567024243194</v>
      </c>
      <c r="AI47" s="48">
        <v>0.41673490000000002</v>
      </c>
      <c r="AJ47" s="48">
        <v>0.1555626</v>
      </c>
      <c r="AK47" s="48">
        <v>0.15812129999999999</v>
      </c>
      <c r="AL47" s="48">
        <v>0.41930339560000002</v>
      </c>
      <c r="AM47" s="48">
        <v>0.15785567019999999</v>
      </c>
      <c r="AN47" s="55">
        <f t="shared" si="48"/>
        <v>0.36543975614150104</v>
      </c>
      <c r="AO47" s="55">
        <f t="shared" si="49"/>
        <v>0.14197278512973663</v>
      </c>
      <c r="AP47" s="48">
        <v>0.05</v>
      </c>
      <c r="AQ47" s="258">
        <f t="shared" si="50"/>
        <v>1.6966714250537425</v>
      </c>
      <c r="AR47" s="258">
        <f t="shared" si="51"/>
        <v>1.8289396337531192</v>
      </c>
      <c r="AS47" s="48"/>
      <c r="AT47" s="48"/>
      <c r="AU47" s="48"/>
      <c r="AV47" s="48"/>
      <c r="AW47" s="258"/>
      <c r="AX47" s="48">
        <v>0.34079999999999999</v>
      </c>
      <c r="AY47" s="48">
        <v>0.10299999999999999</v>
      </c>
      <c r="AZ47" s="258">
        <f t="shared" ref="AZ47:AZ110" si="55">LN(10)/LN(AY47/(0.1*AX47))</f>
        <v>2.0818689180650858</v>
      </c>
      <c r="BA47" s="55">
        <f t="shared" si="7"/>
        <v>0.43033285324930987</v>
      </c>
      <c r="BB47" s="48">
        <v>0.16674</v>
      </c>
      <c r="BC47" s="258">
        <v>1.7</v>
      </c>
      <c r="BD47" s="49"/>
      <c r="BE47" s="49"/>
      <c r="BF47" s="27"/>
    </row>
    <row r="48" spans="1:58" ht="15" x14ac:dyDescent="0.25">
      <c r="A48" s="8">
        <f t="shared" si="43"/>
        <v>1942</v>
      </c>
      <c r="B48" s="40">
        <f t="shared" si="25"/>
        <v>0.37037305770501872</v>
      </c>
      <c r="C48" s="40"/>
      <c r="D48" s="40">
        <f t="shared" si="26"/>
        <v>0.13743618218002113</v>
      </c>
      <c r="E48" s="40">
        <f t="shared" si="18"/>
        <v>0.35928373370516847</v>
      </c>
      <c r="F48" s="40"/>
      <c r="G48" s="40">
        <f t="shared" si="19"/>
        <v>0.13768802292715634</v>
      </c>
      <c r="H48" s="39">
        <f t="shared" si="28"/>
        <v>0.38288329999999998</v>
      </c>
      <c r="I48" s="39">
        <f t="shared" si="29"/>
        <v>0.146481</v>
      </c>
      <c r="J48" s="40">
        <f t="shared" si="34"/>
        <v>0.33568416741033696</v>
      </c>
      <c r="K48" s="40">
        <f t="shared" si="35"/>
        <v>0.12889504585431269</v>
      </c>
      <c r="L48" s="39"/>
      <c r="M48" s="39"/>
      <c r="N48" s="40"/>
      <c r="O48" s="40"/>
      <c r="P48" s="41">
        <f t="shared" si="5"/>
        <v>0.38996817875717116</v>
      </c>
      <c r="Q48" s="40"/>
      <c r="R48" s="41">
        <f t="shared" si="0"/>
        <v>0.15110000000000001</v>
      </c>
      <c r="S48" s="27"/>
      <c r="T48" s="27"/>
      <c r="U48" s="27"/>
      <c r="V48" s="27"/>
      <c r="W48" s="52">
        <f t="shared" si="22"/>
        <v>1.0059624727315528</v>
      </c>
      <c r="X48" s="52">
        <f t="shared" si="23"/>
        <v>1.0126476393262429</v>
      </c>
      <c r="Y48" s="53">
        <f t="shared" si="54"/>
        <v>1.0251729008123212</v>
      </c>
      <c r="Z48" s="53">
        <f t="shared" ref="Z48:Z66" si="56">Z47+(Z$67-Z$46)/21</f>
        <v>1.0234535465157828</v>
      </c>
      <c r="AA48" s="48">
        <v>0.38288329999999998</v>
      </c>
      <c r="AB48" s="48">
        <v>0.146481</v>
      </c>
      <c r="AC48" s="258">
        <f t="shared" si="24"/>
        <v>1.7161051630069992</v>
      </c>
      <c r="AD48" s="50">
        <f t="shared" si="16"/>
        <v>0.37037305770501872</v>
      </c>
      <c r="AE48" s="50">
        <f t="shared" si="17"/>
        <v>0.13743618218002113</v>
      </c>
      <c r="AF48" s="258">
        <f t="shared" si="14"/>
        <v>1.7560443625314286</v>
      </c>
      <c r="AG48" s="49">
        <v>0.36127862667023725</v>
      </c>
      <c r="AH48" s="49">
        <v>0.13428668320893028</v>
      </c>
      <c r="AI48" s="48">
        <v>0.3806139</v>
      </c>
      <c r="AJ48" s="48">
        <v>0.16514429999999999</v>
      </c>
      <c r="AK48" s="48">
        <v>0.14465149999999999</v>
      </c>
      <c r="AL48" s="48">
        <v>0.36127862669999999</v>
      </c>
      <c r="AM48" s="48">
        <v>0.13428668320000001</v>
      </c>
      <c r="AN48" s="55">
        <f t="shared" si="48"/>
        <v>0.33568416741033696</v>
      </c>
      <c r="AO48" s="55">
        <f t="shared" si="49"/>
        <v>0.12889504585431269</v>
      </c>
      <c r="AP48" s="48">
        <v>4.4400000000000002E-2</v>
      </c>
      <c r="AQ48" s="258">
        <f t="shared" si="50"/>
        <v>1.7114338771755915</v>
      </c>
      <c r="AR48" s="258">
        <f t="shared" si="51"/>
        <v>1.8616886535069443</v>
      </c>
      <c r="AS48" s="48"/>
      <c r="AT48" s="48"/>
      <c r="AU48" s="48"/>
      <c r="AV48" s="48"/>
      <c r="AW48" s="258"/>
      <c r="AX48" s="48"/>
      <c r="AY48" s="48"/>
      <c r="AZ48" s="48"/>
      <c r="BA48" s="55">
        <f t="shared" si="7"/>
        <v>0.38996817875717116</v>
      </c>
      <c r="BB48" s="48">
        <v>0.15110000000000001</v>
      </c>
      <c r="BC48" s="258">
        <v>1.7</v>
      </c>
      <c r="BD48" s="49"/>
      <c r="BE48" s="49"/>
      <c r="BF48" s="27"/>
    </row>
    <row r="49" spans="1:58" ht="15" x14ac:dyDescent="0.25">
      <c r="A49" s="8">
        <f t="shared" si="43"/>
        <v>1943</v>
      </c>
      <c r="B49" s="40">
        <f t="shared" si="25"/>
        <v>0.34625111940263076</v>
      </c>
      <c r="C49" s="40"/>
      <c r="D49" s="40">
        <f t="shared" si="26"/>
        <v>0.12742525511986413</v>
      </c>
      <c r="E49" s="40">
        <f t="shared" si="18"/>
        <v>0.34377371415893815</v>
      </c>
      <c r="F49" s="40"/>
      <c r="G49" s="40">
        <f t="shared" si="19"/>
        <v>0.11607202590404707</v>
      </c>
      <c r="H49" s="39">
        <f t="shared" si="28"/>
        <v>0.34492159999999999</v>
      </c>
      <c r="I49" s="39">
        <f t="shared" si="29"/>
        <v>0.1182636</v>
      </c>
      <c r="J49" s="40">
        <f t="shared" si="34"/>
        <v>0.33049954247681457</v>
      </c>
      <c r="K49" s="40">
        <f t="shared" si="35"/>
        <v>0.12545247771214121</v>
      </c>
      <c r="L49" s="39"/>
      <c r="M49" s="39"/>
      <c r="N49" s="40">
        <f t="shared" ref="N49:N111" si="57">AX49</f>
        <v>0.35589999999999999</v>
      </c>
      <c r="O49" s="40">
        <f t="shared" ref="O49:O111" si="58">AY49</f>
        <v>0.1045</v>
      </c>
      <c r="P49" s="41">
        <f t="shared" si="5"/>
        <v>0.37912371855072075</v>
      </c>
      <c r="Q49" s="40"/>
      <c r="R49" s="41">
        <f t="shared" si="0"/>
        <v>0.13625000000000001</v>
      </c>
      <c r="S49" s="27"/>
      <c r="T49" s="27"/>
      <c r="U49" s="27"/>
      <c r="V49" s="27"/>
      <c r="W49" s="52">
        <f t="shared" si="22"/>
        <v>1.0394502258379874</v>
      </c>
      <c r="X49" s="52">
        <f t="shared" si="23"/>
        <v>1.0809568727240819</v>
      </c>
      <c r="Y49" s="53">
        <f t="shared" si="54"/>
        <v>1.0277593512184817</v>
      </c>
      <c r="Z49" s="53">
        <f t="shared" si="56"/>
        <v>1.0351803197736742</v>
      </c>
      <c r="AA49" s="48">
        <v>0.34492159999999999</v>
      </c>
      <c r="AB49" s="48">
        <v>0.1182636</v>
      </c>
      <c r="AC49" s="258">
        <f t="shared" si="24"/>
        <v>1.8687023458465146</v>
      </c>
      <c r="AD49" s="50">
        <f t="shared" si="16"/>
        <v>0.34625111940263076</v>
      </c>
      <c r="AE49" s="50">
        <f t="shared" si="17"/>
        <v>0.12742525511986413</v>
      </c>
      <c r="AF49" s="258">
        <f t="shared" si="14"/>
        <v>1.7672080650151796</v>
      </c>
      <c r="AG49" s="49">
        <v>0.33689902114938236</v>
      </c>
      <c r="AH49" s="49">
        <v>0.12309474270890665</v>
      </c>
      <c r="AI49" s="48">
        <v>0.33183079999999998</v>
      </c>
      <c r="AJ49" s="48">
        <v>0.17833570000000001</v>
      </c>
      <c r="AK49" s="48">
        <v>0.1094064</v>
      </c>
      <c r="AL49" s="48">
        <v>0.33689902109999997</v>
      </c>
      <c r="AM49" s="48">
        <v>0.1230947427</v>
      </c>
      <c r="AN49" s="55">
        <f t="shared" si="48"/>
        <v>0.33049954247681457</v>
      </c>
      <c r="AO49" s="55">
        <f t="shared" si="49"/>
        <v>0.12545247771214121</v>
      </c>
      <c r="AP49" s="48">
        <v>4.2299999999999997E-2</v>
      </c>
      <c r="AQ49" s="258">
        <f t="shared" si="50"/>
        <v>1.7261963292974405</v>
      </c>
      <c r="AR49" s="258">
        <f t="shared" si="51"/>
        <v>1.8944376732607695</v>
      </c>
      <c r="AS49" s="48"/>
      <c r="AT49" s="48"/>
      <c r="AU49" s="48"/>
      <c r="AV49" s="48"/>
      <c r="AW49" s="258"/>
      <c r="AX49" s="48">
        <v>0.35589999999999999</v>
      </c>
      <c r="AY49" s="48">
        <v>0.1045</v>
      </c>
      <c r="AZ49" s="258">
        <f t="shared" si="55"/>
        <v>2.1377191237512081</v>
      </c>
      <c r="BA49" s="55">
        <f t="shared" si="7"/>
        <v>0.37912371855072075</v>
      </c>
      <c r="BB49" s="48">
        <v>0.13625000000000001</v>
      </c>
      <c r="BC49" s="258">
        <v>1.8</v>
      </c>
      <c r="BD49" s="49"/>
      <c r="BE49" s="49"/>
      <c r="BF49" s="27"/>
    </row>
    <row r="50" spans="1:58" ht="15" x14ac:dyDescent="0.25">
      <c r="A50" s="8">
        <f t="shared" si="43"/>
        <v>1944</v>
      </c>
      <c r="B50" s="40">
        <f t="shared" si="25"/>
        <v>0.33499149801054401</v>
      </c>
      <c r="C50" s="40"/>
      <c r="D50" s="40">
        <f t="shared" si="26"/>
        <v>0.11810090173625534</v>
      </c>
      <c r="E50" s="40">
        <f t="shared" si="18"/>
        <v>0.33469511675313202</v>
      </c>
      <c r="F50" s="40"/>
      <c r="G50" s="40">
        <f t="shared" si="19"/>
        <v>0.10843485959438703</v>
      </c>
      <c r="H50" s="39">
        <f t="shared" si="28"/>
        <v>0.32261770000000001</v>
      </c>
      <c r="I50" s="39">
        <f t="shared" si="29"/>
        <v>9.9761699999999995E-2</v>
      </c>
      <c r="J50" s="40">
        <f t="shared" si="34"/>
        <v>0.33316765025939604</v>
      </c>
      <c r="K50" s="40">
        <f t="shared" si="35"/>
        <v>0.12504287878316106</v>
      </c>
      <c r="L50" s="39"/>
      <c r="M50" s="39"/>
      <c r="N50" s="40">
        <f t="shared" si="57"/>
        <v>0.3483</v>
      </c>
      <c r="O50" s="40">
        <f t="shared" si="58"/>
        <v>0.10050000000000001</v>
      </c>
      <c r="P50" s="41">
        <f t="shared" si="5"/>
        <v>0.35873468237948747</v>
      </c>
      <c r="Q50" s="40"/>
      <c r="R50" s="41">
        <f t="shared" si="0"/>
        <v>0.10739</v>
      </c>
      <c r="S50" s="27"/>
      <c r="T50" s="27"/>
      <c r="U50" s="27"/>
      <c r="V50" s="27"/>
      <c r="W50" s="52">
        <f t="shared" si="22"/>
        <v>1.0558820959255202</v>
      </c>
      <c r="X50" s="52">
        <f t="shared" si="23"/>
        <v>1.0865973722131637</v>
      </c>
      <c r="Y50" s="53">
        <f t="shared" si="54"/>
        <v>1.0303458016246423</v>
      </c>
      <c r="Z50" s="53">
        <f t="shared" si="56"/>
        <v>1.0469070930315656</v>
      </c>
      <c r="AA50" s="48">
        <v>0.32261770000000001</v>
      </c>
      <c r="AB50" s="48">
        <v>9.9761699999999995E-2</v>
      </c>
      <c r="AC50" s="258">
        <f t="shared" si="24"/>
        <v>2.0396689067591232</v>
      </c>
      <c r="AD50" s="50">
        <f t="shared" si="16"/>
        <v>0.33499149801054401</v>
      </c>
      <c r="AE50" s="50">
        <f t="shared" si="17"/>
        <v>0.11810090173625534</v>
      </c>
      <c r="AF50" s="258">
        <f t="shared" si="14"/>
        <v>1.8274204963672409</v>
      </c>
      <c r="AG50" s="49">
        <v>0.32512530985454757</v>
      </c>
      <c r="AH50" s="49">
        <v>0.11280934337188071</v>
      </c>
      <c r="AI50" s="48">
        <v>0.30554330000000002</v>
      </c>
      <c r="AJ50" s="48">
        <v>0.18523290000000001</v>
      </c>
      <c r="AK50" s="48">
        <v>9.1811100000000007E-2</v>
      </c>
      <c r="AL50" s="48">
        <v>0.32512530989999999</v>
      </c>
      <c r="AM50" s="48">
        <v>0.1128093434</v>
      </c>
      <c r="AN50" s="55">
        <f t="shared" si="48"/>
        <v>0.33316765025939604</v>
      </c>
      <c r="AO50" s="55">
        <f t="shared" si="49"/>
        <v>0.12504287878316106</v>
      </c>
      <c r="AP50" s="48">
        <v>4.1300000000000003E-2</v>
      </c>
      <c r="AQ50" s="258">
        <f t="shared" si="50"/>
        <v>1.7409587814192895</v>
      </c>
      <c r="AR50" s="258">
        <f t="shared" si="51"/>
        <v>1.9271866930145947</v>
      </c>
      <c r="AS50" s="48"/>
      <c r="AT50" s="48"/>
      <c r="AU50" s="48"/>
      <c r="AV50" s="48"/>
      <c r="AW50" s="258"/>
      <c r="AX50" s="48">
        <v>0.3483</v>
      </c>
      <c r="AY50" s="48">
        <v>0.10050000000000001</v>
      </c>
      <c r="AZ50" s="258">
        <f t="shared" si="55"/>
        <v>2.172908841695552</v>
      </c>
      <c r="BA50" s="55">
        <f t="shared" si="7"/>
        <v>0.35873468237948747</v>
      </c>
      <c r="BB50" s="48">
        <v>0.10739</v>
      </c>
      <c r="BC50" s="258">
        <v>2.1</v>
      </c>
      <c r="BD50" s="49"/>
      <c r="BE50" s="49"/>
      <c r="BF50" s="27"/>
    </row>
    <row r="51" spans="1:58" ht="15" x14ac:dyDescent="0.25">
      <c r="A51" s="8">
        <f t="shared" si="43"/>
        <v>1945</v>
      </c>
      <c r="B51" s="40">
        <f t="shared" si="25"/>
        <v>0.35556947577486459</v>
      </c>
      <c r="C51" s="40">
        <f>AVERAGE(B50:B52)</f>
        <v>0.35686389681827757</v>
      </c>
      <c r="D51" s="40">
        <f t="shared" si="26"/>
        <v>0.13249640315183925</v>
      </c>
      <c r="E51" s="40">
        <f t="shared" si="18"/>
        <v>0.33514617270234548</v>
      </c>
      <c r="F51" s="40">
        <f>AVERAGE(E50:E52)</f>
        <v>0.34237369781809818</v>
      </c>
      <c r="G51" s="40">
        <f t="shared" si="19"/>
        <v>0.10438321648922727</v>
      </c>
      <c r="H51" s="39">
        <f t="shared" si="28"/>
        <v>0.31123010000000001</v>
      </c>
      <c r="I51" s="39">
        <f t="shared" si="29"/>
        <v>8.4696599999999997E-2</v>
      </c>
      <c r="J51" s="40">
        <f t="shared" si="34"/>
        <v>0.35200841810703631</v>
      </c>
      <c r="K51" s="40">
        <f t="shared" si="35"/>
        <v>0.13065304946768183</v>
      </c>
      <c r="L51" s="39"/>
      <c r="M51" s="39"/>
      <c r="N51" s="40">
        <f t="shared" si="57"/>
        <v>0.3422</v>
      </c>
      <c r="O51" s="40">
        <f t="shared" si="58"/>
        <v>9.7799999999999998E-2</v>
      </c>
      <c r="P51" s="41">
        <f t="shared" si="5"/>
        <v>0.27392894794081485</v>
      </c>
      <c r="Q51" s="40">
        <f>AVERAGE(P50:P52)</f>
        <v>0.31633181516015119</v>
      </c>
      <c r="R51" s="41">
        <f t="shared" si="0"/>
        <v>6.4269999999999994E-2</v>
      </c>
      <c r="S51" s="27"/>
      <c r="T51" s="27"/>
      <c r="U51" s="27"/>
      <c r="V51" s="27"/>
      <c r="W51" s="52">
        <f t="shared" si="22"/>
        <v>1.0282884122905587</v>
      </c>
      <c r="X51" s="52">
        <f t="shared" si="23"/>
        <v>1.0889083737458409</v>
      </c>
      <c r="Y51" s="53">
        <f t="shared" si="54"/>
        <v>1.0329322520308029</v>
      </c>
      <c r="Z51" s="53">
        <f t="shared" si="56"/>
        <v>1.058633866289457</v>
      </c>
      <c r="AA51" s="48">
        <v>0.31123010000000001</v>
      </c>
      <c r="AB51" s="48">
        <v>8.4696599999999997E-2</v>
      </c>
      <c r="AC51" s="258">
        <f t="shared" si="24"/>
        <v>2.2999906065810909</v>
      </c>
      <c r="AD51" s="50">
        <f t="shared" si="16"/>
        <v>0.35556947577486459</v>
      </c>
      <c r="AE51" s="50">
        <f t="shared" si="17"/>
        <v>0.13249640315183925</v>
      </c>
      <c r="AF51" s="258">
        <f t="shared" si="14"/>
        <v>1.7504562909604622</v>
      </c>
      <c r="AG51" s="49">
        <v>0.34423310442267147</v>
      </c>
      <c r="AH51" s="49">
        <v>0.12515791093689743</v>
      </c>
      <c r="AI51" s="48">
        <v>0.3026681</v>
      </c>
      <c r="AJ51" s="48">
        <v>0.18604490000000001</v>
      </c>
      <c r="AK51" s="48">
        <v>7.7781199999999995E-2</v>
      </c>
      <c r="AL51" s="48">
        <v>0.34423310439999999</v>
      </c>
      <c r="AM51" s="48">
        <v>0.1251579109</v>
      </c>
      <c r="AN51" s="55">
        <f t="shared" si="48"/>
        <v>0.35200841810703631</v>
      </c>
      <c r="AO51" s="55">
        <f t="shared" si="49"/>
        <v>0.13065304946768183</v>
      </c>
      <c r="AP51" s="48">
        <v>4.2299999999999997E-2</v>
      </c>
      <c r="AQ51" s="258">
        <f t="shared" si="50"/>
        <v>1.7557212335411385</v>
      </c>
      <c r="AR51" s="258">
        <f t="shared" si="51"/>
        <v>1.9599357127684198</v>
      </c>
      <c r="AS51" s="48"/>
      <c r="AT51" s="48"/>
      <c r="AU51" s="48"/>
      <c r="AV51" s="48"/>
      <c r="AW51" s="258"/>
      <c r="AX51" s="48">
        <v>0.3422</v>
      </c>
      <c r="AY51" s="48">
        <v>9.7799999999999998E-2</v>
      </c>
      <c r="AZ51" s="258">
        <f t="shared" si="55"/>
        <v>2.1926994748932258</v>
      </c>
      <c r="BA51" s="55">
        <f t="shared" si="7"/>
        <v>0.27392894794081485</v>
      </c>
      <c r="BB51" s="48">
        <v>6.4269999999999994E-2</v>
      </c>
      <c r="BC51" s="258">
        <v>2.7</v>
      </c>
      <c r="BD51" s="49"/>
      <c r="BE51" s="49"/>
      <c r="BF51" s="27"/>
    </row>
    <row r="52" spans="1:58" ht="15" x14ac:dyDescent="0.25">
      <c r="A52" s="8">
        <f t="shared" si="43"/>
        <v>1946</v>
      </c>
      <c r="B52" s="40">
        <f t="shared" si="25"/>
        <v>0.38003071666942401</v>
      </c>
      <c r="C52" s="40"/>
      <c r="D52" s="40">
        <f t="shared" si="26"/>
        <v>0.14211234440893966</v>
      </c>
      <c r="E52" s="40">
        <f t="shared" si="18"/>
        <v>0.35727980399881704</v>
      </c>
      <c r="F52" s="40"/>
      <c r="G52" s="40">
        <f t="shared" si="19"/>
        <v>0.11546854640448205</v>
      </c>
      <c r="H52" s="39">
        <f t="shared" si="28"/>
        <v>0.34447949999999999</v>
      </c>
      <c r="I52" s="39">
        <f t="shared" si="29"/>
        <v>0.1043331</v>
      </c>
      <c r="J52" s="40">
        <f t="shared" si="34"/>
        <v>0.38425991199645121</v>
      </c>
      <c r="K52" s="40">
        <f t="shared" si="35"/>
        <v>0.14107253921344609</v>
      </c>
      <c r="L52" s="39"/>
      <c r="M52" s="39"/>
      <c r="N52" s="40">
        <f t="shared" si="57"/>
        <v>0.34310000000000002</v>
      </c>
      <c r="O52" s="40">
        <f t="shared" si="58"/>
        <v>0.10100000000000001</v>
      </c>
      <c r="P52" s="41"/>
      <c r="Q52" s="40"/>
      <c r="R52" s="41"/>
      <c r="S52" s="27"/>
      <c r="T52" s="27"/>
      <c r="U52" s="27"/>
      <c r="V52" s="27"/>
      <c r="W52" s="52">
        <f t="shared" si="22"/>
        <v>1.03437046779148</v>
      </c>
      <c r="X52" s="52">
        <f t="shared" si="23"/>
        <v>1.1046711813584733</v>
      </c>
      <c r="Y52" s="53">
        <f t="shared" si="54"/>
        <v>1.0355187024369634</v>
      </c>
      <c r="Z52" s="53">
        <f t="shared" si="56"/>
        <v>1.0703606395473484</v>
      </c>
      <c r="AA52" s="48">
        <v>0.34447949999999999</v>
      </c>
      <c r="AB52" s="48">
        <v>0.1043331</v>
      </c>
      <c r="AC52" s="258">
        <f t="shared" si="24"/>
        <v>2.0778843869622272</v>
      </c>
      <c r="AD52" s="50">
        <f t="shared" si="16"/>
        <v>0.38003071666942401</v>
      </c>
      <c r="AE52" s="50">
        <f t="shared" si="17"/>
        <v>0.14211234440893966</v>
      </c>
      <c r="AF52" s="258">
        <f t="shared" si="14"/>
        <v>1.745770119744714</v>
      </c>
      <c r="AG52" s="49">
        <v>0.36699551227328814</v>
      </c>
      <c r="AH52" s="49">
        <v>0.1327705253334413</v>
      </c>
      <c r="AI52" s="48">
        <v>0.33303300000000002</v>
      </c>
      <c r="AJ52" s="48">
        <v>0.17810799999999999</v>
      </c>
      <c r="AK52" s="48">
        <v>9.4447199999999995E-2</v>
      </c>
      <c r="AL52" s="48">
        <v>0.36699551229999999</v>
      </c>
      <c r="AM52" s="48">
        <v>0.1327705253</v>
      </c>
      <c r="AN52" s="55">
        <f t="shared" si="48"/>
        <v>0.38425991199645121</v>
      </c>
      <c r="AO52" s="55">
        <f t="shared" si="49"/>
        <v>0.14107253921344609</v>
      </c>
      <c r="AP52" s="48">
        <v>4.48E-2</v>
      </c>
      <c r="AQ52" s="258">
        <f t="shared" si="50"/>
        <v>1.7704836856629875</v>
      </c>
      <c r="AR52" s="258">
        <f t="shared" si="51"/>
        <v>1.992684732522245</v>
      </c>
      <c r="AS52" s="48"/>
      <c r="AT52" s="48"/>
      <c r="AU52" s="48"/>
      <c r="AV52" s="48"/>
      <c r="AW52" s="258"/>
      <c r="AX52" s="48">
        <v>0.34310000000000002</v>
      </c>
      <c r="AY52" s="48">
        <v>0.10100000000000001</v>
      </c>
      <c r="AZ52" s="258">
        <f t="shared" si="55"/>
        <v>2.1326479026792935</v>
      </c>
      <c r="BA52" s="48"/>
      <c r="BB52" s="48"/>
      <c r="BC52" s="48"/>
      <c r="BD52" s="49"/>
      <c r="BE52" s="49"/>
      <c r="BF52" s="27"/>
    </row>
    <row r="53" spans="1:58" ht="15" x14ac:dyDescent="0.25">
      <c r="A53" s="8">
        <f t="shared" si="43"/>
        <v>1947</v>
      </c>
      <c r="B53" s="40">
        <f t="shared" si="25"/>
        <v>0.35656711885652748</v>
      </c>
      <c r="C53" s="40"/>
      <c r="D53" s="40">
        <f t="shared" si="26"/>
        <v>0.12936414754738529</v>
      </c>
      <c r="E53" s="40">
        <f t="shared" si="18"/>
        <v>0.34686353614769433</v>
      </c>
      <c r="F53" s="40"/>
      <c r="G53" s="40">
        <f t="shared" si="19"/>
        <v>0.10841553241729061</v>
      </c>
      <c r="H53" s="39">
        <f t="shared" si="28"/>
        <v>0.35711799999999999</v>
      </c>
      <c r="I53" s="39">
        <f t="shared" si="29"/>
        <v>0.1071052</v>
      </c>
      <c r="J53" s="40">
        <f t="shared" si="34"/>
        <v>0.36217260844308308</v>
      </c>
      <c r="K53" s="40">
        <f t="shared" si="35"/>
        <v>0.13154139725187181</v>
      </c>
      <c r="L53" s="39"/>
      <c r="M53" s="39"/>
      <c r="N53" s="40">
        <f t="shared" si="57"/>
        <v>0.32129999999999997</v>
      </c>
      <c r="O53" s="40">
        <f t="shared" si="58"/>
        <v>8.6599999999999996E-2</v>
      </c>
      <c r="P53" s="41">
        <f t="shared" si="5"/>
        <v>0.28864000000000001</v>
      </c>
      <c r="Q53" s="40"/>
      <c r="R53" s="41">
        <f t="shared" si="0"/>
        <v>7.3770000000000002E-2</v>
      </c>
      <c r="S53" s="27"/>
      <c r="T53" s="27"/>
      <c r="U53" s="27"/>
      <c r="V53" s="27"/>
      <c r="W53" s="52">
        <f t="shared" si="22"/>
        <v>1.0374177820306567</v>
      </c>
      <c r="X53" s="52">
        <f t="shared" si="23"/>
        <v>1.0897055801205027</v>
      </c>
      <c r="Y53" s="53">
        <f t="shared" si="54"/>
        <v>1.038105152843124</v>
      </c>
      <c r="Z53" s="53">
        <f t="shared" si="56"/>
        <v>1.0820874128052398</v>
      </c>
      <c r="AA53" s="48">
        <v>0.35711799999999999</v>
      </c>
      <c r="AB53" s="48">
        <v>0.1071052</v>
      </c>
      <c r="AC53" s="258">
        <f t="shared" si="24"/>
        <v>2.0964412633094125</v>
      </c>
      <c r="AD53" s="50">
        <f t="shared" si="16"/>
        <v>0.35656711885652748</v>
      </c>
      <c r="AE53" s="50">
        <f t="shared" si="17"/>
        <v>0.12936414754738529</v>
      </c>
      <c r="AF53" s="258">
        <f t="shared" si="14"/>
        <v>1.7867587763913952</v>
      </c>
      <c r="AG53" s="49">
        <v>0.34347880643880307</v>
      </c>
      <c r="AH53" s="49">
        <v>0.11955055203166751</v>
      </c>
      <c r="AI53" s="48">
        <v>0.34423740000000003</v>
      </c>
      <c r="AJ53" s="48">
        <v>0.1749038</v>
      </c>
      <c r="AK53" s="48">
        <v>9.8288200000000006E-2</v>
      </c>
      <c r="AL53" s="48">
        <v>0.3434788064</v>
      </c>
      <c r="AM53" s="48">
        <v>0.119550552</v>
      </c>
      <c r="AN53" s="55">
        <f t="shared" si="48"/>
        <v>0.36217260844308308</v>
      </c>
      <c r="AO53" s="55">
        <f t="shared" si="49"/>
        <v>0.13154139725187181</v>
      </c>
      <c r="AP53" s="48">
        <v>4.1000000000000002E-2</v>
      </c>
      <c r="AQ53" s="258">
        <f t="shared" si="50"/>
        <v>1.7852461377848365</v>
      </c>
      <c r="AR53" s="258">
        <f t="shared" si="51"/>
        <v>2.0254337522760704</v>
      </c>
      <c r="AS53" s="48"/>
      <c r="AT53" s="48"/>
      <c r="AU53" s="48"/>
      <c r="AV53" s="48"/>
      <c r="AW53" s="258"/>
      <c r="AX53" s="48">
        <v>0.32129999999999997</v>
      </c>
      <c r="AY53" s="48">
        <v>8.6599999999999996E-2</v>
      </c>
      <c r="AZ53" s="258">
        <f t="shared" si="55"/>
        <v>2.3223022696241085</v>
      </c>
      <c r="BA53" s="48">
        <f>28.864%</f>
        <v>0.28864000000000001</v>
      </c>
      <c r="BB53" s="48">
        <v>7.3770000000000002E-2</v>
      </c>
      <c r="BC53" s="258">
        <f t="shared" ref="BC53:BC116" si="59">LN(10)/LN(BB53/(0.1*BA53))</f>
        <v>2.4538476192972847</v>
      </c>
      <c r="BD53" s="49"/>
      <c r="BE53" s="49"/>
      <c r="BF53" s="27"/>
    </row>
    <row r="54" spans="1:58" ht="15" x14ac:dyDescent="0.25">
      <c r="A54" s="8">
        <f t="shared" si="43"/>
        <v>1948</v>
      </c>
      <c r="B54" s="40">
        <f t="shared" si="25"/>
        <v>0.36438264122482955</v>
      </c>
      <c r="C54" s="40"/>
      <c r="D54" s="40">
        <f t="shared" si="26"/>
        <v>0.13391129572938365</v>
      </c>
      <c r="E54" s="40">
        <f t="shared" si="18"/>
        <v>0.33215513703172023</v>
      </c>
      <c r="F54" s="40"/>
      <c r="G54" s="40">
        <f t="shared" si="19"/>
        <v>0.10158411696142565</v>
      </c>
      <c r="H54" s="39">
        <f t="shared" si="28"/>
        <v>0.33717710000000001</v>
      </c>
      <c r="I54" s="39">
        <f t="shared" si="29"/>
        <v>9.9050399999999997E-2</v>
      </c>
      <c r="J54" s="40">
        <f t="shared" si="34"/>
        <v>0.35088831109516072</v>
      </c>
      <c r="K54" s="40">
        <f t="shared" si="35"/>
        <v>0.12610195088427695</v>
      </c>
      <c r="L54" s="39"/>
      <c r="M54" s="39"/>
      <c r="N54" s="40">
        <f t="shared" si="57"/>
        <v>0.30840000000000001</v>
      </c>
      <c r="O54" s="40">
        <f t="shared" si="58"/>
        <v>7.9600000000000004E-2</v>
      </c>
      <c r="P54" s="41">
        <f t="shared" si="5"/>
        <v>0.29704999999999998</v>
      </c>
      <c r="Q54" s="40"/>
      <c r="R54" s="41">
        <f t="shared" si="0"/>
        <v>7.8359999999999999E-2</v>
      </c>
      <c r="S54" s="27"/>
      <c r="T54" s="27"/>
      <c r="U54" s="27"/>
      <c r="V54" s="27"/>
      <c r="W54" s="52">
        <f t="shared" si="22"/>
        <v>1.0307235791892191</v>
      </c>
      <c r="X54" s="52">
        <f t="shared" si="23"/>
        <v>1.1091447806018584</v>
      </c>
      <c r="Y54" s="53">
        <f t="shared" si="54"/>
        <v>1.0406916032492846</v>
      </c>
      <c r="Z54" s="53">
        <f t="shared" si="56"/>
        <v>1.0938141860631312</v>
      </c>
      <c r="AA54" s="48">
        <v>0.33717710000000001</v>
      </c>
      <c r="AB54" s="48">
        <v>9.9050399999999997E-2</v>
      </c>
      <c r="AC54" s="258">
        <f t="shared" si="24"/>
        <v>2.1367605255419519</v>
      </c>
      <c r="AD54" s="50">
        <f t="shared" si="16"/>
        <v>0.36438264122482955</v>
      </c>
      <c r="AE54" s="50">
        <f t="shared" si="17"/>
        <v>0.13391129572938365</v>
      </c>
      <c r="AF54" s="258">
        <f t="shared" si="14"/>
        <v>1.7690988686736238</v>
      </c>
      <c r="AG54" s="49">
        <v>0.35013508333029786</v>
      </c>
      <c r="AH54" s="49">
        <v>0.12242600017043001</v>
      </c>
      <c r="AI54" s="48">
        <v>0.32712659999999999</v>
      </c>
      <c r="AJ54" s="48">
        <v>0.17957010000000001</v>
      </c>
      <c r="AK54" s="48">
        <v>8.9303400000000005E-2</v>
      </c>
      <c r="AL54" s="48">
        <v>0.35013508329999998</v>
      </c>
      <c r="AM54" s="48">
        <v>0.1224260002</v>
      </c>
      <c r="AN54" s="55">
        <f>10*(AO54*(0.1^(1/AQ54)))</f>
        <v>0.35088831109516072</v>
      </c>
      <c r="AO54" s="55">
        <f t="shared" si="49"/>
        <v>0.12610195088427695</v>
      </c>
      <c r="AP54" s="48">
        <v>3.8600000000000002E-2</v>
      </c>
      <c r="AQ54" s="258">
        <f t="shared" si="50"/>
        <v>1.8000085899066856</v>
      </c>
      <c r="AR54" s="258">
        <f t="shared" si="51"/>
        <v>2.0581827720298955</v>
      </c>
      <c r="AS54" s="48"/>
      <c r="AT54" s="48"/>
      <c r="AU54" s="48"/>
      <c r="AV54" s="48"/>
      <c r="AW54" s="258"/>
      <c r="AX54" s="48">
        <v>0.30840000000000001</v>
      </c>
      <c r="AY54" s="48">
        <v>7.9600000000000004E-2</v>
      </c>
      <c r="AZ54" s="258">
        <f t="shared" si="55"/>
        <v>2.4283709588824949</v>
      </c>
      <c r="BA54" s="48">
        <v>0.29704999999999998</v>
      </c>
      <c r="BB54" s="48">
        <v>7.8359999999999999E-2</v>
      </c>
      <c r="BC54" s="258">
        <f t="shared" si="59"/>
        <v>2.3738034423615639</v>
      </c>
      <c r="BD54" s="49"/>
      <c r="BE54" s="49"/>
      <c r="BF54" s="27"/>
    </row>
    <row r="55" spans="1:58" ht="15" x14ac:dyDescent="0.25">
      <c r="A55" s="8">
        <f t="shared" si="43"/>
        <v>1949</v>
      </c>
      <c r="B55" s="40">
        <f t="shared" si="25"/>
        <v>0.3625495172283309</v>
      </c>
      <c r="C55" s="40"/>
      <c r="D55" s="40">
        <f t="shared" si="26"/>
        <v>0.1296463469751733</v>
      </c>
      <c r="E55" s="40">
        <f t="shared" si="18"/>
        <v>0.31163340773674364</v>
      </c>
      <c r="F55" s="40"/>
      <c r="G55" s="40">
        <f t="shared" si="19"/>
        <v>9.7610871050000006E-2</v>
      </c>
      <c r="H55" s="39">
        <f t="shared" si="28"/>
        <v>0.33946080000000001</v>
      </c>
      <c r="I55" s="39">
        <f t="shared" si="29"/>
        <v>0.1026966</v>
      </c>
      <c r="J55" s="40">
        <f t="shared" si="34"/>
        <v>0.32250000000000001</v>
      </c>
      <c r="K55" s="40">
        <f t="shared" si="35"/>
        <v>0.1147</v>
      </c>
      <c r="L55" s="39">
        <f t="shared" si="3"/>
        <v>0.28017283094697448</v>
      </c>
      <c r="M55" s="39">
        <f t="shared" si="4"/>
        <v>9.5946884199999999E-2</v>
      </c>
      <c r="N55" s="40">
        <f t="shared" si="57"/>
        <v>0.3044</v>
      </c>
      <c r="O55" s="40">
        <f t="shared" si="58"/>
        <v>7.7100000000000002E-2</v>
      </c>
      <c r="P55" s="41">
        <f t="shared" si="5"/>
        <v>0.32228000000000001</v>
      </c>
      <c r="Q55" s="40"/>
      <c r="R55" s="41">
        <f t="shared" si="0"/>
        <v>7.9380000000000006E-2</v>
      </c>
      <c r="S55" s="27"/>
      <c r="T55" s="27"/>
      <c r="U55" s="27"/>
      <c r="V55" s="27"/>
      <c r="W55" s="52">
        <f t="shared" si="22"/>
        <v>1.0417631060953403</v>
      </c>
      <c r="X55" s="52">
        <f t="shared" si="23"/>
        <v>1.1169776433928096</v>
      </c>
      <c r="Y55" s="53">
        <f t="shared" si="54"/>
        <v>1.0432780536554451</v>
      </c>
      <c r="Z55" s="53">
        <f t="shared" si="56"/>
        <v>1.1055409593210226</v>
      </c>
      <c r="AA55" s="48">
        <v>0.33946080000000001</v>
      </c>
      <c r="AB55" s="48">
        <v>0.1026966</v>
      </c>
      <c r="AC55" s="258">
        <f t="shared" si="24"/>
        <v>2.0800120949563254</v>
      </c>
      <c r="AD55" s="50">
        <f t="shared" si="16"/>
        <v>0.3625495172283309</v>
      </c>
      <c r="AE55" s="50">
        <f t="shared" si="17"/>
        <v>0.1296463469751733</v>
      </c>
      <c r="AF55" s="258">
        <f t="shared" si="14"/>
        <v>1.807034214016469</v>
      </c>
      <c r="AG55" s="49">
        <v>0.34750996242854654</v>
      </c>
      <c r="AH55" s="49">
        <v>0.11726960080682737</v>
      </c>
      <c r="AI55" s="48">
        <v>0.32585219999999998</v>
      </c>
      <c r="AJ55" s="48">
        <v>0.18008389999999999</v>
      </c>
      <c r="AK55" s="48">
        <v>9.1941499999999995E-2</v>
      </c>
      <c r="AL55" s="48">
        <v>0.34750996239999998</v>
      </c>
      <c r="AM55" s="48">
        <v>0.1172696008</v>
      </c>
      <c r="AN55" s="48">
        <v>0.32250000000000001</v>
      </c>
      <c r="AO55" s="48">
        <v>0.1147</v>
      </c>
      <c r="AP55" s="48">
        <v>3.4500000000000003E-2</v>
      </c>
      <c r="AQ55" s="258">
        <f t="shared" si="32"/>
        <v>1.8147710420285355</v>
      </c>
      <c r="AR55" s="258">
        <f>LN(10)/LN(AP55/(0.1*AO55))</f>
        <v>2.0909317917837207</v>
      </c>
      <c r="AS55" s="48"/>
      <c r="AT55" s="48">
        <v>9.5946884199999999E-2</v>
      </c>
      <c r="AU55" s="258">
        <f>AU56</f>
        <v>1.8705404297849386</v>
      </c>
      <c r="AV55" s="55">
        <f t="shared" ref="AV55" si="60">10*AT55*(0.1^(1/AW55))</f>
        <v>0.28017283094697448</v>
      </c>
      <c r="AW55" s="258">
        <f>AU55</f>
        <v>1.8705404297849386</v>
      </c>
      <c r="AX55" s="48">
        <v>0.3044</v>
      </c>
      <c r="AY55" s="48">
        <v>7.7100000000000002E-2</v>
      </c>
      <c r="AZ55" s="258">
        <f t="shared" si="55"/>
        <v>2.4776409630111789</v>
      </c>
      <c r="BA55" s="48">
        <v>0.32228000000000001</v>
      </c>
      <c r="BB55" s="48">
        <v>7.9380000000000006E-2</v>
      </c>
      <c r="BC55" s="258">
        <f t="shared" si="59"/>
        <v>2.5544236589901193</v>
      </c>
      <c r="BD55" s="49"/>
      <c r="BE55" s="49"/>
      <c r="BF55" s="27"/>
    </row>
    <row r="56" spans="1:58" ht="15" x14ac:dyDescent="0.25">
      <c r="A56" s="8">
        <f t="shared" si="43"/>
        <v>1950</v>
      </c>
      <c r="B56" s="40">
        <f t="shared" si="25"/>
        <v>0.37194463149376367</v>
      </c>
      <c r="C56" s="40">
        <f>AVERAGE(B55:B57)</f>
        <v>0.36441613129523581</v>
      </c>
      <c r="D56" s="40">
        <f t="shared" si="26"/>
        <v>0.14322852846832809</v>
      </c>
      <c r="E56" s="40">
        <f t="shared" si="18"/>
        <v>0.32119974453627737</v>
      </c>
      <c r="F56" s="40">
        <f>AVERAGE(E55:E57)</f>
        <v>0.31849316812488432</v>
      </c>
      <c r="G56" s="40">
        <f t="shared" si="19"/>
        <v>0.10047750483291799</v>
      </c>
      <c r="H56" s="39">
        <f t="shared" si="28"/>
        <v>0.33766249999999998</v>
      </c>
      <c r="I56" s="39">
        <f t="shared" si="29"/>
        <v>0.10341599999999999</v>
      </c>
      <c r="J56" s="40">
        <f t="shared" si="34"/>
        <v>0.34787783484510937</v>
      </c>
      <c r="K56" s="40">
        <f t="shared" si="35"/>
        <v>0.120578170431672</v>
      </c>
      <c r="L56" s="39">
        <f t="shared" si="3"/>
        <v>0.29555864329999998</v>
      </c>
      <c r="M56" s="39">
        <f t="shared" si="4"/>
        <v>0.1012158489</v>
      </c>
      <c r="N56" s="40">
        <f t="shared" si="57"/>
        <v>0.30370000000000003</v>
      </c>
      <c r="O56" s="40">
        <f t="shared" si="58"/>
        <v>7.6700000000000004E-2</v>
      </c>
      <c r="P56" s="41">
        <f t="shared" si="5"/>
        <v>0.31705</v>
      </c>
      <c r="Q56" s="40">
        <f>AVERAGE(P55:P57)</f>
        <v>0.32278999999999997</v>
      </c>
      <c r="R56" s="41">
        <f t="shared" si="0"/>
        <v>7.714E-2</v>
      </c>
      <c r="S56" s="27"/>
      <c r="T56" s="27"/>
      <c r="U56" s="27"/>
      <c r="V56" s="27"/>
      <c r="W56" s="52">
        <f t="shared" si="22"/>
        <v>1.0252350605569189</v>
      </c>
      <c r="X56" s="52">
        <f t="shared" si="23"/>
        <v>1.1125646564708109</v>
      </c>
      <c r="Y56" s="53">
        <f t="shared" si="54"/>
        <v>1.0458645040616057</v>
      </c>
      <c r="Z56" s="53">
        <f t="shared" si="56"/>
        <v>1.117267732578914</v>
      </c>
      <c r="AA56" s="48">
        <v>0.33766249999999998</v>
      </c>
      <c r="AB56" s="48">
        <v>0.10341599999999999</v>
      </c>
      <c r="AC56" s="258">
        <f t="shared" si="24"/>
        <v>2.0571691240861876</v>
      </c>
      <c r="AD56" s="50">
        <f t="shared" si="16"/>
        <v>0.37194463149376367</v>
      </c>
      <c r="AE56" s="50">
        <f t="shared" si="17"/>
        <v>0.14322852846832809</v>
      </c>
      <c r="AF56" s="258">
        <f t="shared" si="14"/>
        <v>1.7077924861726126</v>
      </c>
      <c r="AG56" s="49">
        <v>0.35563366960951437</v>
      </c>
      <c r="AH56" s="49">
        <v>0.12819535039978583</v>
      </c>
      <c r="AI56" s="48">
        <v>0.32935130000000001</v>
      </c>
      <c r="AJ56" s="48">
        <v>0.17923710000000001</v>
      </c>
      <c r="AK56" s="48">
        <v>9.2952800000000002E-2</v>
      </c>
      <c r="AL56" s="48">
        <v>0.35563366959999998</v>
      </c>
      <c r="AM56" s="48">
        <v>0.12819535039999999</v>
      </c>
      <c r="AN56" s="55">
        <f t="shared" ref="AN56:AN66" si="61">10*(AO56*(0.1^(1/AQ56)))</f>
        <v>0.34787783484510937</v>
      </c>
      <c r="AO56" s="55">
        <f t="shared" si="49"/>
        <v>0.120578170431672</v>
      </c>
      <c r="AP56" s="48">
        <v>3.5900000000000001E-2</v>
      </c>
      <c r="AQ56" s="258">
        <f>AQ55+(AQ$60-AQ$55)/5</f>
        <v>1.8523940836452017</v>
      </c>
      <c r="AR56" s="258">
        <f>(AR55+AR57)/2</f>
        <v>2.1104804491638847</v>
      </c>
      <c r="AS56" s="48">
        <v>0.29555864329999998</v>
      </c>
      <c r="AT56" s="48">
        <v>0.1012158489</v>
      </c>
      <c r="AU56" s="258">
        <f t="shared" ref="AU56" si="62">LN(10)/LN(AT56/(0.1*AS56))</f>
        <v>1.8705404297849386</v>
      </c>
      <c r="AV56" s="259">
        <f>AS56</f>
        <v>0.29555864329999998</v>
      </c>
      <c r="AW56" s="258">
        <f>AU56</f>
        <v>1.8705404297849386</v>
      </c>
      <c r="AX56" s="48">
        <v>0.30370000000000003</v>
      </c>
      <c r="AY56" s="48">
        <v>7.6700000000000004E-2</v>
      </c>
      <c r="AZ56" s="258">
        <f t="shared" si="55"/>
        <v>2.4853947515294181</v>
      </c>
      <c r="BA56" s="48">
        <v>0.31705</v>
      </c>
      <c r="BB56" s="48">
        <v>7.714E-2</v>
      </c>
      <c r="BC56" s="258">
        <f t="shared" si="59"/>
        <v>2.5896546399067795</v>
      </c>
      <c r="BD56" s="49"/>
      <c r="BE56" s="49"/>
      <c r="BF56" s="27"/>
    </row>
    <row r="57" spans="1:58" ht="15" x14ac:dyDescent="0.25">
      <c r="A57" s="8">
        <f t="shared" si="43"/>
        <v>1951</v>
      </c>
      <c r="B57" s="40">
        <f t="shared" si="25"/>
        <v>0.35875424516361271</v>
      </c>
      <c r="C57" s="40"/>
      <c r="D57" s="40">
        <f t="shared" si="26"/>
        <v>0.13307576948337796</v>
      </c>
      <c r="E57" s="40">
        <f t="shared" si="18"/>
        <v>0.32264635210163184</v>
      </c>
      <c r="F57" s="40"/>
      <c r="G57" s="40">
        <f t="shared" si="19"/>
        <v>9.6730866666666679E-2</v>
      </c>
      <c r="H57" s="39">
        <f t="shared" si="28"/>
        <v>0.34598250000000003</v>
      </c>
      <c r="I57" s="39">
        <f t="shared" si="29"/>
        <v>0.10699259999999999</v>
      </c>
      <c r="J57" s="40">
        <f t="shared" si="34"/>
        <v>0.32205655630489555</v>
      </c>
      <c r="K57" s="40">
        <f t="shared" si="35"/>
        <v>0.1089</v>
      </c>
      <c r="L57" s="39"/>
      <c r="M57" s="39"/>
      <c r="N57" s="40">
        <f t="shared" si="57"/>
        <v>0.2999</v>
      </c>
      <c r="O57" s="40">
        <f t="shared" si="58"/>
        <v>7.4300000000000005E-2</v>
      </c>
      <c r="P57" s="41">
        <f t="shared" si="5"/>
        <v>0.32904</v>
      </c>
      <c r="Q57" s="40"/>
      <c r="R57" s="41">
        <f t="shared" si="0"/>
        <v>8.0479999999999996E-2</v>
      </c>
      <c r="S57" s="27"/>
      <c r="T57" s="27"/>
      <c r="U57" s="27"/>
      <c r="V57" s="27"/>
      <c r="W57" s="52">
        <f t="shared" si="22"/>
        <v>1.0042572793468401</v>
      </c>
      <c r="X57" s="52">
        <f t="shared" si="23"/>
        <v>1.0576488125835304</v>
      </c>
      <c r="Y57" s="53">
        <f t="shared" si="54"/>
        <v>1.0484509544677663</v>
      </c>
      <c r="Z57" s="53">
        <f t="shared" si="56"/>
        <v>1.1289945058368054</v>
      </c>
      <c r="AA57" s="48">
        <v>0.34598250000000003</v>
      </c>
      <c r="AB57" s="48">
        <v>0.10699259999999999</v>
      </c>
      <c r="AC57" s="258">
        <f t="shared" si="24"/>
        <v>2.0395692387818749</v>
      </c>
      <c r="AD57" s="50">
        <f t="shared" si="16"/>
        <v>0.35875424516361271</v>
      </c>
      <c r="AE57" s="50">
        <f t="shared" si="17"/>
        <v>0.13307576948337796</v>
      </c>
      <c r="AF57" s="258">
        <f t="shared" si="14"/>
        <v>1.7565371458409116</v>
      </c>
      <c r="AG57" s="49">
        <v>0.34217551487253883</v>
      </c>
      <c r="AH57" s="49">
        <v>0.11787105144922103</v>
      </c>
      <c r="AI57" s="48">
        <v>0.34451579999999998</v>
      </c>
      <c r="AJ57" s="48">
        <v>0.17488989999999999</v>
      </c>
      <c r="AK57" s="48">
        <v>0.1011608</v>
      </c>
      <c r="AL57" s="48">
        <v>0.34217551489999998</v>
      </c>
      <c r="AM57" s="48">
        <v>0.1178710514</v>
      </c>
      <c r="AN57" s="55">
        <f t="shared" si="61"/>
        <v>0.32205655630489555</v>
      </c>
      <c r="AO57" s="48">
        <v>0.1089</v>
      </c>
      <c r="AP57" s="48">
        <v>3.2099999999999997E-2</v>
      </c>
      <c r="AQ57" s="258">
        <f t="shared" ref="AQ57:AQ59" si="63">AQ56+(AQ$60-AQ$55)/5</f>
        <v>1.890017125261868</v>
      </c>
      <c r="AR57" s="258">
        <f t="shared" ref="AR57:AR68" si="64">LN(10)/LN(AP57/(0.1*AO57))</f>
        <v>2.1300291065440482</v>
      </c>
      <c r="AS57" s="48"/>
      <c r="AT57" s="48"/>
      <c r="AU57" s="258"/>
      <c r="AV57" s="48"/>
      <c r="AW57" s="258"/>
      <c r="AX57" s="48">
        <v>0.2999</v>
      </c>
      <c r="AY57" s="48">
        <v>7.4300000000000005E-2</v>
      </c>
      <c r="AZ57" s="258">
        <f t="shared" si="55"/>
        <v>2.5379915250710368</v>
      </c>
      <c r="BA57" s="48">
        <v>0.32904</v>
      </c>
      <c r="BB57" s="48">
        <v>8.0479999999999996E-2</v>
      </c>
      <c r="BC57" s="258">
        <f t="shared" si="59"/>
        <v>2.5744049948479248</v>
      </c>
      <c r="BD57" s="49"/>
      <c r="BE57" s="49"/>
      <c r="BF57" s="27"/>
    </row>
    <row r="58" spans="1:58" ht="15" x14ac:dyDescent="0.25">
      <c r="A58" s="8">
        <f t="shared" si="43"/>
        <v>1952</v>
      </c>
      <c r="B58" s="40">
        <f t="shared" si="25"/>
        <v>0.34906538262050252</v>
      </c>
      <c r="C58" s="40"/>
      <c r="D58" s="40">
        <f t="shared" si="26"/>
        <v>0.12309381856707043</v>
      </c>
      <c r="E58" s="40">
        <f t="shared" si="18"/>
        <v>0.31816053996840837</v>
      </c>
      <c r="F58" s="40"/>
      <c r="G58" s="40">
        <f t="shared" si="19"/>
        <v>9.3511933333333339E-2</v>
      </c>
      <c r="H58" s="39">
        <f t="shared" si="28"/>
        <v>0.35337220000000003</v>
      </c>
      <c r="I58" s="39">
        <f t="shared" si="29"/>
        <v>0.10963580000000001</v>
      </c>
      <c r="J58" s="40">
        <f t="shared" si="34"/>
        <v>0.30890941990522508</v>
      </c>
      <c r="K58" s="40">
        <f t="shared" si="35"/>
        <v>0.10199999999999999</v>
      </c>
      <c r="L58" s="39"/>
      <c r="M58" s="39"/>
      <c r="N58" s="40">
        <f t="shared" si="57"/>
        <v>0.29220000000000002</v>
      </c>
      <c r="O58" s="40">
        <f t="shared" si="58"/>
        <v>6.8900000000000003E-2</v>
      </c>
      <c r="P58" s="41">
        <f t="shared" si="5"/>
        <v>0.35014000000000001</v>
      </c>
      <c r="Q58" s="40"/>
      <c r="R58" s="41">
        <f t="shared" si="0"/>
        <v>8.6690000000000003E-2</v>
      </c>
      <c r="S58" s="27"/>
      <c r="T58" s="27"/>
      <c r="U58" s="27"/>
      <c r="V58" s="27"/>
      <c r="W58" s="52">
        <f t="shared" si="22"/>
        <v>1.0100201076696398</v>
      </c>
      <c r="X58" s="52">
        <f t="shared" si="23"/>
        <v>1.0348017812410923</v>
      </c>
      <c r="Y58" s="53">
        <f t="shared" si="54"/>
        <v>1.0510374048739268</v>
      </c>
      <c r="Z58" s="53">
        <f t="shared" si="56"/>
        <v>1.1407212790946968</v>
      </c>
      <c r="AA58" s="48">
        <v>0.35337220000000003</v>
      </c>
      <c r="AB58" s="48">
        <v>0.10963580000000001</v>
      </c>
      <c r="AC58" s="258">
        <f t="shared" si="24"/>
        <v>2.0336776628965021</v>
      </c>
      <c r="AD58" s="50">
        <f t="shared" si="16"/>
        <v>0.34906538262050252</v>
      </c>
      <c r="AE58" s="50">
        <f t="shared" si="17"/>
        <v>0.12309381856707043</v>
      </c>
      <c r="AF58" s="258">
        <f t="shared" si="14"/>
        <v>1.827053113966453</v>
      </c>
      <c r="AG58" s="49">
        <v>0.33211509029250325</v>
      </c>
      <c r="AH58" s="49">
        <v>0.1079087598547829</v>
      </c>
      <c r="AI58" s="48">
        <v>0.34986650000000002</v>
      </c>
      <c r="AJ58" s="48">
        <v>0.1733616</v>
      </c>
      <c r="AK58" s="48">
        <v>0.1059486</v>
      </c>
      <c r="AL58" s="48">
        <v>0.33211509030000003</v>
      </c>
      <c r="AM58" s="48">
        <v>0.1079087599</v>
      </c>
      <c r="AN58" s="55">
        <f t="shared" si="61"/>
        <v>0.30890941990522508</v>
      </c>
      <c r="AO58" s="48">
        <v>0.10199999999999999</v>
      </c>
      <c r="AP58" s="48">
        <v>2.9499999999999998E-2</v>
      </c>
      <c r="AQ58" s="258">
        <f t="shared" si="63"/>
        <v>1.9276401668785343</v>
      </c>
      <c r="AR58" s="258">
        <f t="shared" si="64"/>
        <v>2.1681540294330612</v>
      </c>
      <c r="AS58" s="48"/>
      <c r="AT58" s="48"/>
      <c r="AU58" s="258"/>
      <c r="AV58" s="48"/>
      <c r="AW58" s="258"/>
      <c r="AX58" s="48">
        <v>0.29220000000000002</v>
      </c>
      <c r="AY58" s="48">
        <v>6.8900000000000003E-2</v>
      </c>
      <c r="AZ58" s="258">
        <f t="shared" si="55"/>
        <v>2.6842826451104358</v>
      </c>
      <c r="BA58" s="48">
        <v>0.35014000000000001</v>
      </c>
      <c r="BB58" s="48">
        <v>8.6690000000000003E-2</v>
      </c>
      <c r="BC58" s="258">
        <f t="shared" si="59"/>
        <v>2.5398291206053827</v>
      </c>
      <c r="BD58" s="49"/>
      <c r="BE58" s="49"/>
      <c r="BF58" s="27"/>
    </row>
    <row r="59" spans="1:58" ht="15" x14ac:dyDescent="0.25">
      <c r="A59" s="8">
        <f t="shared" si="43"/>
        <v>1953</v>
      </c>
      <c r="B59" s="40">
        <f t="shared" si="25"/>
        <v>0.34039374330377647</v>
      </c>
      <c r="C59" s="40"/>
      <c r="D59" s="40">
        <f t="shared" si="26"/>
        <v>0.11411408123592144</v>
      </c>
      <c r="E59" s="40">
        <f t="shared" si="18"/>
        <v>0.31637869772671523</v>
      </c>
      <c r="F59" s="40"/>
      <c r="G59" s="40">
        <f t="shared" si="19"/>
        <v>9.1828366666666661E-2</v>
      </c>
      <c r="H59" s="39">
        <f t="shared" si="28"/>
        <v>0.35055439999999999</v>
      </c>
      <c r="I59" s="39">
        <f t="shared" si="29"/>
        <v>0.1083851</v>
      </c>
      <c r="J59" s="40">
        <f t="shared" si="34"/>
        <v>0.30118169318014576</v>
      </c>
      <c r="K59" s="40">
        <f t="shared" si="35"/>
        <v>9.7199999999999995E-2</v>
      </c>
      <c r="L59" s="39"/>
      <c r="M59" s="39"/>
      <c r="N59" s="40">
        <f t="shared" si="57"/>
        <v>0.2974</v>
      </c>
      <c r="O59" s="40">
        <f t="shared" si="58"/>
        <v>6.9900000000000004E-2</v>
      </c>
      <c r="P59" s="41">
        <f t="shared" si="5"/>
        <v>0.33130999999999999</v>
      </c>
      <c r="Q59" s="40"/>
      <c r="R59" s="41">
        <f t="shared" si="0"/>
        <v>8.2449999999999996E-2</v>
      </c>
      <c r="S59" s="27"/>
      <c r="T59" s="27"/>
      <c r="U59" s="27"/>
      <c r="V59" s="27"/>
      <c r="W59" s="52">
        <f t="shared" si="22"/>
        <v>1.0096924069952617</v>
      </c>
      <c r="X59" s="52">
        <f t="shared" si="23"/>
        <v>1.0406864481884861</v>
      </c>
      <c r="Y59" s="53">
        <f t="shared" si="54"/>
        <v>1.0536238552800874</v>
      </c>
      <c r="Z59" s="53">
        <f t="shared" si="56"/>
        <v>1.1524480523525882</v>
      </c>
      <c r="AA59" s="48">
        <v>0.35055439999999999</v>
      </c>
      <c r="AB59" s="48">
        <v>0.1083851</v>
      </c>
      <c r="AC59" s="258">
        <f t="shared" si="24"/>
        <v>2.039924754143386</v>
      </c>
      <c r="AD59" s="50">
        <f t="shared" si="16"/>
        <v>0.34039374330377647</v>
      </c>
      <c r="AE59" s="50">
        <f t="shared" si="17"/>
        <v>0.11411408123592144</v>
      </c>
      <c r="AF59" s="258">
        <f t="shared" si="14"/>
        <v>1.9034651223389898</v>
      </c>
      <c r="AG59" s="49">
        <v>0.32306951062083611</v>
      </c>
      <c r="AH59" s="49">
        <v>9.9018850353359417E-2</v>
      </c>
      <c r="AI59" s="48">
        <v>0.34718929999999998</v>
      </c>
      <c r="AJ59" s="48">
        <v>0.1740418</v>
      </c>
      <c r="AK59" s="48">
        <v>0.1041477</v>
      </c>
      <c r="AL59" s="48">
        <v>0.3230695106</v>
      </c>
      <c r="AM59" s="48">
        <v>9.9018850399999997E-2</v>
      </c>
      <c r="AN59" s="55">
        <f t="shared" si="61"/>
        <v>0.30118169318014576</v>
      </c>
      <c r="AO59" s="48">
        <v>9.7199999999999995E-2</v>
      </c>
      <c r="AP59" s="48">
        <v>2.7699999999999999E-2</v>
      </c>
      <c r="AQ59" s="258">
        <f t="shared" si="63"/>
        <v>1.9652632084952006</v>
      </c>
      <c r="AR59" s="258">
        <f t="shared" si="64"/>
        <v>2.1987034045853582</v>
      </c>
      <c r="AS59" s="48"/>
      <c r="AT59" s="48"/>
      <c r="AU59" s="258"/>
      <c r="AV59" s="48"/>
      <c r="AW59" s="258"/>
      <c r="AX59" s="48">
        <v>0.2974</v>
      </c>
      <c r="AY59" s="48">
        <v>6.9900000000000004E-2</v>
      </c>
      <c r="AZ59" s="258">
        <f t="shared" si="55"/>
        <v>2.6944285382376889</v>
      </c>
      <c r="BA59" s="48">
        <v>0.33130999999999999</v>
      </c>
      <c r="BB59" s="48">
        <v>8.2449999999999996E-2</v>
      </c>
      <c r="BC59" s="258">
        <f t="shared" si="59"/>
        <v>2.5255324033613191</v>
      </c>
      <c r="BD59" s="49"/>
      <c r="BE59" s="49"/>
      <c r="BF59" s="27"/>
    </row>
    <row r="60" spans="1:58" ht="15" x14ac:dyDescent="0.25">
      <c r="A60" s="8">
        <f t="shared" si="43"/>
        <v>1954</v>
      </c>
      <c r="B60" s="40">
        <f t="shared" si="25"/>
        <v>0.35526806648712167</v>
      </c>
      <c r="C60" s="40"/>
      <c r="D60" s="40">
        <f t="shared" si="26"/>
        <v>0.1254230943456256</v>
      </c>
      <c r="E60" s="40">
        <f t="shared" si="18"/>
        <v>0.30880426124907601</v>
      </c>
      <c r="F60" s="40"/>
      <c r="G60" s="40">
        <f t="shared" si="19"/>
        <v>9.3080924625000006E-2</v>
      </c>
      <c r="H60" s="39">
        <f t="shared" si="28"/>
        <v>0.35731259999999998</v>
      </c>
      <c r="I60" s="39">
        <f t="shared" si="29"/>
        <v>0.1104509</v>
      </c>
      <c r="J60" s="40">
        <f t="shared" si="34"/>
        <v>0.30630000000000002</v>
      </c>
      <c r="K60" s="40">
        <f t="shared" si="35"/>
        <v>9.6699999999999994E-2</v>
      </c>
      <c r="L60" s="39">
        <f t="shared" si="3"/>
        <v>0.2782044449963042</v>
      </c>
      <c r="M60" s="39">
        <f t="shared" si="4"/>
        <v>9.5272798500000005E-2</v>
      </c>
      <c r="N60" s="40">
        <f t="shared" si="57"/>
        <v>0.29339999999999999</v>
      </c>
      <c r="O60" s="40">
        <f t="shared" si="58"/>
        <v>6.9900000000000004E-2</v>
      </c>
      <c r="P60" s="41">
        <f t="shared" si="5"/>
        <v>0.32799</v>
      </c>
      <c r="Q60" s="40"/>
      <c r="R60" s="41">
        <f t="shared" si="0"/>
        <v>7.9630000000000006E-2</v>
      </c>
      <c r="S60" s="27"/>
      <c r="T60" s="27"/>
      <c r="U60" s="27"/>
      <c r="V60" s="27"/>
      <c r="W60" s="52">
        <f t="shared" si="22"/>
        <v>1.0003306321905852</v>
      </c>
      <c r="X60" s="52">
        <f t="shared" si="23"/>
        <v>1.0180622778047641</v>
      </c>
      <c r="Y60" s="53">
        <f t="shared" si="54"/>
        <v>1.056210305686248</v>
      </c>
      <c r="Z60" s="53">
        <f t="shared" si="56"/>
        <v>1.1641748256104796</v>
      </c>
      <c r="AA60" s="48">
        <v>0.35731259999999998</v>
      </c>
      <c r="AB60" s="48">
        <v>0.1104509</v>
      </c>
      <c r="AC60" s="258">
        <f t="shared" si="24"/>
        <v>2.0403127942742705</v>
      </c>
      <c r="AD60" s="50">
        <f t="shared" si="16"/>
        <v>0.35526806648712167</v>
      </c>
      <c r="AE60" s="50">
        <f t="shared" si="17"/>
        <v>0.1254230943456256</v>
      </c>
      <c r="AF60" s="258">
        <f t="shared" si="14"/>
        <v>1.8254126468219394</v>
      </c>
      <c r="AG60" s="49">
        <v>0.33636110590333101</v>
      </c>
      <c r="AH60" s="49">
        <v>0.10773561804160744</v>
      </c>
      <c r="AI60" s="48">
        <v>0.35719450000000003</v>
      </c>
      <c r="AJ60" s="48">
        <v>0.1713672</v>
      </c>
      <c r="AK60" s="48">
        <v>0.1084913</v>
      </c>
      <c r="AL60" s="48">
        <v>0.33636110590000001</v>
      </c>
      <c r="AM60" s="48">
        <v>0.10773561800000001</v>
      </c>
      <c r="AN60" s="48">
        <v>0.30630000000000002</v>
      </c>
      <c r="AO60" s="48">
        <v>9.6699999999999994E-2</v>
      </c>
      <c r="AP60" s="48">
        <v>2.7199999999999998E-2</v>
      </c>
      <c r="AQ60" s="258">
        <f t="shared" ref="AQ60" si="65">LN(10)/LN(AO60/(0.1*AN60))</f>
        <v>2.0028862501118674</v>
      </c>
      <c r="AR60" s="258">
        <f t="shared" si="64"/>
        <v>2.2264652219757068</v>
      </c>
      <c r="AS60" s="48"/>
      <c r="AT60" s="48">
        <v>9.5272798500000005E-2</v>
      </c>
      <c r="AU60" s="258">
        <f>AU56</f>
        <v>1.8705404297849386</v>
      </c>
      <c r="AV60" s="55">
        <f t="shared" ref="AV60" si="66">10*AT60*(0.1^(1/AW60))</f>
        <v>0.2782044449963042</v>
      </c>
      <c r="AW60" s="258">
        <f>AU60</f>
        <v>1.8705404297849386</v>
      </c>
      <c r="AX60" s="48">
        <v>0.29339999999999999</v>
      </c>
      <c r="AY60" s="48">
        <v>6.9900000000000004E-2</v>
      </c>
      <c r="AZ60" s="258">
        <f t="shared" si="55"/>
        <v>2.6523998236398709</v>
      </c>
      <c r="BA60" s="48">
        <v>0.32799</v>
      </c>
      <c r="BB60" s="48">
        <v>7.9630000000000006E-2</v>
      </c>
      <c r="BC60" s="258">
        <f t="shared" si="59"/>
        <v>2.5959454096220766</v>
      </c>
      <c r="BD60" s="49"/>
      <c r="BE60" s="49"/>
      <c r="BF60" s="27"/>
    </row>
    <row r="61" spans="1:58" ht="15" x14ac:dyDescent="0.25">
      <c r="A61" s="8">
        <f t="shared" si="43"/>
        <v>1955</v>
      </c>
      <c r="B61" s="40">
        <f t="shared" si="25"/>
        <v>0.35933230882123834</v>
      </c>
      <c r="C61" s="40">
        <f>AVERAGE(B60:B62)</f>
        <v>0.35658730245107223</v>
      </c>
      <c r="D61" s="40">
        <f t="shared" si="26"/>
        <v>0.13002585456682811</v>
      </c>
      <c r="E61" s="40">
        <f t="shared" si="18"/>
        <v>0.31801968212925125</v>
      </c>
      <c r="F61" s="40">
        <f>AVERAGE(E60:E62)</f>
        <v>0.31307456930030569</v>
      </c>
      <c r="G61" s="40">
        <f t="shared" si="19"/>
        <v>9.1405266666666665E-2</v>
      </c>
      <c r="H61" s="39">
        <f t="shared" si="28"/>
        <v>0.364014</v>
      </c>
      <c r="I61" s="39">
        <f t="shared" si="29"/>
        <v>0.1126158</v>
      </c>
      <c r="J61" s="40">
        <f t="shared" si="34"/>
        <v>0.3006450463877538</v>
      </c>
      <c r="K61" s="40">
        <f t="shared" si="35"/>
        <v>9.2999999999999999E-2</v>
      </c>
      <c r="L61" s="39"/>
      <c r="M61" s="39"/>
      <c r="N61" s="40">
        <f t="shared" si="57"/>
        <v>0.28939999999999999</v>
      </c>
      <c r="O61" s="40">
        <f t="shared" si="58"/>
        <v>6.8599999999999994E-2</v>
      </c>
      <c r="P61" s="41">
        <f t="shared" si="5"/>
        <v>0.31384000000000001</v>
      </c>
      <c r="Q61" s="40">
        <f>AVERAGE(P60:P62)</f>
        <v>0.32127666666666665</v>
      </c>
      <c r="R61" s="41">
        <f t="shared" si="0"/>
        <v>7.6480000000000006E-2</v>
      </c>
      <c r="S61" s="27"/>
      <c r="T61" s="27"/>
      <c r="U61" s="27"/>
      <c r="V61" s="27"/>
      <c r="W61" s="52">
        <f t="shared" si="22"/>
        <v>0.99384766430209182</v>
      </c>
      <c r="X61" s="52">
        <f t="shared" si="23"/>
        <v>1.0171932115943758</v>
      </c>
      <c r="Y61" s="53">
        <f t="shared" si="54"/>
        <v>1.0587967560924085</v>
      </c>
      <c r="Z61" s="53">
        <f t="shared" si="56"/>
        <v>1.175901598868371</v>
      </c>
      <c r="AA61" s="48">
        <v>0.364014</v>
      </c>
      <c r="AB61" s="48">
        <v>0.1126158</v>
      </c>
      <c r="AC61" s="258">
        <f t="shared" si="24"/>
        <v>2.0388139642437153</v>
      </c>
      <c r="AD61" s="50">
        <f t="shared" si="16"/>
        <v>0.35933230882123834</v>
      </c>
      <c r="AE61" s="50">
        <f t="shared" si="17"/>
        <v>0.13002585456682811</v>
      </c>
      <c r="AF61" s="258">
        <f t="shared" si="14"/>
        <v>1.7904030672138163</v>
      </c>
      <c r="AG61" s="49">
        <v>0.33937798425770482</v>
      </c>
      <c r="AH61" s="49">
        <v>0.11057545520131828</v>
      </c>
      <c r="AI61" s="48">
        <v>0.36626740000000002</v>
      </c>
      <c r="AJ61" s="48">
        <v>0.16897799999999999</v>
      </c>
      <c r="AK61" s="48">
        <v>0.1107123</v>
      </c>
      <c r="AL61" s="48">
        <v>0.33937798429999999</v>
      </c>
      <c r="AM61" s="48">
        <v>0.11057545520000001</v>
      </c>
      <c r="AN61" s="55">
        <f t="shared" si="61"/>
        <v>0.3006450463877538</v>
      </c>
      <c r="AO61" s="48">
        <v>9.2999999999999999E-2</v>
      </c>
      <c r="AP61" s="48">
        <v>2.6499999999999999E-2</v>
      </c>
      <c r="AQ61" s="258">
        <f>AQ60+(AQ$65-AQ$60)/5</f>
        <v>2.0390315662961158</v>
      </c>
      <c r="AR61" s="258">
        <f t="shared" si="64"/>
        <v>2.1989479444879616</v>
      </c>
      <c r="AS61" s="48"/>
      <c r="AT61" s="48"/>
      <c r="AU61" s="258"/>
      <c r="AV61" s="48"/>
      <c r="AW61" s="258"/>
      <c r="AX61" s="48">
        <v>0.28939999999999999</v>
      </c>
      <c r="AY61" s="48">
        <v>6.8599999999999994E-2</v>
      </c>
      <c r="AZ61" s="258">
        <f t="shared" si="55"/>
        <v>2.6679075003160295</v>
      </c>
      <c r="BA61" s="48">
        <v>0.31384000000000001</v>
      </c>
      <c r="BB61" s="48">
        <v>7.6480000000000006E-2</v>
      </c>
      <c r="BC61" s="258">
        <f t="shared" si="59"/>
        <v>2.5850508608269114</v>
      </c>
      <c r="BD61" s="49"/>
      <c r="BE61" s="49"/>
      <c r="BF61" s="27"/>
    </row>
    <row r="62" spans="1:58" ht="15" x14ac:dyDescent="0.25">
      <c r="A62" s="8">
        <f t="shared" si="43"/>
        <v>1956</v>
      </c>
      <c r="B62" s="40">
        <f t="shared" si="25"/>
        <v>0.35516153204485662</v>
      </c>
      <c r="C62" s="40"/>
      <c r="D62" s="40">
        <f t="shared" si="26"/>
        <v>0.12674467032361331</v>
      </c>
      <c r="E62" s="40">
        <f t="shared" si="18"/>
        <v>0.31239976452258994</v>
      </c>
      <c r="F62" s="40"/>
      <c r="G62" s="40">
        <f t="shared" si="19"/>
        <v>8.8148099999999993E-2</v>
      </c>
      <c r="H62" s="39">
        <f t="shared" si="28"/>
        <v>0.35931550000000001</v>
      </c>
      <c r="I62" s="39">
        <f t="shared" si="29"/>
        <v>0.1096443</v>
      </c>
      <c r="J62" s="40">
        <f t="shared" si="34"/>
        <v>0.28848379356776993</v>
      </c>
      <c r="K62" s="40">
        <f t="shared" si="35"/>
        <v>8.7499999999999994E-2</v>
      </c>
      <c r="L62" s="39"/>
      <c r="M62" s="39"/>
      <c r="N62" s="40">
        <f t="shared" si="57"/>
        <v>0.28939999999999999</v>
      </c>
      <c r="O62" s="40">
        <f t="shared" si="58"/>
        <v>6.7299999999999999E-2</v>
      </c>
      <c r="P62" s="41">
        <f t="shared" si="5"/>
        <v>0.32200000000000001</v>
      </c>
      <c r="Q62" s="40"/>
      <c r="R62" s="41">
        <f t="shared" si="0"/>
        <v>8.1920000000000007E-2</v>
      </c>
      <c r="S62" s="27"/>
      <c r="T62" s="27"/>
      <c r="U62" s="27"/>
      <c r="V62" s="27"/>
      <c r="W62" s="52">
        <f t="shared" si="22"/>
        <v>1.0105286752211509</v>
      </c>
      <c r="X62" s="52">
        <f t="shared" si="23"/>
        <v>1.0728793508179846</v>
      </c>
      <c r="Y62" s="53">
        <f t="shared" si="54"/>
        <v>1.0613832064985691</v>
      </c>
      <c r="Z62" s="53">
        <f t="shared" si="56"/>
        <v>1.1876283721262624</v>
      </c>
      <c r="AA62" s="48">
        <v>0.35931550000000001</v>
      </c>
      <c r="AB62" s="48">
        <v>0.1096443</v>
      </c>
      <c r="AC62" s="258">
        <f t="shared" si="24"/>
        <v>2.0639404319804147</v>
      </c>
      <c r="AD62" s="50">
        <f t="shared" si="16"/>
        <v>0.35516153204485662</v>
      </c>
      <c r="AE62" s="50">
        <f t="shared" si="17"/>
        <v>0.12674467032361331</v>
      </c>
      <c r="AF62" s="258">
        <f t="shared" si="14"/>
        <v>1.8099423505760499</v>
      </c>
      <c r="AG62" s="49">
        <v>0.33462139769151833</v>
      </c>
      <c r="AH62" s="49">
        <v>0.10672081713296967</v>
      </c>
      <c r="AI62" s="48">
        <v>0.35557179999999999</v>
      </c>
      <c r="AJ62" s="48">
        <v>0.1719241</v>
      </c>
      <c r="AK62" s="48">
        <v>0.1021963</v>
      </c>
      <c r="AL62" s="48">
        <v>0.33462139769999999</v>
      </c>
      <c r="AM62" s="48">
        <v>0.1067208171</v>
      </c>
      <c r="AN62" s="55">
        <f t="shared" si="61"/>
        <v>0.28848379356776993</v>
      </c>
      <c r="AO62" s="48">
        <v>8.7499999999999994E-2</v>
      </c>
      <c r="AP62" s="48">
        <v>2.4199999999999999E-2</v>
      </c>
      <c r="AQ62" s="258">
        <f t="shared" ref="AQ62:AQ64" si="67">AQ61+(AQ$65-AQ$60)/5</f>
        <v>2.0751768824803642</v>
      </c>
      <c r="AR62" s="258">
        <f t="shared" si="64"/>
        <v>2.263430166659095</v>
      </c>
      <c r="AS62" s="48"/>
      <c r="AT62" s="48"/>
      <c r="AU62" s="258"/>
      <c r="AV62" s="48"/>
      <c r="AW62" s="258"/>
      <c r="AX62" s="48">
        <v>0.28939999999999999</v>
      </c>
      <c r="AY62" s="48">
        <v>6.7299999999999999E-2</v>
      </c>
      <c r="AZ62" s="258">
        <f t="shared" si="55"/>
        <v>2.7283898483328035</v>
      </c>
      <c r="BA62" s="48">
        <v>0.32200000000000001</v>
      </c>
      <c r="BB62" s="48">
        <v>8.1920000000000007E-2</v>
      </c>
      <c r="BC62" s="258">
        <f t="shared" si="59"/>
        <v>2.4658840506945183</v>
      </c>
      <c r="BD62" s="49"/>
      <c r="BE62" s="49"/>
      <c r="BF62" s="27"/>
    </row>
    <row r="63" spans="1:58" ht="15" x14ac:dyDescent="0.25">
      <c r="A63" s="8">
        <f t="shared" si="43"/>
        <v>1957</v>
      </c>
      <c r="B63" s="40">
        <f t="shared" si="25"/>
        <v>0.35098858463694516</v>
      </c>
      <c r="C63" s="40"/>
      <c r="D63" s="40">
        <f t="shared" si="26"/>
        <v>0.12186611067476841</v>
      </c>
      <c r="E63" s="40">
        <f t="shared" si="18"/>
        <v>0.31883719960740098</v>
      </c>
      <c r="F63" s="40"/>
      <c r="G63" s="40">
        <f t="shared" si="19"/>
        <v>9.4937508749999996E-2</v>
      </c>
      <c r="H63" s="39">
        <f t="shared" si="28"/>
        <v>0.36413990000000002</v>
      </c>
      <c r="I63" s="39">
        <f t="shared" si="29"/>
        <v>0.1123214</v>
      </c>
      <c r="J63" s="40">
        <f t="shared" si="34"/>
        <v>0.29233606746547114</v>
      </c>
      <c r="K63" s="40">
        <f t="shared" si="35"/>
        <v>8.6999999999999994E-2</v>
      </c>
      <c r="L63" s="39">
        <f t="shared" si="3"/>
        <v>0.32567283096413285</v>
      </c>
      <c r="M63" s="39">
        <f t="shared" si="4"/>
        <v>0.111528635</v>
      </c>
      <c r="N63" s="40">
        <f t="shared" si="57"/>
        <v>0.29320000000000002</v>
      </c>
      <c r="O63" s="40">
        <f t="shared" si="58"/>
        <v>6.8900000000000003E-2</v>
      </c>
      <c r="P63" s="41">
        <f t="shared" si="5"/>
        <v>0.33094000000000001</v>
      </c>
      <c r="Q63" s="40"/>
      <c r="R63" s="41">
        <f t="shared" si="0"/>
        <v>8.5720000000000005E-2</v>
      </c>
      <c r="S63" s="27"/>
      <c r="T63" s="27"/>
      <c r="U63" s="27"/>
      <c r="V63" s="27"/>
      <c r="W63" s="52">
        <f t="shared" si="22"/>
        <v>0.98655842896202994</v>
      </c>
      <c r="X63" s="52">
        <f t="shared" si="23"/>
        <v>1.0164841778137357</v>
      </c>
      <c r="Y63" s="53">
        <f t="shared" si="54"/>
        <v>1.0639696569047297</v>
      </c>
      <c r="Z63" s="53">
        <f t="shared" si="56"/>
        <v>1.1993551453841538</v>
      </c>
      <c r="AA63" s="48">
        <v>0.36413990000000002</v>
      </c>
      <c r="AB63" s="48">
        <v>0.1123214</v>
      </c>
      <c r="AC63" s="258">
        <f t="shared" si="24"/>
        <v>2.0441777918553461</v>
      </c>
      <c r="AD63" s="50">
        <f t="shared" si="16"/>
        <v>0.35098858463694516</v>
      </c>
      <c r="AE63" s="50">
        <f t="shared" si="17"/>
        <v>0.12186611067476841</v>
      </c>
      <c r="AF63" s="258">
        <f t="shared" si="14"/>
        <v>1.8498308807127957</v>
      </c>
      <c r="AG63" s="49">
        <v>0.32988589698885884</v>
      </c>
      <c r="AH63" s="49">
        <v>0.10160969512973962</v>
      </c>
      <c r="AI63" s="48">
        <v>0.36910120000000002</v>
      </c>
      <c r="AJ63" s="48">
        <v>0.16822790000000001</v>
      </c>
      <c r="AK63" s="48">
        <v>0.1104999</v>
      </c>
      <c r="AL63" s="48">
        <v>0.32988589699999998</v>
      </c>
      <c r="AM63" s="48">
        <v>0.10160969509999999</v>
      </c>
      <c r="AN63" s="55">
        <f t="shared" si="61"/>
        <v>0.29233606746547114</v>
      </c>
      <c r="AO63" s="48">
        <v>8.6999999999999994E-2</v>
      </c>
      <c r="AP63" s="48">
        <v>2.3699999999999999E-2</v>
      </c>
      <c r="AQ63" s="258">
        <f t="shared" si="67"/>
        <v>2.1113221986646127</v>
      </c>
      <c r="AR63" s="258">
        <f t="shared" si="64"/>
        <v>2.2976405189450597</v>
      </c>
      <c r="AS63" s="48"/>
      <c r="AT63" s="48">
        <v>0.111528635</v>
      </c>
      <c r="AU63" s="258">
        <f>AU60</f>
        <v>1.8705404297849386</v>
      </c>
      <c r="AV63" s="55">
        <f t="shared" ref="AV63" si="68">10*AT63*(0.1^(1/AW63))</f>
        <v>0.32567283096413285</v>
      </c>
      <c r="AW63" s="258">
        <f>AU63</f>
        <v>1.8705404297849386</v>
      </c>
      <c r="AX63" s="48">
        <v>0.29320000000000002</v>
      </c>
      <c r="AY63" s="48">
        <v>6.8900000000000003E-2</v>
      </c>
      <c r="AZ63" s="258">
        <f t="shared" si="55"/>
        <v>2.695016399836816</v>
      </c>
      <c r="BA63" s="48">
        <v>0.33094000000000001</v>
      </c>
      <c r="BB63" s="48">
        <v>8.5720000000000005E-2</v>
      </c>
      <c r="BC63" s="258">
        <f t="shared" si="59"/>
        <v>2.4193573762722704</v>
      </c>
      <c r="BD63" s="49"/>
      <c r="BE63" s="49"/>
      <c r="BF63" s="27"/>
    </row>
    <row r="64" spans="1:58" ht="15" x14ac:dyDescent="0.25">
      <c r="A64" s="8">
        <f t="shared" si="43"/>
        <v>1958</v>
      </c>
      <c r="B64" s="40">
        <f t="shared" si="25"/>
        <v>0.3579526066653671</v>
      </c>
      <c r="C64" s="40"/>
      <c r="D64" s="40">
        <f t="shared" si="26"/>
        <v>0.12359993785095756</v>
      </c>
      <c r="E64" s="40">
        <f t="shared" si="18"/>
        <v>0.31705833665055749</v>
      </c>
      <c r="F64" s="40"/>
      <c r="G64" s="40">
        <f t="shared" si="19"/>
        <v>8.6709633333333327E-2</v>
      </c>
      <c r="H64" s="39">
        <f t="shared" si="28"/>
        <v>0.35516969999999998</v>
      </c>
      <c r="I64" s="39">
        <f t="shared" si="29"/>
        <v>0.1036289</v>
      </c>
      <c r="J64" s="40">
        <f t="shared" si="34"/>
        <v>0.29980530995167243</v>
      </c>
      <c r="K64" s="40">
        <f t="shared" si="35"/>
        <v>8.7599999999999997E-2</v>
      </c>
      <c r="L64" s="39"/>
      <c r="M64" s="39"/>
      <c r="N64" s="40">
        <f t="shared" si="57"/>
        <v>0.29620000000000002</v>
      </c>
      <c r="O64" s="40">
        <f t="shared" si="58"/>
        <v>6.8900000000000003E-2</v>
      </c>
      <c r="P64" s="41">
        <f t="shared" si="5"/>
        <v>0.33143</v>
      </c>
      <c r="Q64" s="40"/>
      <c r="R64" s="41">
        <f t="shared" si="0"/>
        <v>8.6669999999999997E-2</v>
      </c>
      <c r="S64" s="27"/>
      <c r="T64" s="27"/>
      <c r="U64" s="27"/>
      <c r="V64" s="27"/>
      <c r="W64" s="52">
        <f t="shared" si="22"/>
        <v>1.0221772679118608</v>
      </c>
      <c r="X64" s="52">
        <f t="shared" si="23"/>
        <v>1.1234642049858792</v>
      </c>
      <c r="Y64" s="53">
        <f t="shared" si="54"/>
        <v>1.0665561073108902</v>
      </c>
      <c r="Z64" s="53">
        <f t="shared" si="56"/>
        <v>1.2110819186420452</v>
      </c>
      <c r="AA64" s="48">
        <v>0.35516969999999998</v>
      </c>
      <c r="AB64" s="48">
        <v>0.1036289</v>
      </c>
      <c r="AC64" s="258">
        <f t="shared" si="24"/>
        <v>2.150329631480318</v>
      </c>
      <c r="AD64" s="50">
        <f t="shared" si="16"/>
        <v>0.3579526066653671</v>
      </c>
      <c r="AE64" s="50">
        <f t="shared" si="17"/>
        <v>0.12359993785095756</v>
      </c>
      <c r="AF64" s="258">
        <f t="shared" si="14"/>
        <v>1.8580704592168951</v>
      </c>
      <c r="AG64" s="49">
        <v>0.33561535507763735</v>
      </c>
      <c r="AH64" s="49">
        <v>0.10205745453581454</v>
      </c>
      <c r="AI64" s="48">
        <v>0.34746389999999999</v>
      </c>
      <c r="AJ64" s="48">
        <v>0.17406640000000001</v>
      </c>
      <c r="AK64" s="48">
        <v>9.2240500000000003E-2</v>
      </c>
      <c r="AL64" s="48">
        <v>0.33561535510000001</v>
      </c>
      <c r="AM64" s="48">
        <v>0.10205745450000001</v>
      </c>
      <c r="AN64" s="55">
        <f t="shared" si="61"/>
        <v>0.29980530995167243</v>
      </c>
      <c r="AO64" s="48">
        <v>8.7599999999999997E-2</v>
      </c>
      <c r="AP64" s="48">
        <v>2.3800000000000002E-2</v>
      </c>
      <c r="AQ64" s="258">
        <f t="shared" si="67"/>
        <v>2.1474675148488611</v>
      </c>
      <c r="AR64" s="258">
        <f t="shared" si="64"/>
        <v>2.3037607580231456</v>
      </c>
      <c r="AS64" s="48"/>
      <c r="AT64" s="48"/>
      <c r="AU64" s="48"/>
      <c r="AV64" s="48"/>
      <c r="AW64" s="258">
        <f t="shared" ref="AW64:AW84" si="69">AVERAGE(AC64,AF64)</f>
        <v>2.0042000453486066</v>
      </c>
      <c r="AX64" s="48">
        <v>0.29620000000000002</v>
      </c>
      <c r="AY64" s="48">
        <v>6.8900000000000003E-2</v>
      </c>
      <c r="AZ64" s="258">
        <f t="shared" si="55"/>
        <v>2.7275144763841532</v>
      </c>
      <c r="BA64" s="48">
        <v>0.33143</v>
      </c>
      <c r="BB64" s="48">
        <v>8.6669999999999997E-2</v>
      </c>
      <c r="BC64" s="258">
        <f t="shared" si="59"/>
        <v>2.3953416560627789</v>
      </c>
      <c r="BD64" s="49"/>
      <c r="BE64" s="49"/>
      <c r="BF64" s="27"/>
    </row>
    <row r="65" spans="1:58" ht="15" x14ac:dyDescent="0.25">
      <c r="A65" s="8">
        <f t="shared" si="43"/>
        <v>1959</v>
      </c>
      <c r="B65" s="40">
        <f t="shared" si="25"/>
        <v>0.36354723709870379</v>
      </c>
      <c r="C65" s="40"/>
      <c r="D65" s="40">
        <f t="shared" si="26"/>
        <v>0.13019787811465292</v>
      </c>
      <c r="E65" s="40">
        <f t="shared" si="18"/>
        <v>0.32562126666666663</v>
      </c>
      <c r="F65" s="40"/>
      <c r="G65" s="40">
        <f t="shared" si="19"/>
        <v>8.9662499999999992E-2</v>
      </c>
      <c r="H65" s="39">
        <f t="shared" si="28"/>
        <v>0.37566379999999999</v>
      </c>
      <c r="I65" s="39">
        <f t="shared" si="29"/>
        <v>0.1121875</v>
      </c>
      <c r="J65" s="40">
        <f t="shared" si="34"/>
        <v>0.29959999999999998</v>
      </c>
      <c r="K65" s="40">
        <f t="shared" si="35"/>
        <v>8.5999999999999993E-2</v>
      </c>
      <c r="L65" s="39"/>
      <c r="M65" s="39"/>
      <c r="N65" s="40">
        <f t="shared" si="57"/>
        <v>0.30159999999999998</v>
      </c>
      <c r="O65" s="40">
        <f t="shared" si="58"/>
        <v>7.0800000000000002E-2</v>
      </c>
      <c r="P65" s="41">
        <f t="shared" si="5"/>
        <v>0.33694000000000002</v>
      </c>
      <c r="Q65" s="40"/>
      <c r="R65" s="41">
        <f t="shared" si="0"/>
        <v>9.0539999999999995E-2</v>
      </c>
      <c r="S65" s="27"/>
      <c r="T65" s="27"/>
      <c r="U65" s="27"/>
      <c r="V65" s="27"/>
      <c r="W65" s="52">
        <f t="shared" si="22"/>
        <v>0.986948275721649</v>
      </c>
      <c r="X65" s="52">
        <f t="shared" si="23"/>
        <v>1.0042528850870627</v>
      </c>
      <c r="Y65" s="53">
        <f t="shared" si="54"/>
        <v>1.0691425577170508</v>
      </c>
      <c r="Z65" s="53">
        <f t="shared" si="56"/>
        <v>1.2228086918999366</v>
      </c>
      <c r="AA65" s="48">
        <v>0.37566379999999999</v>
      </c>
      <c r="AB65" s="48">
        <v>0.1121875</v>
      </c>
      <c r="AC65" s="258">
        <f t="shared" si="24"/>
        <v>2.1046201499467108</v>
      </c>
      <c r="AD65" s="50">
        <f t="shared" si="16"/>
        <v>0.36354723709870379</v>
      </c>
      <c r="AE65" s="50">
        <f t="shared" si="17"/>
        <v>0.13019787811465292</v>
      </c>
      <c r="AF65" s="258">
        <f t="shared" si="14"/>
        <v>1.8049138700669218</v>
      </c>
      <c r="AG65" s="49">
        <v>0.34003626034210938</v>
      </c>
      <c r="AH65" s="49">
        <v>0.1064744460659322</v>
      </c>
      <c r="AI65" s="48">
        <v>0.38063170000000002</v>
      </c>
      <c r="AJ65" s="48">
        <v>0.16511609999999999</v>
      </c>
      <c r="AK65" s="48">
        <v>0.1117124</v>
      </c>
      <c r="AL65" s="48">
        <v>0.3400362603</v>
      </c>
      <c r="AM65" s="48">
        <v>0.10647444609999999</v>
      </c>
      <c r="AN65" s="48">
        <v>0.29959999999999998</v>
      </c>
      <c r="AO65" s="48">
        <v>8.5999999999999993E-2</v>
      </c>
      <c r="AP65" s="48">
        <v>2.3E-2</v>
      </c>
      <c r="AQ65" s="258">
        <f t="shared" ref="AQ65" si="70">LN(10)/LN(AO65/(0.1*AN65))</f>
        <v>2.1836128310331104</v>
      </c>
      <c r="AR65" s="258">
        <f t="shared" si="64"/>
        <v>2.3406629685103031</v>
      </c>
      <c r="AS65" s="48"/>
      <c r="AT65" s="48"/>
      <c r="AU65" s="48"/>
      <c r="AV65" s="48"/>
      <c r="AW65" s="258">
        <f t="shared" si="69"/>
        <v>1.9547670100068162</v>
      </c>
      <c r="AX65" s="48">
        <v>0.30159999999999998</v>
      </c>
      <c r="AY65" s="48">
        <v>7.0800000000000002E-2</v>
      </c>
      <c r="AZ65" s="258">
        <f t="shared" si="55"/>
        <v>2.698313054266805</v>
      </c>
      <c r="BA65" s="48">
        <v>0.33694000000000002</v>
      </c>
      <c r="BB65" s="48">
        <v>9.0539999999999995E-2</v>
      </c>
      <c r="BC65" s="258">
        <f t="shared" si="59"/>
        <v>2.3294389536685878</v>
      </c>
      <c r="BD65" s="49"/>
      <c r="BE65" s="49"/>
      <c r="BF65" s="27"/>
    </row>
    <row r="66" spans="1:58" ht="15" x14ac:dyDescent="0.25">
      <c r="A66" s="8">
        <f t="shared" si="43"/>
        <v>1960</v>
      </c>
      <c r="B66" s="40">
        <f t="shared" si="25"/>
        <v>0.35876231449705537</v>
      </c>
      <c r="C66" s="40">
        <f>AVERAGE(B65:B67)</f>
        <v>0.36343795704319076</v>
      </c>
      <c r="D66" s="40">
        <f t="shared" si="26"/>
        <v>0.1238804483482449</v>
      </c>
      <c r="E66" s="40">
        <f t="shared" si="18"/>
        <v>0.33021746404641739</v>
      </c>
      <c r="F66" s="40">
        <f>AVERAGE(E65:E67)</f>
        <v>0.32911331017102796</v>
      </c>
      <c r="G66" s="40">
        <f t="shared" si="19"/>
        <v>9.0793566666666659E-2</v>
      </c>
      <c r="H66" s="39">
        <f t="shared" si="28"/>
        <v>0.37713459999999999</v>
      </c>
      <c r="I66" s="39">
        <f t="shared" si="29"/>
        <v>0.11458069999999999</v>
      </c>
      <c r="J66" s="40">
        <f t="shared" si="34"/>
        <v>0.30901779213925218</v>
      </c>
      <c r="K66" s="40">
        <f t="shared" si="35"/>
        <v>8.8700000000000001E-2</v>
      </c>
      <c r="L66" s="39"/>
      <c r="M66" s="39"/>
      <c r="N66" s="40">
        <f t="shared" si="57"/>
        <v>0.30449999999999999</v>
      </c>
      <c r="O66" s="40">
        <f t="shared" si="58"/>
        <v>6.9099999999999995E-2</v>
      </c>
      <c r="P66" s="41">
        <f t="shared" si="5"/>
        <v>0.33988000000000002</v>
      </c>
      <c r="Q66" s="40">
        <f>AVERAGE(P65:P67)</f>
        <v>0.33873333333333333</v>
      </c>
      <c r="R66" s="41">
        <f t="shared" si="0"/>
        <v>9.4670000000000004E-2</v>
      </c>
      <c r="S66" s="27"/>
      <c r="T66" s="27"/>
      <c r="U66" s="27"/>
      <c r="V66" s="27"/>
      <c r="W66" s="52">
        <f t="shared" si="22"/>
        <v>0.98698043361915888</v>
      </c>
      <c r="X66" s="52">
        <f t="shared" si="23"/>
        <v>1.0096906090006257</v>
      </c>
      <c r="Y66" s="53">
        <f t="shared" si="54"/>
        <v>1.0717290081232114</v>
      </c>
      <c r="Z66" s="53">
        <f t="shared" si="56"/>
        <v>1.234535465157828</v>
      </c>
      <c r="AA66" s="48">
        <v>0.37713459999999999</v>
      </c>
      <c r="AB66" s="48">
        <v>0.11458069999999999</v>
      </c>
      <c r="AC66" s="258">
        <f t="shared" si="24"/>
        <v>2.0720446064240265</v>
      </c>
      <c r="AD66" s="50">
        <f t="shared" si="16"/>
        <v>0.35876231449705537</v>
      </c>
      <c r="AE66" s="50">
        <f t="shared" si="17"/>
        <v>0.1238804483482449</v>
      </c>
      <c r="AF66" s="258">
        <f t="shared" si="14"/>
        <v>1.8580593136830323</v>
      </c>
      <c r="AG66" s="49">
        <v>0.33475096015672112</v>
      </c>
      <c r="AH66" s="49">
        <v>0.10034579956956322</v>
      </c>
      <c r="AI66" s="48">
        <v>0.38210949999999999</v>
      </c>
      <c r="AJ66" s="48">
        <v>0.16473760000000001</v>
      </c>
      <c r="AK66" s="48">
        <v>0.113481</v>
      </c>
      <c r="AL66" s="48">
        <v>0.3347509602</v>
      </c>
      <c r="AM66" s="48">
        <v>0.10034579959999999</v>
      </c>
      <c r="AN66" s="55">
        <f t="shared" si="61"/>
        <v>0.30901779213925218</v>
      </c>
      <c r="AO66" s="48">
        <v>8.8700000000000001E-2</v>
      </c>
      <c r="AP66" s="48">
        <v>2.4500000000000001E-2</v>
      </c>
      <c r="AQ66" s="258">
        <f>AVERAGE(AQ65,AQ68)</f>
        <v>2.1836915450794505</v>
      </c>
      <c r="AR66" s="258">
        <f t="shared" si="64"/>
        <v>2.2663276551562519</v>
      </c>
      <c r="AS66" s="48"/>
      <c r="AT66" s="48"/>
      <c r="AU66" s="48"/>
      <c r="AV66" s="48"/>
      <c r="AW66" s="258">
        <f t="shared" si="69"/>
        <v>1.9650519600535294</v>
      </c>
      <c r="AX66" s="48">
        <v>0.30449999999999999</v>
      </c>
      <c r="AY66" s="48">
        <v>6.9099999999999995E-2</v>
      </c>
      <c r="AZ66" s="258">
        <f t="shared" si="55"/>
        <v>2.8098510536201227</v>
      </c>
      <c r="BA66" s="48">
        <v>0.33988000000000002</v>
      </c>
      <c r="BB66" s="48">
        <v>9.4670000000000004E-2</v>
      </c>
      <c r="BC66" s="258">
        <f t="shared" si="59"/>
        <v>2.2477629657040672</v>
      </c>
      <c r="BD66" s="49"/>
      <c r="BE66" s="49"/>
      <c r="BF66" s="27"/>
    </row>
    <row r="67" spans="1:58" ht="15" x14ac:dyDescent="0.25">
      <c r="A67" s="8">
        <f t="shared" si="43"/>
        <v>1961</v>
      </c>
      <c r="B67" s="40">
        <f t="shared" si="25"/>
        <v>0.36800431953381318</v>
      </c>
      <c r="C67" s="40"/>
      <c r="D67" s="40">
        <f t="shared" si="26"/>
        <v>0.13261047955699135</v>
      </c>
      <c r="E67" s="40">
        <f t="shared" si="18"/>
        <v>0.33150119979999998</v>
      </c>
      <c r="F67" s="40"/>
      <c r="G67" s="40">
        <f t="shared" si="19"/>
        <v>0.10494201876666666</v>
      </c>
      <c r="H67" s="39">
        <f t="shared" si="28"/>
        <v>0.38118030000000003</v>
      </c>
      <c r="I67" s="39">
        <f t="shared" si="29"/>
        <v>0.11566659999999999</v>
      </c>
      <c r="J67" s="40"/>
      <c r="K67" s="40"/>
      <c r="L67" s="39">
        <f t="shared" si="3"/>
        <v>0.30882329939999997</v>
      </c>
      <c r="M67" s="39">
        <f t="shared" si="4"/>
        <v>0.1306594563</v>
      </c>
      <c r="N67" s="40">
        <f t="shared" si="57"/>
        <v>0.30449999999999999</v>
      </c>
      <c r="O67" s="40">
        <f t="shared" si="58"/>
        <v>6.8500000000000005E-2</v>
      </c>
      <c r="P67" s="41">
        <f t="shared" si="5"/>
        <v>0.33938000000000001</v>
      </c>
      <c r="Q67" s="40"/>
      <c r="R67" s="41">
        <f t="shared" si="0"/>
        <v>9.9070000000000005E-2</v>
      </c>
      <c r="S67" s="27"/>
      <c r="T67" s="27"/>
      <c r="U67" s="27"/>
      <c r="V67" s="27"/>
      <c r="W67" s="52">
        <f t="shared" si="22"/>
        <v>0.98227687156993848</v>
      </c>
      <c r="X67" s="52">
        <f t="shared" si="23"/>
        <v>1.0155974789753639</v>
      </c>
      <c r="Y67" s="53">
        <f>AVERAGE(Y68:Y72)</f>
        <v>1.0743154585293697</v>
      </c>
      <c r="Z67" s="53">
        <f>AVERAGE(Z68:Z72)</f>
        <v>1.2462622384157191</v>
      </c>
      <c r="AA67" s="48">
        <v>0.38118030000000003</v>
      </c>
      <c r="AB67" s="48">
        <v>0.11566659999999999</v>
      </c>
      <c r="AC67" s="258">
        <f t="shared" si="24"/>
        <v>2.074355168774547</v>
      </c>
      <c r="AD67" s="50">
        <f t="shared" si="16"/>
        <v>0.36800431953381318</v>
      </c>
      <c r="AE67" s="50">
        <f t="shared" si="17"/>
        <v>0.13261047955699135</v>
      </c>
      <c r="AF67" s="258">
        <f t="shared" si="14"/>
        <v>1.7962191873311346</v>
      </c>
      <c r="AG67" s="49">
        <v>0.34254772805519734</v>
      </c>
      <c r="AH67" s="49">
        <v>0.10640656153200087</v>
      </c>
      <c r="AI67" s="48">
        <v>0.38805790000000001</v>
      </c>
      <c r="AJ67" s="48">
        <v>0.16316800000000001</v>
      </c>
      <c r="AK67" s="48">
        <v>0.1138902</v>
      </c>
      <c r="AL67" s="48">
        <v>0.3425477281</v>
      </c>
      <c r="AM67" s="48">
        <v>0.1064065615</v>
      </c>
      <c r="AN67" s="48"/>
      <c r="AO67" s="48"/>
      <c r="AP67" s="48"/>
      <c r="AQ67" s="48"/>
      <c r="AR67" s="258"/>
      <c r="AS67" s="48">
        <v>0.30882329939999997</v>
      </c>
      <c r="AT67" s="48">
        <v>0.1306594563</v>
      </c>
      <c r="AU67" s="48"/>
      <c r="AV67" s="259">
        <f>AS67</f>
        <v>0.30882329939999997</v>
      </c>
      <c r="AW67" s="258">
        <f t="shared" si="69"/>
        <v>1.9352871780528407</v>
      </c>
      <c r="AX67" s="48">
        <v>0.30449999999999999</v>
      </c>
      <c r="AY67" s="48">
        <v>6.8500000000000005E-2</v>
      </c>
      <c r="AZ67" s="258">
        <f t="shared" si="55"/>
        <v>2.8400758310277205</v>
      </c>
      <c r="BA67" s="48">
        <v>0.33938000000000001</v>
      </c>
      <c r="BB67" s="48">
        <v>9.9070000000000005E-2</v>
      </c>
      <c r="BC67" s="258">
        <f t="shared" si="59"/>
        <v>2.1493547143399585</v>
      </c>
      <c r="BD67" s="49"/>
      <c r="BE67" s="49"/>
      <c r="BF67" s="27"/>
    </row>
    <row r="68" spans="1:58" ht="15" x14ac:dyDescent="0.25">
      <c r="A68" s="8">
        <f t="shared" si="43"/>
        <v>1962</v>
      </c>
      <c r="B68" s="40">
        <f t="shared" si="25"/>
        <v>0.36089999709999998</v>
      </c>
      <c r="C68" s="40"/>
      <c r="D68" s="40">
        <f t="shared" si="26"/>
        <v>0.12571999910000001</v>
      </c>
      <c r="E68" s="40">
        <f t="shared" si="18"/>
        <v>0.32150839999999997</v>
      </c>
      <c r="F68" s="40"/>
      <c r="G68" s="40">
        <f t="shared" si="19"/>
        <v>8.6982066666666649E-2</v>
      </c>
      <c r="H68" s="39">
        <f t="shared" si="28"/>
        <v>0.36922519999999998</v>
      </c>
      <c r="I68" s="39">
        <f t="shared" si="29"/>
        <v>0.10944619999999999</v>
      </c>
      <c r="J68" s="40">
        <f t="shared" si="34"/>
        <v>0.29370000000000002</v>
      </c>
      <c r="K68" s="40">
        <f t="shared" si="35"/>
        <v>8.43E-2</v>
      </c>
      <c r="L68" s="39"/>
      <c r="M68" s="39"/>
      <c r="N68" s="40">
        <f t="shared" si="57"/>
        <v>0.30159999999999998</v>
      </c>
      <c r="O68" s="40">
        <f t="shared" si="58"/>
        <v>6.7199999999999996E-2</v>
      </c>
      <c r="P68" s="41">
        <f t="shared" si="5"/>
        <v>0.34476000000000001</v>
      </c>
      <c r="Q68" s="40"/>
      <c r="R68" s="41">
        <f t="shared" si="0"/>
        <v>0.10027</v>
      </c>
      <c r="S68" s="27"/>
      <c r="T68" s="27"/>
      <c r="U68" s="27"/>
      <c r="V68" s="27"/>
      <c r="W68" s="52">
        <f t="shared" si="22"/>
        <v>0.98668889326555964</v>
      </c>
      <c r="X68" s="52">
        <f t="shared" si="23"/>
        <v>1.0362349234182076</v>
      </c>
      <c r="Y68" s="52">
        <f>AD68/AG68</f>
        <v>1.070891111958183</v>
      </c>
      <c r="Z68" s="52">
        <f>AE68/AH68</f>
        <v>1.263529484249724</v>
      </c>
      <c r="AA68" s="48">
        <v>0.36922519999999998</v>
      </c>
      <c r="AB68" s="48">
        <v>0.10944619999999999</v>
      </c>
      <c r="AC68" s="258">
        <f t="shared" si="24"/>
        <v>2.1190510291244915</v>
      </c>
      <c r="AD68" s="48">
        <v>0.36089999709999998</v>
      </c>
      <c r="AE68" s="48">
        <v>0.12571999910000001</v>
      </c>
      <c r="AF68" s="258">
        <f t="shared" si="14"/>
        <v>1.8449589122480441</v>
      </c>
      <c r="AG68" s="49">
        <v>0.3370090507522045</v>
      </c>
      <c r="AH68" s="49">
        <v>9.9499062481040373E-2</v>
      </c>
      <c r="AI68" s="48">
        <v>0.37420629999999999</v>
      </c>
      <c r="AJ68" s="48">
        <v>0.16691639999999999</v>
      </c>
      <c r="AK68" s="48">
        <v>0.10561909999999999</v>
      </c>
      <c r="AL68" s="48">
        <v>0.33700905079999999</v>
      </c>
      <c r="AM68" s="48">
        <v>9.9499062499999999E-2</v>
      </c>
      <c r="AN68" s="48">
        <v>0.29370000000000002</v>
      </c>
      <c r="AO68" s="48">
        <v>8.43E-2</v>
      </c>
      <c r="AP68" s="48">
        <v>2.29E-2</v>
      </c>
      <c r="AQ68" s="258">
        <f t="shared" ref="AQ68:AQ121" si="71">LN(10)/LN(AO68/(0.1*AN68))</f>
        <v>2.1837702591257906</v>
      </c>
      <c r="AR68" s="258">
        <f t="shared" si="64"/>
        <v>2.304105483387493</v>
      </c>
      <c r="AS68" s="48"/>
      <c r="AT68" s="48"/>
      <c r="AU68" s="48"/>
      <c r="AV68" s="48"/>
      <c r="AW68" s="258">
        <f t="shared" si="69"/>
        <v>1.9820049706862677</v>
      </c>
      <c r="AX68" s="48">
        <v>0.30159999999999998</v>
      </c>
      <c r="AY68" s="48">
        <v>6.7199999999999996E-2</v>
      </c>
      <c r="AZ68" s="258">
        <f t="shared" si="55"/>
        <v>2.8740757961316752</v>
      </c>
      <c r="BA68" s="48">
        <v>0.34476000000000001</v>
      </c>
      <c r="BB68" s="48">
        <v>0.10027</v>
      </c>
      <c r="BC68" s="258">
        <f t="shared" si="59"/>
        <v>2.1567800381150368</v>
      </c>
      <c r="BD68" s="49"/>
      <c r="BE68" s="49"/>
      <c r="BF68" s="27"/>
    </row>
    <row r="69" spans="1:58" ht="15" x14ac:dyDescent="0.25">
      <c r="A69" s="8">
        <f t="shared" si="43"/>
        <v>1963</v>
      </c>
      <c r="B69" s="40"/>
      <c r="C69" s="40"/>
      <c r="D69" s="40"/>
      <c r="E69" s="40">
        <f t="shared" si="18"/>
        <v>0.32305956666666669</v>
      </c>
      <c r="F69" s="40"/>
      <c r="G69" s="40">
        <f t="shared" si="19"/>
        <v>8.6447466666666681E-2</v>
      </c>
      <c r="H69" s="39">
        <f t="shared" si="28"/>
        <v>0.36947869999999999</v>
      </c>
      <c r="I69" s="39">
        <f t="shared" si="29"/>
        <v>0.1073424</v>
      </c>
      <c r="J69" s="40">
        <f t="shared" si="34"/>
        <v>0.2994</v>
      </c>
      <c r="K69" s="40">
        <f t="shared" si="35"/>
        <v>8.4900000000000003E-2</v>
      </c>
      <c r="L69" s="39"/>
      <c r="M69" s="39"/>
      <c r="N69" s="40">
        <f t="shared" si="57"/>
        <v>0.30030000000000001</v>
      </c>
      <c r="O69" s="40">
        <f t="shared" si="58"/>
        <v>6.7100000000000007E-2</v>
      </c>
      <c r="P69" s="41">
        <f t="shared" si="5"/>
        <v>0.31727</v>
      </c>
      <c r="Q69" s="40"/>
      <c r="R69" s="41">
        <f t="shared" si="0"/>
        <v>9.0079999999999993E-2</v>
      </c>
      <c r="S69" s="27"/>
      <c r="T69" s="27"/>
      <c r="U69" s="27"/>
      <c r="V69" s="27"/>
      <c r="W69" s="52">
        <f t="shared" si="22"/>
        <v>0.99362216461839614</v>
      </c>
      <c r="X69" s="52">
        <f t="shared" si="23"/>
        <v>1.0887183148875403</v>
      </c>
      <c r="Y69" s="52"/>
      <c r="Z69" s="52"/>
      <c r="AA69" s="48">
        <v>0.36947869999999999</v>
      </c>
      <c r="AB69" s="48">
        <v>0.1073424</v>
      </c>
      <c r="AC69" s="258">
        <f t="shared" si="24"/>
        <v>2.1589790368951842</v>
      </c>
      <c r="AD69" s="48"/>
      <c r="AE69" s="48"/>
      <c r="AF69" s="258"/>
      <c r="AG69" s="49">
        <v>0.3378481287671965</v>
      </c>
      <c r="AH69" s="49">
        <v>9.91651029594353E-2</v>
      </c>
      <c r="AI69" s="48">
        <v>0.37185030000000002</v>
      </c>
      <c r="AJ69" s="48">
        <v>0.1675664</v>
      </c>
      <c r="AK69" s="48">
        <v>9.8595199999999994E-2</v>
      </c>
      <c r="AL69" s="48">
        <v>0.33784812879999998</v>
      </c>
      <c r="AM69" s="48">
        <v>9.9165103000000004E-2</v>
      </c>
      <c r="AN69" s="48">
        <v>0.2994</v>
      </c>
      <c r="AO69" s="48">
        <v>8.4900000000000003E-2</v>
      </c>
      <c r="AP69" s="48">
        <v>2.23E-2</v>
      </c>
      <c r="AQ69" s="258">
        <f t="shared" si="71"/>
        <v>2.2091836486207383</v>
      </c>
      <c r="AR69" s="48"/>
      <c r="AS69" s="48"/>
      <c r="AT69" s="48"/>
      <c r="AU69" s="48"/>
      <c r="AV69" s="48"/>
      <c r="AW69" s="258">
        <f t="shared" si="69"/>
        <v>2.1589790368951842</v>
      </c>
      <c r="AX69" s="48">
        <v>0.30030000000000001</v>
      </c>
      <c r="AY69" s="48">
        <v>6.7100000000000007E-2</v>
      </c>
      <c r="AZ69" s="258">
        <f t="shared" si="55"/>
        <v>2.8639575379742932</v>
      </c>
      <c r="BA69" s="48">
        <v>0.31727</v>
      </c>
      <c r="BB69" s="48">
        <v>9.0079999999999993E-2</v>
      </c>
      <c r="BC69" s="258">
        <f t="shared" si="59"/>
        <v>2.2065344053745131</v>
      </c>
      <c r="BD69" s="49"/>
      <c r="BE69" s="49"/>
      <c r="BF69" s="27"/>
    </row>
    <row r="70" spans="1:58" ht="15" x14ac:dyDescent="0.25">
      <c r="A70" s="8">
        <f t="shared" si="43"/>
        <v>1964</v>
      </c>
      <c r="B70" s="40">
        <f t="shared" si="25"/>
        <v>0.36980999650000002</v>
      </c>
      <c r="C70" s="40"/>
      <c r="D70" s="40">
        <f t="shared" si="26"/>
        <v>0.1291999986</v>
      </c>
      <c r="E70" s="40">
        <f t="shared" si="18"/>
        <v>0.32449126666666667</v>
      </c>
      <c r="F70" s="40"/>
      <c r="G70" s="40">
        <f t="shared" si="19"/>
        <v>8.6314299999999997E-2</v>
      </c>
      <c r="H70" s="39">
        <f t="shared" si="28"/>
        <v>0.37557380000000001</v>
      </c>
      <c r="I70" s="39">
        <f t="shared" si="29"/>
        <v>0.10844289999999999</v>
      </c>
      <c r="J70" s="40">
        <f t="shared" si="34"/>
        <v>0.29909999999999998</v>
      </c>
      <c r="K70" s="40">
        <f t="shared" si="35"/>
        <v>8.48E-2</v>
      </c>
      <c r="L70" s="39"/>
      <c r="M70" s="39"/>
      <c r="N70" s="40">
        <f t="shared" si="57"/>
        <v>0.29880000000000001</v>
      </c>
      <c r="O70" s="40">
        <f t="shared" si="58"/>
        <v>6.5699999999999995E-2</v>
      </c>
      <c r="P70" s="41">
        <f t="shared" si="5"/>
        <v>0.31036999999999998</v>
      </c>
      <c r="Q70" s="40"/>
      <c r="R70" s="41">
        <f t="shared" ref="R70:R121" si="72">BB70</f>
        <v>8.7569999999999995E-2</v>
      </c>
      <c r="S70" s="27"/>
      <c r="T70" s="27"/>
      <c r="U70" s="27"/>
      <c r="V70" s="27"/>
      <c r="W70" s="52">
        <f t="shared" si="22"/>
        <v>1.0027872274016039</v>
      </c>
      <c r="X70" s="52">
        <f t="shared" si="23"/>
        <v>1.0998979649794711</v>
      </c>
      <c r="Y70" s="52">
        <f>AD70/AG70</f>
        <v>1.0743058019408493</v>
      </c>
      <c r="Z70" s="52">
        <f>AE70/AH70</f>
        <v>1.2329298801368584</v>
      </c>
      <c r="AA70" s="48">
        <v>0.37557380000000001</v>
      </c>
      <c r="AB70" s="48">
        <v>0.10844289999999999</v>
      </c>
      <c r="AC70" s="258">
        <f t="shared" si="24"/>
        <v>2.1715251459318496</v>
      </c>
      <c r="AD70" s="48">
        <v>0.36980999650000002</v>
      </c>
      <c r="AE70" s="48">
        <v>0.1291999986</v>
      </c>
      <c r="AF70" s="258">
        <f t="shared" si="14"/>
        <v>1.8406583910886087</v>
      </c>
      <c r="AG70" s="49">
        <v>0.34423159200285275</v>
      </c>
      <c r="AH70" s="49">
        <v>0.10479103530661327</v>
      </c>
      <c r="AI70" s="48">
        <v>0.37452990000000003</v>
      </c>
      <c r="AJ70" s="48">
        <v>0.1668676</v>
      </c>
      <c r="AK70" s="48">
        <v>9.8593600000000003E-2</v>
      </c>
      <c r="AL70" s="48">
        <v>0.34423159199999998</v>
      </c>
      <c r="AM70" s="48">
        <v>0.1047910353</v>
      </c>
      <c r="AN70" s="48">
        <v>0.29909999999999998</v>
      </c>
      <c r="AO70" s="48">
        <v>8.48E-2</v>
      </c>
      <c r="AP70" s="48">
        <v>2.2599999999999999E-2</v>
      </c>
      <c r="AQ70" s="258">
        <f t="shared" si="71"/>
        <v>2.2095568497577625</v>
      </c>
      <c r="AR70" s="48"/>
      <c r="AS70" s="48"/>
      <c r="AT70" s="48"/>
      <c r="AU70" s="48"/>
      <c r="AV70" s="48"/>
      <c r="AW70" s="258">
        <f t="shared" si="69"/>
        <v>2.0060917685102293</v>
      </c>
      <c r="AX70" s="48">
        <v>0.29880000000000001</v>
      </c>
      <c r="AY70" s="48">
        <v>6.5699999999999995E-2</v>
      </c>
      <c r="AZ70" s="258">
        <f t="shared" si="55"/>
        <v>2.9223976895543031</v>
      </c>
      <c r="BA70" s="48">
        <v>0.31036999999999998</v>
      </c>
      <c r="BB70" s="48">
        <v>8.7569999999999995E-2</v>
      </c>
      <c r="BC70" s="258">
        <f t="shared" si="59"/>
        <v>2.2198759934136376</v>
      </c>
      <c r="BD70" s="49"/>
      <c r="BE70" s="49"/>
      <c r="BF70" s="27"/>
    </row>
    <row r="71" spans="1:58" ht="15" x14ac:dyDescent="0.25">
      <c r="A71" s="8">
        <f t="shared" ref="A71:A102" si="73">A70+1</f>
        <v>1965</v>
      </c>
      <c r="B71" s="40"/>
      <c r="C71" s="40">
        <f>AVERAGE(B70:B72)</f>
        <v>0.36635499840000002</v>
      </c>
      <c r="D71" s="40"/>
      <c r="E71" s="40">
        <f t="shared" si="18"/>
        <v>0.32069148874999998</v>
      </c>
      <c r="F71" s="40">
        <f>AVERAGE(E70:E72)</f>
        <v>0.32115984069444448</v>
      </c>
      <c r="G71" s="40">
        <f t="shared" si="19"/>
        <v>9.5872424100000006E-2</v>
      </c>
      <c r="H71" s="39">
        <f t="shared" si="28"/>
        <v>0.3793994</v>
      </c>
      <c r="I71" s="39">
        <f t="shared" si="29"/>
        <v>0.10939359999999999</v>
      </c>
      <c r="J71" s="40">
        <f t="shared" si="34"/>
        <v>0.29880000000000001</v>
      </c>
      <c r="K71" s="40">
        <f t="shared" si="35"/>
        <v>8.5500000000000007E-2</v>
      </c>
      <c r="L71" s="39">
        <f t="shared" ref="L71:L121" si="74">AV71</f>
        <v>0.30706655500000002</v>
      </c>
      <c r="M71" s="39">
        <f t="shared" ref="M71:M121" si="75">AT71</f>
        <v>0.1231960964</v>
      </c>
      <c r="N71" s="40">
        <f t="shared" si="57"/>
        <v>0.29749999999999999</v>
      </c>
      <c r="O71" s="40">
        <f t="shared" si="58"/>
        <v>6.54E-2</v>
      </c>
      <c r="P71" s="41">
        <f t="shared" ref="P71:P121" si="76">BA71</f>
        <v>0.30375000000000002</v>
      </c>
      <c r="Q71" s="40">
        <f>AVERAGE(P70:P72)</f>
        <v>0.30419000000000002</v>
      </c>
      <c r="R71" s="41">
        <f t="shared" si="72"/>
        <v>8.2570000000000005E-2</v>
      </c>
      <c r="S71" s="27"/>
      <c r="T71" s="27"/>
      <c r="U71" s="27"/>
      <c r="V71" s="27"/>
      <c r="W71" s="52">
        <f t="shared" si="22"/>
        <v>0.99007212350190688</v>
      </c>
      <c r="X71" s="52">
        <f t="shared" si="23"/>
        <v>1.0861903764257081</v>
      </c>
      <c r="Y71" s="52"/>
      <c r="Z71" s="52"/>
      <c r="AA71" s="48">
        <v>0.3793994</v>
      </c>
      <c r="AB71" s="48">
        <v>0.10939359999999999</v>
      </c>
      <c r="AC71" s="258">
        <f t="shared" si="24"/>
        <v>2.1744080763561628</v>
      </c>
      <c r="AD71" s="48"/>
      <c r="AE71" s="48"/>
      <c r="AF71" s="258"/>
      <c r="AG71" s="49">
        <v>0.34781024128956567</v>
      </c>
      <c r="AH71" s="49">
        <v>0.10891912753229198</v>
      </c>
      <c r="AI71" s="48">
        <v>0.38320379999999998</v>
      </c>
      <c r="AJ71" s="48">
        <v>0.1645287</v>
      </c>
      <c r="AK71" s="48">
        <v>0.1007131</v>
      </c>
      <c r="AL71" s="48">
        <v>0.34781024129999999</v>
      </c>
      <c r="AM71" s="48">
        <v>0.1089191275</v>
      </c>
      <c r="AN71" s="48">
        <v>0.29880000000000001</v>
      </c>
      <c r="AO71" s="48">
        <v>8.5500000000000007E-2</v>
      </c>
      <c r="AP71" s="48">
        <v>2.2800000000000001E-2</v>
      </c>
      <c r="AQ71" s="258">
        <f t="shared" si="71"/>
        <v>2.1901701931524094</v>
      </c>
      <c r="AR71" s="48"/>
      <c r="AS71" s="48">
        <v>0.30706655500000002</v>
      </c>
      <c r="AT71" s="48">
        <v>0.1231960964</v>
      </c>
      <c r="AU71" s="48"/>
      <c r="AV71" s="259">
        <f>AS71</f>
        <v>0.30706655500000002</v>
      </c>
      <c r="AW71" s="258">
        <f t="shared" si="69"/>
        <v>2.1744080763561628</v>
      </c>
      <c r="AX71" s="48">
        <v>0.29749999999999999</v>
      </c>
      <c r="AY71" s="48">
        <v>6.54E-2</v>
      </c>
      <c r="AZ71" s="258">
        <f t="shared" si="55"/>
        <v>2.9232006927729808</v>
      </c>
      <c r="BA71" s="48">
        <v>0.30375000000000002</v>
      </c>
      <c r="BB71" s="48">
        <v>8.2570000000000005E-2</v>
      </c>
      <c r="BC71" s="258">
        <f t="shared" si="59"/>
        <v>2.3025240374968909</v>
      </c>
      <c r="BD71" s="49"/>
      <c r="BE71" s="49"/>
      <c r="BF71" s="27"/>
    </row>
    <row r="72" spans="1:58" ht="15" x14ac:dyDescent="0.25">
      <c r="A72" s="8">
        <f t="shared" si="73"/>
        <v>1966</v>
      </c>
      <c r="B72" s="40">
        <f t="shared" si="25"/>
        <v>0.36290000030000003</v>
      </c>
      <c r="C72" s="40"/>
      <c r="D72" s="40">
        <f t="shared" si="26"/>
        <v>0.1264099984</v>
      </c>
      <c r="E72" s="40">
        <f t="shared" si="18"/>
        <v>0.31829676666666668</v>
      </c>
      <c r="F72" s="40"/>
      <c r="G72" s="40">
        <f t="shared" si="19"/>
        <v>8.3530933333333335E-2</v>
      </c>
      <c r="H72" s="39">
        <f t="shared" si="28"/>
        <v>0.36909029999999998</v>
      </c>
      <c r="I72" s="39">
        <f t="shared" si="29"/>
        <v>0.10729279999999999</v>
      </c>
      <c r="J72" s="40">
        <f t="shared" si="34"/>
        <v>0.28939999999999999</v>
      </c>
      <c r="K72" s="40">
        <f t="shared" si="35"/>
        <v>7.9200000000000007E-2</v>
      </c>
      <c r="L72" s="39"/>
      <c r="M72" s="39"/>
      <c r="N72" s="40">
        <f t="shared" si="57"/>
        <v>0.2964</v>
      </c>
      <c r="O72" s="40">
        <f t="shared" si="58"/>
        <v>6.4100000000000004E-2</v>
      </c>
      <c r="P72" s="41">
        <f t="shared" si="76"/>
        <v>0.29844999999999999</v>
      </c>
      <c r="Q72" s="40"/>
      <c r="R72" s="41">
        <f t="shared" si="72"/>
        <v>8.0449999999999994E-2</v>
      </c>
      <c r="S72" s="27"/>
      <c r="T72" s="27"/>
      <c r="U72" s="27"/>
      <c r="V72" s="27"/>
      <c r="W72" s="52">
        <f t="shared" si="22"/>
        <v>0.98561961613499838</v>
      </c>
      <c r="X72" s="52">
        <f t="shared" si="23"/>
        <v>1.0714996909120142</v>
      </c>
      <c r="Y72" s="52">
        <f t="shared" ref="Y72:Y103" si="77">AD72/AG72</f>
        <v>1.0777494616890768</v>
      </c>
      <c r="Z72" s="52">
        <f t="shared" ref="Z72:Z103" si="78">AE72/AH72</f>
        <v>1.2423273508605752</v>
      </c>
      <c r="AA72" s="48">
        <v>0.36909029999999998</v>
      </c>
      <c r="AB72" s="48">
        <v>0.10729279999999999</v>
      </c>
      <c r="AC72" s="258">
        <f t="shared" si="24"/>
        <v>2.1577861838422834</v>
      </c>
      <c r="AD72" s="48">
        <v>0.36290000030000003</v>
      </c>
      <c r="AE72" s="48">
        <v>0.1264099984</v>
      </c>
      <c r="AF72" s="258">
        <f t="shared" si="14"/>
        <v>1.8450373183414437</v>
      </c>
      <c r="AG72" s="49">
        <v>0.33672018701939666</v>
      </c>
      <c r="AH72" s="49">
        <v>0.10175256812339699</v>
      </c>
      <c r="AI72" s="48">
        <v>0.37447540000000001</v>
      </c>
      <c r="AJ72" s="48">
        <v>0.16686019999999999</v>
      </c>
      <c r="AK72" s="48">
        <v>0.10013329999999999</v>
      </c>
      <c r="AL72" s="48">
        <v>0.336720187</v>
      </c>
      <c r="AM72" s="48">
        <v>0.1017525681</v>
      </c>
      <c r="AN72" s="48">
        <v>0.28939999999999999</v>
      </c>
      <c r="AO72" s="48">
        <v>7.9200000000000007E-2</v>
      </c>
      <c r="AP72" s="48">
        <v>2.0400000000000001E-2</v>
      </c>
      <c r="AQ72" s="258">
        <f t="shared" si="71"/>
        <v>2.2871432677008672</v>
      </c>
      <c r="AR72" s="48"/>
      <c r="AS72" s="48"/>
      <c r="AT72" s="48"/>
      <c r="AU72" s="48"/>
      <c r="AV72" s="48"/>
      <c r="AW72" s="258">
        <f t="shared" si="69"/>
        <v>2.0014117510918634</v>
      </c>
      <c r="AX72" s="48">
        <v>0.2964</v>
      </c>
      <c r="AY72" s="48">
        <v>6.4100000000000004E-2</v>
      </c>
      <c r="AZ72" s="258">
        <f t="shared" si="55"/>
        <v>2.9852543640270475</v>
      </c>
      <c r="BA72" s="48">
        <v>0.29844999999999999</v>
      </c>
      <c r="BB72" s="48">
        <v>8.0449999999999994E-2</v>
      </c>
      <c r="BC72" s="258">
        <f t="shared" si="59"/>
        <v>2.3220472113728379</v>
      </c>
      <c r="BD72" s="49"/>
      <c r="BE72" s="49"/>
      <c r="BF72" s="27"/>
    </row>
    <row r="73" spans="1:58" ht="15" x14ac:dyDescent="0.25">
      <c r="A73" s="8">
        <f t="shared" si="73"/>
        <v>1967</v>
      </c>
      <c r="B73" s="40">
        <f t="shared" si="25"/>
        <v>0.35286999520000001</v>
      </c>
      <c r="C73" s="40"/>
      <c r="D73" s="40">
        <f t="shared" si="26"/>
        <v>0.1214499979</v>
      </c>
      <c r="E73" s="40">
        <f t="shared" si="18"/>
        <v>0.31963033333333329</v>
      </c>
      <c r="F73" s="40"/>
      <c r="G73" s="40">
        <f t="shared" si="19"/>
        <v>8.3408499999999997E-2</v>
      </c>
      <c r="H73" s="39">
        <f t="shared" si="28"/>
        <v>0.367091</v>
      </c>
      <c r="I73" s="39">
        <f t="shared" si="29"/>
        <v>0.1071255</v>
      </c>
      <c r="J73" s="40">
        <f t="shared" si="34"/>
        <v>0.2878</v>
      </c>
      <c r="K73" s="40">
        <f t="shared" si="35"/>
        <v>7.6899999999999996E-2</v>
      </c>
      <c r="L73" s="39"/>
      <c r="M73" s="39"/>
      <c r="N73" s="40">
        <f t="shared" si="57"/>
        <v>0.30399999999999999</v>
      </c>
      <c r="O73" s="40">
        <f t="shared" si="58"/>
        <v>6.6199999999999995E-2</v>
      </c>
      <c r="P73" s="41">
        <f t="shared" si="76"/>
        <v>0.30459000000000003</v>
      </c>
      <c r="Q73" s="40"/>
      <c r="R73" s="41">
        <f t="shared" si="72"/>
        <v>8.1100000000000005E-2</v>
      </c>
      <c r="S73" s="27"/>
      <c r="T73" s="27"/>
      <c r="U73" s="27"/>
      <c r="V73" s="27"/>
      <c r="W73" s="52">
        <f t="shared" si="22"/>
        <v>0.99231457710981497</v>
      </c>
      <c r="X73" s="52">
        <f t="shared" si="23"/>
        <v>1.0891619109783959</v>
      </c>
      <c r="Y73" s="52">
        <f t="shared" si="77"/>
        <v>1.0244577047013101</v>
      </c>
      <c r="Z73" s="52">
        <f t="shared" si="78"/>
        <v>1.1310782194114899</v>
      </c>
      <c r="AA73" s="48">
        <v>0.367091</v>
      </c>
      <c r="AB73" s="48">
        <v>0.1071255</v>
      </c>
      <c r="AC73" s="258">
        <f t="shared" si="24"/>
        <v>2.1499868449034896</v>
      </c>
      <c r="AD73" s="48">
        <v>0.35286999520000001</v>
      </c>
      <c r="AE73" s="48">
        <v>0.1214499979</v>
      </c>
      <c r="AF73" s="258">
        <f t="shared" si="14"/>
        <v>1.8629509684309655</v>
      </c>
      <c r="AG73" s="49">
        <v>0.34444564532108468</v>
      </c>
      <c r="AH73" s="49">
        <v>0.10737541914934186</v>
      </c>
      <c r="AI73" s="48">
        <v>0.36993409999999999</v>
      </c>
      <c r="AJ73" s="48">
        <v>0.16810230000000001</v>
      </c>
      <c r="AK73" s="48">
        <v>9.8355899999999996E-2</v>
      </c>
      <c r="AL73" s="48">
        <v>0.34444564529999999</v>
      </c>
      <c r="AM73" s="48">
        <v>0.10737541909999999</v>
      </c>
      <c r="AN73" s="48">
        <v>0.2878</v>
      </c>
      <c r="AO73" s="48">
        <v>7.6899999999999996E-2</v>
      </c>
      <c r="AP73" s="48">
        <v>1.9099999999999999E-2</v>
      </c>
      <c r="AQ73" s="258">
        <f t="shared" si="71"/>
        <v>2.3428226620989201</v>
      </c>
      <c r="AR73" s="48"/>
      <c r="AS73" s="48"/>
      <c r="AT73" s="48"/>
      <c r="AU73" s="48"/>
      <c r="AV73" s="48"/>
      <c r="AW73" s="258">
        <f t="shared" si="69"/>
        <v>2.0064689066672274</v>
      </c>
      <c r="AX73" s="48">
        <v>0.30399999999999999</v>
      </c>
      <c r="AY73" s="48">
        <v>6.6199999999999995E-2</v>
      </c>
      <c r="AZ73" s="258">
        <f t="shared" si="55"/>
        <v>2.9587163867559689</v>
      </c>
      <c r="BA73" s="48">
        <v>0.30459000000000003</v>
      </c>
      <c r="BB73" s="48">
        <v>8.1100000000000005E-2</v>
      </c>
      <c r="BC73" s="258">
        <f t="shared" si="59"/>
        <v>2.3512526268454823</v>
      </c>
      <c r="BD73" s="49"/>
      <c r="BE73" s="49"/>
      <c r="BF73" s="27"/>
    </row>
    <row r="74" spans="1:58" ht="15" x14ac:dyDescent="0.25">
      <c r="A74" s="8">
        <f t="shared" si="73"/>
        <v>1968</v>
      </c>
      <c r="B74" s="40">
        <f t="shared" si="25"/>
        <v>0.35507999499999998</v>
      </c>
      <c r="C74" s="40"/>
      <c r="D74" s="40">
        <f t="shared" si="26"/>
        <v>0.1241899985</v>
      </c>
      <c r="E74" s="40">
        <f t="shared" si="18"/>
        <v>0.31061453762500002</v>
      </c>
      <c r="F74" s="40"/>
      <c r="G74" s="40">
        <f t="shared" si="19"/>
        <v>8.9156751925E-2</v>
      </c>
      <c r="H74" s="39">
        <f t="shared" si="28"/>
        <v>0.35307080000000002</v>
      </c>
      <c r="I74" s="39">
        <f t="shared" si="29"/>
        <v>0.1015826</v>
      </c>
      <c r="J74" s="40">
        <f t="shared" si="34"/>
        <v>0.28549999999999998</v>
      </c>
      <c r="K74" s="40">
        <f t="shared" si="35"/>
        <v>7.5399999999999995E-2</v>
      </c>
      <c r="L74" s="39">
        <f t="shared" si="74"/>
        <v>0.29898735050000003</v>
      </c>
      <c r="M74" s="39">
        <f t="shared" si="75"/>
        <v>0.11274440769999999</v>
      </c>
      <c r="N74" s="40">
        <f t="shared" si="57"/>
        <v>0.3049</v>
      </c>
      <c r="O74" s="40">
        <f t="shared" si="58"/>
        <v>6.6900000000000001E-2</v>
      </c>
      <c r="P74" s="41">
        <f t="shared" si="76"/>
        <v>0.30064000000000002</v>
      </c>
      <c r="Q74" s="40"/>
      <c r="R74" s="41">
        <f t="shared" si="72"/>
        <v>8.0079999999999998E-2</v>
      </c>
      <c r="S74" s="27"/>
      <c r="T74" s="27"/>
      <c r="U74" s="27"/>
      <c r="V74" s="27"/>
      <c r="W74" s="52">
        <f t="shared" si="22"/>
        <v>0.97681268240670482</v>
      </c>
      <c r="X74" s="52">
        <f t="shared" si="23"/>
        <v>1.0334021029672671</v>
      </c>
      <c r="Y74" s="52">
        <f t="shared" si="77"/>
        <v>1.0189636569273799</v>
      </c>
      <c r="Z74" s="52">
        <f t="shared" si="78"/>
        <v>1.1075696637876642</v>
      </c>
      <c r="AA74" s="48">
        <v>0.35307080000000002</v>
      </c>
      <c r="AB74" s="48">
        <v>0.1015826</v>
      </c>
      <c r="AC74" s="258">
        <f t="shared" si="24"/>
        <v>2.1788508748631812</v>
      </c>
      <c r="AD74" s="48">
        <v>0.35507999499999998</v>
      </c>
      <c r="AE74" s="48">
        <v>0.1241899985</v>
      </c>
      <c r="AF74" s="258">
        <f t="shared" si="14"/>
        <v>1.8390452287541585</v>
      </c>
      <c r="AG74" s="49">
        <v>0.34847169728380806</v>
      </c>
      <c r="AH74" s="49">
        <v>0.11212838574441929</v>
      </c>
      <c r="AI74" s="48">
        <v>0.36145189999999999</v>
      </c>
      <c r="AJ74" s="48">
        <v>0.17034070000000001</v>
      </c>
      <c r="AK74" s="48">
        <v>9.8299200000000003E-2</v>
      </c>
      <c r="AL74" s="48">
        <v>0.34847169729999999</v>
      </c>
      <c r="AM74" s="48">
        <v>0.1121283857</v>
      </c>
      <c r="AN74" s="48">
        <v>0.28549999999999998</v>
      </c>
      <c r="AO74" s="48">
        <v>7.5399999999999995E-2</v>
      </c>
      <c r="AP74" s="48">
        <v>1.8700000000000001E-2</v>
      </c>
      <c r="AQ74" s="258">
        <f t="shared" si="71"/>
        <v>2.370987272242461</v>
      </c>
      <c r="AR74" s="48"/>
      <c r="AS74" s="48">
        <v>0.29898735050000003</v>
      </c>
      <c r="AT74" s="48">
        <v>0.11274440769999999</v>
      </c>
      <c r="AU74" s="48"/>
      <c r="AV74" s="259">
        <f>AS74</f>
        <v>0.29898735050000003</v>
      </c>
      <c r="AW74" s="258">
        <f t="shared" si="69"/>
        <v>2.00894805180867</v>
      </c>
      <c r="AX74" s="48">
        <v>0.3049</v>
      </c>
      <c r="AY74" s="48">
        <v>6.6900000000000001E-2</v>
      </c>
      <c r="AZ74" s="258">
        <f t="shared" si="55"/>
        <v>2.9302424140638834</v>
      </c>
      <c r="BA74" s="48">
        <v>0.30064000000000002</v>
      </c>
      <c r="BB74" s="48">
        <v>8.0079999999999998E-2</v>
      </c>
      <c r="BC74" s="258">
        <f t="shared" si="59"/>
        <v>2.3503016399927215</v>
      </c>
      <c r="BD74" s="49"/>
      <c r="BE74" s="49"/>
      <c r="BF74" s="27"/>
    </row>
    <row r="75" spans="1:58" ht="15" x14ac:dyDescent="0.25">
      <c r="A75" s="8">
        <f t="shared" si="73"/>
        <v>1969</v>
      </c>
      <c r="B75" s="40">
        <f t="shared" si="25"/>
        <v>0.34127000219999998</v>
      </c>
      <c r="C75" s="40"/>
      <c r="D75" s="40">
        <f t="shared" si="26"/>
        <v>0.1151099994</v>
      </c>
      <c r="E75" s="40">
        <f t="shared" si="18"/>
        <v>0.31108056666666667</v>
      </c>
      <c r="F75" s="40"/>
      <c r="G75" s="40">
        <f t="shared" si="19"/>
        <v>7.97794E-2</v>
      </c>
      <c r="H75" s="39">
        <f t="shared" si="28"/>
        <v>0.34444170000000002</v>
      </c>
      <c r="I75" s="39">
        <f t="shared" si="29"/>
        <v>9.9038200000000007E-2</v>
      </c>
      <c r="J75" s="40">
        <f t="shared" si="34"/>
        <v>0.28720000000000001</v>
      </c>
      <c r="K75" s="40">
        <f t="shared" si="35"/>
        <v>7.46E-2</v>
      </c>
      <c r="L75" s="39"/>
      <c r="M75" s="39"/>
      <c r="N75" s="40">
        <f t="shared" si="57"/>
        <v>0.30159999999999998</v>
      </c>
      <c r="O75" s="40">
        <f t="shared" si="58"/>
        <v>6.5699999999999995E-2</v>
      </c>
      <c r="P75" s="41">
        <f>0.97*BA75</f>
        <v>0.31862560000000001</v>
      </c>
      <c r="Q75" s="40"/>
      <c r="R75" s="41">
        <f>0.94*BB75</f>
        <v>9.431959999999999E-2</v>
      </c>
      <c r="S75" s="27"/>
      <c r="T75" s="27"/>
      <c r="U75" s="27"/>
      <c r="V75" s="27"/>
      <c r="W75" s="52">
        <f t="shared" si="22"/>
        <v>0.96407168533419774</v>
      </c>
      <c r="X75" s="52">
        <f t="shared" si="23"/>
        <v>1.0008994514356861</v>
      </c>
      <c r="Y75" s="52">
        <f t="shared" si="77"/>
        <v>1.0058262857658766</v>
      </c>
      <c r="Z75" s="52">
        <f t="shared" si="78"/>
        <v>1.1120130376944706</v>
      </c>
      <c r="AA75" s="48">
        <v>0.34444170000000002</v>
      </c>
      <c r="AB75" s="48">
        <v>9.9038200000000007E-2</v>
      </c>
      <c r="AC75" s="258">
        <f t="shared" si="24"/>
        <v>2.1801358407764493</v>
      </c>
      <c r="AD75" s="48">
        <v>0.34127000219999998</v>
      </c>
      <c r="AE75" s="48">
        <v>0.1151099994</v>
      </c>
      <c r="AF75" s="258">
        <f t="shared" si="14"/>
        <v>1.8938858185094971</v>
      </c>
      <c r="AG75" s="49">
        <v>0.33929318315651619</v>
      </c>
      <c r="AH75" s="49">
        <v>0.10351497284479398</v>
      </c>
      <c r="AI75" s="48">
        <v>0.35727809999999999</v>
      </c>
      <c r="AJ75" s="48">
        <v>0.17143949999999999</v>
      </c>
      <c r="AK75" s="48">
        <v>9.8949200000000001E-2</v>
      </c>
      <c r="AL75" s="48">
        <v>0.33929318320000001</v>
      </c>
      <c r="AM75" s="48">
        <v>0.10351497279999999</v>
      </c>
      <c r="AN75" s="48">
        <v>0.28720000000000001</v>
      </c>
      <c r="AO75" s="48">
        <v>7.46E-2</v>
      </c>
      <c r="AP75" s="48">
        <v>1.8499999999999999E-2</v>
      </c>
      <c r="AQ75" s="258">
        <f t="shared" si="71"/>
        <v>2.4122286955180035</v>
      </c>
      <c r="AR75" s="48"/>
      <c r="AS75" s="48"/>
      <c r="AT75" s="48"/>
      <c r="AU75" s="48"/>
      <c r="AV75" s="48"/>
      <c r="AW75" s="258">
        <f t="shared" si="69"/>
        <v>2.0370108296429734</v>
      </c>
      <c r="AX75" s="48">
        <v>0.30159999999999998</v>
      </c>
      <c r="AY75" s="48">
        <v>6.5699999999999995E-2</v>
      </c>
      <c r="AZ75" s="258">
        <f t="shared" si="55"/>
        <v>2.9574071353139866</v>
      </c>
      <c r="BA75" s="48">
        <v>0.32847999999999999</v>
      </c>
      <c r="BB75" s="48">
        <v>0.10034</v>
      </c>
      <c r="BC75" s="258">
        <f t="shared" si="59"/>
        <v>2.0620037744160982</v>
      </c>
      <c r="BD75" s="49"/>
      <c r="BE75" s="49"/>
      <c r="BF75" s="27"/>
    </row>
    <row r="76" spans="1:58" ht="15" x14ac:dyDescent="0.25">
      <c r="A76" s="8">
        <f t="shared" si="73"/>
        <v>1970</v>
      </c>
      <c r="B76" s="40">
        <f t="shared" si="25"/>
        <v>0.33836000100000002</v>
      </c>
      <c r="C76" s="40">
        <f>AVERAGE(B75:B77)</f>
        <v>0.3410933337</v>
      </c>
      <c r="D76" s="40">
        <f t="shared" si="26"/>
        <v>0.10792999960000001</v>
      </c>
      <c r="E76" s="40">
        <f t="shared" si="18"/>
        <v>0.30790843333333334</v>
      </c>
      <c r="F76" s="40">
        <f>AVERAGE(E75:E77)</f>
        <v>0.30875655300833332</v>
      </c>
      <c r="G76" s="40">
        <f t="shared" si="19"/>
        <v>7.6756100000000008E-2</v>
      </c>
      <c r="H76" s="39">
        <f t="shared" si="28"/>
        <v>0.3408253</v>
      </c>
      <c r="I76" s="39">
        <f t="shared" si="29"/>
        <v>9.6568299999999996E-2</v>
      </c>
      <c r="J76" s="40">
        <f t="shared" si="34"/>
        <v>0.28820000000000001</v>
      </c>
      <c r="K76" s="40">
        <f t="shared" si="35"/>
        <v>7.0499999999999993E-2</v>
      </c>
      <c r="L76" s="39"/>
      <c r="M76" s="39"/>
      <c r="N76" s="40">
        <f t="shared" si="57"/>
        <v>0.29470000000000002</v>
      </c>
      <c r="O76" s="40">
        <f t="shared" si="58"/>
        <v>6.3200000000000006E-2</v>
      </c>
      <c r="P76" s="41">
        <f>0.96*BA76</f>
        <v>0.33206399999999997</v>
      </c>
      <c r="Q76" s="40">
        <f>AVERAGE(P75:P77)</f>
        <v>0.33141813333333331</v>
      </c>
      <c r="R76" s="41">
        <f>0.93*BB76</f>
        <v>9.9584400000000003E-2</v>
      </c>
      <c r="S76" s="27"/>
      <c r="T76" s="27"/>
      <c r="U76" s="27"/>
      <c r="V76" s="27"/>
      <c r="W76" s="52">
        <f t="shared" si="22"/>
        <v>0.99604271911167064</v>
      </c>
      <c r="X76" s="52">
        <f t="shared" si="23"/>
        <v>1.0639552242917032</v>
      </c>
      <c r="Y76" s="52">
        <f t="shared" si="77"/>
        <v>1.0370492296521077</v>
      </c>
      <c r="Z76" s="52">
        <f t="shared" si="78"/>
        <v>1.195862310593145</v>
      </c>
      <c r="AA76" s="48">
        <v>0.3408253</v>
      </c>
      <c r="AB76" s="48">
        <v>9.6568299999999996E-2</v>
      </c>
      <c r="AC76" s="258">
        <f t="shared" si="24"/>
        <v>2.2109084610018153</v>
      </c>
      <c r="AD76" s="48">
        <v>0.33836000100000002</v>
      </c>
      <c r="AE76" s="48">
        <v>0.10792999960000001</v>
      </c>
      <c r="AF76" s="258">
        <f t="shared" si="14"/>
        <v>1.9850598130447887</v>
      </c>
      <c r="AG76" s="49">
        <v>0.32627187921783379</v>
      </c>
      <c r="AH76" s="49">
        <v>9.0252864935986624E-2</v>
      </c>
      <c r="AI76" s="48">
        <v>0.34217940000000002</v>
      </c>
      <c r="AJ76" s="48">
        <v>0.1756007</v>
      </c>
      <c r="AK76" s="48">
        <v>9.0763499999999997E-2</v>
      </c>
      <c r="AL76" s="48">
        <v>0.3262718792</v>
      </c>
      <c r="AM76" s="48">
        <v>9.0252864899999993E-2</v>
      </c>
      <c r="AN76" s="48">
        <v>0.28820000000000001</v>
      </c>
      <c r="AO76" s="48">
        <v>7.0499999999999993E-2</v>
      </c>
      <c r="AP76" s="48">
        <v>1.6400000000000001E-2</v>
      </c>
      <c r="AQ76" s="258">
        <f t="shared" si="71"/>
        <v>2.5740347708813509</v>
      </c>
      <c r="AR76" s="48"/>
      <c r="AS76" s="48"/>
      <c r="AT76" s="48"/>
      <c r="AU76" s="48"/>
      <c r="AV76" s="48"/>
      <c r="AW76" s="258">
        <f t="shared" si="69"/>
        <v>2.0979841370233019</v>
      </c>
      <c r="AX76" s="48">
        <v>0.29470000000000002</v>
      </c>
      <c r="AY76" s="48">
        <v>6.3200000000000006E-2</v>
      </c>
      <c r="AZ76" s="258">
        <f t="shared" si="55"/>
        <v>3.0180757770583986</v>
      </c>
      <c r="BA76" s="48">
        <v>0.34589999999999999</v>
      </c>
      <c r="BB76" s="48">
        <v>0.10707999999999999</v>
      </c>
      <c r="BC76" s="258">
        <f t="shared" si="59"/>
        <v>2.0376650131288394</v>
      </c>
      <c r="BD76" s="49"/>
      <c r="BE76" s="49"/>
      <c r="BF76" s="27"/>
    </row>
    <row r="77" spans="1:58" ht="15" x14ac:dyDescent="0.25">
      <c r="A77" s="8">
        <f t="shared" si="73"/>
        <v>1971</v>
      </c>
      <c r="B77" s="40">
        <f t="shared" si="25"/>
        <v>0.3436499979</v>
      </c>
      <c r="C77" s="40"/>
      <c r="D77" s="40">
        <f t="shared" si="26"/>
        <v>0.11083999980000001</v>
      </c>
      <c r="E77" s="40">
        <f t="shared" si="18"/>
        <v>0.30728065902500001</v>
      </c>
      <c r="F77" s="40"/>
      <c r="G77" s="40">
        <f t="shared" si="19"/>
        <v>8.50309276E-2</v>
      </c>
      <c r="H77" s="39">
        <f t="shared" si="28"/>
        <v>0.33738970000000001</v>
      </c>
      <c r="I77" s="39">
        <f t="shared" si="29"/>
        <v>9.6750199999999995E-2</v>
      </c>
      <c r="J77" s="40">
        <f t="shared" si="34"/>
        <v>0.29289999999999999</v>
      </c>
      <c r="K77" s="40">
        <f t="shared" si="35"/>
        <v>7.0199999999999999E-2</v>
      </c>
      <c r="L77" s="39">
        <f t="shared" si="74"/>
        <v>0.31403293609999999</v>
      </c>
      <c r="M77" s="39">
        <f t="shared" si="75"/>
        <v>0.1138735104</v>
      </c>
      <c r="N77" s="40">
        <f t="shared" si="57"/>
        <v>0.2848</v>
      </c>
      <c r="O77" s="40">
        <f t="shared" si="58"/>
        <v>5.9299999999999999E-2</v>
      </c>
      <c r="P77" s="41">
        <f>0.96*BA77</f>
        <v>0.34356479999999995</v>
      </c>
      <c r="Q77" s="40"/>
      <c r="R77" s="41">
        <f>0.91*BB77</f>
        <v>0.10911810000000001</v>
      </c>
      <c r="S77" s="27"/>
      <c r="T77" s="27"/>
      <c r="U77" s="27"/>
      <c r="V77" s="27"/>
      <c r="W77" s="52">
        <f t="shared" si="22"/>
        <v>0.98826002635635801</v>
      </c>
      <c r="X77" s="52">
        <f t="shared" si="23"/>
        <v>1.0717749886453012</v>
      </c>
      <c r="Y77" s="52">
        <f t="shared" si="77"/>
        <v>1.0308379248881407</v>
      </c>
      <c r="Z77" s="52">
        <f t="shared" si="78"/>
        <v>1.1792673479284528</v>
      </c>
      <c r="AA77" s="48">
        <v>0.33738970000000001</v>
      </c>
      <c r="AB77" s="48">
        <v>9.6750199999999995E-2</v>
      </c>
      <c r="AC77" s="258">
        <f t="shared" si="24"/>
        <v>2.1856965547882483</v>
      </c>
      <c r="AD77" s="48">
        <v>0.3436499979</v>
      </c>
      <c r="AE77" s="48">
        <v>0.11083999980000001</v>
      </c>
      <c r="AF77" s="258">
        <f t="shared" si="14"/>
        <v>1.9662583355423271</v>
      </c>
      <c r="AG77" s="49">
        <v>0.33336957207631884</v>
      </c>
      <c r="AH77" s="49">
        <v>9.3990561168937545E-2</v>
      </c>
      <c r="AI77" s="48">
        <v>0.34139770000000003</v>
      </c>
      <c r="AJ77" s="48">
        <v>0.17643739999999999</v>
      </c>
      <c r="AK77" s="48">
        <v>9.0271000000000004E-2</v>
      </c>
      <c r="AL77" s="48">
        <v>0.33336957210000001</v>
      </c>
      <c r="AM77" s="48">
        <v>9.3990561200000003E-2</v>
      </c>
      <c r="AN77" s="48">
        <v>0.29289999999999999</v>
      </c>
      <c r="AO77" s="48">
        <v>7.0199999999999999E-2</v>
      </c>
      <c r="AP77" s="48">
        <v>1.67E-2</v>
      </c>
      <c r="AQ77" s="258">
        <f t="shared" si="71"/>
        <v>2.6342288398306186</v>
      </c>
      <c r="AR77" s="48"/>
      <c r="AS77" s="48">
        <v>0.31403293609999999</v>
      </c>
      <c r="AT77" s="48">
        <v>0.1138735104</v>
      </c>
      <c r="AU77" s="48"/>
      <c r="AV77" s="259">
        <f>AS77</f>
        <v>0.31403293609999999</v>
      </c>
      <c r="AW77" s="258">
        <f t="shared" si="69"/>
        <v>2.0759774451652877</v>
      </c>
      <c r="AX77" s="48">
        <v>0.2848</v>
      </c>
      <c r="AY77" s="48">
        <v>5.9299999999999999E-2</v>
      </c>
      <c r="AZ77" s="258">
        <f t="shared" si="55"/>
        <v>3.139572439291932</v>
      </c>
      <c r="BA77" s="48">
        <v>0.35787999999999998</v>
      </c>
      <c r="BB77" s="48">
        <v>0.11991</v>
      </c>
      <c r="BC77" s="258">
        <f t="shared" si="59"/>
        <v>1.904333976220941</v>
      </c>
      <c r="BD77" s="49"/>
      <c r="BE77" s="49"/>
      <c r="BF77" s="27"/>
    </row>
    <row r="78" spans="1:58" ht="15" x14ac:dyDescent="0.25">
      <c r="A78" s="8">
        <f t="shared" si="73"/>
        <v>1972</v>
      </c>
      <c r="B78" s="40">
        <f t="shared" si="25"/>
        <v>0.34651999859999999</v>
      </c>
      <c r="C78" s="40"/>
      <c r="D78" s="40">
        <f t="shared" si="26"/>
        <v>0.11119</v>
      </c>
      <c r="E78" s="40">
        <f t="shared" si="18"/>
        <v>0.30143716666666664</v>
      </c>
      <c r="F78" s="40"/>
      <c r="G78" s="40">
        <f t="shared" si="19"/>
        <v>7.4159366666666671E-2</v>
      </c>
      <c r="H78" s="39">
        <f t="shared" si="28"/>
        <v>0.33501150000000002</v>
      </c>
      <c r="I78" s="39">
        <f t="shared" si="29"/>
        <v>9.4978099999999996E-2</v>
      </c>
      <c r="J78" s="40">
        <f t="shared" si="34"/>
        <v>0.28899999999999998</v>
      </c>
      <c r="K78" s="40">
        <f t="shared" si="35"/>
        <v>6.9400000000000003E-2</v>
      </c>
      <c r="L78" s="39"/>
      <c r="M78" s="39"/>
      <c r="N78" s="40">
        <f t="shared" si="57"/>
        <v>0.28029999999999999</v>
      </c>
      <c r="O78" s="40">
        <f t="shared" si="58"/>
        <v>5.8099999999999999E-2</v>
      </c>
      <c r="P78" s="41">
        <f>0.96*BA78</f>
        <v>0.33647999999999995</v>
      </c>
      <c r="Q78" s="40"/>
      <c r="R78" s="41">
        <f>0.93*BB78</f>
        <v>0.1038066</v>
      </c>
      <c r="S78" s="27"/>
      <c r="T78" s="27"/>
      <c r="U78" s="27"/>
      <c r="V78" s="27"/>
      <c r="W78" s="52">
        <f t="shared" si="22"/>
        <v>0.97875416759669465</v>
      </c>
      <c r="X78" s="52">
        <f t="shared" si="23"/>
        <v>1.0154545046326093</v>
      </c>
      <c r="Y78" s="52">
        <f t="shared" si="77"/>
        <v>1.0317413478754318</v>
      </c>
      <c r="Z78" s="52">
        <f t="shared" si="78"/>
        <v>1.1536974975543428</v>
      </c>
      <c r="AA78" s="48">
        <v>0.33501150000000002</v>
      </c>
      <c r="AB78" s="48">
        <v>9.4978099999999996E-2</v>
      </c>
      <c r="AC78" s="258">
        <f t="shared" si="24"/>
        <v>2.2096333906315921</v>
      </c>
      <c r="AD78" s="48">
        <v>0.34651999859999999</v>
      </c>
      <c r="AE78" s="48">
        <v>0.11119</v>
      </c>
      <c r="AF78" s="258">
        <f t="shared" si="14"/>
        <v>1.9749675772333268</v>
      </c>
      <c r="AG78" s="49">
        <v>0.33585936951500112</v>
      </c>
      <c r="AH78" s="49">
        <v>9.6377083451862647E-2</v>
      </c>
      <c r="AI78" s="48">
        <v>0.34228360000000002</v>
      </c>
      <c r="AJ78" s="48">
        <v>0.17798810000000001</v>
      </c>
      <c r="AK78" s="48">
        <v>9.3532599999999994E-2</v>
      </c>
      <c r="AL78" s="48">
        <v>0.3358593695</v>
      </c>
      <c r="AM78" s="48">
        <v>9.6377083500000002E-2</v>
      </c>
      <c r="AN78" s="48">
        <v>0.28899999999999998</v>
      </c>
      <c r="AO78" s="48">
        <v>6.9400000000000003E-2</v>
      </c>
      <c r="AP78" s="48">
        <v>1.61E-2</v>
      </c>
      <c r="AQ78" s="258">
        <f t="shared" si="71"/>
        <v>2.6283859585255347</v>
      </c>
      <c r="AR78" s="48"/>
      <c r="AS78" s="48"/>
      <c r="AT78" s="48"/>
      <c r="AU78" s="48"/>
      <c r="AV78" s="48"/>
      <c r="AW78" s="258">
        <f t="shared" si="69"/>
        <v>2.0923004839324593</v>
      </c>
      <c r="AX78" s="48">
        <v>0.28029999999999999</v>
      </c>
      <c r="AY78" s="48">
        <v>5.8099999999999999E-2</v>
      </c>
      <c r="AZ78" s="258">
        <f t="shared" si="55"/>
        <v>3.1590283162778707</v>
      </c>
      <c r="BA78" s="48">
        <v>0.35049999999999998</v>
      </c>
      <c r="BB78" s="48">
        <v>0.11162</v>
      </c>
      <c r="BC78" s="258">
        <f t="shared" si="59"/>
        <v>1.9878581786329552</v>
      </c>
      <c r="BD78" s="49"/>
      <c r="BE78" s="49"/>
      <c r="BF78" s="27"/>
    </row>
    <row r="79" spans="1:58" ht="15" x14ac:dyDescent="0.25">
      <c r="A79" s="8">
        <f t="shared" si="73"/>
        <v>1973</v>
      </c>
      <c r="B79" s="40">
        <f t="shared" si="25"/>
        <v>0.34968999810000001</v>
      </c>
      <c r="C79" s="40"/>
      <c r="D79" s="40">
        <f t="shared" si="26"/>
        <v>0.1101899989</v>
      </c>
      <c r="E79" s="40">
        <f t="shared" si="18"/>
        <v>0.30085933333333337</v>
      </c>
      <c r="F79" s="40"/>
      <c r="G79" s="40">
        <f t="shared" si="19"/>
        <v>7.6148633333333327E-2</v>
      </c>
      <c r="H79" s="39">
        <f t="shared" si="28"/>
        <v>0.341978</v>
      </c>
      <c r="I79" s="39">
        <f t="shared" si="29"/>
        <v>0.10094590000000001</v>
      </c>
      <c r="J79" s="40">
        <f t="shared" si="34"/>
        <v>0.28310000000000002</v>
      </c>
      <c r="K79" s="40">
        <f t="shared" si="35"/>
        <v>6.9900000000000004E-2</v>
      </c>
      <c r="L79" s="39"/>
      <c r="M79" s="39"/>
      <c r="N79" s="40">
        <f t="shared" si="57"/>
        <v>0.27750000000000002</v>
      </c>
      <c r="O79" s="40">
        <f t="shared" si="58"/>
        <v>5.7599999999999998E-2</v>
      </c>
      <c r="P79" s="41">
        <f>0.96*BA79</f>
        <v>0.35236799999999996</v>
      </c>
      <c r="Q79" s="40"/>
      <c r="R79" s="41">
        <f>0.9*BB79</f>
        <v>0.11541599999999999</v>
      </c>
      <c r="S79" s="27"/>
      <c r="T79" s="27"/>
      <c r="U79" s="27"/>
      <c r="V79" s="27"/>
      <c r="W79" s="52">
        <f t="shared" si="22"/>
        <v>0.97560989526068442</v>
      </c>
      <c r="X79" s="52">
        <f t="shared" si="23"/>
        <v>1.0368909879779447</v>
      </c>
      <c r="Y79" s="52">
        <f t="shared" si="77"/>
        <v>1.0490898290361834</v>
      </c>
      <c r="Z79" s="52">
        <f t="shared" si="78"/>
        <v>1.2026243028039298</v>
      </c>
      <c r="AA79" s="48">
        <v>0.341978</v>
      </c>
      <c r="AB79" s="48">
        <v>0.10094590000000001</v>
      </c>
      <c r="AC79" s="258">
        <f t="shared" si="24"/>
        <v>2.1272498918110778</v>
      </c>
      <c r="AD79" s="48">
        <v>0.34968999810000001</v>
      </c>
      <c r="AE79" s="48">
        <v>0.1101899989</v>
      </c>
      <c r="AF79" s="258">
        <f t="shared" si="14"/>
        <v>2.0061831849066443</v>
      </c>
      <c r="AG79" s="49">
        <v>0.33332703112875101</v>
      </c>
      <c r="AH79" s="49">
        <v>9.1624623453135767E-2</v>
      </c>
      <c r="AI79" s="48">
        <v>0.35052739999999999</v>
      </c>
      <c r="AJ79" s="48">
        <v>0.1769763</v>
      </c>
      <c r="AK79" s="48">
        <v>9.7354399999999994E-2</v>
      </c>
      <c r="AL79" s="48">
        <v>0.3333270311</v>
      </c>
      <c r="AM79" s="48">
        <v>9.1624623500000002E-2</v>
      </c>
      <c r="AN79" s="48">
        <v>0.28310000000000002</v>
      </c>
      <c r="AO79" s="48">
        <v>6.9900000000000004E-2</v>
      </c>
      <c r="AP79" s="48">
        <v>1.6799999999999999E-2</v>
      </c>
      <c r="AQ79" s="258">
        <f t="shared" si="71"/>
        <v>2.5475285628787234</v>
      </c>
      <c r="AR79" s="48"/>
      <c r="AS79" s="48"/>
      <c r="AT79" s="48"/>
      <c r="AU79" s="48"/>
      <c r="AV79" s="48"/>
      <c r="AW79" s="258">
        <f t="shared" si="69"/>
        <v>2.066716538358861</v>
      </c>
      <c r="AX79" s="48">
        <v>0.27750000000000002</v>
      </c>
      <c r="AY79" s="48">
        <v>5.7599999999999998E-2</v>
      </c>
      <c r="AZ79" s="258">
        <f t="shared" si="55"/>
        <v>3.1529877324306179</v>
      </c>
      <c r="BA79" s="48">
        <v>0.36704999999999999</v>
      </c>
      <c r="BB79" s="48">
        <v>0.12823999999999999</v>
      </c>
      <c r="BC79" s="258">
        <f t="shared" si="59"/>
        <v>1.8406095419119879</v>
      </c>
      <c r="BD79" s="49"/>
      <c r="BE79" s="49"/>
      <c r="BF79" s="27"/>
    </row>
    <row r="80" spans="1:58" ht="15" x14ac:dyDescent="0.25">
      <c r="A80" s="8">
        <f t="shared" si="73"/>
        <v>1974</v>
      </c>
      <c r="B80" s="40">
        <f t="shared" si="25"/>
        <v>0.34054000089999997</v>
      </c>
      <c r="C80" s="40"/>
      <c r="D80" s="40">
        <f t="shared" si="26"/>
        <v>0.10552000039999999</v>
      </c>
      <c r="E80" s="40">
        <f t="shared" si="18"/>
        <v>0.30175735405000004</v>
      </c>
      <c r="F80" s="40"/>
      <c r="G80" s="40">
        <f t="shared" si="19"/>
        <v>8.0325230950000007E-2</v>
      </c>
      <c r="H80" s="39">
        <f t="shared" si="28"/>
        <v>0.33779360000000003</v>
      </c>
      <c r="I80" s="39">
        <f t="shared" si="29"/>
        <v>9.7429600000000005E-2</v>
      </c>
      <c r="J80" s="40">
        <f t="shared" si="34"/>
        <v>0.28100000000000003</v>
      </c>
      <c r="K80" s="40">
        <f t="shared" si="35"/>
        <v>6.54E-2</v>
      </c>
      <c r="L80" s="39">
        <f t="shared" si="74"/>
        <v>0.31653581619999999</v>
      </c>
      <c r="M80" s="39">
        <f t="shared" si="75"/>
        <v>0.1016713238</v>
      </c>
      <c r="N80" s="40">
        <f t="shared" si="57"/>
        <v>0.2717</v>
      </c>
      <c r="O80" s="40">
        <f t="shared" si="58"/>
        <v>5.6800000000000003E-2</v>
      </c>
      <c r="P80" s="41">
        <f t="shared" si="76"/>
        <v>0.32266</v>
      </c>
      <c r="Q80" s="40"/>
      <c r="R80" s="41">
        <f t="shared" si="72"/>
        <v>8.3519999999999997E-2</v>
      </c>
      <c r="S80" s="27"/>
      <c r="T80" s="27"/>
      <c r="U80" s="27"/>
      <c r="V80" s="27"/>
      <c r="W80" s="52">
        <f t="shared" si="22"/>
        <v>1.0014779343073765</v>
      </c>
      <c r="X80" s="52">
        <f t="shared" si="23"/>
        <v>1.1282646331648398</v>
      </c>
      <c r="Y80" s="52">
        <f t="shared" si="77"/>
        <v>1.0223748849085521</v>
      </c>
      <c r="Z80" s="52">
        <f t="shared" si="78"/>
        <v>1.1567094453388647</v>
      </c>
      <c r="AA80" s="48">
        <v>0.33779360000000003</v>
      </c>
      <c r="AB80" s="48">
        <v>9.7429600000000005E-2</v>
      </c>
      <c r="AC80" s="258">
        <f t="shared" si="24"/>
        <v>2.1737263743275896</v>
      </c>
      <c r="AD80" s="48">
        <v>0.34054000089999997</v>
      </c>
      <c r="AE80" s="48">
        <v>0.10552000039999999</v>
      </c>
      <c r="AF80" s="258">
        <f t="shared" si="14"/>
        <v>2.0359688453306597</v>
      </c>
      <c r="AG80" s="49">
        <v>0.33308721284801523</v>
      </c>
      <c r="AH80" s="49">
        <v>9.1224292172255333E-2</v>
      </c>
      <c r="AI80" s="48">
        <v>0.33729510000000001</v>
      </c>
      <c r="AJ80" s="48">
        <v>0.18144979999999999</v>
      </c>
      <c r="AK80" s="48">
        <v>8.63535E-2</v>
      </c>
      <c r="AL80" s="48">
        <v>0.33308721279999998</v>
      </c>
      <c r="AM80" s="48">
        <v>9.1224292200000001E-2</v>
      </c>
      <c r="AN80" s="48">
        <v>0.28100000000000003</v>
      </c>
      <c r="AO80" s="48">
        <v>6.54E-2</v>
      </c>
      <c r="AP80" s="48">
        <v>1.5800000000000002E-2</v>
      </c>
      <c r="AQ80" s="258">
        <f t="shared" si="71"/>
        <v>2.7257505560160435</v>
      </c>
      <c r="AR80" s="48"/>
      <c r="AS80" s="48">
        <v>0.31653581619999999</v>
      </c>
      <c r="AT80" s="48">
        <v>0.1016713238</v>
      </c>
      <c r="AU80" s="48"/>
      <c r="AV80" s="259">
        <f>AS80</f>
        <v>0.31653581619999999</v>
      </c>
      <c r="AW80" s="258">
        <f t="shared" si="69"/>
        <v>2.1048476098291244</v>
      </c>
      <c r="AX80" s="48">
        <v>0.2717</v>
      </c>
      <c r="AY80" s="48">
        <v>5.6800000000000003E-2</v>
      </c>
      <c r="AZ80" s="258">
        <f t="shared" si="55"/>
        <v>3.1224756999642533</v>
      </c>
      <c r="BA80" s="48">
        <v>0.32266</v>
      </c>
      <c r="BB80" s="48">
        <v>8.3519999999999997E-2</v>
      </c>
      <c r="BC80" s="258">
        <f t="shared" si="59"/>
        <v>2.4210416241631756</v>
      </c>
      <c r="BD80" s="49"/>
      <c r="BE80" s="49"/>
      <c r="BF80" s="27"/>
    </row>
    <row r="81" spans="1:58" ht="15" x14ac:dyDescent="0.25">
      <c r="A81" s="8">
        <f t="shared" si="73"/>
        <v>1975</v>
      </c>
      <c r="B81" s="40">
        <f t="shared" si="25"/>
        <v>0.34412999649999998</v>
      </c>
      <c r="C81" s="40">
        <f>AVERAGE(B80:B82)</f>
        <v>0.34250333243333331</v>
      </c>
      <c r="D81" s="40">
        <f t="shared" si="26"/>
        <v>0.1058300008</v>
      </c>
      <c r="E81" s="40">
        <f t="shared" si="18"/>
        <v>0.29199746666666665</v>
      </c>
      <c r="F81" s="40">
        <f>AVERAGE(E80:E82)</f>
        <v>0.29384605135000003</v>
      </c>
      <c r="G81" s="40">
        <f t="shared" si="19"/>
        <v>6.8719133333333335E-2</v>
      </c>
      <c r="H81" s="39">
        <f t="shared" si="28"/>
        <v>0.3326924</v>
      </c>
      <c r="I81" s="39">
        <f t="shared" si="29"/>
        <v>9.1057399999999997E-2</v>
      </c>
      <c r="J81" s="40">
        <f t="shared" si="34"/>
        <v>0.2782</v>
      </c>
      <c r="K81" s="40">
        <f t="shared" si="35"/>
        <v>6.0999999999999999E-2</v>
      </c>
      <c r="L81" s="39"/>
      <c r="M81" s="39"/>
      <c r="N81" s="40">
        <f t="shared" si="57"/>
        <v>0.2651</v>
      </c>
      <c r="O81" s="40">
        <f t="shared" si="58"/>
        <v>5.4100000000000002E-2</v>
      </c>
      <c r="P81" s="41">
        <f t="shared" si="76"/>
        <v>0.32644000000000001</v>
      </c>
      <c r="Q81" s="40">
        <f>AVERAGE(P80:P82)</f>
        <v>0.32139333333333336</v>
      </c>
      <c r="R81" s="41">
        <f t="shared" si="72"/>
        <v>8.9899999999999994E-2</v>
      </c>
      <c r="S81" s="27"/>
      <c r="T81" s="27"/>
      <c r="U81" s="27"/>
      <c r="V81" s="27"/>
      <c r="W81" s="52">
        <f t="shared" si="22"/>
        <v>0.97734832614626599</v>
      </c>
      <c r="X81" s="52">
        <f t="shared" si="23"/>
        <v>1.0274471395736411</v>
      </c>
      <c r="Y81" s="52">
        <f t="shared" si="77"/>
        <v>1.0293149488571443</v>
      </c>
      <c r="Z81" s="52">
        <f t="shared" si="78"/>
        <v>1.1927635057650958</v>
      </c>
      <c r="AA81" s="48">
        <v>0.3326924</v>
      </c>
      <c r="AB81" s="48">
        <v>9.1057399999999997E-2</v>
      </c>
      <c r="AC81" s="258">
        <f t="shared" si="24"/>
        <v>2.2869041786045674</v>
      </c>
      <c r="AD81" s="48">
        <v>0.34412999649999998</v>
      </c>
      <c r="AE81" s="48">
        <v>0.1058300008</v>
      </c>
      <c r="AF81" s="258">
        <f t="shared" si="14"/>
        <v>2.0496580101430579</v>
      </c>
      <c r="AG81" s="49">
        <v>0.33432915443624905</v>
      </c>
      <c r="AH81" s="49">
        <v>8.8726726034525638E-2</v>
      </c>
      <c r="AI81" s="48">
        <v>0.34040310000000001</v>
      </c>
      <c r="AJ81" s="48">
        <v>0.1835581</v>
      </c>
      <c r="AK81" s="48">
        <v>8.8624900000000006E-2</v>
      </c>
      <c r="AL81" s="48">
        <v>0.33432915439999999</v>
      </c>
      <c r="AM81" s="48">
        <v>8.8726726000000006E-2</v>
      </c>
      <c r="AN81" s="48">
        <v>0.2782</v>
      </c>
      <c r="AO81" s="48">
        <v>6.0999999999999999E-2</v>
      </c>
      <c r="AP81" s="48">
        <v>1.4E-2</v>
      </c>
      <c r="AQ81" s="258">
        <f t="shared" si="71"/>
        <v>2.9327860340858702</v>
      </c>
      <c r="AR81" s="48"/>
      <c r="AS81" s="48"/>
      <c r="AT81" s="48"/>
      <c r="AU81" s="48"/>
      <c r="AV81" s="48"/>
      <c r="AW81" s="258">
        <f t="shared" si="69"/>
        <v>2.1682810943738127</v>
      </c>
      <c r="AX81" s="48">
        <v>0.2651</v>
      </c>
      <c r="AY81" s="48">
        <v>5.4100000000000002E-2</v>
      </c>
      <c r="AZ81" s="258">
        <f t="shared" si="55"/>
        <v>3.2280188172786715</v>
      </c>
      <c r="BA81" s="48">
        <v>0.32644000000000001</v>
      </c>
      <c r="BB81" s="48">
        <v>8.9899999999999994E-2</v>
      </c>
      <c r="BC81" s="258">
        <f t="shared" si="59"/>
        <v>2.2729529017914381</v>
      </c>
      <c r="BD81" s="49"/>
      <c r="BE81" s="49"/>
      <c r="BF81" s="27"/>
    </row>
    <row r="82" spans="1:58" ht="15" x14ac:dyDescent="0.25">
      <c r="A82" s="8">
        <f t="shared" si="73"/>
        <v>1976</v>
      </c>
      <c r="B82" s="40">
        <f t="shared" si="25"/>
        <v>0.34283999990000003</v>
      </c>
      <c r="C82" s="40"/>
      <c r="D82" s="40">
        <f t="shared" si="26"/>
        <v>0.10406000059999999</v>
      </c>
      <c r="E82" s="40">
        <f t="shared" si="18"/>
        <v>0.28778333333333334</v>
      </c>
      <c r="F82" s="40"/>
      <c r="G82" s="40">
        <f t="shared" si="19"/>
        <v>6.6864699999999999E-2</v>
      </c>
      <c r="H82" s="39">
        <f t="shared" si="28"/>
        <v>0.32755000000000001</v>
      </c>
      <c r="I82" s="39">
        <f t="shared" si="29"/>
        <v>9.0994099999999994E-2</v>
      </c>
      <c r="J82" s="40">
        <f t="shared" si="34"/>
        <v>0.27889999999999998</v>
      </c>
      <c r="K82" s="40">
        <f t="shared" si="35"/>
        <v>5.8900000000000001E-2</v>
      </c>
      <c r="L82" s="39"/>
      <c r="M82" s="39"/>
      <c r="N82" s="40">
        <f t="shared" si="57"/>
        <v>0.25690000000000002</v>
      </c>
      <c r="O82" s="40">
        <f t="shared" si="58"/>
        <v>5.0700000000000002E-2</v>
      </c>
      <c r="P82" s="41">
        <f t="shared" si="76"/>
        <v>0.31508000000000003</v>
      </c>
      <c r="Q82" s="40"/>
      <c r="R82" s="41">
        <f t="shared" si="72"/>
        <v>7.5410000000000005E-2</v>
      </c>
      <c r="S82" s="27"/>
      <c r="T82" s="27"/>
      <c r="U82" s="27"/>
      <c r="V82" s="27"/>
      <c r="W82" s="52">
        <f t="shared" si="22"/>
        <v>0.96196345684233397</v>
      </c>
      <c r="X82" s="52">
        <f t="shared" si="23"/>
        <v>1.0072259309972293</v>
      </c>
      <c r="Y82" s="52">
        <f t="shared" si="77"/>
        <v>1.0260488638764613</v>
      </c>
      <c r="Z82" s="52">
        <f t="shared" si="78"/>
        <v>1.1743747827659052</v>
      </c>
      <c r="AA82" s="48">
        <v>0.32755000000000001</v>
      </c>
      <c r="AB82" s="48">
        <v>9.0994099999999994E-2</v>
      </c>
      <c r="AC82" s="258">
        <f t="shared" si="24"/>
        <v>2.2535941046840176</v>
      </c>
      <c r="AD82" s="48">
        <v>0.34283999990000003</v>
      </c>
      <c r="AE82" s="48">
        <v>0.10406000059999999</v>
      </c>
      <c r="AF82" s="258">
        <f t="shared" si="14"/>
        <v>2.0738612410237915</v>
      </c>
      <c r="AG82" s="49">
        <v>0.33413613324879499</v>
      </c>
      <c r="AH82" s="49">
        <v>8.8608851388069065E-2</v>
      </c>
      <c r="AI82" s="48">
        <v>0.34050150000000001</v>
      </c>
      <c r="AJ82" s="48">
        <v>0.18755910000000001</v>
      </c>
      <c r="AK82" s="48">
        <v>9.0341299999999999E-2</v>
      </c>
      <c r="AL82" s="48">
        <v>0.33413613320000002</v>
      </c>
      <c r="AM82" s="48">
        <v>8.8608851399999994E-2</v>
      </c>
      <c r="AN82" s="48">
        <v>0.27889999999999998</v>
      </c>
      <c r="AO82" s="48">
        <v>5.8900000000000001E-2</v>
      </c>
      <c r="AP82" s="48">
        <v>1.2999999999999999E-2</v>
      </c>
      <c r="AQ82" s="258">
        <f t="shared" si="71"/>
        <v>3.0800810553981472</v>
      </c>
      <c r="AR82" s="48"/>
      <c r="AS82" s="48"/>
      <c r="AT82" s="48"/>
      <c r="AU82" s="48"/>
      <c r="AV82" s="48"/>
      <c r="AW82" s="258">
        <f t="shared" si="69"/>
        <v>2.1637276728539048</v>
      </c>
      <c r="AX82" s="48">
        <v>0.25690000000000002</v>
      </c>
      <c r="AY82" s="48">
        <v>5.0700000000000002E-2</v>
      </c>
      <c r="AZ82" s="258">
        <f t="shared" si="55"/>
        <v>3.3870306962802119</v>
      </c>
      <c r="BA82" s="48">
        <v>0.31508000000000003</v>
      </c>
      <c r="BB82" s="48">
        <v>7.5410000000000005E-2</v>
      </c>
      <c r="BC82" s="258">
        <f t="shared" si="59"/>
        <v>2.6384660102779804</v>
      </c>
      <c r="BD82" s="49"/>
      <c r="BE82" s="49"/>
      <c r="BF82" s="27"/>
    </row>
    <row r="83" spans="1:58" ht="15" x14ac:dyDescent="0.25">
      <c r="A83" s="8">
        <f t="shared" si="73"/>
        <v>1977</v>
      </c>
      <c r="B83" s="40">
        <f t="shared" si="25"/>
        <v>0.3476000024</v>
      </c>
      <c r="C83" s="40"/>
      <c r="D83" s="40">
        <f t="shared" si="26"/>
        <v>0.1075099991</v>
      </c>
      <c r="E83" s="40">
        <f t="shared" si="18"/>
        <v>0.29215710465</v>
      </c>
      <c r="F83" s="40"/>
      <c r="G83" s="40">
        <f t="shared" si="19"/>
        <v>7.3844818000000007E-2</v>
      </c>
      <c r="H83" s="39">
        <f t="shared" si="28"/>
        <v>0.31228440000000002</v>
      </c>
      <c r="I83" s="39">
        <f t="shared" si="29"/>
        <v>8.5271399999999997E-2</v>
      </c>
      <c r="J83" s="40">
        <f t="shared" si="34"/>
        <v>0.27960000000000002</v>
      </c>
      <c r="K83" s="40">
        <f t="shared" si="35"/>
        <v>5.9299999999999999E-2</v>
      </c>
      <c r="L83" s="39">
        <f t="shared" si="74"/>
        <v>0.32824401860000002</v>
      </c>
      <c r="M83" s="39">
        <f t="shared" si="75"/>
        <v>0.103107872</v>
      </c>
      <c r="N83" s="40">
        <f t="shared" si="57"/>
        <v>0.2485</v>
      </c>
      <c r="O83" s="40">
        <f t="shared" si="58"/>
        <v>4.7699999999999999E-2</v>
      </c>
      <c r="P83" s="41">
        <f t="shared" si="76"/>
        <v>0.31616</v>
      </c>
      <c r="Q83" s="40"/>
      <c r="R83" s="41">
        <f t="shared" si="72"/>
        <v>7.6369999999999993E-2</v>
      </c>
      <c r="S83" s="27"/>
      <c r="T83" s="27"/>
      <c r="U83" s="27"/>
      <c r="V83" s="27"/>
      <c r="W83" s="52">
        <f t="shared" si="22"/>
        <v>0.97928533999644396</v>
      </c>
      <c r="X83" s="52">
        <f t="shared" si="23"/>
        <v>1.0793998397446041</v>
      </c>
      <c r="Y83" s="52">
        <f t="shared" si="77"/>
        <v>1.0350365772763923</v>
      </c>
      <c r="Z83" s="52">
        <f t="shared" si="78"/>
        <v>1.1912309675512907</v>
      </c>
      <c r="AA83" s="48">
        <v>0.31228440000000002</v>
      </c>
      <c r="AB83" s="48">
        <v>8.5271399999999997E-2</v>
      </c>
      <c r="AC83" s="258">
        <f t="shared" si="24"/>
        <v>2.2922473029815866</v>
      </c>
      <c r="AD83" s="48">
        <v>0.3476000024</v>
      </c>
      <c r="AE83" s="48">
        <v>0.1075099991</v>
      </c>
      <c r="AF83" s="258">
        <f t="shared" ref="AF83:AF123" si="79">LN(10)/LN(AE83/(0.1*AD83))</f>
        <v>2.0392802596980681</v>
      </c>
      <c r="AG83" s="49">
        <v>0.33583354446726782</v>
      </c>
      <c r="AH83" s="49">
        <v>9.0251178846532942E-2</v>
      </c>
      <c r="AI83" s="48">
        <v>0.31889010000000001</v>
      </c>
      <c r="AJ83" s="48">
        <v>0.19853879999999999</v>
      </c>
      <c r="AK83" s="48">
        <v>7.8998899999999997E-2</v>
      </c>
      <c r="AL83" s="48">
        <v>0.33583354450000003</v>
      </c>
      <c r="AM83" s="48">
        <v>9.0251178799999998E-2</v>
      </c>
      <c r="AN83" s="48">
        <v>0.27960000000000002</v>
      </c>
      <c r="AO83" s="48">
        <v>5.9299999999999999E-2</v>
      </c>
      <c r="AP83" s="48">
        <v>1.2699999999999999E-2</v>
      </c>
      <c r="AQ83" s="258">
        <f t="shared" si="71"/>
        <v>3.0626227368571457</v>
      </c>
      <c r="AR83" s="48"/>
      <c r="AS83" s="48">
        <v>0.32824401860000002</v>
      </c>
      <c r="AT83" s="48">
        <v>0.103107872</v>
      </c>
      <c r="AU83" s="48"/>
      <c r="AV83" s="259">
        <f>AS83</f>
        <v>0.32824401860000002</v>
      </c>
      <c r="AW83" s="258">
        <f t="shared" si="69"/>
        <v>2.1657637813398276</v>
      </c>
      <c r="AX83" s="48">
        <v>0.2485</v>
      </c>
      <c r="AY83" s="48">
        <v>4.7699999999999999E-2</v>
      </c>
      <c r="AZ83" s="258">
        <f t="shared" si="55"/>
        <v>3.5311733719161142</v>
      </c>
      <c r="BA83" s="48">
        <v>0.31616</v>
      </c>
      <c r="BB83" s="48">
        <v>7.6369999999999993E-2</v>
      </c>
      <c r="BC83" s="258">
        <f t="shared" si="59"/>
        <v>2.6108578895643637</v>
      </c>
      <c r="BD83" s="49"/>
      <c r="BE83" s="49"/>
      <c r="BF83" s="27"/>
    </row>
    <row r="84" spans="1:58" ht="15" x14ac:dyDescent="0.25">
      <c r="A84" s="8">
        <f t="shared" si="73"/>
        <v>1978</v>
      </c>
      <c r="B84" s="40">
        <f t="shared" si="25"/>
        <v>0.34649999910000001</v>
      </c>
      <c r="C84" s="40"/>
      <c r="D84" s="40">
        <f t="shared" si="26"/>
        <v>0.10629999919999999</v>
      </c>
      <c r="E84" s="40">
        <f t="shared" si="18"/>
        <v>0.27483573333333328</v>
      </c>
      <c r="F84" s="40"/>
      <c r="G84" s="40">
        <f t="shared" si="19"/>
        <v>6.1826633333333332E-2</v>
      </c>
      <c r="H84" s="39">
        <f t="shared" si="28"/>
        <v>0.30540719999999999</v>
      </c>
      <c r="I84" s="39">
        <f t="shared" si="29"/>
        <v>8.2679900000000001E-2</v>
      </c>
      <c r="J84" s="40">
        <f t="shared" si="34"/>
        <v>0.27779999999999999</v>
      </c>
      <c r="K84" s="40">
        <f t="shared" si="35"/>
        <v>5.7200000000000001E-2</v>
      </c>
      <c r="L84" s="39"/>
      <c r="M84" s="39"/>
      <c r="N84" s="40">
        <f t="shared" si="57"/>
        <v>0.24129999999999999</v>
      </c>
      <c r="O84" s="40">
        <f t="shared" si="58"/>
        <v>4.5600000000000002E-2</v>
      </c>
      <c r="P84" s="41">
        <f t="shared" si="76"/>
        <v>0.32078000000000001</v>
      </c>
      <c r="Q84" s="40"/>
      <c r="R84" s="41">
        <f t="shared" si="72"/>
        <v>7.9060000000000005E-2</v>
      </c>
      <c r="S84" s="27"/>
      <c r="T84" s="27"/>
      <c r="U84" s="27"/>
      <c r="V84" s="27"/>
      <c r="W84" s="52">
        <f t="shared" si="22"/>
        <v>0.92742423556870501</v>
      </c>
      <c r="X84" s="52">
        <f t="shared" si="23"/>
        <v>0.91616544186087745</v>
      </c>
      <c r="Y84" s="52">
        <f t="shared" si="77"/>
        <v>1.0347584886373944</v>
      </c>
      <c r="Z84" s="52">
        <f t="shared" si="78"/>
        <v>1.1876403116304997</v>
      </c>
      <c r="AA84" s="48">
        <v>0.30540719999999999</v>
      </c>
      <c r="AB84" s="48">
        <v>8.2679900000000001E-2</v>
      </c>
      <c r="AC84" s="258">
        <f t="shared" si="24"/>
        <v>2.3120282250602875</v>
      </c>
      <c r="AD84" s="48">
        <v>0.34649999910000001</v>
      </c>
      <c r="AE84" s="48">
        <v>0.10629999919999999</v>
      </c>
      <c r="AF84" s="258">
        <f t="shared" si="79"/>
        <v>2.0541050302198207</v>
      </c>
      <c r="AG84" s="49">
        <v>0.33486074567630086</v>
      </c>
      <c r="AH84" s="49">
        <v>8.950521311798669E-2</v>
      </c>
      <c r="AI84" s="48">
        <v>0.32930690000000001</v>
      </c>
      <c r="AJ84" s="48">
        <v>0.20037849999999999</v>
      </c>
      <c r="AK84" s="48">
        <v>9.0245599999999995E-2</v>
      </c>
      <c r="AL84" s="48">
        <v>0.33486074570000002</v>
      </c>
      <c r="AM84" s="48">
        <v>8.9505213099999995E-2</v>
      </c>
      <c r="AN84" s="48">
        <v>0.27779999999999999</v>
      </c>
      <c r="AO84" s="48">
        <v>5.7200000000000001E-2</v>
      </c>
      <c r="AP84" s="48">
        <v>1.24E-2</v>
      </c>
      <c r="AQ84" s="258">
        <f t="shared" si="71"/>
        <v>3.1881270334598102</v>
      </c>
      <c r="AR84" s="48"/>
      <c r="AS84" s="48"/>
      <c r="AT84" s="48"/>
      <c r="AU84" s="48"/>
      <c r="AV84" s="48"/>
      <c r="AW84" s="258">
        <f t="shared" si="69"/>
        <v>2.1830666276400539</v>
      </c>
      <c r="AX84" s="48">
        <v>0.24129999999999999</v>
      </c>
      <c r="AY84" s="48">
        <v>4.5600000000000002E-2</v>
      </c>
      <c r="AZ84" s="258">
        <f t="shared" si="55"/>
        <v>3.6178465667872466</v>
      </c>
      <c r="BA84" s="48">
        <v>0.32078000000000001</v>
      </c>
      <c r="BB84" s="48">
        <v>7.9060000000000005E-2</v>
      </c>
      <c r="BC84" s="258">
        <f t="shared" si="59"/>
        <v>2.5526514550600701</v>
      </c>
      <c r="BD84" s="49"/>
      <c r="BE84" s="49"/>
      <c r="BF84" s="27"/>
    </row>
    <row r="85" spans="1:58" ht="15" x14ac:dyDescent="0.25">
      <c r="A85" s="8">
        <f t="shared" si="73"/>
        <v>1979</v>
      </c>
      <c r="B85" s="40">
        <f t="shared" si="25"/>
        <v>0.34885000360000001</v>
      </c>
      <c r="C85" s="40"/>
      <c r="D85" s="40">
        <f t="shared" si="26"/>
        <v>0.1114999998</v>
      </c>
      <c r="E85" s="40">
        <f t="shared" ref="E85:E121" si="80">AVERAGE(H85,J85,L85,N85)</f>
        <v>0.27763486666666665</v>
      </c>
      <c r="F85" s="40"/>
      <c r="G85" s="40">
        <f t="shared" ref="G85:G121" si="81">AVERAGE(I85,K85,M85,O85)</f>
        <v>6.2730466666666665E-2</v>
      </c>
      <c r="H85" s="39">
        <f t="shared" si="28"/>
        <v>0.31390459999999998</v>
      </c>
      <c r="I85" s="39">
        <f t="shared" si="29"/>
        <v>8.5591399999999998E-2</v>
      </c>
      <c r="J85" s="40">
        <f t="shared" si="34"/>
        <v>0.28370000000000001</v>
      </c>
      <c r="K85" s="40">
        <f t="shared" si="35"/>
        <v>5.9299999999999999E-2</v>
      </c>
      <c r="L85" s="39"/>
      <c r="M85" s="39"/>
      <c r="N85" s="40">
        <f t="shared" si="57"/>
        <v>0.23530000000000001</v>
      </c>
      <c r="O85" s="40">
        <f t="shared" si="58"/>
        <v>4.3299999999999998E-2</v>
      </c>
      <c r="P85" s="41">
        <f t="shared" si="76"/>
        <v>0.32951999999999998</v>
      </c>
      <c r="Q85" s="40"/>
      <c r="R85" s="41">
        <f t="shared" si="72"/>
        <v>8.4029999999999994E-2</v>
      </c>
      <c r="S85" s="27"/>
      <c r="T85" s="27"/>
      <c r="U85" s="27"/>
      <c r="V85" s="27"/>
      <c r="W85" s="52">
        <f t="shared" ref="W85:W120" si="82">AA85/AI85</f>
        <v>0.96373061130756577</v>
      </c>
      <c r="X85" s="52">
        <f t="shared" ref="X85:X120" si="83">AB85/AK85</f>
        <v>0.94791167144915478</v>
      </c>
      <c r="Y85" s="52">
        <f t="shared" si="77"/>
        <v>1.0196630914252216</v>
      </c>
      <c r="Z85" s="52">
        <f t="shared" si="78"/>
        <v>1.1197366552648929</v>
      </c>
      <c r="AA85" s="48">
        <v>0.31390459999999998</v>
      </c>
      <c r="AB85" s="48">
        <v>8.5591399999999998E-2</v>
      </c>
      <c r="AC85" s="258">
        <f t="shared" ref="AC85:AC121" si="84">LN(10)/LN(AB85/(0.1*AA85))</f>
        <v>2.2955131089974299</v>
      </c>
      <c r="AD85" s="48">
        <v>0.34885000360000001</v>
      </c>
      <c r="AE85" s="48">
        <v>0.1114999998</v>
      </c>
      <c r="AF85" s="258">
        <f t="shared" si="79"/>
        <v>1.9816258310157671</v>
      </c>
      <c r="AG85" s="49">
        <v>0.34212281147923007</v>
      </c>
      <c r="AH85" s="49">
        <v>9.957698470951884E-2</v>
      </c>
      <c r="AI85" s="48">
        <v>0.32571820000000001</v>
      </c>
      <c r="AJ85" s="48">
        <v>0.20639779999999999</v>
      </c>
      <c r="AK85" s="48">
        <v>9.0294700000000006E-2</v>
      </c>
      <c r="AL85" s="48">
        <v>0.34212281150000001</v>
      </c>
      <c r="AM85" s="48">
        <v>9.9576984699999996E-2</v>
      </c>
      <c r="AN85" s="48">
        <v>0.28370000000000001</v>
      </c>
      <c r="AO85" s="48">
        <v>5.9299999999999999E-2</v>
      </c>
      <c r="AP85" s="48">
        <v>1.2999999999999999E-2</v>
      </c>
      <c r="AQ85" s="258">
        <f t="shared" si="71"/>
        <v>3.1230933752259298</v>
      </c>
      <c r="AR85" s="48"/>
      <c r="AS85" s="48"/>
      <c r="AT85" s="48"/>
      <c r="AU85" s="48"/>
      <c r="AV85" s="48"/>
      <c r="AW85" s="258">
        <f t="shared" ref="AW85:AW121" si="85">AVERAGE(AC85,AF85)</f>
        <v>2.1385694700065985</v>
      </c>
      <c r="AX85" s="48">
        <v>0.23530000000000001</v>
      </c>
      <c r="AY85" s="48">
        <v>4.3299999999999998E-2</v>
      </c>
      <c r="AZ85" s="258">
        <f t="shared" si="55"/>
        <v>3.7754944627500957</v>
      </c>
      <c r="BA85" s="48">
        <v>0.32951999999999998</v>
      </c>
      <c r="BB85" s="48">
        <v>8.4029999999999994E-2</v>
      </c>
      <c r="BC85" s="258">
        <f t="shared" si="59"/>
        <v>2.4597064141075435</v>
      </c>
      <c r="BD85" s="49"/>
      <c r="BE85" s="49"/>
      <c r="BF85" s="27"/>
    </row>
    <row r="86" spans="1:58" ht="15" x14ac:dyDescent="0.25">
      <c r="A86" s="8">
        <f t="shared" si="73"/>
        <v>1980</v>
      </c>
      <c r="B86" s="40">
        <f t="shared" ref="B86:B121" si="86">AD86</f>
        <v>0.34242999930000001</v>
      </c>
      <c r="C86" s="40">
        <f>AVERAGE(B85:B87)</f>
        <v>0.34616999993333336</v>
      </c>
      <c r="D86" s="40">
        <f t="shared" ref="D86:D121" si="87">AE86</f>
        <v>0.10671</v>
      </c>
      <c r="E86" s="40">
        <f t="shared" si="80"/>
        <v>0.28423046606666663</v>
      </c>
      <c r="F86" s="40">
        <f>AVERAGE(E85:E87)</f>
        <v>0.28029332202222218</v>
      </c>
      <c r="G86" s="40">
        <f t="shared" si="81"/>
        <v>7.6509295399999996E-2</v>
      </c>
      <c r="H86" s="39">
        <f t="shared" si="28"/>
        <v>0.30626589999999998</v>
      </c>
      <c r="I86" s="39">
        <f t="shared" si="29"/>
        <v>8.1749299999999997E-2</v>
      </c>
      <c r="J86" s="40"/>
      <c r="K86" s="40"/>
      <c r="L86" s="39">
        <f t="shared" si="74"/>
        <v>0.31822549820000001</v>
      </c>
      <c r="M86" s="39">
        <f t="shared" si="75"/>
        <v>0.1064785862</v>
      </c>
      <c r="N86" s="40">
        <f t="shared" si="57"/>
        <v>0.22819999999999999</v>
      </c>
      <c r="O86" s="40">
        <f t="shared" si="58"/>
        <v>4.1300000000000003E-2</v>
      </c>
      <c r="P86" s="41">
        <f t="shared" si="76"/>
        <v>0.32679000000000002</v>
      </c>
      <c r="Q86" s="40">
        <f>AVERAGE(P85:P87)</f>
        <v>0.32715333333333335</v>
      </c>
      <c r="R86" s="41">
        <f t="shared" si="72"/>
        <v>8.3580000000000002E-2</v>
      </c>
      <c r="S86" s="27"/>
      <c r="T86" s="27"/>
      <c r="U86" s="27"/>
      <c r="V86" s="27"/>
      <c r="W86" s="52">
        <f t="shared" si="82"/>
        <v>0.96918423132886367</v>
      </c>
      <c r="X86" s="52">
        <f t="shared" si="83"/>
        <v>0.98322430575350506</v>
      </c>
      <c r="Y86" s="52">
        <f t="shared" si="77"/>
        <v>0.98873592569592039</v>
      </c>
      <c r="Z86" s="52">
        <f t="shared" si="78"/>
        <v>1.0648612263902126</v>
      </c>
      <c r="AA86" s="48">
        <v>0.30626589999999998</v>
      </c>
      <c r="AB86" s="48">
        <v>8.1749299999999997E-2</v>
      </c>
      <c r="AC86" s="258">
        <f t="shared" si="84"/>
        <v>2.3452960744745925</v>
      </c>
      <c r="AD86" s="48">
        <v>0.34242999930000001</v>
      </c>
      <c r="AE86" s="48">
        <v>0.10671</v>
      </c>
      <c r="AF86" s="258">
        <f t="shared" si="79"/>
        <v>2.0257952000185391</v>
      </c>
      <c r="AG86" s="49">
        <v>0.34633109852762872</v>
      </c>
      <c r="AH86" s="49">
        <v>0.10021024087968501</v>
      </c>
      <c r="AI86" s="48">
        <v>0.3160038</v>
      </c>
      <c r="AJ86" s="48">
        <v>0.2084452</v>
      </c>
      <c r="AK86" s="48">
        <v>8.3144099999999999E-2</v>
      </c>
      <c r="AL86" s="48">
        <v>0.34633109849999999</v>
      </c>
      <c r="AM86" s="48">
        <v>0.1002102409</v>
      </c>
      <c r="AN86" s="48"/>
      <c r="AO86" s="48"/>
      <c r="AP86" s="48"/>
      <c r="AQ86" s="258"/>
      <c r="AR86" s="48"/>
      <c r="AS86" s="48">
        <v>0.31822549820000001</v>
      </c>
      <c r="AT86" s="48">
        <v>0.1064785862</v>
      </c>
      <c r="AU86" s="48"/>
      <c r="AV86" s="259">
        <f t="shared" ref="AV86:AV121" si="88">AS86</f>
        <v>0.31822549820000001</v>
      </c>
      <c r="AW86" s="258">
        <f t="shared" si="85"/>
        <v>2.185545637246566</v>
      </c>
      <c r="AX86" s="48">
        <v>0.22819999999999999</v>
      </c>
      <c r="AY86" s="48">
        <v>4.1300000000000003E-2</v>
      </c>
      <c r="AZ86" s="258">
        <f t="shared" si="55"/>
        <v>3.8814690704155983</v>
      </c>
      <c r="BA86" s="48">
        <v>0.32679000000000002</v>
      </c>
      <c r="BB86" s="48">
        <v>8.3580000000000002E-2</v>
      </c>
      <c r="BC86" s="258">
        <f t="shared" si="59"/>
        <v>2.4519803647064644</v>
      </c>
      <c r="BD86" s="49"/>
      <c r="BE86" s="49"/>
      <c r="BF86" s="27"/>
    </row>
    <row r="87" spans="1:58" ht="15" x14ac:dyDescent="0.25">
      <c r="A87" s="8">
        <f t="shared" si="73"/>
        <v>1981</v>
      </c>
      <c r="B87" s="40">
        <f t="shared" si="86"/>
        <v>0.3472299969</v>
      </c>
      <c r="C87" s="40"/>
      <c r="D87" s="40">
        <f t="shared" si="87"/>
        <v>0.1105199998</v>
      </c>
      <c r="E87" s="40">
        <f t="shared" si="80"/>
        <v>0.27901463333333332</v>
      </c>
      <c r="F87" s="40"/>
      <c r="G87" s="40">
        <f t="shared" si="81"/>
        <v>6.3179933333333327E-2</v>
      </c>
      <c r="H87" s="39">
        <f t="shared" ref="H87:H121" si="89">AA87</f>
        <v>0.30194389999999999</v>
      </c>
      <c r="I87" s="39">
        <f t="shared" ref="I87:I121" si="90">AB87</f>
        <v>8.2139799999999999E-2</v>
      </c>
      <c r="J87" s="40">
        <f t="shared" si="34"/>
        <v>0.31030000000000002</v>
      </c>
      <c r="K87" s="40">
        <f t="shared" si="35"/>
        <v>6.6699999999999995E-2</v>
      </c>
      <c r="L87" s="39"/>
      <c r="M87" s="39"/>
      <c r="N87" s="40">
        <f t="shared" si="57"/>
        <v>0.2248</v>
      </c>
      <c r="O87" s="40">
        <f t="shared" si="58"/>
        <v>4.07E-2</v>
      </c>
      <c r="P87" s="41">
        <f t="shared" si="76"/>
        <v>0.32514999999999999</v>
      </c>
      <c r="Q87" s="40"/>
      <c r="R87" s="41">
        <f t="shared" si="72"/>
        <v>8.2530000000000006E-2</v>
      </c>
      <c r="S87" s="27"/>
      <c r="T87" s="27"/>
      <c r="U87" s="27"/>
      <c r="V87" s="27"/>
      <c r="W87" s="52">
        <f t="shared" si="82"/>
        <v>0.97540867364030381</v>
      </c>
      <c r="X87" s="52">
        <f t="shared" si="83"/>
        <v>1.074523501170807</v>
      </c>
      <c r="Y87" s="52">
        <f t="shared" si="77"/>
        <v>1.0051974805703441</v>
      </c>
      <c r="Z87" s="52">
        <f t="shared" si="78"/>
        <v>1.1033216141496831</v>
      </c>
      <c r="AA87" s="48">
        <v>0.30194389999999999</v>
      </c>
      <c r="AB87" s="48">
        <v>8.2139799999999999E-2</v>
      </c>
      <c r="AC87" s="258">
        <f t="shared" si="84"/>
        <v>2.3008214486486915</v>
      </c>
      <c r="AD87" s="48">
        <v>0.3472299969</v>
      </c>
      <c r="AE87" s="48">
        <v>0.1105199998</v>
      </c>
      <c r="AF87" s="258">
        <f t="shared" si="79"/>
        <v>1.9887688692869734</v>
      </c>
      <c r="AG87" s="49">
        <v>0.34543460724054287</v>
      </c>
      <c r="AH87" s="49">
        <v>0.10017024807873129</v>
      </c>
      <c r="AI87" s="48">
        <v>0.30955630000000001</v>
      </c>
      <c r="AJ87" s="48">
        <v>0.2098535</v>
      </c>
      <c r="AK87" s="48">
        <v>7.6442999999999997E-2</v>
      </c>
      <c r="AL87" s="48">
        <v>0.34543460720000002</v>
      </c>
      <c r="AM87" s="48">
        <v>0.1001702481</v>
      </c>
      <c r="AN87" s="48">
        <v>0.31030000000000002</v>
      </c>
      <c r="AO87" s="48">
        <v>6.6699999999999995E-2</v>
      </c>
      <c r="AP87" s="48">
        <v>1.5299999999999999E-2</v>
      </c>
      <c r="AQ87" s="258">
        <f t="shared" si="71"/>
        <v>3.0089299776194056</v>
      </c>
      <c r="AR87" s="48"/>
      <c r="AS87" s="48"/>
      <c r="AT87" s="48"/>
      <c r="AU87" s="48"/>
      <c r="AV87" s="259"/>
      <c r="AW87" s="258">
        <f t="shared" si="85"/>
        <v>2.1447951589678325</v>
      </c>
      <c r="AX87" s="48">
        <v>0.2248</v>
      </c>
      <c r="AY87" s="48">
        <v>4.07E-2</v>
      </c>
      <c r="AZ87" s="258">
        <f t="shared" si="55"/>
        <v>3.8790045037915917</v>
      </c>
      <c r="BA87" s="48">
        <v>0.32514999999999999</v>
      </c>
      <c r="BB87" s="48">
        <v>8.2530000000000006E-2</v>
      </c>
      <c r="BC87" s="258">
        <f t="shared" si="59"/>
        <v>2.4720162399498964</v>
      </c>
      <c r="BD87" s="49"/>
      <c r="BE87" s="49"/>
      <c r="BF87" s="27"/>
    </row>
    <row r="88" spans="1:58" ht="15" x14ac:dyDescent="0.25">
      <c r="A88" s="8">
        <f t="shared" si="73"/>
        <v>1982</v>
      </c>
      <c r="B88" s="40">
        <f t="shared" si="86"/>
        <v>0.34898000080000002</v>
      </c>
      <c r="C88" s="40"/>
      <c r="D88" s="40">
        <f t="shared" si="87"/>
        <v>0.1126399995</v>
      </c>
      <c r="E88" s="40">
        <f t="shared" si="80"/>
        <v>0.27650626666666667</v>
      </c>
      <c r="F88" s="40"/>
      <c r="G88" s="40">
        <f t="shared" si="81"/>
        <v>6.1488533333333338E-2</v>
      </c>
      <c r="H88" s="39">
        <f t="shared" si="89"/>
        <v>0.29281879999999999</v>
      </c>
      <c r="I88" s="39">
        <f t="shared" si="90"/>
        <v>7.5165599999999999E-2</v>
      </c>
      <c r="J88" s="40">
        <f t="shared" si="34"/>
        <v>0.31230000000000002</v>
      </c>
      <c r="K88" s="40">
        <f t="shared" si="35"/>
        <v>6.8500000000000005E-2</v>
      </c>
      <c r="L88" s="39"/>
      <c r="M88" s="39"/>
      <c r="N88" s="40">
        <f t="shared" si="57"/>
        <v>0.22439999999999999</v>
      </c>
      <c r="O88" s="40">
        <f t="shared" si="58"/>
        <v>4.0800000000000003E-2</v>
      </c>
      <c r="P88" s="41">
        <f t="shared" si="76"/>
        <v>0.32450000000000001</v>
      </c>
      <c r="Q88" s="40"/>
      <c r="R88" s="41">
        <f t="shared" si="72"/>
        <v>8.2189999999999999E-2</v>
      </c>
      <c r="S88" s="27"/>
      <c r="T88" s="27"/>
      <c r="U88" s="27"/>
      <c r="V88" s="27"/>
      <c r="W88" s="52">
        <f t="shared" si="82"/>
        <v>0.96161725230257722</v>
      </c>
      <c r="X88" s="52">
        <f t="shared" si="83"/>
        <v>1.0091590877967438</v>
      </c>
      <c r="Y88" s="52">
        <f t="shared" si="77"/>
        <v>0.98771188292389955</v>
      </c>
      <c r="Z88" s="52">
        <f t="shared" si="78"/>
        <v>1.0433690049190276</v>
      </c>
      <c r="AA88" s="48">
        <v>0.29281879999999999</v>
      </c>
      <c r="AB88" s="48">
        <v>7.5165599999999999E-2</v>
      </c>
      <c r="AC88" s="258">
        <f t="shared" si="84"/>
        <v>2.4424785792300612</v>
      </c>
      <c r="AD88" s="48">
        <v>0.34898000080000002</v>
      </c>
      <c r="AE88" s="48">
        <v>0.1126399995</v>
      </c>
      <c r="AF88" s="258">
        <f t="shared" si="79"/>
        <v>1.9650531004325145</v>
      </c>
      <c r="AG88" s="49">
        <v>0.35332165870772253</v>
      </c>
      <c r="AH88" s="49">
        <v>0.10795796977766425</v>
      </c>
      <c r="AI88" s="48">
        <v>0.30450660000000002</v>
      </c>
      <c r="AJ88" s="48">
        <v>0.21111179999999999</v>
      </c>
      <c r="AK88" s="48">
        <v>7.4483400000000005E-2</v>
      </c>
      <c r="AL88" s="48">
        <v>0.35332165869999999</v>
      </c>
      <c r="AM88" s="48">
        <v>0.1079579698</v>
      </c>
      <c r="AN88" s="48">
        <v>0.31230000000000002</v>
      </c>
      <c r="AO88" s="48">
        <v>6.8500000000000005E-2</v>
      </c>
      <c r="AP88" s="48">
        <v>1.61E-2</v>
      </c>
      <c r="AQ88" s="258">
        <f t="shared" si="71"/>
        <v>2.931531840659487</v>
      </c>
      <c r="AR88" s="48"/>
      <c r="AS88" s="48"/>
      <c r="AT88" s="48"/>
      <c r="AU88" s="48"/>
      <c r="AV88" s="259"/>
      <c r="AW88" s="258">
        <f t="shared" si="85"/>
        <v>2.2037658398312878</v>
      </c>
      <c r="AX88" s="48">
        <v>0.22439999999999999</v>
      </c>
      <c r="AY88" s="48">
        <v>4.0800000000000003E-2</v>
      </c>
      <c r="AZ88" s="258">
        <f t="shared" si="55"/>
        <v>3.8515265700914361</v>
      </c>
      <c r="BA88" s="48">
        <v>0.32450000000000001</v>
      </c>
      <c r="BB88" s="48">
        <v>8.2189999999999999E-2</v>
      </c>
      <c r="BC88" s="258">
        <f t="shared" si="59"/>
        <v>2.4776744233408698</v>
      </c>
      <c r="BD88" s="49"/>
      <c r="BE88" s="49"/>
      <c r="BF88" s="27"/>
    </row>
    <row r="89" spans="1:58" ht="15" x14ac:dyDescent="0.25">
      <c r="A89" s="8">
        <f t="shared" si="73"/>
        <v>1983</v>
      </c>
      <c r="B89" s="40">
        <f t="shared" si="86"/>
        <v>0.35420999650000001</v>
      </c>
      <c r="C89" s="40"/>
      <c r="D89" s="40">
        <f t="shared" si="87"/>
        <v>0.1151400001</v>
      </c>
      <c r="E89" s="40">
        <f t="shared" si="80"/>
        <v>0.288130661525</v>
      </c>
      <c r="F89" s="40"/>
      <c r="G89" s="40">
        <f t="shared" si="81"/>
        <v>7.1120011225000002E-2</v>
      </c>
      <c r="H89" s="39">
        <f t="shared" si="89"/>
        <v>0.29415659999999999</v>
      </c>
      <c r="I89" s="39">
        <f t="shared" si="90"/>
        <v>7.3300699999999996E-2</v>
      </c>
      <c r="J89" s="40">
        <f t="shared" si="34"/>
        <v>0.31759999999999999</v>
      </c>
      <c r="K89" s="40">
        <f t="shared" si="35"/>
        <v>6.83E-2</v>
      </c>
      <c r="L89" s="39">
        <f t="shared" si="74"/>
        <v>0.31316604609999998</v>
      </c>
      <c r="M89" s="39">
        <f t="shared" si="75"/>
        <v>9.8379344899999999E-2</v>
      </c>
      <c r="N89" s="40">
        <f t="shared" si="57"/>
        <v>0.2276</v>
      </c>
      <c r="O89" s="40">
        <f t="shared" si="58"/>
        <v>4.4499999999999998E-2</v>
      </c>
      <c r="P89" s="41">
        <f t="shared" si="76"/>
        <v>0.32761000000000001</v>
      </c>
      <c r="Q89" s="40"/>
      <c r="R89" s="41">
        <f t="shared" si="72"/>
        <v>8.2290000000000002E-2</v>
      </c>
      <c r="S89" s="27"/>
      <c r="T89" s="27"/>
      <c r="U89" s="27"/>
      <c r="V89" s="27"/>
      <c r="W89" s="52">
        <f t="shared" si="82"/>
        <v>0.91799348571610462</v>
      </c>
      <c r="X89" s="52">
        <f t="shared" si="83"/>
        <v>0.89391097560975596</v>
      </c>
      <c r="Y89" s="52">
        <f t="shared" si="77"/>
        <v>0.97358898385498882</v>
      </c>
      <c r="Z89" s="52">
        <f t="shared" si="78"/>
        <v>0.99643208342495626</v>
      </c>
      <c r="AA89" s="48">
        <v>0.29415659999999999</v>
      </c>
      <c r="AB89" s="48">
        <v>7.3300699999999996E-2</v>
      </c>
      <c r="AC89" s="258">
        <f t="shared" si="84"/>
        <v>2.5218803068084683</v>
      </c>
      <c r="AD89" s="48">
        <v>0.35420999650000001</v>
      </c>
      <c r="AE89" s="48">
        <v>0.1151400001</v>
      </c>
      <c r="AF89" s="258">
        <f t="shared" si="79"/>
        <v>1.9532569523183272</v>
      </c>
      <c r="AG89" s="49">
        <v>0.36381882126221532</v>
      </c>
      <c r="AH89" s="49">
        <v>0.11555228099865923</v>
      </c>
      <c r="AI89" s="48">
        <v>0.32043430000000001</v>
      </c>
      <c r="AJ89" s="48">
        <v>0.20537830000000001</v>
      </c>
      <c r="AK89" s="48">
        <v>8.2000000000000003E-2</v>
      </c>
      <c r="AL89" s="48">
        <v>0.36381882129999998</v>
      </c>
      <c r="AM89" s="48">
        <v>0.11555228100000001</v>
      </c>
      <c r="AN89" s="48">
        <v>0.31759999999999999</v>
      </c>
      <c r="AO89" s="48">
        <v>6.83E-2</v>
      </c>
      <c r="AP89" s="48">
        <v>1.5800000000000002E-2</v>
      </c>
      <c r="AQ89" s="258">
        <f t="shared" si="71"/>
        <v>3.0071551353777775</v>
      </c>
      <c r="AR89" s="48"/>
      <c r="AS89" s="48">
        <v>0.31316604609999998</v>
      </c>
      <c r="AT89" s="48">
        <v>9.8379344899999999E-2</v>
      </c>
      <c r="AU89" s="48"/>
      <c r="AV89" s="259">
        <f t="shared" si="88"/>
        <v>0.31316604609999998</v>
      </c>
      <c r="AW89" s="258">
        <f t="shared" si="85"/>
        <v>2.2375686295633979</v>
      </c>
      <c r="AX89" s="48">
        <v>0.2276</v>
      </c>
      <c r="AY89" s="48">
        <v>4.4499999999999998E-2</v>
      </c>
      <c r="AZ89" s="258">
        <f t="shared" si="55"/>
        <v>3.4342103636285977</v>
      </c>
      <c r="BA89" s="48">
        <v>0.32761000000000001</v>
      </c>
      <c r="BB89" s="48">
        <v>8.2290000000000002E-2</v>
      </c>
      <c r="BC89" s="258">
        <f t="shared" si="59"/>
        <v>2.5000630479285841</v>
      </c>
      <c r="BD89" s="49"/>
      <c r="BE89" s="49"/>
      <c r="BF89" s="27"/>
    </row>
    <row r="90" spans="1:58" ht="15" x14ac:dyDescent="0.25">
      <c r="A90" s="8">
        <f t="shared" si="73"/>
        <v>1984</v>
      </c>
      <c r="B90" s="40">
        <f t="shared" si="86"/>
        <v>0.36660000259999997</v>
      </c>
      <c r="C90" s="40"/>
      <c r="D90" s="40">
        <f t="shared" si="87"/>
        <v>0.1249600011</v>
      </c>
      <c r="E90" s="40">
        <f t="shared" si="80"/>
        <v>0.28275329999999999</v>
      </c>
      <c r="F90" s="40"/>
      <c r="G90" s="40">
        <f t="shared" si="81"/>
        <v>6.329573333333334E-2</v>
      </c>
      <c r="H90" s="39">
        <f t="shared" si="89"/>
        <v>0.29715989999999998</v>
      </c>
      <c r="I90" s="39">
        <f t="shared" si="90"/>
        <v>7.4687199999999995E-2</v>
      </c>
      <c r="J90" s="40">
        <f t="shared" si="34"/>
        <v>0.32519999999999999</v>
      </c>
      <c r="K90" s="40">
        <f t="shared" si="35"/>
        <v>7.1599999999999997E-2</v>
      </c>
      <c r="L90" s="39"/>
      <c r="M90" s="39"/>
      <c r="N90" s="40">
        <f t="shared" si="57"/>
        <v>0.22589999999999999</v>
      </c>
      <c r="O90" s="40">
        <f t="shared" si="58"/>
        <v>4.36E-2</v>
      </c>
      <c r="P90" s="41">
        <f t="shared" si="76"/>
        <v>0.32958999999999999</v>
      </c>
      <c r="Q90" s="40"/>
      <c r="R90" s="41">
        <f t="shared" si="72"/>
        <v>8.2500000000000004E-2</v>
      </c>
      <c r="S90" s="27"/>
      <c r="T90" s="27"/>
      <c r="U90" s="27"/>
      <c r="V90" s="27"/>
      <c r="W90" s="52">
        <f t="shared" si="82"/>
        <v>0.9246832252523618</v>
      </c>
      <c r="X90" s="52">
        <f t="shared" si="83"/>
        <v>0.90775859449539043</v>
      </c>
      <c r="Y90" s="52">
        <f t="shared" si="77"/>
        <v>0.99794376456457334</v>
      </c>
      <c r="Z90" s="52">
        <f t="shared" si="78"/>
        <v>1.0422586108790108</v>
      </c>
      <c r="AA90" s="48">
        <v>0.29715989999999998</v>
      </c>
      <c r="AB90" s="48">
        <v>7.4687199999999995E-2</v>
      </c>
      <c r="AC90" s="258">
        <f t="shared" si="84"/>
        <v>2.498401181579931</v>
      </c>
      <c r="AD90" s="48">
        <v>0.36660000259999997</v>
      </c>
      <c r="AE90" s="48">
        <v>0.1249600011</v>
      </c>
      <c r="AF90" s="258">
        <f t="shared" si="79"/>
        <v>1.8776572723661009</v>
      </c>
      <c r="AG90" s="49">
        <v>0.36735537173275118</v>
      </c>
      <c r="AH90" s="49">
        <v>0.11989346962037795</v>
      </c>
      <c r="AI90" s="48">
        <v>0.32136399999999998</v>
      </c>
      <c r="AJ90" s="48">
        <v>0.2038934</v>
      </c>
      <c r="AK90" s="48">
        <v>8.2276500000000002E-2</v>
      </c>
      <c r="AL90" s="48">
        <v>0.36735537169999999</v>
      </c>
      <c r="AM90" s="48">
        <v>0.1198934696</v>
      </c>
      <c r="AN90" s="48">
        <v>0.32519999999999999</v>
      </c>
      <c r="AO90" s="48">
        <v>7.1599999999999997E-2</v>
      </c>
      <c r="AP90" s="48">
        <v>1.67E-2</v>
      </c>
      <c r="AQ90" s="258">
        <f t="shared" si="71"/>
        <v>2.9174721348935444</v>
      </c>
      <c r="AR90" s="48"/>
      <c r="AS90" s="48"/>
      <c r="AT90" s="48"/>
      <c r="AU90" s="48"/>
      <c r="AV90" s="259"/>
      <c r="AW90" s="258">
        <f t="shared" si="85"/>
        <v>2.1880292269730157</v>
      </c>
      <c r="AX90" s="48">
        <v>0.22589999999999999</v>
      </c>
      <c r="AY90" s="48">
        <v>4.36E-2</v>
      </c>
      <c r="AZ90" s="258">
        <f t="shared" si="55"/>
        <v>3.5017652250767823</v>
      </c>
      <c r="BA90" s="48">
        <v>0.32958999999999999</v>
      </c>
      <c r="BB90" s="48">
        <v>8.2500000000000004E-2</v>
      </c>
      <c r="BC90" s="258">
        <f t="shared" si="59"/>
        <v>2.5095367280794725</v>
      </c>
      <c r="BD90" s="49"/>
      <c r="BE90" s="49"/>
      <c r="BF90" s="27"/>
    </row>
    <row r="91" spans="1:58" ht="15" x14ac:dyDescent="0.25">
      <c r="A91" s="8">
        <f t="shared" si="73"/>
        <v>1985</v>
      </c>
      <c r="B91" s="40">
        <f t="shared" si="86"/>
        <v>0.36657000159999997</v>
      </c>
      <c r="C91" s="40">
        <f>AVERAGE(B90:B92)</f>
        <v>0.36596666696666663</v>
      </c>
      <c r="D91" s="40">
        <f t="shared" si="87"/>
        <v>0.12553000089999999</v>
      </c>
      <c r="E91" s="40">
        <f t="shared" si="80"/>
        <v>0.28569376666666663</v>
      </c>
      <c r="F91" s="40">
        <f>AVERAGE(E90:E92)</f>
        <v>0.28867139715555551</v>
      </c>
      <c r="G91" s="40">
        <f t="shared" si="81"/>
        <v>6.5757966666666667E-2</v>
      </c>
      <c r="H91" s="39">
        <f t="shared" si="89"/>
        <v>0.30278129999999998</v>
      </c>
      <c r="I91" s="39">
        <f t="shared" si="90"/>
        <v>7.7373899999999995E-2</v>
      </c>
      <c r="J91" s="40">
        <f t="shared" ref="J91:J121" si="91">AN91</f>
        <v>0.32650000000000001</v>
      </c>
      <c r="K91" s="40">
        <f t="shared" ref="K91:K121" si="92">AO91</f>
        <v>7.3999999999999996E-2</v>
      </c>
      <c r="L91" s="39"/>
      <c r="M91" s="39"/>
      <c r="N91" s="40">
        <f t="shared" si="57"/>
        <v>0.2278</v>
      </c>
      <c r="O91" s="40">
        <f t="shared" si="58"/>
        <v>4.5900000000000003E-2</v>
      </c>
      <c r="P91" s="41">
        <f t="shared" si="76"/>
        <v>0.33452999999999999</v>
      </c>
      <c r="Q91" s="40">
        <f>AVERAGE(P90:P92)</f>
        <v>0.33547333333333335</v>
      </c>
      <c r="R91" s="41">
        <f t="shared" si="72"/>
        <v>8.3830000000000002E-2</v>
      </c>
      <c r="S91" s="27"/>
      <c r="T91" s="27"/>
      <c r="U91" s="27"/>
      <c r="V91" s="27"/>
      <c r="W91" s="52">
        <f t="shared" si="82"/>
        <v>0.92937709778860267</v>
      </c>
      <c r="X91" s="52">
        <f t="shared" si="83"/>
        <v>0.91840855191470872</v>
      </c>
      <c r="Y91" s="52">
        <f t="shared" si="77"/>
        <v>0.97593609876991827</v>
      </c>
      <c r="Z91" s="52">
        <f t="shared" si="78"/>
        <v>0.99084674916566251</v>
      </c>
      <c r="AA91" s="48">
        <v>0.30278129999999998</v>
      </c>
      <c r="AB91" s="48">
        <v>7.7373899999999995E-2</v>
      </c>
      <c r="AC91" s="258">
        <f t="shared" si="84"/>
        <v>2.4541958787391525</v>
      </c>
      <c r="AD91" s="48">
        <v>0.36657000159999997</v>
      </c>
      <c r="AE91" s="48">
        <v>0.12553000089999999</v>
      </c>
      <c r="AF91" s="258">
        <f t="shared" si="79"/>
        <v>1.8705902803488503</v>
      </c>
      <c r="AG91" s="49">
        <v>0.37560861009448188</v>
      </c>
      <c r="AH91" s="49">
        <v>0.12668962279555532</v>
      </c>
      <c r="AI91" s="48">
        <v>0.32578950000000001</v>
      </c>
      <c r="AJ91" s="48">
        <v>0.19920640000000001</v>
      </c>
      <c r="AK91" s="48">
        <v>8.4247799999999998E-2</v>
      </c>
      <c r="AL91" s="48">
        <v>0.37560861010000002</v>
      </c>
      <c r="AM91" s="48">
        <v>0.12668962280000001</v>
      </c>
      <c r="AN91" s="48">
        <v>0.32650000000000001</v>
      </c>
      <c r="AO91" s="48">
        <v>7.3999999999999996E-2</v>
      </c>
      <c r="AP91" s="48">
        <v>1.8200000000000001E-2</v>
      </c>
      <c r="AQ91" s="258">
        <f t="shared" si="71"/>
        <v>2.8141385259313658</v>
      </c>
      <c r="AR91" s="48"/>
      <c r="AS91" s="48"/>
      <c r="AT91" s="48"/>
      <c r="AU91" s="48"/>
      <c r="AV91" s="259"/>
      <c r="AW91" s="258">
        <f t="shared" si="85"/>
        <v>2.1623930795440014</v>
      </c>
      <c r="AX91" s="48">
        <v>0.2278</v>
      </c>
      <c r="AY91" s="48">
        <v>4.5900000000000003E-2</v>
      </c>
      <c r="AZ91" s="258">
        <f t="shared" si="55"/>
        <v>3.2866738943576914</v>
      </c>
      <c r="BA91" s="48">
        <v>0.33452999999999999</v>
      </c>
      <c r="BB91" s="48">
        <v>8.3830000000000002E-2</v>
      </c>
      <c r="BC91" s="258">
        <f t="shared" si="59"/>
        <v>2.5064893282940419</v>
      </c>
      <c r="BD91" s="49"/>
      <c r="BE91" s="49"/>
      <c r="BF91" s="27"/>
    </row>
    <row r="92" spans="1:58" ht="15" x14ac:dyDescent="0.25">
      <c r="A92" s="8">
        <f t="shared" si="73"/>
        <v>1986</v>
      </c>
      <c r="B92" s="40">
        <f t="shared" si="86"/>
        <v>0.3647299967</v>
      </c>
      <c r="C92" s="40"/>
      <c r="D92" s="40">
        <f t="shared" si="87"/>
        <v>0.12208999869999999</v>
      </c>
      <c r="E92" s="40">
        <f t="shared" si="80"/>
        <v>0.29756712480000003</v>
      </c>
      <c r="F92" s="40"/>
      <c r="G92" s="40">
        <f t="shared" si="81"/>
        <v>7.6255193424999992E-2</v>
      </c>
      <c r="H92" s="39">
        <f t="shared" si="89"/>
        <v>0.31210179999999998</v>
      </c>
      <c r="I92" s="39">
        <f t="shared" si="90"/>
        <v>8.2470199999999994E-2</v>
      </c>
      <c r="J92" s="40">
        <f t="shared" si="91"/>
        <v>0.32940000000000003</v>
      </c>
      <c r="K92" s="40">
        <f t="shared" si="92"/>
        <v>7.5499999999999998E-2</v>
      </c>
      <c r="L92" s="39">
        <f t="shared" si="74"/>
        <v>0.32086669919999999</v>
      </c>
      <c r="M92" s="39">
        <f t="shared" si="75"/>
        <v>0.1021505737</v>
      </c>
      <c r="N92" s="40">
        <f t="shared" si="57"/>
        <v>0.22789999999999999</v>
      </c>
      <c r="O92" s="40">
        <f t="shared" si="58"/>
        <v>4.4900000000000002E-2</v>
      </c>
      <c r="P92" s="41">
        <f t="shared" si="76"/>
        <v>0.34229999999999999</v>
      </c>
      <c r="Q92" s="40"/>
      <c r="R92" s="41">
        <f t="shared" si="72"/>
        <v>8.8709999999999997E-2</v>
      </c>
      <c r="S92" s="27"/>
      <c r="T92" s="27"/>
      <c r="U92" s="27"/>
      <c r="V92" s="27"/>
      <c r="W92" s="52">
        <f t="shared" si="82"/>
        <v>0.94567677311857312</v>
      </c>
      <c r="X92" s="52">
        <f t="shared" si="83"/>
        <v>0.94706899680062095</v>
      </c>
      <c r="Y92" s="52">
        <f t="shared" si="77"/>
        <v>0.89771050597555824</v>
      </c>
      <c r="Z92" s="52">
        <f t="shared" si="78"/>
        <v>0.76703873059950656</v>
      </c>
      <c r="AA92" s="48">
        <v>0.31210179999999998</v>
      </c>
      <c r="AB92" s="48">
        <v>8.2470199999999994E-2</v>
      </c>
      <c r="AC92" s="258">
        <f t="shared" si="84"/>
        <v>2.3696638980585956</v>
      </c>
      <c r="AD92" s="48">
        <v>0.3647299967</v>
      </c>
      <c r="AE92" s="48">
        <v>0.12208999869999999</v>
      </c>
      <c r="AF92" s="258">
        <f t="shared" si="79"/>
        <v>1.9058197022335119</v>
      </c>
      <c r="AG92" s="49">
        <v>0.40628910352746883</v>
      </c>
      <c r="AH92" s="49">
        <v>0.15917057878495416</v>
      </c>
      <c r="AI92" s="48">
        <v>0.33003009999999999</v>
      </c>
      <c r="AJ92" s="48">
        <v>0.19737730000000001</v>
      </c>
      <c r="AK92" s="48">
        <v>8.7079400000000001E-2</v>
      </c>
      <c r="AL92" s="48">
        <v>0.40628910350000003</v>
      </c>
      <c r="AM92" s="48">
        <v>0.15917057879999999</v>
      </c>
      <c r="AN92" s="48">
        <v>0.32940000000000003</v>
      </c>
      <c r="AO92" s="48">
        <v>7.5499999999999998E-2</v>
      </c>
      <c r="AP92" s="48">
        <v>1.8599999999999998E-2</v>
      </c>
      <c r="AQ92" s="258">
        <f t="shared" si="71"/>
        <v>2.7760554143296012</v>
      </c>
      <c r="AR92" s="48"/>
      <c r="AS92" s="48">
        <v>0.32086669919999999</v>
      </c>
      <c r="AT92" s="48">
        <v>0.1021505737</v>
      </c>
      <c r="AU92" s="48"/>
      <c r="AV92" s="259">
        <f t="shared" si="88"/>
        <v>0.32086669919999999</v>
      </c>
      <c r="AW92" s="258">
        <f t="shared" si="85"/>
        <v>2.1377418001460535</v>
      </c>
      <c r="AX92" s="48">
        <v>0.22789999999999999</v>
      </c>
      <c r="AY92" s="48">
        <v>4.4900000000000002E-2</v>
      </c>
      <c r="AZ92" s="258">
        <f t="shared" si="55"/>
        <v>3.3955624962553483</v>
      </c>
      <c r="BA92" s="48">
        <v>0.34229999999999999</v>
      </c>
      <c r="BB92" s="48">
        <v>8.8709999999999997E-2</v>
      </c>
      <c r="BC92" s="258">
        <f t="shared" si="59"/>
        <v>2.4179956125447628</v>
      </c>
      <c r="BD92" s="49"/>
      <c r="BE92" s="49"/>
      <c r="BF92" s="27"/>
    </row>
    <row r="93" spans="1:58" ht="15" x14ac:dyDescent="0.25">
      <c r="A93" s="8">
        <f t="shared" si="73"/>
        <v>1987</v>
      </c>
      <c r="B93" s="40">
        <f t="shared" si="86"/>
        <v>0.37612000179999999</v>
      </c>
      <c r="C93" s="40"/>
      <c r="D93" s="40">
        <f t="shared" si="87"/>
        <v>0.1330699984</v>
      </c>
      <c r="E93" s="40">
        <f t="shared" si="80"/>
        <v>0.29490646666666664</v>
      </c>
      <c r="F93" s="40"/>
      <c r="G93" s="40">
        <f t="shared" si="81"/>
        <v>7.1763833333333332E-2</v>
      </c>
      <c r="H93" s="39">
        <f t="shared" si="89"/>
        <v>0.32091940000000002</v>
      </c>
      <c r="I93" s="39">
        <f t="shared" si="90"/>
        <v>9.0191499999999994E-2</v>
      </c>
      <c r="J93" s="40">
        <f t="shared" si="91"/>
        <v>0.3327</v>
      </c>
      <c r="K93" s="40">
        <f t="shared" si="92"/>
        <v>7.7799999999999994E-2</v>
      </c>
      <c r="L93" s="39"/>
      <c r="M93" s="39"/>
      <c r="N93" s="40">
        <f t="shared" si="57"/>
        <v>0.2311</v>
      </c>
      <c r="O93" s="40">
        <f t="shared" si="58"/>
        <v>4.7300000000000002E-2</v>
      </c>
      <c r="P93" s="41">
        <f t="shared" si="76"/>
        <v>0.36207</v>
      </c>
      <c r="Q93" s="40"/>
      <c r="R93" s="41">
        <f t="shared" si="72"/>
        <v>0.10296</v>
      </c>
      <c r="S93" s="27"/>
      <c r="T93" s="27"/>
      <c r="U93" s="27"/>
      <c r="V93" s="27"/>
      <c r="W93" s="52">
        <f t="shared" si="82"/>
        <v>0.96920857382135339</v>
      </c>
      <c r="X93" s="52">
        <f t="shared" si="83"/>
        <v>1.026981880373802</v>
      </c>
      <c r="Y93" s="52">
        <f t="shared" si="77"/>
        <v>0.98342880889974971</v>
      </c>
      <c r="Z93" s="52">
        <f t="shared" si="78"/>
        <v>1.0509271846590407</v>
      </c>
      <c r="AA93" s="48">
        <v>0.32091940000000002</v>
      </c>
      <c r="AB93" s="48">
        <v>9.0191499999999994E-2</v>
      </c>
      <c r="AC93" s="258">
        <f t="shared" si="84"/>
        <v>2.2283147402656454</v>
      </c>
      <c r="AD93" s="48">
        <v>0.37612000179999999</v>
      </c>
      <c r="AE93" s="48">
        <v>0.1330699984</v>
      </c>
      <c r="AF93" s="258">
        <f t="shared" si="79"/>
        <v>1.8223111017723355</v>
      </c>
      <c r="AG93" s="49">
        <v>0.38245778280666731</v>
      </c>
      <c r="AH93" s="49">
        <v>0.12662152082703312</v>
      </c>
      <c r="AI93" s="48">
        <v>0.33111489999999999</v>
      </c>
      <c r="AJ93" s="48">
        <v>0.19585849999999999</v>
      </c>
      <c r="AK93" s="48">
        <v>8.7821899999999994E-2</v>
      </c>
      <c r="AL93" s="48">
        <v>0.38245778279999998</v>
      </c>
      <c r="AM93" s="48">
        <v>0.1266215208</v>
      </c>
      <c r="AN93" s="48">
        <v>0.3327</v>
      </c>
      <c r="AO93" s="48">
        <v>7.7799999999999994E-2</v>
      </c>
      <c r="AP93" s="48"/>
      <c r="AQ93" s="258">
        <f t="shared" si="71"/>
        <v>2.7105648343103383</v>
      </c>
      <c r="AR93" s="48"/>
      <c r="AS93" s="48"/>
      <c r="AT93" s="48"/>
      <c r="AU93" s="48"/>
      <c r="AV93" s="259"/>
      <c r="AW93" s="258">
        <f t="shared" si="85"/>
        <v>2.0253129210189904</v>
      </c>
      <c r="AX93" s="48">
        <v>0.2311</v>
      </c>
      <c r="AY93" s="48">
        <v>4.7300000000000002E-2</v>
      </c>
      <c r="AZ93" s="258">
        <f t="shared" si="55"/>
        <v>3.2148015092924838</v>
      </c>
      <c r="BA93" s="48">
        <v>0.36207</v>
      </c>
      <c r="BB93" s="48">
        <v>0.10296</v>
      </c>
      <c r="BC93" s="258">
        <f t="shared" si="59"/>
        <v>2.2032449785353134</v>
      </c>
      <c r="BD93" s="49"/>
      <c r="BE93" s="49"/>
      <c r="BF93" s="27"/>
    </row>
    <row r="94" spans="1:58" ht="15" x14ac:dyDescent="0.25">
      <c r="A94" s="8">
        <f t="shared" si="73"/>
        <v>1988</v>
      </c>
      <c r="B94" s="40">
        <f t="shared" si="86"/>
        <v>0.38949000430000003</v>
      </c>
      <c r="C94" s="40"/>
      <c r="D94" s="40">
        <f t="shared" si="87"/>
        <v>0.1487599999</v>
      </c>
      <c r="E94" s="40">
        <f t="shared" si="80"/>
        <v>0.30023936666666667</v>
      </c>
      <c r="F94" s="40"/>
      <c r="G94" s="40">
        <f t="shared" si="81"/>
        <v>7.6216800000000015E-2</v>
      </c>
      <c r="H94" s="39">
        <f t="shared" si="89"/>
        <v>0.32561810000000002</v>
      </c>
      <c r="I94" s="39">
        <f t="shared" si="90"/>
        <v>9.1550400000000004E-2</v>
      </c>
      <c r="J94" s="40">
        <f t="shared" si="91"/>
        <v>0.34210000000000002</v>
      </c>
      <c r="K94" s="40">
        <f t="shared" si="92"/>
        <v>8.6300000000000002E-2</v>
      </c>
      <c r="L94" s="39"/>
      <c r="M94" s="39"/>
      <c r="N94" s="40">
        <f t="shared" si="57"/>
        <v>0.23300000000000001</v>
      </c>
      <c r="O94" s="40">
        <f t="shared" si="58"/>
        <v>5.0799999999999998E-2</v>
      </c>
      <c r="P94" s="41">
        <f t="shared" si="76"/>
        <v>0.36870000000000003</v>
      </c>
      <c r="Q94" s="40"/>
      <c r="R94" s="41">
        <f t="shared" si="72"/>
        <v>0.10567</v>
      </c>
      <c r="S94" s="27"/>
      <c r="T94" s="27"/>
      <c r="U94" s="27"/>
      <c r="V94" s="27"/>
      <c r="W94" s="52">
        <f t="shared" si="82"/>
        <v>0.98706758702975561</v>
      </c>
      <c r="X94" s="52">
        <f t="shared" si="83"/>
        <v>1.0269841572540885</v>
      </c>
      <c r="Y94" s="52">
        <f t="shared" si="77"/>
        <v>0.95865638588743529</v>
      </c>
      <c r="Z94" s="52">
        <f t="shared" si="78"/>
        <v>0.96015455839055197</v>
      </c>
      <c r="AA94" s="48">
        <v>0.32561810000000002</v>
      </c>
      <c r="AB94" s="48">
        <v>9.1550400000000004E-2</v>
      </c>
      <c r="AC94" s="258">
        <f t="shared" si="84"/>
        <v>2.2274110588757869</v>
      </c>
      <c r="AD94" s="48">
        <v>0.38949000430000003</v>
      </c>
      <c r="AE94" s="48">
        <v>0.1487599999</v>
      </c>
      <c r="AF94" s="258">
        <f t="shared" si="79"/>
        <v>1.7182430161167748</v>
      </c>
      <c r="AG94" s="49">
        <v>0.4062873935163393</v>
      </c>
      <c r="AH94" s="49">
        <v>0.15493338921325045</v>
      </c>
      <c r="AI94" s="48">
        <v>0.32988430000000002</v>
      </c>
      <c r="AJ94" s="48">
        <v>0.1952419</v>
      </c>
      <c r="AK94" s="48">
        <v>8.9144899999999999E-2</v>
      </c>
      <c r="AL94" s="48">
        <v>0.40628739349999998</v>
      </c>
      <c r="AM94" s="48">
        <v>0.15493338919999999</v>
      </c>
      <c r="AN94" s="48">
        <v>0.34210000000000002</v>
      </c>
      <c r="AO94" s="48">
        <v>8.6300000000000002E-2</v>
      </c>
      <c r="AP94" s="48"/>
      <c r="AQ94" s="258">
        <f t="shared" si="71"/>
        <v>2.488442915050423</v>
      </c>
      <c r="AR94" s="48"/>
      <c r="AS94" s="48"/>
      <c r="AT94" s="48"/>
      <c r="AU94" s="48"/>
      <c r="AV94" s="259"/>
      <c r="AW94" s="258">
        <f t="shared" si="85"/>
        <v>1.9728270374962809</v>
      </c>
      <c r="AX94" s="48">
        <v>0.23300000000000001</v>
      </c>
      <c r="AY94" s="48">
        <v>5.0799999999999998E-2</v>
      </c>
      <c r="AZ94" s="258">
        <f t="shared" si="55"/>
        <v>2.95414175338176</v>
      </c>
      <c r="BA94" s="48">
        <v>0.36870000000000003</v>
      </c>
      <c r="BB94" s="48">
        <v>0.10567</v>
      </c>
      <c r="BC94" s="258">
        <f t="shared" si="59"/>
        <v>2.1868507863808273</v>
      </c>
      <c r="BD94" s="49"/>
      <c r="BE94" s="49"/>
      <c r="BF94" s="27"/>
    </row>
    <row r="95" spans="1:58" ht="15" x14ac:dyDescent="0.25">
      <c r="A95" s="8">
        <f t="shared" si="73"/>
        <v>1989</v>
      </c>
      <c r="B95" s="40">
        <f t="shared" si="86"/>
        <v>0.38670999960000002</v>
      </c>
      <c r="C95" s="40"/>
      <c r="D95" s="40">
        <f t="shared" si="87"/>
        <v>0.1446499996</v>
      </c>
      <c r="E95" s="40">
        <f t="shared" si="80"/>
        <v>0.312328907175</v>
      </c>
      <c r="F95" s="40"/>
      <c r="G95" s="40">
        <f t="shared" si="81"/>
        <v>8.7700667674999996E-2</v>
      </c>
      <c r="H95" s="39">
        <f t="shared" si="89"/>
        <v>0.32763179999999997</v>
      </c>
      <c r="I95" s="39">
        <f t="shared" si="90"/>
        <v>9.5200099999999996E-2</v>
      </c>
      <c r="J95" s="40">
        <f t="shared" si="91"/>
        <v>0.34150000000000003</v>
      </c>
      <c r="K95" s="40">
        <f t="shared" si="92"/>
        <v>8.6699999999999999E-2</v>
      </c>
      <c r="L95" s="39">
        <f t="shared" si="74"/>
        <v>0.34428382870000002</v>
      </c>
      <c r="M95" s="39">
        <f t="shared" si="75"/>
        <v>0.1144025707</v>
      </c>
      <c r="N95" s="40">
        <f t="shared" si="57"/>
        <v>0.2359</v>
      </c>
      <c r="O95" s="40">
        <f t="shared" si="58"/>
        <v>5.45E-2</v>
      </c>
      <c r="P95" s="41">
        <f>0.97*BA95</f>
        <v>0.36917229999999995</v>
      </c>
      <c r="Q95" s="40"/>
      <c r="R95" s="41">
        <f>0.95*BB95</f>
        <v>0.11305949999999999</v>
      </c>
      <c r="S95" s="27"/>
      <c r="T95" s="27"/>
      <c r="U95" s="27"/>
      <c r="V95" s="27"/>
      <c r="W95" s="52">
        <f t="shared" si="82"/>
        <v>0.97514949501623749</v>
      </c>
      <c r="X95" s="52">
        <f t="shared" si="83"/>
        <v>1.0513818146477654</v>
      </c>
      <c r="Y95" s="52">
        <f t="shared" si="77"/>
        <v>0.96473892474820444</v>
      </c>
      <c r="Z95" s="52">
        <f t="shared" si="78"/>
        <v>0.99851971935378647</v>
      </c>
      <c r="AA95" s="48">
        <v>0.32763179999999997</v>
      </c>
      <c r="AB95" s="48">
        <v>9.5200099999999996E-2</v>
      </c>
      <c r="AC95" s="258">
        <f t="shared" si="84"/>
        <v>2.1586553076293358</v>
      </c>
      <c r="AD95" s="48">
        <v>0.38670999960000002</v>
      </c>
      <c r="AE95" s="48">
        <v>0.1446499996</v>
      </c>
      <c r="AF95" s="258">
        <f t="shared" si="79"/>
        <v>1.7454046803916421</v>
      </c>
      <c r="AG95" s="49">
        <v>0.40084419699446749</v>
      </c>
      <c r="AH95" s="49">
        <v>0.14486443962630338</v>
      </c>
      <c r="AI95" s="48">
        <v>0.33598109999999998</v>
      </c>
      <c r="AJ95" s="48">
        <v>0.19237290000000001</v>
      </c>
      <c r="AK95" s="48">
        <v>9.0547600000000006E-2</v>
      </c>
      <c r="AL95" s="48">
        <v>0.40084419700000001</v>
      </c>
      <c r="AM95" s="48">
        <v>0.14486443960000001</v>
      </c>
      <c r="AN95" s="48">
        <v>0.34150000000000003</v>
      </c>
      <c r="AO95" s="48">
        <v>8.6699999999999999E-2</v>
      </c>
      <c r="AP95" s="48"/>
      <c r="AQ95" s="258">
        <f t="shared" si="71"/>
        <v>2.4714034557433613</v>
      </c>
      <c r="AR95" s="48"/>
      <c r="AS95" s="48">
        <v>0.34428382870000002</v>
      </c>
      <c r="AT95" s="48">
        <v>0.1144025707</v>
      </c>
      <c r="AU95" s="48"/>
      <c r="AV95" s="259">
        <f t="shared" si="88"/>
        <v>0.34428382870000002</v>
      </c>
      <c r="AW95" s="258">
        <f t="shared" si="85"/>
        <v>1.952029994010489</v>
      </c>
      <c r="AX95" s="48">
        <v>0.2359</v>
      </c>
      <c r="AY95" s="48">
        <v>5.45E-2</v>
      </c>
      <c r="AZ95" s="258">
        <f t="shared" si="55"/>
        <v>2.7497565260383232</v>
      </c>
      <c r="BA95" s="48">
        <v>0.38058999999999998</v>
      </c>
      <c r="BB95" s="48">
        <v>0.11901</v>
      </c>
      <c r="BC95" s="258">
        <f t="shared" si="59"/>
        <v>2.0196875826081166</v>
      </c>
      <c r="BD95" s="49"/>
      <c r="BE95" s="49"/>
      <c r="BF95" s="27"/>
    </row>
    <row r="96" spans="1:58" ht="15" x14ac:dyDescent="0.25">
      <c r="A96" s="8">
        <f t="shared" si="73"/>
        <v>1990</v>
      </c>
      <c r="B96" s="40">
        <f t="shared" si="86"/>
        <v>0.38713000009999998</v>
      </c>
      <c r="C96" s="40">
        <f>AVERAGE(B95:B97)</f>
        <v>0.38646666576666666</v>
      </c>
      <c r="D96" s="40">
        <f t="shared" si="87"/>
        <v>0.1454200004</v>
      </c>
      <c r="E96" s="40">
        <f t="shared" si="80"/>
        <v>0.3090527455</v>
      </c>
      <c r="F96" s="40">
        <f>AVERAGE(E95:E97)</f>
        <v>0.31406182866944449</v>
      </c>
      <c r="G96" s="40">
        <f t="shared" si="81"/>
        <v>8.1106904766666668E-2</v>
      </c>
      <c r="H96" s="39">
        <f t="shared" si="89"/>
        <v>0.3219381</v>
      </c>
      <c r="I96" s="39">
        <f t="shared" si="90"/>
        <v>9.3315599999999999E-2</v>
      </c>
      <c r="J96" s="40">
        <f t="shared" si="91"/>
        <v>0.36902013649999998</v>
      </c>
      <c r="K96" s="40">
        <f t="shared" si="92"/>
        <v>9.8005114300000001E-2</v>
      </c>
      <c r="L96" s="39"/>
      <c r="M96" s="39"/>
      <c r="N96" s="40">
        <f t="shared" si="57"/>
        <v>0.23619999999999999</v>
      </c>
      <c r="O96" s="40">
        <f t="shared" si="58"/>
        <v>5.1999999999999998E-2</v>
      </c>
      <c r="P96" s="41">
        <f>0.95*BA96</f>
        <v>0.36977799999999994</v>
      </c>
      <c r="Q96" s="40">
        <f>AVERAGE(P95:P97)</f>
        <v>0.36624159999999994</v>
      </c>
      <c r="R96" s="41">
        <f>0.92*BB96</f>
        <v>0.119462</v>
      </c>
      <c r="S96" s="27"/>
      <c r="T96" s="27"/>
      <c r="U96" s="27"/>
      <c r="V96" s="27"/>
      <c r="W96" s="52">
        <f t="shared" si="82"/>
        <v>0.94831206290461978</v>
      </c>
      <c r="X96" s="52">
        <f t="shared" si="83"/>
        <v>1.014416878466432</v>
      </c>
      <c r="Y96" s="52">
        <f t="shared" si="77"/>
        <v>0.96841445436684848</v>
      </c>
      <c r="Z96" s="52">
        <f t="shared" si="78"/>
        <v>1.0148195458194387</v>
      </c>
      <c r="AA96" s="48">
        <v>0.3219381</v>
      </c>
      <c r="AB96" s="48">
        <v>9.3315599999999999E-2</v>
      </c>
      <c r="AC96" s="258">
        <f t="shared" si="84"/>
        <v>2.1636503971331411</v>
      </c>
      <c r="AD96" s="48">
        <v>0.38713000009999998</v>
      </c>
      <c r="AE96" s="48">
        <v>0.1454200004</v>
      </c>
      <c r="AF96" s="258">
        <f t="shared" si="79"/>
        <v>1.7398344963811463</v>
      </c>
      <c r="AG96" s="49">
        <v>0.39975652816242446</v>
      </c>
      <c r="AH96" s="49">
        <v>0.14329641264701634</v>
      </c>
      <c r="AI96" s="48">
        <v>0.33948539999999999</v>
      </c>
      <c r="AJ96" s="48">
        <v>0.1898183</v>
      </c>
      <c r="AK96" s="48">
        <v>9.1989399999999999E-2</v>
      </c>
      <c r="AL96" s="48">
        <v>0.39975652820000002</v>
      </c>
      <c r="AM96" s="48">
        <v>0.14329641260000001</v>
      </c>
      <c r="AN96" s="55">
        <f>BD96</f>
        <v>0.36902013649999998</v>
      </c>
      <c r="AO96" s="55">
        <f>BE96</f>
        <v>9.8005114300000001E-2</v>
      </c>
      <c r="AP96" s="48"/>
      <c r="AQ96" s="258">
        <f t="shared" si="71"/>
        <v>2.3573859619744302</v>
      </c>
      <c r="AR96" s="48"/>
      <c r="AS96" s="48"/>
      <c r="AT96" s="48"/>
      <c r="AU96" s="48"/>
      <c r="AV96" s="259"/>
      <c r="AW96" s="258">
        <f t="shared" si="85"/>
        <v>1.9517424467571436</v>
      </c>
      <c r="AX96" s="48">
        <v>0.23619999999999999</v>
      </c>
      <c r="AY96" s="48">
        <v>5.1999999999999998E-2</v>
      </c>
      <c r="AZ96" s="258">
        <f t="shared" si="55"/>
        <v>2.9178044249888928</v>
      </c>
      <c r="BA96" s="48">
        <v>0.38923999999999997</v>
      </c>
      <c r="BB96" s="48">
        <v>0.12984999999999999</v>
      </c>
      <c r="BC96" s="258">
        <f t="shared" si="59"/>
        <v>1.9112255235720015</v>
      </c>
      <c r="BD96" s="48">
        <v>0.36902013649999998</v>
      </c>
      <c r="BE96" s="48">
        <v>9.8005114300000001E-2</v>
      </c>
      <c r="BF96" s="27"/>
    </row>
    <row r="97" spans="1:58" ht="15" x14ac:dyDescent="0.25">
      <c r="A97" s="8">
        <f t="shared" si="73"/>
        <v>1991</v>
      </c>
      <c r="B97" s="40">
        <f t="shared" si="86"/>
        <v>0.38555999759999998</v>
      </c>
      <c r="C97" s="40"/>
      <c r="D97" s="40">
        <f t="shared" si="87"/>
        <v>0.1389100003</v>
      </c>
      <c r="E97" s="40">
        <f t="shared" si="80"/>
        <v>0.32080383333333334</v>
      </c>
      <c r="F97" s="40"/>
      <c r="G97" s="40">
        <f t="shared" si="81"/>
        <v>8.8057266666666675E-2</v>
      </c>
      <c r="H97" s="39">
        <f t="shared" si="89"/>
        <v>0.32081150000000003</v>
      </c>
      <c r="I97" s="39">
        <f t="shared" si="90"/>
        <v>9.1471800000000006E-2</v>
      </c>
      <c r="J97" s="40">
        <f t="shared" si="91"/>
        <v>0.3765</v>
      </c>
      <c r="K97" s="40">
        <f t="shared" si="92"/>
        <v>0.1032</v>
      </c>
      <c r="L97" s="39"/>
      <c r="M97" s="39"/>
      <c r="N97" s="40">
        <f t="shared" si="57"/>
        <v>0.2651</v>
      </c>
      <c r="O97" s="40">
        <f t="shared" si="58"/>
        <v>6.9500000000000006E-2</v>
      </c>
      <c r="P97" s="41">
        <f>0.95*BA97</f>
        <v>0.3597745</v>
      </c>
      <c r="Q97" s="40"/>
      <c r="R97" s="41">
        <f>0.92*BB97</f>
        <v>0.11165120000000001</v>
      </c>
      <c r="S97" s="27"/>
      <c r="T97" s="27"/>
      <c r="U97" s="27"/>
      <c r="V97" s="27"/>
      <c r="W97" s="52">
        <f t="shared" si="82"/>
        <v>0.95609824570605684</v>
      </c>
      <c r="X97" s="52">
        <f t="shared" si="83"/>
        <v>1.0417488554312919</v>
      </c>
      <c r="Y97" s="52">
        <f t="shared" si="77"/>
        <v>0.9749781739738913</v>
      </c>
      <c r="Z97" s="52">
        <f t="shared" si="78"/>
        <v>1.0396917942467463</v>
      </c>
      <c r="AA97" s="48">
        <v>0.32081150000000003</v>
      </c>
      <c r="AB97" s="48">
        <v>9.1471800000000006E-2</v>
      </c>
      <c r="AC97" s="258">
        <f t="shared" si="84"/>
        <v>2.1976220534996669</v>
      </c>
      <c r="AD97" s="48">
        <v>0.38555999759999998</v>
      </c>
      <c r="AE97" s="48">
        <v>0.1389100003</v>
      </c>
      <c r="AF97" s="258">
        <f t="shared" si="79"/>
        <v>1.7964882641916768</v>
      </c>
      <c r="AG97" s="49">
        <v>0.39545500390896421</v>
      </c>
      <c r="AH97" s="49">
        <v>0.1336069026115955</v>
      </c>
      <c r="AI97" s="48">
        <v>0.33554240000000002</v>
      </c>
      <c r="AJ97" s="48">
        <v>0.19012699999999999</v>
      </c>
      <c r="AK97" s="48">
        <v>8.7805999999999995E-2</v>
      </c>
      <c r="AL97" s="48">
        <v>0.39545500389999999</v>
      </c>
      <c r="AM97" s="48">
        <v>0.13360690259999999</v>
      </c>
      <c r="AN97" s="55">
        <f t="shared" ref="AN97:AN120" si="93">BD97</f>
        <v>0.3765</v>
      </c>
      <c r="AO97" s="55">
        <f t="shared" ref="AO97:AO120" si="94">BE97</f>
        <v>0.1032</v>
      </c>
      <c r="AP97" s="48"/>
      <c r="AQ97" s="258">
        <f t="shared" si="71"/>
        <v>2.2835496541685605</v>
      </c>
      <c r="AR97" s="48"/>
      <c r="AS97" s="48"/>
      <c r="AT97" s="48"/>
      <c r="AU97" s="48"/>
      <c r="AV97" s="259"/>
      <c r="AW97" s="258">
        <f t="shared" si="85"/>
        <v>1.9970551588456718</v>
      </c>
      <c r="AX97" s="48">
        <v>0.2651</v>
      </c>
      <c r="AY97" s="48">
        <v>6.9500000000000006E-2</v>
      </c>
      <c r="AZ97" s="258">
        <f t="shared" si="55"/>
        <v>2.3890576751696719</v>
      </c>
      <c r="BA97" s="48">
        <v>0.37870999999999999</v>
      </c>
      <c r="BB97" s="48">
        <v>0.12136</v>
      </c>
      <c r="BC97" s="258">
        <f t="shared" si="59"/>
        <v>1.9771880162083717</v>
      </c>
      <c r="BD97" s="48">
        <v>0.3765</v>
      </c>
      <c r="BE97" s="48">
        <v>0.1032</v>
      </c>
      <c r="BF97" s="27"/>
    </row>
    <row r="98" spans="1:58" ht="15" x14ac:dyDescent="0.25">
      <c r="A98" s="8">
        <f t="shared" si="73"/>
        <v>1992</v>
      </c>
      <c r="B98" s="40">
        <f t="shared" si="86"/>
        <v>0.39775000129999999</v>
      </c>
      <c r="C98" s="40"/>
      <c r="D98" s="40">
        <f t="shared" si="87"/>
        <v>0.1501299998</v>
      </c>
      <c r="E98" s="40">
        <f t="shared" si="80"/>
        <v>0.31923879857500004</v>
      </c>
      <c r="F98" s="40"/>
      <c r="G98" s="40">
        <f t="shared" si="81"/>
        <v>8.4510015975000005E-2</v>
      </c>
      <c r="H98" s="39">
        <f t="shared" si="89"/>
        <v>0.31377709999999998</v>
      </c>
      <c r="I98" s="39">
        <f t="shared" si="90"/>
        <v>8.6161799999999997E-2</v>
      </c>
      <c r="J98" s="40">
        <f t="shared" si="91"/>
        <v>0.37640539690000002</v>
      </c>
      <c r="K98" s="40">
        <f t="shared" si="92"/>
        <v>9.8601278400000006E-2</v>
      </c>
      <c r="L98" s="39">
        <f t="shared" si="74"/>
        <v>0.33377269739999998</v>
      </c>
      <c r="M98" s="39">
        <f t="shared" si="75"/>
        <v>9.4876985499999997E-2</v>
      </c>
      <c r="N98" s="40">
        <f t="shared" si="57"/>
        <v>0.253</v>
      </c>
      <c r="O98" s="40">
        <f t="shared" si="58"/>
        <v>5.8400000000000001E-2</v>
      </c>
      <c r="P98" s="41">
        <f t="shared" si="76"/>
        <v>0.33732000000000001</v>
      </c>
      <c r="Q98" s="40"/>
      <c r="R98" s="41">
        <f t="shared" si="72"/>
        <v>8.4220000000000003E-2</v>
      </c>
      <c r="S98" s="27"/>
      <c r="T98" s="27"/>
      <c r="U98" s="27"/>
      <c r="V98" s="27"/>
      <c r="W98" s="52">
        <f t="shared" si="82"/>
        <v>0.94281434696778021</v>
      </c>
      <c r="X98" s="52">
        <f t="shared" si="83"/>
        <v>1.0128900973722541</v>
      </c>
      <c r="Y98" s="52">
        <f t="shared" si="77"/>
        <v>0.97433691302178116</v>
      </c>
      <c r="Z98" s="52">
        <f t="shared" si="78"/>
        <v>1.0233222038760648</v>
      </c>
      <c r="AA98" s="48">
        <v>0.31377709999999998</v>
      </c>
      <c r="AB98" s="48">
        <v>8.6161799999999997E-2</v>
      </c>
      <c r="AC98" s="258">
        <f t="shared" si="84"/>
        <v>2.2794957257091535</v>
      </c>
      <c r="AD98" s="48">
        <v>0.39775000129999999</v>
      </c>
      <c r="AE98" s="48">
        <v>0.1501299998</v>
      </c>
      <c r="AF98" s="258">
        <f t="shared" si="79"/>
        <v>1.7335309961604659</v>
      </c>
      <c r="AG98" s="49">
        <v>0.40822634961702242</v>
      </c>
      <c r="AH98" s="49">
        <v>0.14670843575107489</v>
      </c>
      <c r="AI98" s="48">
        <v>0.33280900000000002</v>
      </c>
      <c r="AJ98" s="48">
        <v>0.18999779999999999</v>
      </c>
      <c r="AK98" s="48">
        <v>8.5065299999999996E-2</v>
      </c>
      <c r="AL98" s="48">
        <v>0.40822634959999998</v>
      </c>
      <c r="AM98" s="48">
        <v>0.14670843580000001</v>
      </c>
      <c r="AN98" s="55">
        <f t="shared" si="93"/>
        <v>0.37640539690000002</v>
      </c>
      <c r="AO98" s="55">
        <f t="shared" si="94"/>
        <v>9.8601278400000006E-2</v>
      </c>
      <c r="AP98" s="48"/>
      <c r="AQ98" s="258">
        <f t="shared" si="71"/>
        <v>2.3910477029109138</v>
      </c>
      <c r="AR98" s="48"/>
      <c r="AS98" s="48">
        <v>0.33377269739999998</v>
      </c>
      <c r="AT98" s="48">
        <v>9.4876985499999997E-2</v>
      </c>
      <c r="AU98" s="48"/>
      <c r="AV98" s="259">
        <f t="shared" si="88"/>
        <v>0.33377269739999998</v>
      </c>
      <c r="AW98" s="258">
        <f t="shared" si="85"/>
        <v>2.0065133609348096</v>
      </c>
      <c r="AX98" s="48">
        <v>0.253</v>
      </c>
      <c r="AY98" s="48">
        <v>5.8400000000000001E-2</v>
      </c>
      <c r="AZ98" s="258">
        <f t="shared" si="55"/>
        <v>2.7526042489941456</v>
      </c>
      <c r="BA98" s="48">
        <v>0.33732000000000001</v>
      </c>
      <c r="BB98" s="48">
        <v>8.4220000000000003E-2</v>
      </c>
      <c r="BC98" s="258">
        <f t="shared" si="59"/>
        <v>2.5165263720072364</v>
      </c>
      <c r="BD98" s="48">
        <v>0.37640539690000002</v>
      </c>
      <c r="BE98" s="48">
        <v>9.8601278400000006E-2</v>
      </c>
      <c r="BF98" s="27"/>
    </row>
    <row r="99" spans="1:58" ht="15" x14ac:dyDescent="0.25">
      <c r="A99" s="8">
        <f t="shared" si="73"/>
        <v>1993</v>
      </c>
      <c r="B99" s="40">
        <f t="shared" si="86"/>
        <v>0.39558999750000001</v>
      </c>
      <c r="C99" s="40"/>
      <c r="D99" s="40">
        <f t="shared" si="87"/>
        <v>0.14644000069999999</v>
      </c>
      <c r="E99" s="40">
        <f t="shared" si="80"/>
        <v>0.31864513333333333</v>
      </c>
      <c r="F99" s="40"/>
      <c r="G99" s="40">
        <f t="shared" si="81"/>
        <v>8.4588931966666669E-2</v>
      </c>
      <c r="H99" s="39">
        <f t="shared" si="89"/>
        <v>0.31743539999999998</v>
      </c>
      <c r="I99" s="39">
        <f t="shared" si="90"/>
        <v>9.0859099999999998E-2</v>
      </c>
      <c r="J99" s="40">
        <f t="shared" si="91"/>
        <v>0.38340000000000002</v>
      </c>
      <c r="K99" s="40">
        <f t="shared" si="92"/>
        <v>0.1036076959</v>
      </c>
      <c r="L99" s="39"/>
      <c r="M99" s="39"/>
      <c r="N99" s="40">
        <f t="shared" si="57"/>
        <v>0.25509999999999999</v>
      </c>
      <c r="O99" s="40">
        <f t="shared" si="58"/>
        <v>5.9299999999999999E-2</v>
      </c>
      <c r="P99" s="41">
        <f t="shared" si="76"/>
        <v>0.34294000000000002</v>
      </c>
      <c r="Q99" s="40"/>
      <c r="R99" s="41">
        <f t="shared" si="72"/>
        <v>8.6389999999999995E-2</v>
      </c>
      <c r="S99" s="27"/>
      <c r="T99" s="27"/>
      <c r="U99" s="27"/>
      <c r="V99" s="27"/>
      <c r="W99" s="52">
        <f t="shared" si="82"/>
        <v>0.95072106277204016</v>
      </c>
      <c r="X99" s="52">
        <f t="shared" si="83"/>
        <v>1.0686351420489628</v>
      </c>
      <c r="Y99" s="52">
        <f t="shared" si="77"/>
        <v>0.9723265915552628</v>
      </c>
      <c r="Z99" s="52">
        <f t="shared" si="78"/>
        <v>1.0285945015939522</v>
      </c>
      <c r="AA99" s="48">
        <v>0.31743539999999998</v>
      </c>
      <c r="AB99" s="48">
        <v>9.0859099999999998E-2</v>
      </c>
      <c r="AC99" s="258">
        <f t="shared" si="84"/>
        <v>2.1895585171060858</v>
      </c>
      <c r="AD99" s="48">
        <v>0.39558999750000001</v>
      </c>
      <c r="AE99" s="48">
        <v>0.14644000069999999</v>
      </c>
      <c r="AF99" s="258">
        <f t="shared" si="79"/>
        <v>1.7592797863181331</v>
      </c>
      <c r="AG99" s="49">
        <v>0.40684889309387606</v>
      </c>
      <c r="AH99" s="49">
        <v>0.14236902926573161</v>
      </c>
      <c r="AI99" s="48">
        <v>0.33388909999999999</v>
      </c>
      <c r="AJ99" s="48">
        <v>0.1874683</v>
      </c>
      <c r="AK99" s="48">
        <v>8.5023500000000002E-2</v>
      </c>
      <c r="AL99" s="48">
        <v>0.4068488931</v>
      </c>
      <c r="AM99" s="48">
        <v>0.14236902930000001</v>
      </c>
      <c r="AN99" s="55">
        <f t="shared" si="93"/>
        <v>0.38340000000000002</v>
      </c>
      <c r="AO99" s="55">
        <f t="shared" si="94"/>
        <v>0.1036076959</v>
      </c>
      <c r="AP99" s="48"/>
      <c r="AQ99" s="258">
        <f t="shared" si="71"/>
        <v>2.3162093276431395</v>
      </c>
      <c r="AR99" s="48"/>
      <c r="AS99" s="48"/>
      <c r="AT99" s="48"/>
      <c r="AU99" s="48"/>
      <c r="AV99" s="259"/>
      <c r="AW99" s="258">
        <f t="shared" si="85"/>
        <v>1.9744191517121095</v>
      </c>
      <c r="AX99" s="48">
        <v>0.25509999999999999</v>
      </c>
      <c r="AY99" s="48">
        <v>5.9299999999999999E-2</v>
      </c>
      <c r="AZ99" s="258">
        <f t="shared" si="55"/>
        <v>2.7296730919491874</v>
      </c>
      <c r="BA99" s="48">
        <v>0.34294000000000002</v>
      </c>
      <c r="BB99" s="48">
        <v>8.6389999999999995E-2</v>
      </c>
      <c r="BC99" s="258">
        <f t="shared" si="59"/>
        <v>2.4922408412451169</v>
      </c>
      <c r="BD99" s="48">
        <v>0.38340000000000002</v>
      </c>
      <c r="BE99" s="48">
        <v>0.1036076959</v>
      </c>
      <c r="BF99" s="27"/>
    </row>
    <row r="100" spans="1:58" ht="15" x14ac:dyDescent="0.25">
      <c r="A100" s="8">
        <f t="shared" si="73"/>
        <v>1994</v>
      </c>
      <c r="B100" s="40">
        <f t="shared" si="86"/>
        <v>0.39859000119999999</v>
      </c>
      <c r="C100" s="40"/>
      <c r="D100" s="40">
        <f t="shared" si="87"/>
        <v>0.14687000110000001</v>
      </c>
      <c r="E100" s="40">
        <f t="shared" si="80"/>
        <v>0.32408283333333332</v>
      </c>
      <c r="F100" s="40"/>
      <c r="G100" s="40">
        <f t="shared" si="81"/>
        <v>8.9946744633333339E-2</v>
      </c>
      <c r="H100" s="39">
        <f t="shared" si="89"/>
        <v>0.31754850000000001</v>
      </c>
      <c r="I100" s="39">
        <f t="shared" si="90"/>
        <v>9.1785800000000001E-2</v>
      </c>
      <c r="J100" s="40">
        <f t="shared" si="91"/>
        <v>0.38329999999999997</v>
      </c>
      <c r="K100" s="40">
        <f t="shared" si="92"/>
        <v>0.1062544339</v>
      </c>
      <c r="L100" s="39"/>
      <c r="M100" s="39"/>
      <c r="N100" s="40">
        <f t="shared" si="57"/>
        <v>0.27139999999999997</v>
      </c>
      <c r="O100" s="40">
        <f t="shared" si="58"/>
        <v>7.1800000000000003E-2</v>
      </c>
      <c r="P100" s="41">
        <f t="shared" si="76"/>
        <v>0.34767999999999999</v>
      </c>
      <c r="Q100" s="40"/>
      <c r="R100" s="41">
        <f t="shared" si="72"/>
        <v>8.5519999999999999E-2</v>
      </c>
      <c r="S100" s="27"/>
      <c r="T100" s="27"/>
      <c r="U100" s="27"/>
      <c r="V100" s="27"/>
      <c r="W100" s="52">
        <f t="shared" si="82"/>
        <v>0.95090970941643127</v>
      </c>
      <c r="X100" s="52">
        <f t="shared" si="83"/>
        <v>1.0871449502121919</v>
      </c>
      <c r="Y100" s="52">
        <f t="shared" si="77"/>
        <v>0.97736819545402231</v>
      </c>
      <c r="Z100" s="52">
        <f t="shared" si="78"/>
        <v>1.0319753347333245</v>
      </c>
      <c r="AA100" s="48">
        <v>0.31754850000000001</v>
      </c>
      <c r="AB100" s="48">
        <v>9.1785800000000001E-2</v>
      </c>
      <c r="AC100" s="258">
        <f t="shared" si="84"/>
        <v>2.1693600662754227</v>
      </c>
      <c r="AD100" s="48">
        <v>0.39859000119999999</v>
      </c>
      <c r="AE100" s="48">
        <v>0.14687000110000001</v>
      </c>
      <c r="AF100" s="258">
        <f t="shared" si="79"/>
        <v>1.7655158446770249</v>
      </c>
      <c r="AG100" s="49">
        <v>0.40781969686955155</v>
      </c>
      <c r="AH100" s="49">
        <v>0.14231929403424462</v>
      </c>
      <c r="AI100" s="48">
        <v>0.33394180000000001</v>
      </c>
      <c r="AJ100" s="48">
        <v>0.18497350000000001</v>
      </c>
      <c r="AK100" s="48">
        <v>8.4428299999999998E-2</v>
      </c>
      <c r="AL100" s="48">
        <v>0.40781969689999997</v>
      </c>
      <c r="AM100" s="48">
        <v>0.14231929400000001</v>
      </c>
      <c r="AN100" s="55">
        <f t="shared" si="93"/>
        <v>0.38329999999999997</v>
      </c>
      <c r="AO100" s="55">
        <f t="shared" si="94"/>
        <v>0.1062544339</v>
      </c>
      <c r="AP100" s="48"/>
      <c r="AQ100" s="258">
        <f t="shared" si="71"/>
        <v>2.2583138792250392</v>
      </c>
      <c r="AR100" s="48"/>
      <c r="AS100" s="48"/>
      <c r="AT100" s="48"/>
      <c r="AU100" s="48"/>
      <c r="AV100" s="259"/>
      <c r="AW100" s="258">
        <f t="shared" si="85"/>
        <v>1.9674379554762238</v>
      </c>
      <c r="AX100" s="48">
        <v>0.27139999999999997</v>
      </c>
      <c r="AY100" s="48">
        <v>7.1800000000000003E-2</v>
      </c>
      <c r="AZ100" s="258">
        <f t="shared" si="55"/>
        <v>2.3667821131528153</v>
      </c>
      <c r="BA100" s="48">
        <v>0.34767999999999999</v>
      </c>
      <c r="BB100" s="48">
        <v>8.5519999999999999E-2</v>
      </c>
      <c r="BC100" s="258">
        <f t="shared" si="59"/>
        <v>2.5582776726759828</v>
      </c>
      <c r="BD100" s="48">
        <v>0.38329999999999997</v>
      </c>
      <c r="BE100" s="48">
        <v>0.1062544339</v>
      </c>
      <c r="BF100" s="27"/>
    </row>
    <row r="101" spans="1:58" ht="15" x14ac:dyDescent="0.25">
      <c r="A101" s="8">
        <f t="shared" si="73"/>
        <v>1995</v>
      </c>
      <c r="B101" s="40">
        <f t="shared" si="86"/>
        <v>0.4065699968</v>
      </c>
      <c r="C101" s="40">
        <f>AVERAGE(B100:B102)</f>
        <v>0.40688333243333336</v>
      </c>
      <c r="D101" s="40">
        <f t="shared" si="87"/>
        <v>0.1528299991</v>
      </c>
      <c r="E101" s="40">
        <f t="shared" si="80"/>
        <v>0.31922268467500003</v>
      </c>
      <c r="F101" s="40">
        <f>AVERAGE(E100:E102)</f>
        <v>0.32419999489166668</v>
      </c>
      <c r="G101" s="40">
        <f t="shared" si="81"/>
        <v>8.5331278750000003E-2</v>
      </c>
      <c r="H101" s="39">
        <f t="shared" si="89"/>
        <v>0.31714170000000003</v>
      </c>
      <c r="I101" s="39">
        <f t="shared" si="90"/>
        <v>9.2258599999999996E-2</v>
      </c>
      <c r="J101" s="40">
        <f t="shared" si="91"/>
        <v>0.3851</v>
      </c>
      <c r="K101" s="40">
        <f t="shared" si="92"/>
        <v>0.1075</v>
      </c>
      <c r="L101" s="39">
        <f t="shared" si="74"/>
        <v>0.31674903869999999</v>
      </c>
      <c r="M101" s="39">
        <f t="shared" si="75"/>
        <v>8.1566515000000006E-2</v>
      </c>
      <c r="N101" s="40">
        <f t="shared" si="57"/>
        <v>0.25790000000000002</v>
      </c>
      <c r="O101" s="40">
        <f t="shared" si="58"/>
        <v>0.06</v>
      </c>
      <c r="P101" s="41">
        <f t="shared" si="76"/>
        <v>0.35528999999999999</v>
      </c>
      <c r="Q101" s="40">
        <f>AVERAGE(P100:P102)</f>
        <v>0.35444000000000003</v>
      </c>
      <c r="R101" s="41">
        <f t="shared" si="72"/>
        <v>8.6690000000000003E-2</v>
      </c>
      <c r="S101" s="27"/>
      <c r="T101" s="27"/>
      <c r="U101" s="27"/>
      <c r="V101" s="27"/>
      <c r="W101" s="52">
        <f t="shared" si="82"/>
        <v>0.94790779334202524</v>
      </c>
      <c r="X101" s="52">
        <f t="shared" si="83"/>
        <v>1.0960189412434169</v>
      </c>
      <c r="Y101" s="52">
        <f t="shared" si="77"/>
        <v>0.96540342119010314</v>
      </c>
      <c r="Z101" s="52">
        <f t="shared" si="78"/>
        <v>1.003216483523697</v>
      </c>
      <c r="AA101" s="48">
        <v>0.31714170000000003</v>
      </c>
      <c r="AB101" s="48">
        <v>9.2258599999999996E-2</v>
      </c>
      <c r="AC101" s="258">
        <f t="shared" si="84"/>
        <v>2.1563179104106278</v>
      </c>
      <c r="AD101" s="48">
        <v>0.4065699968</v>
      </c>
      <c r="AE101" s="48">
        <v>0.1528299991</v>
      </c>
      <c r="AF101" s="258">
        <f t="shared" si="79"/>
        <v>1.7389088094247447</v>
      </c>
      <c r="AG101" s="49">
        <v>0.42113999999999996</v>
      </c>
      <c r="AH101" s="49">
        <v>0.15234</v>
      </c>
      <c r="AI101" s="48">
        <v>0.33457019999999998</v>
      </c>
      <c r="AJ101" s="48">
        <v>0.18365709999999999</v>
      </c>
      <c r="AK101" s="48">
        <v>8.4176100000000004E-2</v>
      </c>
      <c r="AL101" s="48">
        <v>0.42114000000000001</v>
      </c>
      <c r="AM101" s="48">
        <v>0.15234</v>
      </c>
      <c r="AN101" s="55">
        <f t="shared" si="93"/>
        <v>0.3851</v>
      </c>
      <c r="AO101" s="55">
        <f t="shared" si="94"/>
        <v>0.1075</v>
      </c>
      <c r="AP101" s="48"/>
      <c r="AQ101" s="258">
        <f t="shared" si="71"/>
        <v>2.2429825427645742</v>
      </c>
      <c r="AR101" s="48"/>
      <c r="AS101" s="48">
        <v>0.31674903869999999</v>
      </c>
      <c r="AT101" s="48">
        <v>8.1566515000000006E-2</v>
      </c>
      <c r="AU101" s="48"/>
      <c r="AV101" s="259">
        <f t="shared" si="88"/>
        <v>0.31674903869999999</v>
      </c>
      <c r="AW101" s="258">
        <f t="shared" si="85"/>
        <v>1.9476133599176864</v>
      </c>
      <c r="AX101" s="48">
        <v>0.25790000000000002</v>
      </c>
      <c r="AY101" s="48">
        <v>0.06</v>
      </c>
      <c r="AZ101" s="258">
        <f t="shared" si="55"/>
        <v>2.7270254982718822</v>
      </c>
      <c r="BA101" s="48">
        <v>0.35528999999999999</v>
      </c>
      <c r="BB101" s="48">
        <v>8.6690000000000003E-2</v>
      </c>
      <c r="BC101" s="258">
        <f t="shared" si="59"/>
        <v>2.5814044675784302</v>
      </c>
      <c r="BD101" s="48">
        <v>0.3851</v>
      </c>
      <c r="BE101" s="48">
        <v>0.1075</v>
      </c>
      <c r="BF101" s="27"/>
    </row>
    <row r="102" spans="1:58" ht="15" x14ac:dyDescent="0.25">
      <c r="A102" s="8">
        <f t="shared" si="73"/>
        <v>1996</v>
      </c>
      <c r="B102" s="40">
        <f t="shared" si="86"/>
        <v>0.41548999930000002</v>
      </c>
      <c r="C102" s="40"/>
      <c r="D102" s="40">
        <f t="shared" si="87"/>
        <v>0.15966999879999999</v>
      </c>
      <c r="E102" s="40">
        <f t="shared" si="80"/>
        <v>0.32929446666666667</v>
      </c>
      <c r="F102" s="40"/>
      <c r="G102" s="40">
        <f t="shared" si="81"/>
        <v>9.641406823333333E-2</v>
      </c>
      <c r="H102" s="39">
        <f t="shared" si="89"/>
        <v>0.3222834</v>
      </c>
      <c r="I102" s="39">
        <f t="shared" si="90"/>
        <v>0.10033400000000001</v>
      </c>
      <c r="J102" s="40">
        <f t="shared" si="91"/>
        <v>0.39300000000000002</v>
      </c>
      <c r="K102" s="40">
        <f t="shared" si="92"/>
        <v>0.11900820469999999</v>
      </c>
      <c r="L102" s="39"/>
      <c r="M102" s="39"/>
      <c r="N102" s="40">
        <f t="shared" si="57"/>
        <v>0.27260000000000001</v>
      </c>
      <c r="O102" s="40">
        <f t="shared" si="58"/>
        <v>6.9900000000000004E-2</v>
      </c>
      <c r="P102" s="41">
        <f t="shared" si="76"/>
        <v>0.36035</v>
      </c>
      <c r="Q102" s="40"/>
      <c r="R102" s="41">
        <f t="shared" si="72"/>
        <v>8.9020000000000002E-2</v>
      </c>
      <c r="S102" s="27"/>
      <c r="T102" s="27"/>
      <c r="U102" s="27"/>
      <c r="V102" s="27"/>
      <c r="W102" s="52">
        <f t="shared" si="82"/>
        <v>0.96750074750262072</v>
      </c>
      <c r="X102" s="52">
        <f t="shared" si="83"/>
        <v>1.2052609893245017</v>
      </c>
      <c r="Y102" s="52">
        <f t="shared" si="77"/>
        <v>0.9555008722748598</v>
      </c>
      <c r="Z102" s="52">
        <f t="shared" si="78"/>
        <v>0.95685263258824216</v>
      </c>
      <c r="AA102" s="48">
        <v>0.3222834</v>
      </c>
      <c r="AB102" s="48">
        <v>0.10033400000000001</v>
      </c>
      <c r="AC102" s="258">
        <f t="shared" si="84"/>
        <v>2.0275331300091999</v>
      </c>
      <c r="AD102" s="48">
        <v>0.41548999930000002</v>
      </c>
      <c r="AE102" s="48">
        <v>0.15966999879999999</v>
      </c>
      <c r="AF102" s="258">
        <f t="shared" si="79"/>
        <v>1.7103877491132489</v>
      </c>
      <c r="AG102" s="49">
        <v>0.43484</v>
      </c>
      <c r="AH102" s="49">
        <v>0.16687000000000002</v>
      </c>
      <c r="AI102" s="48">
        <v>0.33310919999999999</v>
      </c>
      <c r="AJ102" s="48">
        <v>0.1853387</v>
      </c>
      <c r="AK102" s="48">
        <v>8.3246700000000007E-2</v>
      </c>
      <c r="AL102" s="48">
        <v>0.43484</v>
      </c>
      <c r="AM102" s="48">
        <v>0.16686999999999999</v>
      </c>
      <c r="AN102" s="55">
        <f t="shared" si="93"/>
        <v>0.39300000000000002</v>
      </c>
      <c r="AO102" s="55">
        <f t="shared" si="94"/>
        <v>0.11900820469999999</v>
      </c>
      <c r="AP102" s="48"/>
      <c r="AQ102" s="258">
        <f t="shared" si="71"/>
        <v>2.0782055632457634</v>
      </c>
      <c r="AR102" s="48"/>
      <c r="AS102" s="48"/>
      <c r="AT102" s="48"/>
      <c r="AU102" s="48"/>
      <c r="AV102" s="259"/>
      <c r="AW102" s="258">
        <f t="shared" si="85"/>
        <v>1.8689604395612243</v>
      </c>
      <c r="AX102" s="48">
        <v>0.27260000000000001</v>
      </c>
      <c r="AY102" s="48">
        <v>6.9900000000000004E-2</v>
      </c>
      <c r="AZ102" s="258">
        <f t="shared" si="55"/>
        <v>2.445278791653823</v>
      </c>
      <c r="BA102" s="48">
        <v>0.36035</v>
      </c>
      <c r="BB102" s="48">
        <v>8.9020000000000002E-2</v>
      </c>
      <c r="BC102" s="258">
        <f t="shared" si="59"/>
        <v>2.5460642631687853</v>
      </c>
      <c r="BD102" s="48">
        <v>0.39300000000000002</v>
      </c>
      <c r="BE102" s="48">
        <v>0.11900820469999999</v>
      </c>
      <c r="BF102" s="27"/>
    </row>
    <row r="103" spans="1:58" ht="15" x14ac:dyDescent="0.25">
      <c r="A103" s="8">
        <f t="shared" ref="A103:A115" si="95">A102+1</f>
        <v>1997</v>
      </c>
      <c r="B103" s="40">
        <f t="shared" si="86"/>
        <v>0.42269000130000001</v>
      </c>
      <c r="C103" s="40"/>
      <c r="D103" s="40">
        <f t="shared" si="87"/>
        <v>0.16629000099999999</v>
      </c>
      <c r="E103" s="40">
        <f t="shared" si="80"/>
        <v>0.33187153333333336</v>
      </c>
      <c r="F103" s="40"/>
      <c r="G103" s="40">
        <f t="shared" si="81"/>
        <v>0.1003927</v>
      </c>
      <c r="H103" s="39">
        <f t="shared" si="89"/>
        <v>0.3249146</v>
      </c>
      <c r="I103" s="39">
        <f t="shared" si="90"/>
        <v>0.1043781</v>
      </c>
      <c r="J103" s="40">
        <f t="shared" si="91"/>
        <v>0.38940000000000002</v>
      </c>
      <c r="K103" s="40">
        <f t="shared" si="92"/>
        <v>0.1207</v>
      </c>
      <c r="L103" s="39"/>
      <c r="M103" s="39"/>
      <c r="N103" s="40">
        <f t="shared" si="57"/>
        <v>0.28129999999999999</v>
      </c>
      <c r="O103" s="40">
        <f t="shared" si="58"/>
        <v>7.6100000000000001E-2</v>
      </c>
      <c r="P103" s="41">
        <f t="shared" si="76"/>
        <v>0.35920999999999997</v>
      </c>
      <c r="Q103" s="40"/>
      <c r="R103" s="41">
        <f t="shared" si="72"/>
        <v>8.4040000000000004E-2</v>
      </c>
      <c r="S103" s="27"/>
      <c r="T103" s="27"/>
      <c r="U103" s="27"/>
      <c r="V103" s="27"/>
      <c r="W103" s="52">
        <f t="shared" si="82"/>
        <v>0.95936253239068647</v>
      </c>
      <c r="X103" s="52">
        <f t="shared" si="83"/>
        <v>1.1940729978779021</v>
      </c>
      <c r="Y103" s="52">
        <f t="shared" si="77"/>
        <v>0.94680136479706123</v>
      </c>
      <c r="Z103" s="52">
        <f t="shared" si="78"/>
        <v>0.92306411878989725</v>
      </c>
      <c r="AA103" s="48">
        <v>0.3249146</v>
      </c>
      <c r="AB103" s="48">
        <v>0.1043781</v>
      </c>
      <c r="AC103" s="258">
        <f t="shared" si="84"/>
        <v>1.9730086094766024</v>
      </c>
      <c r="AD103" s="48">
        <v>0.42269000130000001</v>
      </c>
      <c r="AE103" s="48">
        <v>0.16629000099999999</v>
      </c>
      <c r="AF103" s="258">
        <f t="shared" si="79"/>
        <v>1.6811125758087155</v>
      </c>
      <c r="AG103" s="49">
        <v>0.44644</v>
      </c>
      <c r="AH103" s="49">
        <v>0.18015</v>
      </c>
      <c r="AI103" s="48">
        <v>0.33867760000000002</v>
      </c>
      <c r="AJ103" s="48">
        <v>0.18270040000000001</v>
      </c>
      <c r="AK103" s="48">
        <v>8.7413500000000005E-2</v>
      </c>
      <c r="AL103" s="48">
        <v>0.44644</v>
      </c>
      <c r="AM103" s="48">
        <v>0.18015</v>
      </c>
      <c r="AN103" s="55">
        <f t="shared" si="93"/>
        <v>0.38940000000000002</v>
      </c>
      <c r="AO103" s="55">
        <f t="shared" si="94"/>
        <v>0.1207</v>
      </c>
      <c r="AP103" s="48"/>
      <c r="AQ103" s="258">
        <f t="shared" si="71"/>
        <v>2.0353693337867416</v>
      </c>
      <c r="AR103" s="48"/>
      <c r="AS103" s="48"/>
      <c r="AT103" s="48"/>
      <c r="AU103" s="48"/>
      <c r="AV103" s="259"/>
      <c r="AW103" s="258">
        <f t="shared" si="85"/>
        <v>1.8270605926426589</v>
      </c>
      <c r="AX103" s="48">
        <v>0.28129999999999999</v>
      </c>
      <c r="AY103" s="48">
        <v>7.6100000000000001E-2</v>
      </c>
      <c r="AZ103" s="258">
        <f t="shared" si="55"/>
        <v>2.3136637424379476</v>
      </c>
      <c r="BA103" s="48">
        <v>0.35920999999999997</v>
      </c>
      <c r="BB103" s="48">
        <v>8.4040000000000004E-2</v>
      </c>
      <c r="BC103" s="258">
        <f t="shared" si="59"/>
        <v>2.7090167229045812</v>
      </c>
      <c r="BD103" s="48">
        <v>0.38940000000000002</v>
      </c>
      <c r="BE103" s="48">
        <v>0.1207</v>
      </c>
      <c r="BF103" s="27"/>
    </row>
    <row r="104" spans="1:58" ht="15" x14ac:dyDescent="0.25">
      <c r="A104" s="8">
        <f t="shared" si="95"/>
        <v>1998</v>
      </c>
      <c r="B104" s="40">
        <f t="shared" si="86"/>
        <v>0.42632000149999999</v>
      </c>
      <c r="C104" s="40"/>
      <c r="D104" s="40">
        <f t="shared" si="87"/>
        <v>0.16922999920000001</v>
      </c>
      <c r="E104" s="40">
        <f t="shared" si="80"/>
        <v>0.340088275775</v>
      </c>
      <c r="F104" s="40"/>
      <c r="G104" s="40">
        <f t="shared" si="81"/>
        <v>0.107994808175</v>
      </c>
      <c r="H104" s="39">
        <f t="shared" si="89"/>
        <v>0.32765909999999998</v>
      </c>
      <c r="I104" s="39">
        <f t="shared" si="90"/>
        <v>0.10673879999999999</v>
      </c>
      <c r="J104" s="40">
        <f t="shared" si="91"/>
        <v>0.39469954660000001</v>
      </c>
      <c r="K104" s="40">
        <f t="shared" si="92"/>
        <v>0.12529919889999999</v>
      </c>
      <c r="L104" s="39">
        <f t="shared" si="74"/>
        <v>0.35529445650000002</v>
      </c>
      <c r="M104" s="39">
        <f t="shared" si="75"/>
        <v>0.1182412338</v>
      </c>
      <c r="N104" s="40">
        <f t="shared" si="57"/>
        <v>0.28270000000000001</v>
      </c>
      <c r="O104" s="40">
        <f t="shared" si="58"/>
        <v>8.1699999999999995E-2</v>
      </c>
      <c r="P104" s="41">
        <f t="shared" si="76"/>
        <v>0.36525999999999997</v>
      </c>
      <c r="Q104" s="40"/>
      <c r="R104" s="41">
        <f t="shared" si="72"/>
        <v>8.4750000000000006E-2</v>
      </c>
      <c r="S104" s="27"/>
      <c r="T104" s="27"/>
      <c r="U104" s="27"/>
      <c r="V104" s="27"/>
      <c r="W104" s="52">
        <f t="shared" si="82"/>
        <v>0.96599947286461518</v>
      </c>
      <c r="X104" s="52">
        <f t="shared" si="83"/>
        <v>1.2228907932725355</v>
      </c>
      <c r="Y104" s="52">
        <f t="shared" ref="Y104:Y120" si="96">AD104/AG104</f>
        <v>0.93921702870613122</v>
      </c>
      <c r="Z104" s="52">
        <f t="shared" ref="Z104:Z120" si="97">AE104/AH104</f>
        <v>0.88657795054484489</v>
      </c>
      <c r="AA104" s="48">
        <v>0.32765909999999998</v>
      </c>
      <c r="AB104" s="48">
        <v>0.10673879999999999</v>
      </c>
      <c r="AC104" s="258">
        <f t="shared" si="84"/>
        <v>1.9496974852678537</v>
      </c>
      <c r="AD104" s="48">
        <v>0.42632000149999999</v>
      </c>
      <c r="AE104" s="48">
        <v>0.16922999920000001</v>
      </c>
      <c r="AF104" s="258">
        <f t="shared" si="79"/>
        <v>1.6701694472685076</v>
      </c>
      <c r="AG104" s="49">
        <v>0.45390999999999998</v>
      </c>
      <c r="AH104" s="49">
        <v>0.19088000000000002</v>
      </c>
      <c r="AI104" s="48">
        <v>0.33919179999999999</v>
      </c>
      <c r="AJ104" s="48">
        <v>0.18335799999999999</v>
      </c>
      <c r="AK104" s="48">
        <v>8.7284E-2</v>
      </c>
      <c r="AL104" s="48">
        <v>0.45390999999999998</v>
      </c>
      <c r="AM104" s="48">
        <v>0.19087999999999999</v>
      </c>
      <c r="AN104" s="55">
        <f t="shared" si="93"/>
        <v>0.39469954660000001</v>
      </c>
      <c r="AO104" s="55">
        <f t="shared" si="94"/>
        <v>0.12529919889999999</v>
      </c>
      <c r="AP104" s="48"/>
      <c r="AQ104" s="258">
        <f t="shared" si="71"/>
        <v>1.9932958808675205</v>
      </c>
      <c r="AR104" s="48"/>
      <c r="AS104" s="48">
        <v>0.35529445650000002</v>
      </c>
      <c r="AT104" s="48">
        <v>0.1182412338</v>
      </c>
      <c r="AU104" s="48"/>
      <c r="AV104" s="259">
        <f t="shared" si="88"/>
        <v>0.35529445650000002</v>
      </c>
      <c r="AW104" s="258">
        <f t="shared" si="85"/>
        <v>1.8099334662681805</v>
      </c>
      <c r="AX104" s="48">
        <v>0.28270000000000001</v>
      </c>
      <c r="AY104" s="48">
        <v>8.1699999999999995E-2</v>
      </c>
      <c r="AZ104" s="258">
        <f t="shared" si="55"/>
        <v>2.1696857031193053</v>
      </c>
      <c r="BA104" s="48">
        <v>0.36525999999999997</v>
      </c>
      <c r="BB104" s="48">
        <v>8.4750000000000006E-2</v>
      </c>
      <c r="BC104" s="258">
        <f t="shared" si="59"/>
        <v>2.7356967426090741</v>
      </c>
      <c r="BD104" s="48">
        <v>0.39469954660000001</v>
      </c>
      <c r="BE104" s="48">
        <v>0.12529919889999999</v>
      </c>
      <c r="BF104" s="27"/>
    </row>
    <row r="105" spans="1:58" ht="15" x14ac:dyDescent="0.25">
      <c r="A105" s="8">
        <f t="shared" si="95"/>
        <v>1999</v>
      </c>
      <c r="B105" s="40">
        <f t="shared" si="86"/>
        <v>0.43351000299999998</v>
      </c>
      <c r="C105" s="40"/>
      <c r="D105" s="40">
        <f t="shared" si="87"/>
        <v>0.17709000159999999</v>
      </c>
      <c r="E105" s="40">
        <f t="shared" si="80"/>
        <v>0.34308428003333336</v>
      </c>
      <c r="F105" s="40"/>
      <c r="G105" s="40">
        <f t="shared" si="81"/>
        <v>0.109537286</v>
      </c>
      <c r="H105" s="39">
        <f t="shared" si="89"/>
        <v>0.32738410000000001</v>
      </c>
      <c r="I105" s="39">
        <f t="shared" si="90"/>
        <v>0.1060159</v>
      </c>
      <c r="J105" s="40">
        <f t="shared" si="91"/>
        <v>0.41329374009999997</v>
      </c>
      <c r="K105" s="40">
        <f t="shared" si="92"/>
        <v>0.132385958</v>
      </c>
      <c r="L105" s="39"/>
      <c r="M105" s="39"/>
      <c r="N105" s="40">
        <f>0.97*AX105</f>
        <v>0.28857499999999997</v>
      </c>
      <c r="O105" s="40">
        <f t="shared" ref="O105:O107" si="98">0.97*AY105</f>
        <v>9.0209999999999999E-2</v>
      </c>
      <c r="P105" s="41">
        <f t="shared" si="76"/>
        <v>0.37275999999999998</v>
      </c>
      <c r="Q105" s="40"/>
      <c r="R105" s="41">
        <f t="shared" si="72"/>
        <v>8.7389999999999995E-2</v>
      </c>
      <c r="S105" s="27"/>
      <c r="T105" s="27"/>
      <c r="U105" s="27"/>
      <c r="V105" s="27"/>
      <c r="W105" s="52">
        <f t="shared" si="82"/>
        <v>0.94759603124961111</v>
      </c>
      <c r="X105" s="52">
        <f t="shared" si="83"/>
        <v>1.1401398074958327</v>
      </c>
      <c r="Y105" s="52">
        <f t="shared" si="96"/>
        <v>0.9329015106845423</v>
      </c>
      <c r="Z105" s="52">
        <f t="shared" si="97"/>
        <v>0.88350629415286364</v>
      </c>
      <c r="AA105" s="48">
        <v>0.32738410000000001</v>
      </c>
      <c r="AB105" s="48">
        <v>0.1060159</v>
      </c>
      <c r="AC105" s="258">
        <f t="shared" si="84"/>
        <v>1.959580050887417</v>
      </c>
      <c r="AD105" s="48">
        <v>0.43351000299999998</v>
      </c>
      <c r="AE105" s="48">
        <v>0.17709000159999999</v>
      </c>
      <c r="AF105" s="258">
        <f t="shared" si="79"/>
        <v>1.6361392563691421</v>
      </c>
      <c r="AG105" s="49">
        <v>0.46468999999999999</v>
      </c>
      <c r="AH105" s="49">
        <v>0.20044000000000001</v>
      </c>
      <c r="AI105" s="48">
        <v>0.34548909999999999</v>
      </c>
      <c r="AJ105" s="48">
        <v>0.1822085</v>
      </c>
      <c r="AK105" s="48">
        <v>9.2984999999999998E-2</v>
      </c>
      <c r="AL105" s="48">
        <v>0.46468999999999999</v>
      </c>
      <c r="AM105" s="48">
        <v>0.20044000000000001</v>
      </c>
      <c r="AN105" s="55">
        <f t="shared" si="93"/>
        <v>0.41329374009999997</v>
      </c>
      <c r="AO105" s="55">
        <f t="shared" si="94"/>
        <v>0.132385958</v>
      </c>
      <c r="AP105" s="48"/>
      <c r="AQ105" s="258">
        <f t="shared" si="71"/>
        <v>1.9779142331954973</v>
      </c>
      <c r="AR105" s="48"/>
      <c r="AS105" s="48"/>
      <c r="AT105" s="48"/>
      <c r="AU105" s="48"/>
      <c r="AV105" s="259"/>
      <c r="AW105" s="258">
        <f t="shared" si="85"/>
        <v>1.7978596536282796</v>
      </c>
      <c r="AX105" s="48">
        <v>0.29749999999999999</v>
      </c>
      <c r="AY105" s="48">
        <v>9.2999999999999999E-2</v>
      </c>
      <c r="AZ105" s="258">
        <f t="shared" si="55"/>
        <v>2.0202184329897168</v>
      </c>
      <c r="BA105" s="48">
        <v>0.37275999999999998</v>
      </c>
      <c r="BB105" s="48">
        <v>8.7389999999999995E-2</v>
      </c>
      <c r="BC105" s="258">
        <f t="shared" si="59"/>
        <v>2.702465789316717</v>
      </c>
      <c r="BD105" s="48">
        <v>0.41329374009999997</v>
      </c>
      <c r="BE105" s="48">
        <v>0.132385958</v>
      </c>
      <c r="BF105" s="27"/>
    </row>
    <row r="106" spans="1:58" ht="15" x14ac:dyDescent="0.25">
      <c r="A106" s="8">
        <f t="shared" si="95"/>
        <v>2000</v>
      </c>
      <c r="B106" s="40">
        <f t="shared" si="86"/>
        <v>0.43884999920000001</v>
      </c>
      <c r="C106" s="40">
        <f>AVERAGE(B105:B107)</f>
        <v>0.43345000033333331</v>
      </c>
      <c r="D106" s="40">
        <f t="shared" si="87"/>
        <v>0.1826599991</v>
      </c>
      <c r="E106" s="40">
        <f t="shared" si="80"/>
        <v>0.34607127963333334</v>
      </c>
      <c r="F106" s="40">
        <f>AVERAGE(E105:E107)</f>
        <v>0.34558434438055557</v>
      </c>
      <c r="G106" s="40">
        <f t="shared" si="81"/>
        <v>0.11328680406666668</v>
      </c>
      <c r="H106" s="39">
        <f t="shared" si="89"/>
        <v>0.3309298</v>
      </c>
      <c r="I106" s="39">
        <f t="shared" si="90"/>
        <v>0.11025600000000001</v>
      </c>
      <c r="J106" s="40">
        <f t="shared" si="91"/>
        <v>0.40983903890000001</v>
      </c>
      <c r="K106" s="40">
        <f t="shared" si="92"/>
        <v>0.1350844122</v>
      </c>
      <c r="L106" s="39"/>
      <c r="M106" s="39"/>
      <c r="N106" s="40">
        <f>0.95*AX106</f>
        <v>0.29744499999999996</v>
      </c>
      <c r="O106" s="40">
        <f>0.85*AY106</f>
        <v>9.4519999999999993E-2</v>
      </c>
      <c r="P106" s="41">
        <f t="shared" si="76"/>
        <v>0.38125999999999999</v>
      </c>
      <c r="Q106" s="40">
        <f>AVERAGE(P105:P107)</f>
        <v>0.38330666666666663</v>
      </c>
      <c r="R106" s="41">
        <f t="shared" si="72"/>
        <v>9.0579999999999994E-2</v>
      </c>
      <c r="S106" s="27"/>
      <c r="T106" s="27"/>
      <c r="U106" s="27"/>
      <c r="V106" s="27"/>
      <c r="W106" s="52">
        <f t="shared" si="82"/>
        <v>0.95764128349995781</v>
      </c>
      <c r="X106" s="52">
        <f t="shared" si="83"/>
        <v>1.1726093365466221</v>
      </c>
      <c r="Y106" s="52">
        <f t="shared" si="96"/>
        <v>0.92181821832923727</v>
      </c>
      <c r="Z106" s="52">
        <f t="shared" si="97"/>
        <v>0.84875237721295471</v>
      </c>
      <c r="AA106" s="48">
        <v>0.3309298</v>
      </c>
      <c r="AB106" s="48">
        <v>0.11025600000000001</v>
      </c>
      <c r="AC106" s="258">
        <f t="shared" si="84"/>
        <v>1.9132664443271095</v>
      </c>
      <c r="AD106" s="48">
        <v>0.43884999920000001</v>
      </c>
      <c r="AE106" s="48">
        <v>0.1826599991</v>
      </c>
      <c r="AF106" s="258">
        <f t="shared" si="79"/>
        <v>1.6146549981635405</v>
      </c>
      <c r="AG106" s="49">
        <v>0.47606999999999999</v>
      </c>
      <c r="AH106" s="49">
        <v>0.21521000000000001</v>
      </c>
      <c r="AI106" s="48">
        <v>0.34556759999999997</v>
      </c>
      <c r="AJ106" s="48">
        <v>0.1843669</v>
      </c>
      <c r="AK106" s="48">
        <v>9.4026200000000004E-2</v>
      </c>
      <c r="AL106" s="48">
        <v>0.47606999999999999</v>
      </c>
      <c r="AM106" s="48">
        <v>0.21521000000000001</v>
      </c>
      <c r="AN106" s="55">
        <f t="shared" si="93"/>
        <v>0.40983903890000001</v>
      </c>
      <c r="AO106" s="55">
        <f t="shared" si="94"/>
        <v>0.1350844122</v>
      </c>
      <c r="AP106" s="48"/>
      <c r="AQ106" s="258">
        <f t="shared" si="71"/>
        <v>1.9305320701473274</v>
      </c>
      <c r="AR106" s="48"/>
      <c r="AS106" s="48"/>
      <c r="AT106" s="48"/>
      <c r="AU106" s="48"/>
      <c r="AV106" s="259"/>
      <c r="AW106" s="258">
        <f t="shared" si="85"/>
        <v>1.763960721245325</v>
      </c>
      <c r="AX106" s="48">
        <v>0.31309999999999999</v>
      </c>
      <c r="AY106" s="48">
        <v>0.11119999999999999</v>
      </c>
      <c r="AZ106" s="258">
        <f t="shared" si="55"/>
        <v>1.8167887718417153</v>
      </c>
      <c r="BA106" s="48">
        <v>0.38125999999999999</v>
      </c>
      <c r="BB106" s="48">
        <v>9.0579999999999994E-2</v>
      </c>
      <c r="BC106" s="258">
        <f t="shared" si="59"/>
        <v>2.6609114854457849</v>
      </c>
      <c r="BD106" s="48">
        <v>0.40983903890000001</v>
      </c>
      <c r="BE106" s="48">
        <v>0.1350844122</v>
      </c>
      <c r="BF106" s="27"/>
    </row>
    <row r="107" spans="1:58" ht="15" x14ac:dyDescent="0.25">
      <c r="A107" s="8">
        <f t="shared" si="95"/>
        <v>2001</v>
      </c>
      <c r="B107" s="40">
        <f t="shared" si="86"/>
        <v>0.42798999879999999</v>
      </c>
      <c r="C107" s="40"/>
      <c r="D107" s="40">
        <f t="shared" si="87"/>
        <v>0.17267999980000001</v>
      </c>
      <c r="E107" s="40">
        <f t="shared" si="80"/>
        <v>0.34759747347499997</v>
      </c>
      <c r="F107" s="40"/>
      <c r="G107" s="40">
        <f t="shared" si="81"/>
        <v>0.11117547484999998</v>
      </c>
      <c r="H107" s="39">
        <f t="shared" si="89"/>
        <v>0.33418389999999998</v>
      </c>
      <c r="I107" s="39">
        <f t="shared" si="90"/>
        <v>0.1131867</v>
      </c>
      <c r="J107" s="40">
        <f t="shared" si="91"/>
        <v>0.41410655429999998</v>
      </c>
      <c r="K107" s="40">
        <f t="shared" si="92"/>
        <v>0.13386109169999999</v>
      </c>
      <c r="L107" s="39">
        <f t="shared" si="74"/>
        <v>0.36167243960000001</v>
      </c>
      <c r="M107" s="39">
        <f t="shared" si="75"/>
        <v>0.1140401077</v>
      </c>
      <c r="N107" s="40">
        <f t="shared" ref="N107" si="99">0.97*AX107</f>
        <v>0.28042700000000004</v>
      </c>
      <c r="O107" s="40">
        <f t="shared" si="98"/>
        <v>8.3613999999999994E-2</v>
      </c>
      <c r="P107" s="41">
        <f t="shared" si="76"/>
        <v>0.39589999999999997</v>
      </c>
      <c r="Q107" s="40"/>
      <c r="R107" s="41">
        <f t="shared" si="72"/>
        <v>9.375E-2</v>
      </c>
      <c r="S107" s="27"/>
      <c r="T107" s="27"/>
      <c r="U107" s="27"/>
      <c r="V107" s="27"/>
      <c r="W107" s="52">
        <f t="shared" si="82"/>
        <v>0.97696279732365954</v>
      </c>
      <c r="X107" s="52">
        <f t="shared" si="83"/>
        <v>1.2315954408204348</v>
      </c>
      <c r="Y107" s="52">
        <f t="shared" si="96"/>
        <v>0.95484460834839247</v>
      </c>
      <c r="Z107" s="52">
        <f t="shared" si="97"/>
        <v>0.94774972447859496</v>
      </c>
      <c r="AA107" s="48">
        <v>0.33418389999999998</v>
      </c>
      <c r="AB107" s="48">
        <v>0.1131867</v>
      </c>
      <c r="AC107" s="258">
        <f t="shared" si="84"/>
        <v>1.8874695377896136</v>
      </c>
      <c r="AD107" s="48">
        <v>0.42798999879999999</v>
      </c>
      <c r="AE107" s="48">
        <v>0.17267999980000001</v>
      </c>
      <c r="AF107" s="258">
        <f t="shared" si="79"/>
        <v>1.6506868654328457</v>
      </c>
      <c r="AG107" s="49">
        <v>0.44823000000000002</v>
      </c>
      <c r="AH107" s="49">
        <v>0.1822</v>
      </c>
      <c r="AI107" s="48">
        <v>0.34206409999999998</v>
      </c>
      <c r="AJ107" s="48">
        <v>0.18726000000000001</v>
      </c>
      <c r="AK107" s="48">
        <v>9.1902499999999998E-2</v>
      </c>
      <c r="AL107" s="48">
        <v>0.44823000000000002</v>
      </c>
      <c r="AM107" s="48">
        <v>0.1822</v>
      </c>
      <c r="AN107" s="55">
        <f t="shared" si="93"/>
        <v>0.41410655429999998</v>
      </c>
      <c r="AO107" s="55">
        <f t="shared" si="94"/>
        <v>0.13386109169999999</v>
      </c>
      <c r="AP107" s="48"/>
      <c r="AQ107" s="258">
        <f t="shared" si="71"/>
        <v>1.9625457632944694</v>
      </c>
      <c r="AR107" s="48"/>
      <c r="AS107" s="48">
        <v>0.36167243960000001</v>
      </c>
      <c r="AT107" s="48">
        <v>0.1140401077</v>
      </c>
      <c r="AU107" s="48"/>
      <c r="AV107" s="259">
        <f t="shared" si="88"/>
        <v>0.36167243960000001</v>
      </c>
      <c r="AW107" s="258">
        <f t="shared" si="85"/>
        <v>1.7690782016112296</v>
      </c>
      <c r="AX107" s="48">
        <v>0.28910000000000002</v>
      </c>
      <c r="AY107" s="48">
        <v>8.6199999999999999E-2</v>
      </c>
      <c r="AZ107" s="258">
        <f t="shared" si="55"/>
        <v>2.1076629022570113</v>
      </c>
      <c r="BA107" s="48">
        <v>0.39589999999999997</v>
      </c>
      <c r="BB107" s="48">
        <v>9.375E-2</v>
      </c>
      <c r="BC107" s="258">
        <f t="shared" si="59"/>
        <v>2.6710416573423603</v>
      </c>
      <c r="BD107" s="48">
        <v>0.41410655429999998</v>
      </c>
      <c r="BE107" s="48">
        <v>0.13386109169999999</v>
      </c>
      <c r="BF107" s="27"/>
    </row>
    <row r="108" spans="1:58" ht="15" x14ac:dyDescent="0.25">
      <c r="A108" s="8">
        <f t="shared" si="95"/>
        <v>2002</v>
      </c>
      <c r="B108" s="40">
        <f t="shared" si="86"/>
        <v>0.4272500025</v>
      </c>
      <c r="C108" s="40"/>
      <c r="D108" s="40">
        <f t="shared" si="87"/>
        <v>0.1705800006</v>
      </c>
      <c r="E108" s="40">
        <f t="shared" si="80"/>
        <v>0.34478530897500004</v>
      </c>
      <c r="F108" s="40"/>
      <c r="G108" s="40">
        <f t="shared" si="81"/>
        <v>0.10653786804999998</v>
      </c>
      <c r="H108" s="39">
        <f t="shared" si="89"/>
        <v>0.32850210000000002</v>
      </c>
      <c r="I108" s="39">
        <f t="shared" si="90"/>
        <v>0.109487</v>
      </c>
      <c r="J108" s="40">
        <f t="shared" si="91"/>
        <v>0.41013497180000003</v>
      </c>
      <c r="K108" s="40">
        <f t="shared" si="92"/>
        <v>0.1302581951</v>
      </c>
      <c r="L108" s="39">
        <f t="shared" si="74"/>
        <v>0.36110416410000001</v>
      </c>
      <c r="M108" s="39">
        <f t="shared" si="75"/>
        <v>0.11050627709999999</v>
      </c>
      <c r="N108" s="40">
        <f t="shared" si="57"/>
        <v>0.27939999999999998</v>
      </c>
      <c r="O108" s="40">
        <f t="shared" si="58"/>
        <v>7.5899999999999995E-2</v>
      </c>
      <c r="P108" s="41">
        <f t="shared" si="76"/>
        <v>0.40556999999999999</v>
      </c>
      <c r="Q108" s="40"/>
      <c r="R108" s="41">
        <f t="shared" si="72"/>
        <v>9.5130000000000006E-2</v>
      </c>
      <c r="S108" s="27"/>
      <c r="T108" s="27"/>
      <c r="U108" s="27"/>
      <c r="V108" s="27"/>
      <c r="W108" s="52">
        <f t="shared" si="82"/>
        <v>0.96598490426665595</v>
      </c>
      <c r="X108" s="52">
        <f t="shared" si="83"/>
        <v>1.2012239676475815</v>
      </c>
      <c r="Y108" s="52">
        <f t="shared" si="96"/>
        <v>0.97501141602008223</v>
      </c>
      <c r="Z108" s="52">
        <f t="shared" si="97"/>
        <v>1.0114438221168101</v>
      </c>
      <c r="AA108" s="48">
        <v>0.32850210000000002</v>
      </c>
      <c r="AB108" s="48">
        <v>0.109487</v>
      </c>
      <c r="AC108" s="258">
        <f t="shared" si="84"/>
        <v>1.9126880628138494</v>
      </c>
      <c r="AD108" s="48">
        <v>0.4272500025</v>
      </c>
      <c r="AE108" s="48">
        <v>0.1705800006</v>
      </c>
      <c r="AF108" s="258">
        <f t="shared" si="79"/>
        <v>1.6632126240351424</v>
      </c>
      <c r="AG108" s="49">
        <v>0.43819999999999998</v>
      </c>
      <c r="AH108" s="49">
        <v>0.16864999999999999</v>
      </c>
      <c r="AI108" s="48">
        <v>0.34006960000000003</v>
      </c>
      <c r="AJ108" s="48">
        <v>0.1889681</v>
      </c>
      <c r="AK108" s="48">
        <v>9.1146199999999997E-2</v>
      </c>
      <c r="AL108" s="48">
        <v>0.43819999999999998</v>
      </c>
      <c r="AM108" s="48">
        <v>0.16864999999999999</v>
      </c>
      <c r="AN108" s="55">
        <f t="shared" si="93"/>
        <v>0.41013497180000003</v>
      </c>
      <c r="AO108" s="55">
        <f t="shared" si="94"/>
        <v>0.1302581951</v>
      </c>
      <c r="AP108" s="48"/>
      <c r="AQ108" s="258">
        <f t="shared" si="71"/>
        <v>1.9925151033450532</v>
      </c>
      <c r="AR108" s="48"/>
      <c r="AS108" s="48">
        <v>0.36110416410000001</v>
      </c>
      <c r="AT108" s="48">
        <v>0.11050627709999999</v>
      </c>
      <c r="AU108" s="48"/>
      <c r="AV108" s="259">
        <f t="shared" si="88"/>
        <v>0.36110416410000001</v>
      </c>
      <c r="AW108" s="258">
        <f t="shared" si="85"/>
        <v>1.7879503434244959</v>
      </c>
      <c r="AX108" s="48">
        <v>0.27939999999999998</v>
      </c>
      <c r="AY108" s="48">
        <v>7.5899999999999995E-2</v>
      </c>
      <c r="AZ108" s="258">
        <f t="shared" si="55"/>
        <v>2.3040658456713872</v>
      </c>
      <c r="BA108" s="48">
        <v>0.40556999999999999</v>
      </c>
      <c r="BB108" s="48">
        <v>9.5130000000000006E-2</v>
      </c>
      <c r="BC108" s="258">
        <f t="shared" si="59"/>
        <v>2.7008655740676257</v>
      </c>
      <c r="BD108" s="48">
        <v>0.41013497180000003</v>
      </c>
      <c r="BE108" s="48">
        <v>0.1302581951</v>
      </c>
      <c r="BF108" s="27"/>
    </row>
    <row r="109" spans="1:58" ht="15" x14ac:dyDescent="0.25">
      <c r="A109" s="8">
        <f t="shared" si="95"/>
        <v>2003</v>
      </c>
      <c r="B109" s="40">
        <f t="shared" si="86"/>
        <v>0.42865000110000001</v>
      </c>
      <c r="C109" s="40"/>
      <c r="D109" s="40">
        <f t="shared" si="87"/>
        <v>0.1720200013</v>
      </c>
      <c r="E109" s="40">
        <f t="shared" si="80"/>
        <v>0.34474120617500004</v>
      </c>
      <c r="F109" s="40"/>
      <c r="G109" s="40">
        <f t="shared" si="81"/>
        <v>0.10687453505</v>
      </c>
      <c r="H109" s="39">
        <f t="shared" si="89"/>
        <v>0.33245530000000001</v>
      </c>
      <c r="I109" s="39">
        <f t="shared" si="90"/>
        <v>0.1135222</v>
      </c>
      <c r="J109" s="40">
        <f t="shared" si="91"/>
        <v>0.4140215364</v>
      </c>
      <c r="K109" s="40">
        <f t="shared" si="92"/>
        <v>0.13239406989999999</v>
      </c>
      <c r="L109" s="39">
        <f t="shared" si="74"/>
        <v>0.35518798829999998</v>
      </c>
      <c r="M109" s="39">
        <f t="shared" si="75"/>
        <v>0.1053818703</v>
      </c>
      <c r="N109" s="40">
        <f t="shared" si="57"/>
        <v>0.27729999999999999</v>
      </c>
      <c r="O109" s="40">
        <f t="shared" si="58"/>
        <v>7.6200000000000004E-2</v>
      </c>
      <c r="P109" s="41">
        <f t="shared" si="76"/>
        <v>0.41208</v>
      </c>
      <c r="Q109" s="40"/>
      <c r="R109" s="41">
        <f t="shared" si="72"/>
        <v>9.7960000000000005E-2</v>
      </c>
      <c r="S109" s="27"/>
      <c r="T109" s="27"/>
      <c r="U109" s="27"/>
      <c r="V109" s="27"/>
      <c r="W109" s="52">
        <f t="shared" si="82"/>
        <v>0.96297563271660824</v>
      </c>
      <c r="X109" s="52">
        <f t="shared" si="83"/>
        <v>1.1516713214847669</v>
      </c>
      <c r="Y109" s="52">
        <f t="shared" si="96"/>
        <v>0.96267433489792709</v>
      </c>
      <c r="Z109" s="52">
        <f t="shared" si="97"/>
        <v>0.98140119408945692</v>
      </c>
      <c r="AA109" s="48">
        <v>0.33245530000000001</v>
      </c>
      <c r="AB109" s="48">
        <v>0.1135222</v>
      </c>
      <c r="AC109" s="258">
        <f t="shared" si="84"/>
        <v>1.874950062818542</v>
      </c>
      <c r="AD109" s="48">
        <v>0.42865000110000001</v>
      </c>
      <c r="AE109" s="48">
        <v>0.1720200013</v>
      </c>
      <c r="AF109" s="258">
        <f t="shared" si="79"/>
        <v>1.6570664043018479</v>
      </c>
      <c r="AG109" s="49">
        <v>0.44527</v>
      </c>
      <c r="AH109" s="49">
        <v>0.17527999999999999</v>
      </c>
      <c r="AI109" s="48">
        <v>0.34523749999999997</v>
      </c>
      <c r="AJ109" s="48">
        <v>0.18795529999999999</v>
      </c>
      <c r="AK109" s="48">
        <v>9.8571699999999998E-2</v>
      </c>
      <c r="AL109" s="48">
        <v>0.44527</v>
      </c>
      <c r="AM109" s="48">
        <v>0.17527999999999999</v>
      </c>
      <c r="AN109" s="55">
        <f t="shared" si="93"/>
        <v>0.4140215364</v>
      </c>
      <c r="AO109" s="55">
        <f t="shared" si="94"/>
        <v>0.13239406989999999</v>
      </c>
      <c r="AP109" s="48"/>
      <c r="AQ109" s="258">
        <f t="shared" si="71"/>
        <v>1.9808036347257849</v>
      </c>
      <c r="AR109" s="48"/>
      <c r="AS109" s="48">
        <v>0.35518798829999998</v>
      </c>
      <c r="AT109" s="48">
        <v>0.1053818703</v>
      </c>
      <c r="AU109" s="48"/>
      <c r="AV109" s="259">
        <f t="shared" si="88"/>
        <v>0.35518798829999998</v>
      </c>
      <c r="AW109" s="258">
        <f t="shared" si="85"/>
        <v>1.766008233560195</v>
      </c>
      <c r="AX109" s="48">
        <v>0.27729999999999999</v>
      </c>
      <c r="AY109" s="48">
        <v>7.6200000000000004E-2</v>
      </c>
      <c r="AZ109" s="258">
        <f t="shared" si="55"/>
        <v>2.2778778560590167</v>
      </c>
      <c r="BA109" s="48">
        <v>0.41208</v>
      </c>
      <c r="BB109" s="48">
        <v>9.7960000000000005E-2</v>
      </c>
      <c r="BC109" s="258">
        <f t="shared" si="59"/>
        <v>2.6590989449557272</v>
      </c>
      <c r="BD109" s="48">
        <v>0.4140215364</v>
      </c>
      <c r="BE109" s="48">
        <v>0.13239406989999999</v>
      </c>
      <c r="BF109" s="27"/>
    </row>
    <row r="110" spans="1:58" ht="15" x14ac:dyDescent="0.25">
      <c r="A110" s="8">
        <f t="shared" si="95"/>
        <v>2004</v>
      </c>
      <c r="B110" s="40">
        <f t="shared" si="86"/>
        <v>0.43902999970000001</v>
      </c>
      <c r="C110" s="40"/>
      <c r="D110" s="40">
        <f t="shared" si="87"/>
        <v>0.1832199997</v>
      </c>
      <c r="E110" s="40">
        <f t="shared" si="80"/>
        <v>0.34645489940000002</v>
      </c>
      <c r="F110" s="40"/>
      <c r="G110" s="40">
        <f t="shared" si="81"/>
        <v>0.10972785959999999</v>
      </c>
      <c r="H110" s="39">
        <f t="shared" si="89"/>
        <v>0.33534370000000002</v>
      </c>
      <c r="I110" s="39">
        <f t="shared" si="90"/>
        <v>0.11617189999999999</v>
      </c>
      <c r="J110" s="40">
        <f t="shared" si="91"/>
        <v>0.4082777836</v>
      </c>
      <c r="K110" s="40">
        <f t="shared" si="92"/>
        <v>0.1330055456</v>
      </c>
      <c r="L110" s="39">
        <f t="shared" si="74"/>
        <v>0.36009811400000002</v>
      </c>
      <c r="M110" s="39">
        <f t="shared" si="75"/>
        <v>0.11103399279999999</v>
      </c>
      <c r="N110" s="40">
        <f t="shared" si="57"/>
        <v>0.28210000000000002</v>
      </c>
      <c r="O110" s="40">
        <f t="shared" si="58"/>
        <v>7.8700000000000006E-2</v>
      </c>
      <c r="P110" s="41">
        <f t="shared" si="76"/>
        <v>0.42154000000000003</v>
      </c>
      <c r="Q110" s="40"/>
      <c r="R110" s="41">
        <f t="shared" si="72"/>
        <v>0.10469000000000001</v>
      </c>
      <c r="S110" s="27"/>
      <c r="T110" s="27"/>
      <c r="U110" s="27"/>
      <c r="V110" s="27"/>
      <c r="W110" s="52">
        <f t="shared" si="82"/>
        <v>0.96545792384211981</v>
      </c>
      <c r="X110" s="52">
        <f t="shared" si="83"/>
        <v>1.1344901030370087</v>
      </c>
      <c r="Y110" s="52">
        <f t="shared" si="96"/>
        <v>0.94620573654604623</v>
      </c>
      <c r="Z110" s="52">
        <f t="shared" si="97"/>
        <v>0.92755530653571605</v>
      </c>
      <c r="AA110" s="48">
        <v>0.33534370000000002</v>
      </c>
      <c r="AB110" s="48">
        <v>0.11617189999999999</v>
      </c>
      <c r="AC110" s="258">
        <f t="shared" si="84"/>
        <v>1.8531870369458145</v>
      </c>
      <c r="AD110" s="48">
        <v>0.43902999970000001</v>
      </c>
      <c r="AE110" s="48">
        <v>0.1832199997</v>
      </c>
      <c r="AF110" s="258">
        <f t="shared" si="79"/>
        <v>1.6116589192594029</v>
      </c>
      <c r="AG110" s="49">
        <v>0.46399000000000001</v>
      </c>
      <c r="AH110" s="49">
        <v>0.19753000000000001</v>
      </c>
      <c r="AI110" s="48">
        <v>0.34734159999999997</v>
      </c>
      <c r="AJ110" s="48">
        <v>0.1872385</v>
      </c>
      <c r="AK110" s="48">
        <v>0.10240009999999999</v>
      </c>
      <c r="AL110" s="48">
        <v>0.46399000000000001</v>
      </c>
      <c r="AM110" s="48">
        <v>0.19753000000000001</v>
      </c>
      <c r="AN110" s="55">
        <f t="shared" si="93"/>
        <v>0.4082777836</v>
      </c>
      <c r="AO110" s="55">
        <f t="shared" si="94"/>
        <v>0.1330055456</v>
      </c>
      <c r="AP110" s="48"/>
      <c r="AQ110" s="258">
        <f t="shared" si="71"/>
        <v>1.9496445776370912</v>
      </c>
      <c r="AR110" s="48"/>
      <c r="AS110" s="48">
        <v>0.36009811400000002</v>
      </c>
      <c r="AT110" s="48">
        <v>0.11103399279999999</v>
      </c>
      <c r="AU110" s="48"/>
      <c r="AV110" s="259">
        <f t="shared" si="88"/>
        <v>0.36009811400000002</v>
      </c>
      <c r="AW110" s="258">
        <f t="shared" si="85"/>
        <v>1.7324229781026088</v>
      </c>
      <c r="AX110" s="48">
        <v>0.28210000000000002</v>
      </c>
      <c r="AY110" s="48">
        <v>7.8700000000000006E-2</v>
      </c>
      <c r="AZ110" s="258">
        <f t="shared" si="55"/>
        <v>2.2443079772244721</v>
      </c>
      <c r="BA110" s="48">
        <v>0.42154000000000003</v>
      </c>
      <c r="BB110" s="48">
        <v>0.10469000000000001</v>
      </c>
      <c r="BC110" s="258">
        <f t="shared" si="59"/>
        <v>2.5312200131346052</v>
      </c>
      <c r="BD110" s="48">
        <v>0.4082777836</v>
      </c>
      <c r="BE110" s="48">
        <v>0.1330055456</v>
      </c>
      <c r="BF110" s="27"/>
    </row>
    <row r="111" spans="1:58" ht="15" x14ac:dyDescent="0.25">
      <c r="A111" s="8">
        <f t="shared" si="95"/>
        <v>2005</v>
      </c>
      <c r="B111" s="40">
        <f t="shared" si="86"/>
        <v>0.4506100006</v>
      </c>
      <c r="C111" s="40">
        <f>AVERAGE(B110:B112)</f>
        <v>0.44997666753333337</v>
      </c>
      <c r="D111" s="40">
        <f t="shared" si="87"/>
        <v>0.1937199999</v>
      </c>
      <c r="E111" s="40">
        <f t="shared" si="80"/>
        <v>0.358177529025</v>
      </c>
      <c r="F111" s="40">
        <f>AVERAGE(E110:E112)</f>
        <v>0.35508251198333335</v>
      </c>
      <c r="G111" s="40">
        <f t="shared" si="81"/>
        <v>0.119045335925</v>
      </c>
      <c r="H111" s="39">
        <f t="shared" si="89"/>
        <v>0.33379959999999997</v>
      </c>
      <c r="I111" s="39">
        <f t="shared" si="90"/>
        <v>0.1147103</v>
      </c>
      <c r="J111" s="40">
        <f t="shared" si="91"/>
        <v>0.41608955199999997</v>
      </c>
      <c r="K111" s="40">
        <f t="shared" si="92"/>
        <v>0.1422375381</v>
      </c>
      <c r="L111" s="39">
        <f t="shared" si="74"/>
        <v>0.38512096410000002</v>
      </c>
      <c r="M111" s="39">
        <f t="shared" si="75"/>
        <v>0.12933350560000001</v>
      </c>
      <c r="N111" s="40">
        <f t="shared" si="57"/>
        <v>0.29770000000000002</v>
      </c>
      <c r="O111" s="40">
        <f t="shared" si="58"/>
        <v>8.9899999999999994E-2</v>
      </c>
      <c r="P111" s="41">
        <f t="shared" si="76"/>
        <v>0.42432999999999998</v>
      </c>
      <c r="Q111" s="40">
        <f>AVERAGE(P110:P112)</f>
        <v>0.42446333333333336</v>
      </c>
      <c r="R111" s="41">
        <f t="shared" si="72"/>
        <v>0.11039</v>
      </c>
      <c r="S111" s="27"/>
      <c r="T111" s="27"/>
      <c r="U111" s="27"/>
      <c r="V111" s="27"/>
      <c r="W111" s="52">
        <f t="shared" si="82"/>
        <v>0.97061290003663792</v>
      </c>
      <c r="X111" s="52">
        <f t="shared" si="83"/>
        <v>1.1447482528439001</v>
      </c>
      <c r="Y111" s="52">
        <f t="shared" si="96"/>
        <v>0.93228369388008436</v>
      </c>
      <c r="Z111" s="52">
        <f t="shared" si="97"/>
        <v>0.8839204229786457</v>
      </c>
      <c r="AA111" s="48">
        <v>0.33379959999999997</v>
      </c>
      <c r="AB111" s="48">
        <v>0.1147103</v>
      </c>
      <c r="AC111" s="258">
        <f t="shared" si="84"/>
        <v>1.8652658641660564</v>
      </c>
      <c r="AD111" s="48">
        <v>0.4506100006</v>
      </c>
      <c r="AE111" s="48">
        <v>0.1937199999</v>
      </c>
      <c r="AF111" s="258">
        <f t="shared" si="79"/>
        <v>1.5788469018550719</v>
      </c>
      <c r="AG111" s="49">
        <v>0.48334000000000005</v>
      </c>
      <c r="AH111" s="49">
        <v>0.21915999999999999</v>
      </c>
      <c r="AI111" s="48">
        <v>0.34390599999999999</v>
      </c>
      <c r="AJ111" s="48">
        <v>0.18995390000000001</v>
      </c>
      <c r="AK111" s="48">
        <v>0.10020569999999999</v>
      </c>
      <c r="AL111" s="48">
        <v>0.48333999999999999</v>
      </c>
      <c r="AM111" s="48">
        <v>0.21915999999999999</v>
      </c>
      <c r="AN111" s="55">
        <f t="shared" si="93"/>
        <v>0.41608955199999997</v>
      </c>
      <c r="AO111" s="55">
        <f t="shared" si="94"/>
        <v>0.1422375381</v>
      </c>
      <c r="AP111" s="48"/>
      <c r="AQ111" s="258">
        <f t="shared" si="71"/>
        <v>1.8732645984607998</v>
      </c>
      <c r="AR111" s="48"/>
      <c r="AS111" s="48">
        <v>0.38512096410000002</v>
      </c>
      <c r="AT111" s="48">
        <v>0.12933350560000001</v>
      </c>
      <c r="AU111" s="48"/>
      <c r="AV111" s="259">
        <f t="shared" si="88"/>
        <v>0.38512096410000002</v>
      </c>
      <c r="AW111" s="258">
        <f t="shared" si="85"/>
        <v>1.7220563830105642</v>
      </c>
      <c r="AX111" s="48">
        <v>0.29770000000000002</v>
      </c>
      <c r="AY111" s="48">
        <v>8.9899999999999994E-2</v>
      </c>
      <c r="AZ111" s="258">
        <f t="shared" ref="AZ111:AZ121" si="100">LN(10)/LN(AY111/(0.1*AX111))</f>
        <v>2.0834164222090559</v>
      </c>
      <c r="BA111" s="48">
        <v>0.42432999999999998</v>
      </c>
      <c r="BB111" s="48">
        <v>0.11039</v>
      </c>
      <c r="BC111" s="258">
        <f t="shared" si="59"/>
        <v>2.4083270547136868</v>
      </c>
      <c r="BD111" s="48">
        <v>0.41608955199999997</v>
      </c>
      <c r="BE111" s="48">
        <v>0.1422375381</v>
      </c>
      <c r="BF111" s="27"/>
    </row>
    <row r="112" spans="1:58" ht="15" x14ac:dyDescent="0.25">
      <c r="A112" s="8">
        <f t="shared" si="95"/>
        <v>2006</v>
      </c>
      <c r="B112" s="40">
        <f t="shared" si="86"/>
        <v>0.4602900023</v>
      </c>
      <c r="C112" s="40"/>
      <c r="D112" s="40">
        <f t="shared" si="87"/>
        <v>0.2010000019</v>
      </c>
      <c r="E112" s="40">
        <f t="shared" si="80"/>
        <v>0.36061510752499998</v>
      </c>
      <c r="F112" s="40"/>
      <c r="G112" s="40">
        <f t="shared" si="81"/>
        <v>0.12202602792499999</v>
      </c>
      <c r="H112" s="39">
        <f t="shared" si="89"/>
        <v>0.33183049999999997</v>
      </c>
      <c r="I112" s="39">
        <f t="shared" si="90"/>
        <v>0.11235530000000001</v>
      </c>
      <c r="J112" s="40">
        <f t="shared" si="91"/>
        <v>0.4199</v>
      </c>
      <c r="K112" s="40">
        <f t="shared" si="92"/>
        <v>0.1482</v>
      </c>
      <c r="L112" s="39">
        <f t="shared" si="74"/>
        <v>0.38352993010000003</v>
      </c>
      <c r="M112" s="39">
        <f t="shared" si="75"/>
        <v>0.1322488117</v>
      </c>
      <c r="N112" s="40">
        <f t="shared" ref="N112:N121" si="101">AX112</f>
        <v>0.30719999999999997</v>
      </c>
      <c r="O112" s="40">
        <f t="shared" ref="O112:O121" si="102">AY112</f>
        <v>9.5299999999999996E-2</v>
      </c>
      <c r="P112" s="41">
        <f t="shared" si="76"/>
        <v>0.42752000000000001</v>
      </c>
      <c r="Q112" s="40"/>
      <c r="R112" s="41">
        <f t="shared" si="72"/>
        <v>0.11312</v>
      </c>
      <c r="S112" s="27"/>
      <c r="T112" s="27"/>
      <c r="U112" s="27"/>
      <c r="V112" s="27"/>
      <c r="W112" s="52">
        <f t="shared" si="82"/>
        <v>0.95285276791495743</v>
      </c>
      <c r="X112" s="52">
        <f t="shared" si="83"/>
        <v>1.0658115912333426</v>
      </c>
      <c r="Y112" s="52">
        <f t="shared" si="96"/>
        <v>0.93327251074614759</v>
      </c>
      <c r="Z112" s="52">
        <f t="shared" si="97"/>
        <v>0.88069053980633571</v>
      </c>
      <c r="AA112" s="48">
        <v>0.33183049999999997</v>
      </c>
      <c r="AB112" s="48">
        <v>0.11235530000000001</v>
      </c>
      <c r="AC112" s="258">
        <f t="shared" si="84"/>
        <v>1.8879420947003158</v>
      </c>
      <c r="AD112" s="48">
        <v>0.4602900023</v>
      </c>
      <c r="AE112" s="48">
        <v>0.2010000019</v>
      </c>
      <c r="AF112" s="258">
        <f t="shared" si="79"/>
        <v>1.5620984440565597</v>
      </c>
      <c r="AG112" s="49">
        <v>0.49320000000000003</v>
      </c>
      <c r="AH112" s="49">
        <v>0.22823000000000002</v>
      </c>
      <c r="AI112" s="48">
        <v>0.34824949999999999</v>
      </c>
      <c r="AJ112" s="48">
        <v>0.18902440000000001</v>
      </c>
      <c r="AK112" s="48">
        <v>0.1054176</v>
      </c>
      <c r="AL112" s="48">
        <v>0.49320000000000003</v>
      </c>
      <c r="AM112" s="48">
        <v>0.22822999999999999</v>
      </c>
      <c r="AN112" s="55">
        <f t="shared" si="93"/>
        <v>0.4199</v>
      </c>
      <c r="AO112" s="55">
        <f t="shared" si="94"/>
        <v>0.1482</v>
      </c>
      <c r="AP112" s="48"/>
      <c r="AQ112" s="258">
        <f t="shared" si="71"/>
        <v>1.8258092891735651</v>
      </c>
      <c r="AR112" s="48"/>
      <c r="AS112" s="48">
        <v>0.38352993010000003</v>
      </c>
      <c r="AT112" s="48">
        <v>0.1322488117</v>
      </c>
      <c r="AU112" s="48"/>
      <c r="AV112" s="259">
        <f t="shared" si="88"/>
        <v>0.38352993010000003</v>
      </c>
      <c r="AW112" s="258">
        <f t="shared" si="85"/>
        <v>1.7250202693784378</v>
      </c>
      <c r="AX112" s="48">
        <v>0.30719999999999997</v>
      </c>
      <c r="AY112" s="48">
        <v>9.5299999999999996E-2</v>
      </c>
      <c r="AZ112" s="258">
        <f t="shared" si="100"/>
        <v>2.0338775280446324</v>
      </c>
      <c r="BA112" s="48">
        <v>0.42752000000000001</v>
      </c>
      <c r="BB112" s="48">
        <v>0.11312</v>
      </c>
      <c r="BC112" s="258">
        <f t="shared" si="59"/>
        <v>2.3663992509675236</v>
      </c>
      <c r="BD112" s="48">
        <v>0.4199</v>
      </c>
      <c r="BE112" s="48">
        <v>0.1482</v>
      </c>
      <c r="BF112" s="27"/>
    </row>
    <row r="113" spans="1:58" ht="15" x14ac:dyDescent="0.25">
      <c r="A113" s="8">
        <f t="shared" si="95"/>
        <v>2007</v>
      </c>
      <c r="B113" s="40">
        <f t="shared" si="86"/>
        <v>0.45795000050000001</v>
      </c>
      <c r="C113" s="40"/>
      <c r="D113" s="40">
        <f t="shared" si="87"/>
        <v>0.19867000069999999</v>
      </c>
      <c r="E113" s="40">
        <f t="shared" si="80"/>
        <v>0.36933130235</v>
      </c>
      <c r="F113" s="40"/>
      <c r="G113" s="40">
        <f t="shared" si="81"/>
        <v>0.127771159425</v>
      </c>
      <c r="H113" s="39">
        <f t="shared" si="89"/>
        <v>0.3387307</v>
      </c>
      <c r="I113" s="39">
        <f t="shared" si="90"/>
        <v>0.1168608</v>
      </c>
      <c r="J113" s="40">
        <f t="shared" si="91"/>
        <v>0.42615273259999997</v>
      </c>
      <c r="K113" s="40">
        <f t="shared" si="92"/>
        <v>0.15440000000000001</v>
      </c>
      <c r="L113" s="39">
        <f t="shared" si="74"/>
        <v>0.39545337679999998</v>
      </c>
      <c r="M113" s="39">
        <f t="shared" si="75"/>
        <v>0.14035783769999999</v>
      </c>
      <c r="N113" s="40">
        <f t="shared" si="101"/>
        <v>0.3169884</v>
      </c>
      <c r="O113" s="40">
        <f t="shared" si="102"/>
        <v>9.9465999999999999E-2</v>
      </c>
      <c r="P113" s="41">
        <f t="shared" si="76"/>
        <v>0.42962</v>
      </c>
      <c r="Q113" s="40"/>
      <c r="R113" s="41">
        <f t="shared" si="72"/>
        <v>0.11347</v>
      </c>
      <c r="S113" s="27"/>
      <c r="T113" s="27"/>
      <c r="U113" s="27"/>
      <c r="V113" s="27"/>
      <c r="W113" s="52">
        <f t="shared" si="82"/>
        <v>0.96365662453172873</v>
      </c>
      <c r="X113" s="52">
        <f t="shared" si="83"/>
        <v>1.0716848244745241</v>
      </c>
      <c r="Y113" s="52">
        <f t="shared" si="96"/>
        <v>0.92068757639726584</v>
      </c>
      <c r="Z113" s="52">
        <f t="shared" si="97"/>
        <v>0.84529634812577115</v>
      </c>
      <c r="AA113" s="48">
        <v>0.3387307</v>
      </c>
      <c r="AB113" s="48">
        <v>0.1168608</v>
      </c>
      <c r="AC113" s="258">
        <f t="shared" si="84"/>
        <v>1.8593778716309128</v>
      </c>
      <c r="AD113" s="48">
        <v>0.45795000050000001</v>
      </c>
      <c r="AE113" s="48">
        <v>0.19867000069999999</v>
      </c>
      <c r="AF113" s="258">
        <f t="shared" si="79"/>
        <v>1.5690846896889201</v>
      </c>
      <c r="AG113" s="49">
        <v>0.49740000000000001</v>
      </c>
      <c r="AH113" s="49">
        <v>0.23502999999999999</v>
      </c>
      <c r="AI113" s="48">
        <v>0.35150559999999997</v>
      </c>
      <c r="AJ113" s="48">
        <v>0.1886014</v>
      </c>
      <c r="AK113" s="48">
        <v>0.109044</v>
      </c>
      <c r="AL113" s="48">
        <v>0.49740000000000001</v>
      </c>
      <c r="AM113" s="48">
        <v>0.23502999999999999</v>
      </c>
      <c r="AN113" s="55">
        <f t="shared" si="93"/>
        <v>0.42615273259999997</v>
      </c>
      <c r="AO113" s="55">
        <f t="shared" si="94"/>
        <v>0.15440000000000001</v>
      </c>
      <c r="AP113" s="48"/>
      <c r="AQ113" s="258">
        <f t="shared" si="71"/>
        <v>1.7886463293034092</v>
      </c>
      <c r="AR113" s="48"/>
      <c r="AS113" s="48">
        <v>0.39545337679999998</v>
      </c>
      <c r="AT113" s="48">
        <v>0.14035783769999999</v>
      </c>
      <c r="AU113" s="48"/>
      <c r="AV113" s="259">
        <f t="shared" si="88"/>
        <v>0.39545337679999998</v>
      </c>
      <c r="AW113" s="258">
        <f t="shared" si="85"/>
        <v>1.7142312806599165</v>
      </c>
      <c r="AX113" s="48">
        <v>0.3169884</v>
      </c>
      <c r="AY113" s="48">
        <v>9.9465999999999999E-2</v>
      </c>
      <c r="AZ113" s="258">
        <f t="shared" si="100"/>
        <v>2.013566267871898</v>
      </c>
      <c r="BA113" s="48">
        <v>0.42962</v>
      </c>
      <c r="BB113" s="48">
        <v>0.11347</v>
      </c>
      <c r="BC113" s="258">
        <f t="shared" si="59"/>
        <v>2.3708111566912029</v>
      </c>
      <c r="BD113" s="48">
        <v>0.42615273259999997</v>
      </c>
      <c r="BE113" s="48">
        <v>0.15440000000000001</v>
      </c>
      <c r="BF113" s="27"/>
    </row>
    <row r="114" spans="1:58" ht="15" x14ac:dyDescent="0.25">
      <c r="A114" s="8">
        <f t="shared" si="95"/>
        <v>2008</v>
      </c>
      <c r="B114" s="40">
        <f t="shared" si="86"/>
        <v>0.45306000390000001</v>
      </c>
      <c r="C114" s="40"/>
      <c r="D114" s="40">
        <f t="shared" si="87"/>
        <v>0.19519999900000001</v>
      </c>
      <c r="E114" s="40">
        <f t="shared" si="80"/>
        <v>0.36377273194999998</v>
      </c>
      <c r="F114" s="40"/>
      <c r="G114" s="40">
        <f t="shared" si="81"/>
        <v>0.12620164857500002</v>
      </c>
      <c r="H114" s="39">
        <f t="shared" si="89"/>
        <v>0.33725810000000001</v>
      </c>
      <c r="I114" s="39">
        <f t="shared" si="90"/>
        <v>0.1156988</v>
      </c>
      <c r="J114" s="40">
        <f t="shared" si="91"/>
        <v>0.41479105960000001</v>
      </c>
      <c r="K114" s="40">
        <f t="shared" si="92"/>
        <v>0.15404681810000001</v>
      </c>
      <c r="L114" s="39">
        <f t="shared" si="74"/>
        <v>0.4002855682</v>
      </c>
      <c r="M114" s="39">
        <f t="shared" si="75"/>
        <v>0.1451653862</v>
      </c>
      <c r="N114" s="40">
        <f t="shared" si="101"/>
        <v>0.30275619999999998</v>
      </c>
      <c r="O114" s="40">
        <f t="shared" si="102"/>
        <v>8.9895589999999997E-2</v>
      </c>
      <c r="P114" s="41">
        <f t="shared" si="76"/>
        <v>0.42286000000000001</v>
      </c>
      <c r="Q114" s="40"/>
      <c r="R114" s="41">
        <f t="shared" si="72"/>
        <v>0.10896</v>
      </c>
      <c r="S114" s="27"/>
      <c r="T114" s="27"/>
      <c r="U114" s="27"/>
      <c r="V114" s="27"/>
      <c r="W114" s="52">
        <f t="shared" si="82"/>
        <v>0.97481863317090123</v>
      </c>
      <c r="X114" s="52">
        <f t="shared" si="83"/>
        <v>1.1286630715562249</v>
      </c>
      <c r="Y114" s="52">
        <f t="shared" si="96"/>
        <v>0.93941279733764615</v>
      </c>
      <c r="Z114" s="52">
        <f t="shared" si="97"/>
        <v>0.93192017091568802</v>
      </c>
      <c r="AA114" s="48">
        <v>0.33725810000000001</v>
      </c>
      <c r="AB114" s="48">
        <v>0.1156988</v>
      </c>
      <c r="AC114" s="258">
        <f t="shared" si="84"/>
        <v>1.8678794140473802</v>
      </c>
      <c r="AD114" s="48">
        <v>0.45306000390000001</v>
      </c>
      <c r="AE114" s="48">
        <v>0.19519999900000001</v>
      </c>
      <c r="AF114" s="258">
        <f t="shared" si="79"/>
        <v>1.5764812040761105</v>
      </c>
      <c r="AG114" s="49">
        <v>0.48228000000000004</v>
      </c>
      <c r="AH114" s="49">
        <v>0.20946000000000001</v>
      </c>
      <c r="AI114" s="48">
        <v>0.3459701</v>
      </c>
      <c r="AJ114" s="48">
        <v>0.190002</v>
      </c>
      <c r="AK114" s="48">
        <v>0.10250960000000001</v>
      </c>
      <c r="AL114" s="48">
        <v>0.48227999999999999</v>
      </c>
      <c r="AM114" s="48">
        <v>0.20946000000000001</v>
      </c>
      <c r="AN114" s="55">
        <f t="shared" si="93"/>
        <v>0.41479105960000001</v>
      </c>
      <c r="AO114" s="55">
        <f t="shared" si="94"/>
        <v>0.15404681810000001</v>
      </c>
      <c r="AP114" s="48"/>
      <c r="AQ114" s="258">
        <f t="shared" si="71"/>
        <v>1.7549298540838625</v>
      </c>
      <c r="AR114" s="48"/>
      <c r="AS114" s="48">
        <v>0.4002855682</v>
      </c>
      <c r="AT114" s="48">
        <v>0.1451653862</v>
      </c>
      <c r="AU114" s="48"/>
      <c r="AV114" s="259">
        <f t="shared" si="88"/>
        <v>0.4002855682</v>
      </c>
      <c r="AW114" s="258">
        <f t="shared" si="85"/>
        <v>1.7221803090617454</v>
      </c>
      <c r="AX114" s="48">
        <v>0.30275619999999998</v>
      </c>
      <c r="AY114" s="48">
        <v>8.9895589999999997E-2</v>
      </c>
      <c r="AZ114" s="258">
        <f t="shared" si="100"/>
        <v>2.1157513090879903</v>
      </c>
      <c r="BA114" s="48">
        <v>0.42286000000000001</v>
      </c>
      <c r="BB114" s="48">
        <v>0.10896</v>
      </c>
      <c r="BC114" s="258">
        <f t="shared" si="59"/>
        <v>2.432672805485943</v>
      </c>
      <c r="BD114" s="48">
        <v>0.41479105960000001</v>
      </c>
      <c r="BE114" s="48">
        <v>0.15404681810000001</v>
      </c>
      <c r="BF114" s="27"/>
    </row>
    <row r="115" spans="1:58" ht="15" x14ac:dyDescent="0.25">
      <c r="A115" s="8">
        <f t="shared" si="95"/>
        <v>2009</v>
      </c>
      <c r="B115" s="40">
        <f t="shared" si="86"/>
        <v>0.44339999629999999</v>
      </c>
      <c r="C115" s="40"/>
      <c r="D115" s="40">
        <f t="shared" si="87"/>
        <v>0.18540999920000001</v>
      </c>
      <c r="E115" s="40">
        <f t="shared" si="80"/>
        <v>0.35887760870000002</v>
      </c>
      <c r="F115" s="40"/>
      <c r="G115" s="40">
        <f t="shared" si="81"/>
        <v>0.117955659125</v>
      </c>
      <c r="H115" s="39">
        <f t="shared" si="89"/>
        <v>0.32173499999999999</v>
      </c>
      <c r="I115" s="39">
        <f t="shared" si="90"/>
        <v>0.10175480000000001</v>
      </c>
      <c r="J115" s="40">
        <f t="shared" si="91"/>
        <v>0.41528421399999998</v>
      </c>
      <c r="K115" s="40">
        <f t="shared" si="92"/>
        <v>0.1542</v>
      </c>
      <c r="L115" s="39">
        <f t="shared" si="74"/>
        <v>0.39821762080000001</v>
      </c>
      <c r="M115" s="39">
        <f t="shared" si="75"/>
        <v>0.13174146649999999</v>
      </c>
      <c r="N115" s="40">
        <f t="shared" si="101"/>
        <v>0.30027359999999997</v>
      </c>
      <c r="O115" s="40">
        <f t="shared" si="102"/>
        <v>8.4126370000000006E-2</v>
      </c>
      <c r="P115" s="41">
        <f t="shared" si="76"/>
        <v>0.41313</v>
      </c>
      <c r="Q115" s="40"/>
      <c r="R115" s="41">
        <f t="shared" si="72"/>
        <v>0.10421999999999999</v>
      </c>
      <c r="S115" s="27"/>
      <c r="T115" s="27"/>
      <c r="U115" s="27"/>
      <c r="V115" s="27"/>
      <c r="W115" s="52">
        <f t="shared" si="82"/>
        <v>0.95138583532613719</v>
      </c>
      <c r="X115" s="52">
        <f t="shared" si="83"/>
        <v>1.0932101690071541</v>
      </c>
      <c r="Y115" s="52">
        <f t="shared" si="96"/>
        <v>0.95350736807019043</v>
      </c>
      <c r="Z115" s="52">
        <f t="shared" si="97"/>
        <v>1.0232904641536509</v>
      </c>
      <c r="AA115" s="48">
        <v>0.32173499999999999</v>
      </c>
      <c r="AB115" s="48">
        <v>0.10175480000000001</v>
      </c>
      <c r="AC115" s="258">
        <f t="shared" si="84"/>
        <v>1.99977363865999</v>
      </c>
      <c r="AD115" s="48">
        <v>0.44339999629999999</v>
      </c>
      <c r="AE115" s="48">
        <v>0.18540999920000001</v>
      </c>
      <c r="AF115" s="258">
        <f t="shared" si="79"/>
        <v>1.6094313530214235</v>
      </c>
      <c r="AG115" s="49">
        <v>0.46502000000000004</v>
      </c>
      <c r="AH115" s="49">
        <v>0.18118999999999999</v>
      </c>
      <c r="AI115" s="48">
        <v>0.33817510000000001</v>
      </c>
      <c r="AJ115" s="48">
        <v>0.1906717</v>
      </c>
      <c r="AK115" s="48">
        <v>9.3078900000000006E-2</v>
      </c>
      <c r="AL115" s="48">
        <v>0.46501999999999999</v>
      </c>
      <c r="AM115" s="48">
        <v>0.18118999999999999</v>
      </c>
      <c r="AN115" s="55">
        <f t="shared" si="93"/>
        <v>0.41528421399999998</v>
      </c>
      <c r="AO115" s="55">
        <f t="shared" si="94"/>
        <v>0.1542</v>
      </c>
      <c r="AP115" s="48"/>
      <c r="AQ115" s="258">
        <f t="shared" si="71"/>
        <v>1.7551898082202042</v>
      </c>
      <c r="AR115" s="48"/>
      <c r="AS115" s="48">
        <v>0.39821762080000001</v>
      </c>
      <c r="AT115" s="48">
        <v>0.13174146649999999</v>
      </c>
      <c r="AU115" s="48"/>
      <c r="AV115" s="259">
        <f t="shared" si="88"/>
        <v>0.39821762080000001</v>
      </c>
      <c r="AW115" s="258">
        <f t="shared" si="85"/>
        <v>1.8046024958407068</v>
      </c>
      <c r="AX115" s="48">
        <v>0.30027359999999997</v>
      </c>
      <c r="AY115" s="48">
        <v>8.4126370000000006E-2</v>
      </c>
      <c r="AZ115" s="258">
        <f t="shared" si="100"/>
        <v>2.2350614133080038</v>
      </c>
      <c r="BA115" s="48">
        <v>0.41313</v>
      </c>
      <c r="BB115" s="48">
        <v>0.10421999999999999</v>
      </c>
      <c r="BC115" s="258">
        <f t="shared" si="59"/>
        <v>2.4884019577313148</v>
      </c>
      <c r="BD115" s="48">
        <v>0.41528421399999998</v>
      </c>
      <c r="BE115" s="48">
        <v>0.1542</v>
      </c>
      <c r="BF115" s="27"/>
    </row>
    <row r="116" spans="1:58" ht="15" x14ac:dyDescent="0.25">
      <c r="A116" s="8">
        <v>2010</v>
      </c>
      <c r="B116" s="40">
        <f t="shared" si="86"/>
        <v>0.45750999650000002</v>
      </c>
      <c r="C116" s="40">
        <f>AVERAGE(B115:B117)</f>
        <v>0.45338333159999999</v>
      </c>
      <c r="D116" s="40">
        <f t="shared" si="87"/>
        <v>0.19799999900000001</v>
      </c>
      <c r="E116" s="40">
        <f t="shared" si="80"/>
        <v>0.35346103650000005</v>
      </c>
      <c r="F116" s="40">
        <f>AVERAGE(E115:E117)</f>
        <v>0.35632817279166668</v>
      </c>
      <c r="G116" s="40">
        <f t="shared" si="81"/>
        <v>0.1137718394</v>
      </c>
      <c r="H116" s="39">
        <f t="shared" si="89"/>
        <v>0.32604620000000001</v>
      </c>
      <c r="I116" s="39">
        <f t="shared" si="90"/>
        <v>0.10843700000000001</v>
      </c>
      <c r="J116" s="40">
        <f t="shared" si="91"/>
        <v>0.38082828130000002</v>
      </c>
      <c r="K116" s="40">
        <f t="shared" si="92"/>
        <v>0.1255</v>
      </c>
      <c r="L116" s="39">
        <f t="shared" si="74"/>
        <v>0.3970350647</v>
      </c>
      <c r="M116" s="39">
        <f t="shared" si="75"/>
        <v>0.13131283760000001</v>
      </c>
      <c r="N116" s="40">
        <f t="shared" si="101"/>
        <v>0.3099346</v>
      </c>
      <c r="O116" s="40">
        <f t="shared" si="102"/>
        <v>8.9837520000000004E-2</v>
      </c>
      <c r="P116" s="41">
        <f t="shared" si="76"/>
        <v>0.41565999999999997</v>
      </c>
      <c r="Q116" s="40">
        <f>AVERAGE(P115:P117)</f>
        <v>0.41834333333333329</v>
      </c>
      <c r="R116" s="41">
        <f t="shared" si="72"/>
        <v>0.10439</v>
      </c>
      <c r="S116" s="27"/>
      <c r="T116" s="27"/>
      <c r="U116" s="27"/>
      <c r="V116" s="27"/>
      <c r="W116" s="52">
        <f t="shared" si="82"/>
        <v>0.95154464008984119</v>
      </c>
      <c r="X116" s="52">
        <f t="shared" si="83"/>
        <v>1.1115245446251936</v>
      </c>
      <c r="Y116" s="52">
        <f t="shared" si="96"/>
        <v>0.95229273047062013</v>
      </c>
      <c r="Z116" s="52">
        <f t="shared" si="97"/>
        <v>0.99682826864018537</v>
      </c>
      <c r="AA116" s="48">
        <v>0.32604620000000001</v>
      </c>
      <c r="AB116" s="48">
        <v>0.10843700000000001</v>
      </c>
      <c r="AC116" s="258">
        <f t="shared" si="84"/>
        <v>1.9160819306974428</v>
      </c>
      <c r="AD116" s="48">
        <v>0.45750999650000002</v>
      </c>
      <c r="AE116" s="48">
        <v>0.19799999900000001</v>
      </c>
      <c r="AF116" s="258">
        <f t="shared" si="79"/>
        <v>1.5716731678974025</v>
      </c>
      <c r="AG116" s="49">
        <v>0.48042999999999997</v>
      </c>
      <c r="AH116" s="49">
        <v>0.19863</v>
      </c>
      <c r="AI116" s="48">
        <v>0.34264939999999999</v>
      </c>
      <c r="AJ116" s="48">
        <v>0.18829319999999999</v>
      </c>
      <c r="AK116" s="48">
        <v>9.7557000000000005E-2</v>
      </c>
      <c r="AL116" s="48">
        <v>0.48043000000000002</v>
      </c>
      <c r="AM116" s="48">
        <v>0.19863</v>
      </c>
      <c r="AN116" s="55">
        <f t="shared" si="93"/>
        <v>0.38082828130000002</v>
      </c>
      <c r="AO116" s="55">
        <f t="shared" si="94"/>
        <v>0.1255</v>
      </c>
      <c r="AP116" s="48"/>
      <c r="AQ116" s="258">
        <f t="shared" si="71"/>
        <v>1.9308205044504445</v>
      </c>
      <c r="AR116" s="48"/>
      <c r="AS116" s="48">
        <v>0.3970350647</v>
      </c>
      <c r="AT116" s="48">
        <v>0.13131283760000001</v>
      </c>
      <c r="AU116" s="48"/>
      <c r="AV116" s="259">
        <f t="shared" si="88"/>
        <v>0.3970350647</v>
      </c>
      <c r="AW116" s="258">
        <f t="shared" si="85"/>
        <v>1.7438775492974226</v>
      </c>
      <c r="AX116" s="48">
        <v>0.3099346</v>
      </c>
      <c r="AY116" s="48">
        <v>8.9837520000000004E-2</v>
      </c>
      <c r="AZ116" s="258">
        <f t="shared" si="100"/>
        <v>2.1636231691402736</v>
      </c>
      <c r="BA116" s="48">
        <v>0.41565999999999997</v>
      </c>
      <c r="BB116" s="48">
        <v>0.10439</v>
      </c>
      <c r="BC116" s="258">
        <f t="shared" si="59"/>
        <v>2.5004959464204086</v>
      </c>
      <c r="BD116" s="48">
        <v>0.38082828130000002</v>
      </c>
      <c r="BE116" s="48">
        <v>0.1255</v>
      </c>
      <c r="BF116" s="27"/>
    </row>
    <row r="117" spans="1:58" ht="15" x14ac:dyDescent="0.25">
      <c r="A117" s="8">
        <f>A116+1</f>
        <v>2011</v>
      </c>
      <c r="B117" s="40">
        <f t="shared" si="86"/>
        <v>0.45924000199999998</v>
      </c>
      <c r="C117" s="40"/>
      <c r="D117" s="40">
        <f t="shared" si="87"/>
        <v>0.1959999999</v>
      </c>
      <c r="E117" s="40">
        <f t="shared" si="80"/>
        <v>0.35664587317500002</v>
      </c>
      <c r="F117" s="40"/>
      <c r="G117" s="40">
        <f t="shared" si="81"/>
        <v>0.11626227</v>
      </c>
      <c r="H117" s="39">
        <f t="shared" si="89"/>
        <v>0.33235350000000002</v>
      </c>
      <c r="I117" s="39">
        <f t="shared" si="90"/>
        <v>0.1145293</v>
      </c>
      <c r="J117" s="40">
        <f t="shared" si="91"/>
        <v>0.39150386030000001</v>
      </c>
      <c r="K117" s="40">
        <f t="shared" si="92"/>
        <v>0.1293</v>
      </c>
      <c r="L117" s="39">
        <f t="shared" si="74"/>
        <v>0.39387573240000001</v>
      </c>
      <c r="M117" s="39">
        <f t="shared" si="75"/>
        <v>0.13113451000000001</v>
      </c>
      <c r="N117" s="40">
        <f t="shared" si="101"/>
        <v>0.30885040000000002</v>
      </c>
      <c r="O117" s="40">
        <f t="shared" si="102"/>
        <v>9.0085269999999995E-2</v>
      </c>
      <c r="P117" s="41">
        <f t="shared" si="76"/>
        <v>0.42624000000000001</v>
      </c>
      <c r="Q117" s="40"/>
      <c r="R117" s="41">
        <f t="shared" si="72"/>
        <v>0.11121500000000001</v>
      </c>
      <c r="S117" s="27"/>
      <c r="T117" s="27"/>
      <c r="U117" s="27"/>
      <c r="V117" s="27"/>
      <c r="W117" s="52">
        <f t="shared" si="82"/>
        <v>0.96308525974919768</v>
      </c>
      <c r="X117" s="52">
        <f t="shared" si="83"/>
        <v>1.1234178084341699</v>
      </c>
      <c r="Y117" s="52">
        <f t="shared" si="96"/>
        <v>0.95420545628324471</v>
      </c>
      <c r="Z117" s="52">
        <f t="shared" si="97"/>
        <v>0.99760777675981072</v>
      </c>
      <c r="AA117" s="48">
        <v>0.33235350000000002</v>
      </c>
      <c r="AB117" s="48">
        <v>0.1145293</v>
      </c>
      <c r="AC117" s="258">
        <f t="shared" si="84"/>
        <v>1.8611010080591475</v>
      </c>
      <c r="AD117" s="48">
        <v>0.45924000199999998</v>
      </c>
      <c r="AE117" s="48">
        <v>0.1959999999</v>
      </c>
      <c r="AF117" s="258">
        <f t="shared" si="79"/>
        <v>1.5867566472863488</v>
      </c>
      <c r="AG117" s="49">
        <v>0.48127999999999999</v>
      </c>
      <c r="AH117" s="49">
        <v>0.19646999999999998</v>
      </c>
      <c r="AI117" s="48">
        <v>0.34509250000000002</v>
      </c>
      <c r="AJ117" s="48">
        <v>0.18920200000000001</v>
      </c>
      <c r="AK117" s="48">
        <v>0.1019472</v>
      </c>
      <c r="AL117" s="48">
        <v>0.48127999999999999</v>
      </c>
      <c r="AM117" s="48">
        <v>0.19647000000000001</v>
      </c>
      <c r="AN117" s="55">
        <f t="shared" si="93"/>
        <v>0.39150386030000001</v>
      </c>
      <c r="AO117" s="55">
        <f t="shared" si="94"/>
        <v>0.1293</v>
      </c>
      <c r="AP117" s="48"/>
      <c r="AQ117" s="258">
        <f t="shared" si="71"/>
        <v>1.927292964492066</v>
      </c>
      <c r="AR117" s="48"/>
      <c r="AS117" s="48">
        <v>0.39387573240000001</v>
      </c>
      <c r="AT117" s="48">
        <v>0.13113451000000001</v>
      </c>
      <c r="AU117" s="48"/>
      <c r="AV117" s="259">
        <f t="shared" si="88"/>
        <v>0.39387573240000001</v>
      </c>
      <c r="AW117" s="258">
        <f t="shared" si="85"/>
        <v>1.723928827672748</v>
      </c>
      <c r="AX117" s="48">
        <v>0.30885040000000002</v>
      </c>
      <c r="AY117" s="48">
        <v>9.0085269999999995E-2</v>
      </c>
      <c r="AZ117" s="258">
        <f t="shared" si="100"/>
        <v>2.150974229470632</v>
      </c>
      <c r="BA117" s="50">
        <f>AVERAGE(BA113:BA114)</f>
        <v>0.42624000000000001</v>
      </c>
      <c r="BB117" s="50">
        <f t="shared" ref="BB117:BB121" si="103">AVERAGE(BB113:BB114)</f>
        <v>0.11121500000000001</v>
      </c>
      <c r="BC117" s="258">
        <f t="shared" ref="BC117:BC121" si="104">LN(10)/LN(BB117/(0.1*BA117))</f>
        <v>2.4009075640156583</v>
      </c>
      <c r="BD117" s="48">
        <v>0.39150386030000001</v>
      </c>
      <c r="BE117" s="48">
        <v>0.1293</v>
      </c>
      <c r="BF117" s="27"/>
    </row>
    <row r="118" spans="1:58" ht="15" x14ac:dyDescent="0.25">
      <c r="A118" s="8">
        <f>A117+1</f>
        <v>2012</v>
      </c>
      <c r="B118" s="40">
        <f t="shared" si="86"/>
        <v>0.47143999990000002</v>
      </c>
      <c r="C118" s="40"/>
      <c r="D118" s="40">
        <f t="shared" si="87"/>
        <v>0.20778999980000001</v>
      </c>
      <c r="E118" s="40">
        <f t="shared" si="80"/>
        <v>0.353127292925</v>
      </c>
      <c r="F118" s="40"/>
      <c r="G118" s="40">
        <f t="shared" si="81"/>
        <v>0.1120500116</v>
      </c>
      <c r="H118" s="39">
        <f t="shared" si="89"/>
        <v>0.32218989999999997</v>
      </c>
      <c r="I118" s="39">
        <f t="shared" si="90"/>
        <v>0.1043197</v>
      </c>
      <c r="J118" s="40">
        <f t="shared" si="91"/>
        <v>0.3913056566</v>
      </c>
      <c r="K118" s="40">
        <f t="shared" si="92"/>
        <v>0.1269690208</v>
      </c>
      <c r="L118" s="39">
        <f t="shared" si="74"/>
        <v>0.39447391510000002</v>
      </c>
      <c r="M118" s="39">
        <f t="shared" si="75"/>
        <v>0.1302376556</v>
      </c>
      <c r="N118" s="40">
        <f t="shared" si="101"/>
        <v>0.30453970000000002</v>
      </c>
      <c r="O118" s="40">
        <f t="shared" si="102"/>
        <v>8.6673669999999994E-2</v>
      </c>
      <c r="P118" s="41">
        <f t="shared" si="76"/>
        <v>0.41799500000000001</v>
      </c>
      <c r="Q118" s="40"/>
      <c r="R118" s="41">
        <f t="shared" si="72"/>
        <v>0.10658999999999999</v>
      </c>
      <c r="S118" s="27"/>
      <c r="T118" s="27"/>
      <c r="U118" s="27"/>
      <c r="V118" s="27"/>
      <c r="W118" s="52">
        <f t="shared" si="82"/>
        <v>0.93847850446927261</v>
      </c>
      <c r="X118" s="52">
        <f t="shared" si="83"/>
        <v>1.062370665775924</v>
      </c>
      <c r="Y118" s="52">
        <f t="shared" si="96"/>
        <v>0.93166277992964719</v>
      </c>
      <c r="Z118" s="52">
        <f t="shared" si="97"/>
        <v>0.91024180742947269</v>
      </c>
      <c r="AA118" s="48">
        <v>0.32218989999999997</v>
      </c>
      <c r="AB118" s="48">
        <v>0.1043197</v>
      </c>
      <c r="AC118" s="258">
        <f t="shared" si="84"/>
        <v>1.9598066875576166</v>
      </c>
      <c r="AD118" s="48">
        <v>0.47143999990000002</v>
      </c>
      <c r="AE118" s="48">
        <v>0.20778999980000001</v>
      </c>
      <c r="AF118" s="258">
        <f t="shared" si="79"/>
        <v>1.5523172483748766</v>
      </c>
      <c r="AG118" s="49">
        <v>0.50601999999999991</v>
      </c>
      <c r="AH118" s="49">
        <v>0.22827999999999998</v>
      </c>
      <c r="AI118" s="48">
        <v>0.34331089999999997</v>
      </c>
      <c r="AJ118" s="48">
        <v>0.18911249999999999</v>
      </c>
      <c r="AK118" s="48">
        <v>9.8195199999999996E-2</v>
      </c>
      <c r="AL118" s="48">
        <v>0.50602000000000003</v>
      </c>
      <c r="AM118" s="48">
        <v>0.22828000000000001</v>
      </c>
      <c r="AN118" s="55">
        <f t="shared" si="93"/>
        <v>0.3913056566</v>
      </c>
      <c r="AO118" s="55">
        <f t="shared" si="94"/>
        <v>0.1269690208</v>
      </c>
      <c r="AP118" s="48"/>
      <c r="AQ118" s="258">
        <f t="shared" si="71"/>
        <v>1.9562517769669596</v>
      </c>
      <c r="AR118" s="48"/>
      <c r="AS118" s="48">
        <v>0.39447391510000002</v>
      </c>
      <c r="AT118" s="48">
        <v>0.1302376556</v>
      </c>
      <c r="AU118" s="48"/>
      <c r="AV118" s="259">
        <f t="shared" si="88"/>
        <v>0.39447391510000002</v>
      </c>
      <c r="AW118" s="258">
        <f t="shared" si="85"/>
        <v>1.7560619679662466</v>
      </c>
      <c r="AX118" s="48">
        <v>0.30453970000000002</v>
      </c>
      <c r="AY118" s="48">
        <v>8.6673669999999994E-2</v>
      </c>
      <c r="AZ118" s="258">
        <f t="shared" si="100"/>
        <v>2.2014635433237597</v>
      </c>
      <c r="BA118" s="50">
        <f t="shared" ref="BA118" si="105">AVERAGE(BA114:BA115)</f>
        <v>0.41799500000000001</v>
      </c>
      <c r="BB118" s="50">
        <f t="shared" si="103"/>
        <v>0.10658999999999999</v>
      </c>
      <c r="BC118" s="258">
        <f t="shared" si="104"/>
        <v>2.4597500317826952</v>
      </c>
      <c r="BD118" s="48">
        <v>0.3913056566</v>
      </c>
      <c r="BE118" s="48">
        <v>0.1269690208</v>
      </c>
      <c r="BF118" s="27"/>
    </row>
    <row r="119" spans="1:58" ht="15" x14ac:dyDescent="0.25">
      <c r="A119" s="8">
        <f>A118+1</f>
        <v>2013</v>
      </c>
      <c r="B119" s="40">
        <f t="shared" si="86"/>
        <v>0.46316000060000001</v>
      </c>
      <c r="C119" s="40"/>
      <c r="D119" s="40">
        <f t="shared" si="87"/>
        <v>0.1959200016</v>
      </c>
      <c r="E119" s="40">
        <f t="shared" si="80"/>
        <v>0.36222187704999997</v>
      </c>
      <c r="F119" s="40"/>
      <c r="G119" s="40">
        <f t="shared" si="81"/>
        <v>0.11820656355</v>
      </c>
      <c r="H119" s="39">
        <f t="shared" si="89"/>
        <v>0.32631650000000001</v>
      </c>
      <c r="I119" s="39">
        <f t="shared" si="90"/>
        <v>0.1079456</v>
      </c>
      <c r="J119" s="40">
        <f t="shared" si="91"/>
        <v>0.41289999999999999</v>
      </c>
      <c r="K119" s="40">
        <f t="shared" si="92"/>
        <v>0.14526931109999999</v>
      </c>
      <c r="L119" s="39">
        <f t="shared" si="74"/>
        <v>0.40342250819999997</v>
      </c>
      <c r="M119" s="39">
        <f t="shared" si="75"/>
        <v>0.1323438931</v>
      </c>
      <c r="N119" s="40">
        <f t="shared" si="101"/>
        <v>0.30624849999999998</v>
      </c>
      <c r="O119" s="40">
        <f t="shared" si="102"/>
        <v>8.7267449999999996E-2</v>
      </c>
      <c r="P119" s="41">
        <f t="shared" si="76"/>
        <v>0.41439499999999996</v>
      </c>
      <c r="Q119" s="40"/>
      <c r="R119" s="41">
        <f t="shared" si="72"/>
        <v>0.10430499999999999</v>
      </c>
      <c r="S119" s="27"/>
      <c r="T119" s="27"/>
      <c r="U119" s="27"/>
      <c r="V119" s="27"/>
      <c r="W119" s="52">
        <f t="shared" si="82"/>
        <v>0.97376430246579981</v>
      </c>
      <c r="X119" s="52">
        <f t="shared" si="83"/>
        <v>1.2077923966956943</v>
      </c>
      <c r="Y119" s="52">
        <f t="shared" si="96"/>
        <v>0.95235745399214522</v>
      </c>
      <c r="Z119" s="52">
        <f t="shared" si="97"/>
        <v>0.97930621613515945</v>
      </c>
      <c r="AA119" s="48">
        <v>0.32631650000000001</v>
      </c>
      <c r="AB119" s="48">
        <v>0.1079456</v>
      </c>
      <c r="AC119" s="258">
        <f t="shared" si="84"/>
        <v>1.9246836250945414</v>
      </c>
      <c r="AD119" s="48">
        <v>0.46316000060000001</v>
      </c>
      <c r="AE119" s="48">
        <v>0.1959200016</v>
      </c>
      <c r="AF119" s="258">
        <f t="shared" si="79"/>
        <v>1.5965572354706676</v>
      </c>
      <c r="AG119" s="49">
        <v>0.48633000000000004</v>
      </c>
      <c r="AH119" s="49">
        <v>0.20006000000000002</v>
      </c>
      <c r="AI119" s="48">
        <v>0.33510830000000003</v>
      </c>
      <c r="AJ119" s="48">
        <v>0.1905249</v>
      </c>
      <c r="AK119" s="48">
        <v>8.9374300000000004E-2</v>
      </c>
      <c r="AL119" s="48">
        <v>0.48632999999999998</v>
      </c>
      <c r="AM119" s="48">
        <v>0.20005999999999999</v>
      </c>
      <c r="AN119" s="55">
        <f t="shared" si="93"/>
        <v>0.41289999999999999</v>
      </c>
      <c r="AO119" s="55">
        <f t="shared" si="94"/>
        <v>0.14526931109999999</v>
      </c>
      <c r="AP119" s="48"/>
      <c r="AQ119" s="258">
        <f t="shared" si="71"/>
        <v>1.8303989184735985</v>
      </c>
      <c r="AR119" s="48"/>
      <c r="AS119" s="48">
        <v>0.40342250819999997</v>
      </c>
      <c r="AT119" s="48">
        <v>0.1323438931</v>
      </c>
      <c r="AU119" s="48"/>
      <c r="AV119" s="259">
        <f t="shared" si="88"/>
        <v>0.40342250819999997</v>
      </c>
      <c r="AW119" s="258">
        <f t="shared" si="85"/>
        <v>1.7606204302826045</v>
      </c>
      <c r="AX119" s="48">
        <v>0.30624849999999998</v>
      </c>
      <c r="AY119" s="48">
        <v>8.7267449999999996E-2</v>
      </c>
      <c r="AZ119" s="258">
        <f t="shared" si="100"/>
        <v>2.198873529425033</v>
      </c>
      <c r="BA119" s="50">
        <f t="shared" ref="BA119" si="106">AVERAGE(BA115:BA116)</f>
        <v>0.41439499999999996</v>
      </c>
      <c r="BB119" s="50">
        <f t="shared" si="103"/>
        <v>0.10430499999999999</v>
      </c>
      <c r="BC119" s="258">
        <f t="shared" si="104"/>
        <v>2.4944459866254798</v>
      </c>
      <c r="BD119" s="48">
        <v>0.41289999999999999</v>
      </c>
      <c r="BE119" s="48">
        <v>0.14526931109999999</v>
      </c>
      <c r="BF119" s="27"/>
    </row>
    <row r="120" spans="1:58" ht="15" x14ac:dyDescent="0.25">
      <c r="A120" s="8">
        <f>A119+1</f>
        <v>2014</v>
      </c>
      <c r="B120" s="40">
        <f t="shared" si="86"/>
        <v>0.47016999510000002</v>
      </c>
      <c r="C120" s="40"/>
      <c r="D120" s="40">
        <f t="shared" si="87"/>
        <v>0.2019999978</v>
      </c>
      <c r="E120" s="40">
        <f t="shared" si="80"/>
        <v>0.35814195638750002</v>
      </c>
      <c r="F120" s="40"/>
      <c r="G120" s="40">
        <f t="shared" si="81"/>
        <v>0.11663051296249999</v>
      </c>
      <c r="H120" s="39">
        <f t="shared" si="89"/>
        <v>0.32629249999999999</v>
      </c>
      <c r="I120" s="39">
        <f t="shared" si="90"/>
        <v>0.1079653</v>
      </c>
      <c r="J120" s="40">
        <f t="shared" si="91"/>
        <v>0.39993381389999999</v>
      </c>
      <c r="K120" s="40">
        <f t="shared" si="92"/>
        <v>0.13880000000000001</v>
      </c>
      <c r="L120" s="39">
        <f t="shared" si="74"/>
        <v>0.39894821165</v>
      </c>
      <c r="M120" s="39">
        <f t="shared" si="75"/>
        <v>0.13129077435</v>
      </c>
      <c r="N120" s="40">
        <f t="shared" si="101"/>
        <v>0.30739329999999998</v>
      </c>
      <c r="O120" s="40">
        <f t="shared" si="102"/>
        <v>8.8465977499999987E-2</v>
      </c>
      <c r="P120" s="41">
        <f t="shared" si="76"/>
        <v>0.42094999999999999</v>
      </c>
      <c r="Q120" s="40"/>
      <c r="R120" s="41">
        <f t="shared" si="72"/>
        <v>0.1078025</v>
      </c>
      <c r="S120" s="27"/>
      <c r="T120" s="27"/>
      <c r="U120" s="27"/>
      <c r="V120" s="27"/>
      <c r="W120" s="52">
        <f t="shared" si="82"/>
        <v>0.9695734729535378</v>
      </c>
      <c r="X120" s="52">
        <f t="shared" si="83"/>
        <v>1.187487557619906</v>
      </c>
      <c r="Y120" s="52">
        <f t="shared" si="96"/>
        <v>0.94294251153182784</v>
      </c>
      <c r="Z120" s="52">
        <f t="shared" si="97"/>
        <v>0.93866169981412639</v>
      </c>
      <c r="AA120" s="48">
        <v>0.32629249999999999</v>
      </c>
      <c r="AB120" s="48">
        <v>0.1079653</v>
      </c>
      <c r="AC120" s="258">
        <f t="shared" si="84"/>
        <v>1.9242718054443166</v>
      </c>
      <c r="AD120" s="48">
        <v>0.47016999510000002</v>
      </c>
      <c r="AE120" s="48">
        <v>0.2019999978</v>
      </c>
      <c r="AF120" s="258">
        <f t="shared" si="79"/>
        <v>1.5795381461034594</v>
      </c>
      <c r="AG120" s="49">
        <v>0.49862000000000001</v>
      </c>
      <c r="AH120" s="49">
        <v>0.2152</v>
      </c>
      <c r="AI120" s="48">
        <v>0.336532</v>
      </c>
      <c r="AJ120" s="48">
        <v>0.1893261</v>
      </c>
      <c r="AK120" s="48">
        <v>9.0919100000000003E-2</v>
      </c>
      <c r="AL120" s="48">
        <v>0.49964999999999998</v>
      </c>
      <c r="AM120" s="48">
        <v>0.21429000000000001</v>
      </c>
      <c r="AN120" s="55">
        <f t="shared" si="93"/>
        <v>0.39993381389999999</v>
      </c>
      <c r="AO120" s="55">
        <f t="shared" si="94"/>
        <v>0.13880000000000001</v>
      </c>
      <c r="AP120" s="48"/>
      <c r="AQ120" s="258">
        <f t="shared" si="71"/>
        <v>1.8504765318366252</v>
      </c>
      <c r="AR120" s="48"/>
      <c r="AS120" s="50">
        <f>AVERAGE(AS118:AS119)</f>
        <v>0.39894821165</v>
      </c>
      <c r="AT120" s="50">
        <f t="shared" ref="AT120:AT121" si="107">AVERAGE(AT118:AT119)</f>
        <v>0.13129077435</v>
      </c>
      <c r="AU120" s="50"/>
      <c r="AV120" s="259">
        <f t="shared" si="88"/>
        <v>0.39894821165</v>
      </c>
      <c r="AW120" s="258">
        <f t="shared" si="85"/>
        <v>1.751904975773888</v>
      </c>
      <c r="AX120" s="55">
        <f>AVERAGE(AX116:AX119)</f>
        <v>0.30739329999999998</v>
      </c>
      <c r="AY120" s="55">
        <f t="shared" ref="AY120:AY121" si="108">AVERAGE(AY116:AY119)</f>
        <v>8.8465977499999987E-2</v>
      </c>
      <c r="AZ120" s="258">
        <f t="shared" si="100"/>
        <v>2.178260646782531</v>
      </c>
      <c r="BA120" s="50">
        <f t="shared" ref="BA120" si="109">AVERAGE(BA116:BA117)</f>
        <v>0.42094999999999999</v>
      </c>
      <c r="BB120" s="50">
        <f t="shared" si="103"/>
        <v>0.1078025</v>
      </c>
      <c r="BC120" s="258">
        <f t="shared" si="104"/>
        <v>2.4485899043927875</v>
      </c>
      <c r="BD120" s="48">
        <v>0.39993381389999999</v>
      </c>
      <c r="BE120" s="48">
        <v>0.13880000000000001</v>
      </c>
      <c r="BF120" s="27"/>
    </row>
    <row r="121" spans="1:58" ht="15" x14ac:dyDescent="0.25">
      <c r="A121" s="8">
        <v>2015</v>
      </c>
      <c r="B121" s="40">
        <f t="shared" si="86"/>
        <v>0.47374917938237227</v>
      </c>
      <c r="C121" s="40">
        <f>B121</f>
        <v>0.47374917938237227</v>
      </c>
      <c r="D121" s="40">
        <f t="shared" si="87"/>
        <v>0.20706381620588488</v>
      </c>
      <c r="E121" s="40">
        <f t="shared" si="80"/>
        <v>0.36028708546874999</v>
      </c>
      <c r="F121" s="40">
        <f>E121</f>
        <v>0.36028708546874999</v>
      </c>
      <c r="G121" s="40">
        <f t="shared" si="81"/>
        <v>0.1176662640375</v>
      </c>
      <c r="H121" s="39">
        <f t="shared" si="89"/>
        <v>0.32678810000000003</v>
      </c>
      <c r="I121" s="39">
        <f t="shared" si="90"/>
        <v>0.10868997500000001</v>
      </c>
      <c r="J121" s="40">
        <f t="shared" si="91"/>
        <v>0.40641690694999999</v>
      </c>
      <c r="K121" s="40">
        <f t="shared" si="92"/>
        <v>0.14203465555</v>
      </c>
      <c r="L121" s="39">
        <f t="shared" si="74"/>
        <v>0.40118535992499998</v>
      </c>
      <c r="M121" s="39">
        <f t="shared" si="75"/>
        <v>0.13181733372499999</v>
      </c>
      <c r="N121" s="40">
        <f t="shared" si="101"/>
        <v>0.30675797500000002</v>
      </c>
      <c r="O121" s="40">
        <f t="shared" si="102"/>
        <v>8.8123091874999976E-2</v>
      </c>
      <c r="P121" s="41">
        <f t="shared" si="76"/>
        <v>0.42211750000000003</v>
      </c>
      <c r="Q121" s="40">
        <f>P121</f>
        <v>0.42211750000000003</v>
      </c>
      <c r="R121" s="41">
        <f t="shared" si="72"/>
        <v>0.1089025</v>
      </c>
      <c r="S121" s="27"/>
      <c r="T121" s="27"/>
      <c r="U121" s="27"/>
      <c r="V121" s="27"/>
      <c r="W121" s="27"/>
      <c r="X121" s="27"/>
      <c r="Y121" s="54">
        <f>AVERAGE(Y119:Y120)</f>
        <v>0.94764998276198653</v>
      </c>
      <c r="Z121" s="54">
        <f>AVERAGE(Z119:Z120)</f>
        <v>0.95898395797464286</v>
      </c>
      <c r="AA121" s="55">
        <f>AVERAGE(AA117:AA120)</f>
        <v>0.32678810000000003</v>
      </c>
      <c r="AB121" s="55">
        <f>AVERAGE(AB117:AB120)</f>
        <v>0.10868997500000001</v>
      </c>
      <c r="AC121" s="258">
        <f t="shared" si="84"/>
        <v>1.9159905011782585</v>
      </c>
      <c r="AD121" s="50">
        <f>AG121*Y121</f>
        <v>0.47374917938237227</v>
      </c>
      <c r="AE121" s="50">
        <f t="shared" ref="AE121:AE123" si="110">AH121*Z121</f>
        <v>0.20706381620588488</v>
      </c>
      <c r="AF121" s="258">
        <f t="shared" si="79"/>
        <v>1.5611443823832716</v>
      </c>
      <c r="AG121" s="49">
        <v>0.49991999999999998</v>
      </c>
      <c r="AH121" s="49">
        <v>0.21592</v>
      </c>
      <c r="AI121" s="49"/>
      <c r="AJ121" s="49"/>
      <c r="AK121" s="49"/>
      <c r="AL121" s="48">
        <v>0.50473999999999997</v>
      </c>
      <c r="AM121" s="48">
        <v>0.22028</v>
      </c>
      <c r="AN121" s="55">
        <f>AVERAGE(AN119:AN120)</f>
        <v>0.40641690694999999</v>
      </c>
      <c r="AO121" s="55">
        <f>AVERAGE(AO119:AO120)</f>
        <v>0.14203465555</v>
      </c>
      <c r="AP121" s="48"/>
      <c r="AQ121" s="258">
        <f t="shared" si="71"/>
        <v>1.8401886134447853</v>
      </c>
      <c r="AR121" s="48"/>
      <c r="AS121" s="50">
        <f t="shared" ref="AS121" si="111">AVERAGE(AS119:AS120)</f>
        <v>0.40118535992499998</v>
      </c>
      <c r="AT121" s="50">
        <f t="shared" si="107"/>
        <v>0.13181733372499999</v>
      </c>
      <c r="AU121" s="50"/>
      <c r="AV121" s="259">
        <f t="shared" si="88"/>
        <v>0.40118535992499998</v>
      </c>
      <c r="AW121" s="258">
        <f t="shared" si="85"/>
        <v>1.7385674417807651</v>
      </c>
      <c r="AX121" s="55">
        <f t="shared" ref="AX121" si="112">AVERAGE(AX117:AX120)</f>
        <v>0.30675797500000002</v>
      </c>
      <c r="AY121" s="55">
        <f t="shared" si="108"/>
        <v>8.8123091874999976E-2</v>
      </c>
      <c r="AZ121" s="258">
        <f t="shared" si="100"/>
        <v>2.1820060843921567</v>
      </c>
      <c r="BA121" s="50">
        <f t="shared" ref="BA121" si="113">AVERAGE(BA117:BA118)</f>
        <v>0.42211750000000003</v>
      </c>
      <c r="BB121" s="50">
        <f t="shared" si="103"/>
        <v>0.1089025</v>
      </c>
      <c r="BC121" s="258">
        <f t="shared" si="104"/>
        <v>2.4295167294650968</v>
      </c>
      <c r="BD121" s="49"/>
      <c r="BE121" s="49"/>
      <c r="BF121" s="27"/>
    </row>
    <row r="122" spans="1:58" ht="15" x14ac:dyDescent="0.25">
      <c r="A122" s="17">
        <v>2016</v>
      </c>
      <c r="B122" s="48">
        <v>0.46962419999999999</v>
      </c>
      <c r="C122" s="40">
        <f t="shared" ref="C122:C126" si="114">B122</f>
        <v>0.46962419999999999</v>
      </c>
      <c r="D122" s="50">
        <f t="shared" ref="D122:D126" si="115">D121</f>
        <v>0.20706381620588488</v>
      </c>
      <c r="E122" s="49">
        <v>0.36521697296875005</v>
      </c>
      <c r="F122" s="50">
        <f t="shared" ref="F122:F126" si="116">F121</f>
        <v>0.36028708546874999</v>
      </c>
      <c r="G122" s="50">
        <f t="shared" ref="G122:G126" si="117">G121</f>
        <v>0.1176662640375</v>
      </c>
      <c r="H122" s="27"/>
      <c r="I122" s="27"/>
      <c r="J122" s="27"/>
      <c r="K122" s="27"/>
      <c r="L122" s="27"/>
      <c r="M122" s="27"/>
      <c r="N122" s="27"/>
      <c r="O122" s="27"/>
      <c r="P122" s="49">
        <v>0.42153375000000004</v>
      </c>
      <c r="Q122" s="27"/>
      <c r="R122" s="27"/>
      <c r="S122" s="27"/>
      <c r="T122" s="27"/>
      <c r="U122" s="27"/>
      <c r="V122" s="27"/>
      <c r="W122" s="27"/>
      <c r="X122" s="27"/>
      <c r="Y122" s="54">
        <f>Y121</f>
        <v>0.94764998276198653</v>
      </c>
      <c r="Z122" s="54">
        <f t="shared" ref="Z122:Z123" si="118">Z121</f>
        <v>0.95898395797464286</v>
      </c>
      <c r="AA122" s="48"/>
      <c r="AB122" s="48"/>
      <c r="AC122" s="48"/>
      <c r="AD122" s="50">
        <f t="shared" ref="AD122:AD123" si="119">AG122*Y122</f>
        <v>0.46938051296183952</v>
      </c>
      <c r="AE122" s="50">
        <f t="shared" si="110"/>
        <v>0.19850008946117134</v>
      </c>
      <c r="AF122" s="258">
        <f t="shared" si="79"/>
        <v>1.5968429735270024</v>
      </c>
      <c r="AG122" s="49">
        <v>0.49530999999999997</v>
      </c>
      <c r="AH122" s="49">
        <v>0.20699000000000001</v>
      </c>
      <c r="AI122" s="49"/>
      <c r="AJ122" s="49"/>
      <c r="AK122" s="49"/>
      <c r="AL122" s="49"/>
      <c r="AM122" s="49"/>
      <c r="AN122" s="49"/>
      <c r="AO122" s="49"/>
      <c r="AP122" s="49"/>
      <c r="AQ122" s="49"/>
      <c r="AR122" s="49"/>
      <c r="AS122" s="49"/>
      <c r="AT122" s="49"/>
      <c r="AU122" s="49"/>
      <c r="AV122" s="49"/>
      <c r="AW122" s="49"/>
      <c r="AX122" s="48"/>
      <c r="AY122" s="48"/>
      <c r="AZ122" s="48"/>
      <c r="BA122" s="49"/>
      <c r="BB122" s="49"/>
      <c r="BC122" s="49"/>
      <c r="BD122" s="49"/>
      <c r="BE122" s="49"/>
      <c r="BF122" s="27"/>
    </row>
    <row r="123" spans="1:58" ht="15" x14ac:dyDescent="0.25">
      <c r="A123" s="17">
        <v>2017</v>
      </c>
      <c r="B123" s="48">
        <v>0.4796242</v>
      </c>
      <c r="C123" s="40">
        <f t="shared" si="114"/>
        <v>0.4796242</v>
      </c>
      <c r="D123" s="50">
        <f t="shared" si="115"/>
        <v>0.20706381620588488</v>
      </c>
      <c r="E123" s="49">
        <v>0.36121533827500002</v>
      </c>
      <c r="F123" s="50">
        <f t="shared" si="116"/>
        <v>0.36028708546874999</v>
      </c>
      <c r="G123" s="50">
        <f t="shared" si="117"/>
        <v>0.1176662640375</v>
      </c>
      <c r="H123" s="27"/>
      <c r="I123" s="27"/>
      <c r="J123" s="27"/>
      <c r="K123" s="27"/>
      <c r="L123" s="27"/>
      <c r="M123" s="27"/>
      <c r="N123" s="27"/>
      <c r="O123" s="27"/>
      <c r="P123" s="49">
        <v>0.42182562500000004</v>
      </c>
      <c r="Q123" s="27"/>
      <c r="R123" s="27"/>
      <c r="S123" s="27"/>
      <c r="T123" s="27"/>
      <c r="U123" s="27"/>
      <c r="V123" s="27"/>
      <c r="W123" s="27"/>
      <c r="X123" s="27"/>
      <c r="Y123" s="54">
        <f t="shared" ref="Y123" si="120">Y122</f>
        <v>0.94764998276198653</v>
      </c>
      <c r="Z123" s="54">
        <f t="shared" si="118"/>
        <v>0.95898395797464286</v>
      </c>
      <c r="AA123" s="49"/>
      <c r="AB123" s="48"/>
      <c r="AC123" s="48"/>
      <c r="AD123" s="50">
        <f t="shared" si="119"/>
        <v>0.47517065435651529</v>
      </c>
      <c r="AE123" s="50">
        <f t="shared" si="110"/>
        <v>0.20588426593757608</v>
      </c>
      <c r="AF123" s="258">
        <f t="shared" si="79"/>
        <v>1.5704169954825635</v>
      </c>
      <c r="AG123" s="49">
        <v>0.50141999999999998</v>
      </c>
      <c r="AH123" s="49">
        <v>0.21469000000000002</v>
      </c>
      <c r="AI123" s="49"/>
      <c r="AJ123" s="49"/>
      <c r="AK123" s="49"/>
      <c r="AL123" s="49"/>
      <c r="AM123" s="49"/>
      <c r="AN123" s="49"/>
      <c r="AO123" s="49"/>
      <c r="AP123" s="49"/>
      <c r="AQ123" s="49"/>
      <c r="AR123" s="49"/>
      <c r="AS123" s="49"/>
      <c r="AT123" s="49"/>
      <c r="AU123" s="49"/>
      <c r="AV123" s="49"/>
      <c r="AW123" s="49"/>
      <c r="AX123" s="49"/>
      <c r="AY123" s="49"/>
      <c r="AZ123" s="49"/>
      <c r="BA123" s="49"/>
      <c r="BB123" s="49"/>
      <c r="BC123" s="49"/>
      <c r="BD123" s="49"/>
      <c r="BE123" s="49"/>
      <c r="BF123" s="27"/>
    </row>
    <row r="124" spans="1:58" ht="15" x14ac:dyDescent="0.25">
      <c r="A124" s="6">
        <v>2018</v>
      </c>
      <c r="B124" s="48">
        <v>0.4796242</v>
      </c>
      <c r="C124" s="40">
        <f t="shared" si="114"/>
        <v>0.4796242</v>
      </c>
      <c r="D124" s="50">
        <f t="shared" si="115"/>
        <v>0.20706381620588488</v>
      </c>
      <c r="E124" s="49">
        <v>0.36223979890416674</v>
      </c>
      <c r="F124" s="50">
        <f t="shared" si="116"/>
        <v>0.36028708546874999</v>
      </c>
      <c r="G124" s="50">
        <f t="shared" si="117"/>
        <v>0.1176662640375</v>
      </c>
      <c r="H124" s="27"/>
      <c r="I124" s="27"/>
      <c r="J124" s="27"/>
      <c r="K124" s="27"/>
      <c r="L124" s="27"/>
      <c r="M124" s="27"/>
      <c r="N124" s="27"/>
      <c r="O124" s="27"/>
      <c r="P124" s="49">
        <v>0.42167968750000007</v>
      </c>
      <c r="Q124" s="27"/>
      <c r="R124" s="27"/>
      <c r="S124" s="27"/>
      <c r="T124" s="27"/>
      <c r="U124" s="27"/>
      <c r="V124" s="27"/>
      <c r="W124" s="27"/>
      <c r="X124" s="27"/>
      <c r="Y124" s="54"/>
      <c r="Z124" s="54"/>
      <c r="AA124" s="49"/>
      <c r="AB124" s="48"/>
      <c r="AC124" s="48"/>
      <c r="AD124" s="50"/>
      <c r="AE124" s="50"/>
      <c r="AF124" s="258"/>
      <c r="AG124" s="49"/>
      <c r="AH124" s="49"/>
      <c r="AI124" s="49"/>
      <c r="AJ124" s="49"/>
      <c r="AK124" s="49"/>
      <c r="AL124" s="49"/>
      <c r="AM124" s="49"/>
      <c r="AN124" s="49"/>
      <c r="AO124" s="49"/>
      <c r="AP124" s="49"/>
      <c r="AQ124" s="49"/>
      <c r="AR124" s="49"/>
      <c r="AS124" s="49"/>
      <c r="AT124" s="49"/>
      <c r="AU124" s="49"/>
      <c r="AV124" s="49"/>
      <c r="AW124" s="49"/>
      <c r="AX124" s="49"/>
      <c r="AY124" s="49"/>
      <c r="AZ124" s="49"/>
      <c r="BA124" s="49"/>
      <c r="BB124" s="49"/>
      <c r="BC124" s="49"/>
      <c r="BD124" s="49"/>
      <c r="BE124" s="49"/>
      <c r="BF124" s="27"/>
    </row>
    <row r="125" spans="1:58" ht="15" x14ac:dyDescent="0.25">
      <c r="A125" s="6">
        <v>2019</v>
      </c>
      <c r="B125" s="50">
        <f t="shared" ref="B125:B126" si="121">B124</f>
        <v>0.4796242</v>
      </c>
      <c r="C125" s="40">
        <f t="shared" si="114"/>
        <v>0.4796242</v>
      </c>
      <c r="D125" s="50">
        <f t="shared" si="115"/>
        <v>0.20706381620588488</v>
      </c>
      <c r="E125" s="50">
        <f t="shared" ref="E125:E126" si="122">E124</f>
        <v>0.36223979890416674</v>
      </c>
      <c r="F125" s="50">
        <f t="shared" si="116"/>
        <v>0.36028708546874999</v>
      </c>
      <c r="G125" s="50">
        <f t="shared" si="117"/>
        <v>0.1176662640375</v>
      </c>
      <c r="H125" s="27"/>
      <c r="I125" s="27"/>
      <c r="J125" s="27"/>
      <c r="K125" s="27"/>
      <c r="L125" s="27"/>
      <c r="M125" s="27"/>
      <c r="N125" s="27"/>
      <c r="O125" s="27"/>
      <c r="P125" s="27"/>
      <c r="Q125" s="27"/>
      <c r="R125" s="27"/>
      <c r="S125" s="27"/>
      <c r="T125" s="27"/>
      <c r="U125" s="27"/>
      <c r="V125" s="27"/>
      <c r="W125" s="27"/>
      <c r="X125" s="27"/>
      <c r="Y125" s="54"/>
      <c r="Z125" s="54"/>
      <c r="AA125" s="49"/>
      <c r="AB125" s="48"/>
      <c r="AC125" s="48"/>
      <c r="AD125" s="50"/>
      <c r="AE125" s="50"/>
      <c r="AF125" s="258"/>
      <c r="AG125" s="49"/>
      <c r="AH125" s="49"/>
      <c r="AI125" s="49"/>
      <c r="AJ125" s="49"/>
      <c r="AK125" s="49"/>
      <c r="AL125" s="49"/>
      <c r="AM125" s="49"/>
      <c r="AN125" s="49"/>
      <c r="AO125" s="49"/>
      <c r="AP125" s="49"/>
      <c r="AQ125" s="49"/>
      <c r="AR125" s="49"/>
      <c r="AS125" s="49"/>
      <c r="AT125" s="49"/>
      <c r="AU125" s="49"/>
      <c r="AV125" s="49"/>
      <c r="AW125" s="49"/>
      <c r="AX125" s="49"/>
      <c r="AY125" s="49"/>
      <c r="AZ125" s="49"/>
      <c r="BA125" s="49"/>
      <c r="BB125" s="49"/>
      <c r="BC125" s="49"/>
      <c r="BD125" s="49"/>
      <c r="BE125" s="49"/>
      <c r="BF125" s="27"/>
    </row>
    <row r="126" spans="1:58" ht="15" x14ac:dyDescent="0.25">
      <c r="A126" s="6">
        <v>2020</v>
      </c>
      <c r="B126" s="50">
        <f t="shared" si="121"/>
        <v>0.4796242</v>
      </c>
      <c r="C126" s="40">
        <f t="shared" si="114"/>
        <v>0.4796242</v>
      </c>
      <c r="D126" s="50">
        <f t="shared" si="115"/>
        <v>0.20706381620588488</v>
      </c>
      <c r="E126" s="50">
        <f t="shared" si="122"/>
        <v>0.36223979890416674</v>
      </c>
      <c r="F126" s="50">
        <f t="shared" si="116"/>
        <v>0.36028708546874999</v>
      </c>
      <c r="G126" s="50">
        <f t="shared" si="117"/>
        <v>0.1176662640375</v>
      </c>
      <c r="H126" s="27"/>
      <c r="I126" s="27"/>
      <c r="J126" s="27"/>
      <c r="K126" s="27"/>
      <c r="L126" s="27"/>
      <c r="M126" s="27"/>
      <c r="N126" s="27"/>
      <c r="O126" s="27"/>
      <c r="P126" s="27"/>
      <c r="Q126" s="27"/>
      <c r="R126" s="27"/>
      <c r="S126" s="27"/>
      <c r="T126" s="27"/>
      <c r="U126" s="27"/>
      <c r="V126" s="27"/>
      <c r="W126" s="27"/>
      <c r="X126" s="27"/>
      <c r="Y126" s="54"/>
      <c r="Z126" s="54"/>
      <c r="AA126" s="49"/>
      <c r="AB126" s="48"/>
      <c r="AC126" s="48"/>
      <c r="AD126" s="50"/>
      <c r="AE126" s="50"/>
      <c r="AF126" s="258"/>
      <c r="AG126" s="49"/>
      <c r="AH126" s="49"/>
      <c r="AI126" s="49"/>
      <c r="AJ126" s="49"/>
      <c r="AK126" s="49"/>
      <c r="AL126" s="49"/>
      <c r="AM126" s="49"/>
      <c r="AN126" s="49"/>
      <c r="AO126" s="49"/>
      <c r="AP126" s="49"/>
      <c r="AQ126" s="49"/>
      <c r="AR126" s="49"/>
      <c r="AS126" s="49"/>
      <c r="AT126" s="49"/>
      <c r="AU126" s="49"/>
      <c r="AV126" s="49"/>
      <c r="AW126" s="49"/>
      <c r="AX126" s="49"/>
      <c r="AY126" s="49"/>
      <c r="AZ126" s="49"/>
      <c r="BA126" s="49"/>
      <c r="BB126" s="49"/>
      <c r="BC126" s="49"/>
      <c r="BD126" s="49"/>
      <c r="BE126" s="49"/>
      <c r="BF126" s="27"/>
    </row>
    <row r="127" spans="1:58" ht="15.6" x14ac:dyDescent="0.3">
      <c r="A127" s="16"/>
      <c r="B127" s="27"/>
      <c r="C127" s="27"/>
      <c r="D127" s="27"/>
      <c r="E127" s="27"/>
      <c r="F127" s="27"/>
      <c r="G127" s="27"/>
      <c r="H127" s="27"/>
      <c r="I127" s="27"/>
      <c r="J127" s="27"/>
      <c r="K127" s="27"/>
      <c r="L127" s="27"/>
      <c r="M127" s="27"/>
      <c r="N127" s="27"/>
      <c r="O127" s="27"/>
      <c r="P127" s="27"/>
      <c r="Q127" s="27"/>
      <c r="R127" s="27"/>
      <c r="S127" s="27"/>
      <c r="T127" s="27"/>
      <c r="U127" s="27"/>
      <c r="V127" s="27"/>
      <c r="W127" s="27"/>
      <c r="X127" s="27"/>
      <c r="Y127" s="54"/>
      <c r="Z127" s="54"/>
      <c r="AA127" s="49"/>
      <c r="AB127" s="48"/>
      <c r="AC127" s="48"/>
      <c r="AD127" s="50"/>
      <c r="AE127" s="50"/>
      <c r="AF127" s="258"/>
      <c r="AG127" s="49"/>
      <c r="AH127" s="49"/>
      <c r="AI127" s="49"/>
      <c r="AJ127" s="49"/>
      <c r="AK127" s="49"/>
      <c r="AL127" s="49"/>
      <c r="AM127" s="49"/>
      <c r="AN127" s="49"/>
      <c r="AO127" s="49"/>
      <c r="AP127" s="49"/>
      <c r="AQ127" s="49"/>
      <c r="AR127" s="49"/>
      <c r="AS127" s="49"/>
      <c r="AT127" s="49"/>
      <c r="AU127" s="49"/>
      <c r="AV127" s="49"/>
      <c r="AW127" s="49"/>
      <c r="AX127" s="49"/>
      <c r="AY127" s="49"/>
      <c r="AZ127" s="49"/>
      <c r="BA127" s="49"/>
      <c r="BB127" s="49"/>
      <c r="BC127" s="49"/>
      <c r="BD127" s="49"/>
      <c r="BE127" s="49"/>
      <c r="BF127" s="27"/>
    </row>
    <row r="128" spans="1:58" ht="15.6" x14ac:dyDescent="0.3">
      <c r="A128" s="16" t="s">
        <v>18</v>
      </c>
      <c r="B128" s="27"/>
      <c r="C128" s="27"/>
      <c r="D128" s="27"/>
      <c r="E128" s="27"/>
      <c r="F128" s="27"/>
      <c r="G128" s="27"/>
      <c r="H128" s="27"/>
      <c r="I128" s="27"/>
      <c r="J128" s="2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1"/>
      <c r="AH128" s="1"/>
      <c r="AI128" s="27"/>
      <c r="AJ128" s="27"/>
      <c r="AK128" s="27"/>
      <c r="AL128" s="27"/>
      <c r="AM128" s="27"/>
      <c r="AN128" s="27"/>
      <c r="AO128" s="27"/>
      <c r="AP128" s="27"/>
      <c r="AQ128" s="27"/>
      <c r="AR128" s="27"/>
      <c r="AS128" s="27"/>
      <c r="AT128" s="27"/>
      <c r="AU128" s="27"/>
      <c r="AV128" s="27"/>
      <c r="AW128" s="27"/>
      <c r="AX128" s="27"/>
      <c r="AY128" s="27"/>
      <c r="AZ128" s="27"/>
      <c r="BA128" s="27"/>
      <c r="BB128" s="27"/>
      <c r="BC128" s="27"/>
      <c r="BD128" s="27"/>
      <c r="BE128" s="27"/>
      <c r="BF128" s="27"/>
    </row>
    <row r="129" spans="1:58" ht="15" x14ac:dyDescent="0.25">
      <c r="A129" s="27" t="s">
        <v>253</v>
      </c>
      <c r="B129" s="27"/>
      <c r="C129" s="27"/>
      <c r="D129" s="27"/>
      <c r="E129" s="27"/>
      <c r="F129" s="27"/>
      <c r="G129" s="27"/>
      <c r="H129" s="27"/>
      <c r="I129" s="27"/>
      <c r="J129" s="27"/>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1"/>
      <c r="AH129" s="1"/>
      <c r="AI129" s="27"/>
      <c r="AJ129" s="27"/>
      <c r="AK129" s="27"/>
      <c r="AL129" s="27"/>
      <c r="AM129" s="27"/>
      <c r="AN129" s="27"/>
      <c r="AO129" s="27"/>
      <c r="AP129" s="27"/>
      <c r="AQ129" s="27"/>
      <c r="AR129" s="27"/>
      <c r="AS129" s="27"/>
      <c r="AT129" s="27"/>
      <c r="AU129" s="27"/>
      <c r="AV129" s="27"/>
      <c r="AW129" s="27"/>
      <c r="AX129" s="27"/>
      <c r="AY129" s="27"/>
      <c r="AZ129" s="27"/>
      <c r="BA129" s="27"/>
      <c r="BB129" s="27"/>
      <c r="BC129" s="27"/>
      <c r="BD129" s="27"/>
      <c r="BE129" s="27"/>
      <c r="BF129" s="27"/>
    </row>
    <row r="130" spans="1:58" ht="15" x14ac:dyDescent="0.25">
      <c r="A130" s="27" t="s">
        <v>252</v>
      </c>
      <c r="B130" s="27"/>
      <c r="C130" s="27"/>
      <c r="D130" s="27"/>
      <c r="E130" s="27"/>
      <c r="F130" s="27"/>
      <c r="G130" s="27"/>
      <c r="H130" s="27"/>
      <c r="I130" s="27"/>
      <c r="J130" s="27"/>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1"/>
      <c r="AH130" s="1"/>
      <c r="AI130" s="27"/>
      <c r="AJ130" s="27"/>
      <c r="AK130" s="27"/>
      <c r="AL130" s="27"/>
      <c r="AM130" s="27"/>
      <c r="AN130" s="27"/>
      <c r="AO130" s="27"/>
      <c r="AP130" s="27"/>
      <c r="AQ130" s="27"/>
      <c r="AR130" s="27"/>
      <c r="AS130" s="27"/>
      <c r="AT130" s="27"/>
      <c r="AU130" s="27"/>
      <c r="AV130" s="27"/>
      <c r="AW130" s="27"/>
      <c r="AX130" s="27"/>
      <c r="AY130" s="27"/>
      <c r="AZ130" s="27"/>
      <c r="BA130" s="27"/>
      <c r="BB130" s="27"/>
      <c r="BC130" s="27"/>
      <c r="BD130" s="27"/>
      <c r="BE130" s="27"/>
      <c r="BF130" s="27"/>
    </row>
    <row r="131" spans="1:58" ht="15" x14ac:dyDescent="0.2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1"/>
      <c r="AH131" s="1"/>
      <c r="AI131" s="27"/>
      <c r="AJ131" s="27"/>
      <c r="AK131" s="27"/>
      <c r="AL131" s="27"/>
      <c r="AM131" s="27"/>
      <c r="AN131" s="27"/>
      <c r="AO131" s="27"/>
      <c r="AP131" s="27"/>
      <c r="AQ131" s="27"/>
      <c r="AR131" s="27"/>
      <c r="AS131" s="27"/>
      <c r="AT131" s="27"/>
      <c r="AU131" s="27"/>
      <c r="AV131" s="27"/>
      <c r="AW131" s="27"/>
      <c r="AX131" s="27"/>
      <c r="AY131" s="27"/>
      <c r="AZ131" s="27"/>
      <c r="BA131" s="27"/>
      <c r="BB131" s="27"/>
      <c r="BC131" s="27"/>
      <c r="BD131" s="27"/>
      <c r="BE131" s="27"/>
      <c r="BF131" s="27"/>
    </row>
    <row r="132" spans="1:58" ht="15" x14ac:dyDescent="0.25">
      <c r="A132" s="27" t="s">
        <v>240</v>
      </c>
      <c r="B132" s="27"/>
      <c r="C132" s="27"/>
      <c r="D132" s="27"/>
      <c r="E132" s="27"/>
      <c r="F132" s="27"/>
      <c r="G132" s="27"/>
      <c r="H132" s="27"/>
      <c r="I132" s="27"/>
      <c r="J132" s="2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1"/>
      <c r="AH132" s="1"/>
      <c r="AI132" s="27"/>
      <c r="AJ132" s="27"/>
      <c r="AK132" s="27"/>
      <c r="AL132" s="27"/>
      <c r="AM132" s="27"/>
      <c r="AN132" s="27"/>
      <c r="AO132" s="27"/>
      <c r="AP132" s="27"/>
      <c r="AQ132" s="27"/>
      <c r="AR132" s="27"/>
      <c r="AS132" s="27"/>
      <c r="AT132" s="27"/>
      <c r="AU132" s="27"/>
      <c r="AV132" s="27"/>
      <c r="AW132" s="27"/>
      <c r="AX132" s="27"/>
      <c r="AY132" s="27"/>
      <c r="AZ132" s="27"/>
      <c r="BA132" s="27"/>
      <c r="BB132" s="27"/>
      <c r="BC132" s="27"/>
      <c r="BD132" s="27"/>
      <c r="BE132" s="27"/>
      <c r="BF132" s="27"/>
    </row>
    <row r="133" spans="1:58" ht="15" x14ac:dyDescent="0.25">
      <c r="A133" s="27"/>
      <c r="B133" s="27" t="s">
        <v>95</v>
      </c>
      <c r="C133" s="27"/>
      <c r="D133" s="27" t="s">
        <v>243</v>
      </c>
      <c r="E133" s="27" t="s">
        <v>94</v>
      </c>
      <c r="F133" s="27"/>
      <c r="G133" s="27" t="s">
        <v>245</v>
      </c>
      <c r="H133" s="27" t="s">
        <v>244</v>
      </c>
      <c r="I133" s="27"/>
      <c r="J133" s="2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1"/>
      <c r="AH133" s="1"/>
      <c r="AI133" s="27"/>
      <c r="AJ133" s="27"/>
      <c r="AK133" s="27"/>
      <c r="AL133" s="27"/>
      <c r="AM133" s="27"/>
      <c r="AN133" s="27"/>
      <c r="AO133" s="27"/>
      <c r="AP133" s="27"/>
      <c r="AQ133" s="27"/>
      <c r="AR133" s="27"/>
      <c r="AS133" s="27"/>
      <c r="AT133" s="27"/>
      <c r="AU133" s="27"/>
      <c r="AV133" s="27"/>
      <c r="AW133" s="27"/>
      <c r="AX133" s="27"/>
      <c r="AY133" s="27"/>
      <c r="AZ133" s="27"/>
      <c r="BA133" s="27"/>
      <c r="BB133" s="27"/>
      <c r="BC133" s="27"/>
      <c r="BD133" s="27"/>
      <c r="BE133" s="27"/>
      <c r="BF133" s="27"/>
    </row>
    <row r="134" spans="1:58" ht="15" x14ac:dyDescent="0.25">
      <c r="A134" s="255" t="s">
        <v>247</v>
      </c>
      <c r="B134" s="50">
        <f>10*E134*(0.1^(1/H134))</f>
        <v>0.51379380707396027</v>
      </c>
      <c r="C134" s="50"/>
      <c r="D134" s="50">
        <f>(D135+D136)/2</f>
        <v>0.41830000000000001</v>
      </c>
      <c r="E134" s="50">
        <f>(E135+E136)/2</f>
        <v>0.25950000000000001</v>
      </c>
      <c r="F134" s="50"/>
      <c r="G134" s="257">
        <f>H134/(H134-1)</f>
        <v>3.3709588173584524</v>
      </c>
      <c r="H134" s="257">
        <f t="shared" ref="H134:H140" si="123">LN(5)/LN(E134/(0.2*D134))</f>
        <v>1.421770295071648</v>
      </c>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1"/>
      <c r="AH134" s="1"/>
      <c r="AI134" s="27"/>
      <c r="AJ134" s="27"/>
      <c r="AK134" s="27"/>
      <c r="AL134" s="27"/>
      <c r="AM134" s="27"/>
      <c r="AN134" s="27"/>
      <c r="AO134" s="27"/>
      <c r="AP134" s="27"/>
      <c r="AQ134" s="27"/>
      <c r="AR134" s="27"/>
      <c r="AS134" s="27"/>
      <c r="AT134" s="27"/>
      <c r="AU134" s="27"/>
      <c r="AV134" s="27"/>
      <c r="AW134" s="27"/>
      <c r="AX134" s="27"/>
      <c r="AY134" s="27"/>
      <c r="AZ134" s="27"/>
      <c r="BA134" s="27"/>
      <c r="BB134" s="27"/>
      <c r="BC134" s="27"/>
      <c r="BD134" s="27"/>
      <c r="BE134" s="27"/>
      <c r="BF134" s="27"/>
    </row>
    <row r="135" spans="1:58" ht="15" x14ac:dyDescent="0.25">
      <c r="A135" s="256" t="s">
        <v>241</v>
      </c>
      <c r="B135" s="50">
        <f>10*E135*(0.1^(1/H135))</f>
        <v>0.49582444568143763</v>
      </c>
      <c r="C135" s="50"/>
      <c r="D135" s="49">
        <v>0.38690000000000002</v>
      </c>
      <c r="E135" s="49">
        <v>0.2175</v>
      </c>
      <c r="F135" s="49"/>
      <c r="G135" s="257">
        <f>H135/(H135-1)</f>
        <v>2.7943211390088005</v>
      </c>
      <c r="H135" s="257">
        <f t="shared" si="123"/>
        <v>1.5573138376736781</v>
      </c>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c r="AS135" s="27"/>
      <c r="AT135" s="27"/>
      <c r="AU135" s="27"/>
      <c r="AV135" s="27"/>
      <c r="AW135" s="27"/>
      <c r="AX135" s="27"/>
      <c r="AY135" s="27"/>
      <c r="AZ135" s="27"/>
      <c r="BA135" s="27"/>
      <c r="BB135" s="27"/>
      <c r="BC135" s="27"/>
      <c r="BD135" s="27"/>
      <c r="BE135" s="27"/>
      <c r="BF135" s="27"/>
    </row>
    <row r="136" spans="1:58" ht="15" x14ac:dyDescent="0.25">
      <c r="A136" s="256" t="s">
        <v>242</v>
      </c>
      <c r="B136" s="50">
        <f t="shared" ref="B136:B140" si="124">10*E136*(0.1^(1/H136))</f>
        <v>0.53419972201020138</v>
      </c>
      <c r="C136" s="50"/>
      <c r="D136" s="49">
        <v>0.44969999999999999</v>
      </c>
      <c r="E136" s="49">
        <v>0.30149999999999999</v>
      </c>
      <c r="F136" s="49"/>
      <c r="G136" s="257">
        <f t="shared" ref="G136:G140" si="125">H136/(H136-1)</f>
        <v>4.0255000743286145</v>
      </c>
      <c r="H136" s="257">
        <f t="shared" si="123"/>
        <v>1.330523872230249</v>
      </c>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c r="AS136" s="27"/>
      <c r="AT136" s="27"/>
      <c r="AU136" s="27"/>
      <c r="AV136" s="27"/>
      <c r="AW136" s="27"/>
      <c r="AX136" s="27"/>
      <c r="AY136" s="27"/>
      <c r="AZ136" s="27"/>
      <c r="BA136" s="27"/>
      <c r="BB136" s="27"/>
      <c r="BC136" s="27"/>
      <c r="BD136" s="27"/>
      <c r="BE136" s="27"/>
      <c r="BF136" s="27"/>
    </row>
    <row r="137" spans="1:58" ht="15" x14ac:dyDescent="0.25">
      <c r="A137" s="255">
        <v>1918</v>
      </c>
      <c r="B137" s="50">
        <f t="shared" si="124"/>
        <v>0.367819931790759</v>
      </c>
      <c r="C137" s="50"/>
      <c r="D137" s="49">
        <v>0.30320000000000003</v>
      </c>
      <c r="E137" s="49">
        <v>0.19359999999999999</v>
      </c>
      <c r="F137" s="49"/>
      <c r="G137" s="257">
        <f t="shared" si="125"/>
        <v>3.5877025626306751</v>
      </c>
      <c r="H137" s="257">
        <f t="shared" si="123"/>
        <v>1.3864431772187116</v>
      </c>
      <c r="I137" s="27"/>
      <c r="J137" s="2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c r="AS137" s="27"/>
      <c r="AT137" s="27"/>
      <c r="AU137" s="27"/>
      <c r="AV137" s="27"/>
      <c r="AW137" s="27"/>
      <c r="AX137" s="27"/>
      <c r="AY137" s="27"/>
      <c r="AZ137" s="27"/>
      <c r="BA137" s="27"/>
      <c r="BB137" s="27"/>
      <c r="BC137" s="27"/>
      <c r="BD137" s="27"/>
      <c r="BE137" s="27"/>
      <c r="BF137" s="27"/>
    </row>
    <row r="138" spans="1:58" ht="15" x14ac:dyDescent="0.25">
      <c r="A138" s="255">
        <v>1919</v>
      </c>
      <c r="B138" s="50">
        <f t="shared" si="124"/>
        <v>0.38638248466314323</v>
      </c>
      <c r="C138" s="50"/>
      <c r="D138" s="49">
        <v>0.31440000000000001</v>
      </c>
      <c r="E138" s="49">
        <v>0.1948</v>
      </c>
      <c r="F138" s="49"/>
      <c r="G138" s="257">
        <f t="shared" si="125"/>
        <v>3.3621528289348466</v>
      </c>
      <c r="H138" s="257">
        <f t="shared" si="123"/>
        <v>1.4233426337833208</v>
      </c>
      <c r="I138" s="27"/>
      <c r="J138" s="2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c r="AS138" s="27"/>
      <c r="AT138" s="27"/>
      <c r="AU138" s="27"/>
      <c r="AV138" s="27"/>
      <c r="AW138" s="27"/>
      <c r="AX138" s="27"/>
      <c r="AY138" s="27"/>
      <c r="AZ138" s="27"/>
      <c r="BA138" s="27"/>
      <c r="BB138" s="27"/>
      <c r="BC138" s="27"/>
      <c r="BD138" s="27"/>
      <c r="BE138" s="27"/>
      <c r="BF138" s="27"/>
    </row>
    <row r="139" spans="1:58" ht="15" x14ac:dyDescent="0.25">
      <c r="A139" s="255">
        <v>1937</v>
      </c>
      <c r="B139" s="50">
        <f t="shared" si="124"/>
        <v>0.41619419183499246</v>
      </c>
      <c r="C139" s="50"/>
      <c r="D139" s="49">
        <v>0.31730000000000003</v>
      </c>
      <c r="E139" s="49">
        <v>0.16900000000000001</v>
      </c>
      <c r="F139" s="49"/>
      <c r="G139" s="257">
        <f t="shared" si="125"/>
        <v>2.5548702421388962</v>
      </c>
      <c r="H139" s="257">
        <f t="shared" si="123"/>
        <v>1.6431404839444281</v>
      </c>
      <c r="I139" s="27"/>
      <c r="J139" s="2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c r="AS139" s="27"/>
      <c r="AT139" s="27"/>
      <c r="AU139" s="27"/>
      <c r="AV139" s="27"/>
      <c r="AW139" s="27"/>
      <c r="AX139" s="27"/>
      <c r="AY139" s="27"/>
      <c r="AZ139" s="27"/>
      <c r="BA139" s="27"/>
      <c r="BB139" s="27"/>
      <c r="BC139" s="27"/>
      <c r="BD139" s="27"/>
      <c r="BE139" s="27"/>
      <c r="BF139" s="27"/>
    </row>
    <row r="140" spans="1:58" ht="15" x14ac:dyDescent="0.25">
      <c r="A140" s="255">
        <v>1949</v>
      </c>
      <c r="B140" s="50">
        <f t="shared" si="124"/>
        <v>0.31831840523360611</v>
      </c>
      <c r="C140" s="50"/>
      <c r="D140" s="49">
        <v>0.23380000000000001</v>
      </c>
      <c r="E140" s="49">
        <v>0.1142</v>
      </c>
      <c r="F140" s="49"/>
      <c r="G140" s="257">
        <f t="shared" si="125"/>
        <v>2.2462034568790998</v>
      </c>
      <c r="H140" s="257">
        <f t="shared" si="123"/>
        <v>1.8024371899146598</v>
      </c>
      <c r="I140" s="27"/>
      <c r="J140" s="2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c r="AS140" s="27"/>
      <c r="AT140" s="27"/>
      <c r="AU140" s="27"/>
      <c r="AV140" s="27"/>
      <c r="AW140" s="27"/>
      <c r="AX140" s="27"/>
      <c r="AY140" s="27"/>
      <c r="AZ140" s="27"/>
      <c r="BA140" s="27"/>
      <c r="BB140" s="27"/>
      <c r="BC140" s="27"/>
      <c r="BD140" s="27"/>
      <c r="BE140" s="27"/>
      <c r="BF140" s="27"/>
    </row>
    <row r="141" spans="1:58" ht="15" x14ac:dyDescent="0.25">
      <c r="A141" s="27" t="s">
        <v>246</v>
      </c>
      <c r="B141" s="27"/>
      <c r="C141" s="27"/>
      <c r="D141" s="27"/>
      <c r="E141" s="27"/>
      <c r="F141" s="27"/>
      <c r="G141" s="27"/>
      <c r="H141" s="27"/>
      <c r="I141" s="27"/>
      <c r="J141" s="2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c r="AS141" s="27"/>
      <c r="AT141" s="27"/>
      <c r="AU141" s="27"/>
      <c r="AV141" s="27"/>
      <c r="AW141" s="27"/>
      <c r="AX141" s="27"/>
      <c r="AY141" s="27"/>
      <c r="AZ141" s="27"/>
      <c r="BA141" s="27"/>
      <c r="BB141" s="27"/>
      <c r="BC141" s="27"/>
      <c r="BD141" s="27"/>
      <c r="BE141" s="27"/>
      <c r="BF141" s="27"/>
    </row>
    <row r="142" spans="1:58" ht="15" x14ac:dyDescent="0.2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c r="AS142" s="27"/>
      <c r="AT142" s="27"/>
      <c r="AU142" s="27"/>
      <c r="AV142" s="27"/>
      <c r="AW142" s="27"/>
      <c r="AX142" s="27"/>
      <c r="AY142" s="27"/>
      <c r="AZ142" s="27"/>
      <c r="BA142" s="27"/>
      <c r="BB142" s="27"/>
      <c r="BC142" s="27"/>
      <c r="BD142" s="27"/>
      <c r="BE142" s="27"/>
      <c r="BF142" s="27"/>
    </row>
    <row r="143" spans="1:58" ht="15" x14ac:dyDescent="0.25">
      <c r="A143" s="27" t="s">
        <v>272</v>
      </c>
      <c r="B143" s="27"/>
      <c r="C143" s="27"/>
      <c r="D143" s="27"/>
      <c r="E143" s="27"/>
      <c r="F143" s="27"/>
      <c r="G143" s="27"/>
      <c r="H143" s="27"/>
      <c r="I143" s="27"/>
      <c r="J143" s="2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c r="AS143" s="27"/>
      <c r="AT143" s="27"/>
      <c r="AU143" s="27"/>
      <c r="AV143" s="27"/>
      <c r="AW143" s="27"/>
      <c r="AX143" s="27"/>
      <c r="AY143" s="27"/>
      <c r="AZ143" s="27"/>
      <c r="BA143" s="27"/>
      <c r="BB143" s="27"/>
      <c r="BC143" s="27"/>
      <c r="BD143" s="27"/>
      <c r="BE143" s="27"/>
      <c r="BF143" s="27"/>
    </row>
    <row r="144" spans="1:58" ht="15" x14ac:dyDescent="0.25">
      <c r="A144" s="27" t="s">
        <v>273</v>
      </c>
      <c r="B144" s="27"/>
      <c r="C144" s="27"/>
      <c r="D144" s="27"/>
      <c r="E144" s="27"/>
      <c r="F144" s="27"/>
      <c r="G144" s="27"/>
      <c r="H144" s="27"/>
      <c r="I144" s="27"/>
      <c r="J144" s="2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c r="AS144" s="27"/>
      <c r="AT144" s="27"/>
      <c r="AU144" s="27"/>
      <c r="AV144" s="27"/>
      <c r="AW144" s="27"/>
      <c r="AX144" s="27"/>
      <c r="AY144" s="27"/>
      <c r="AZ144" s="27"/>
      <c r="BA144" s="27"/>
      <c r="BB144" s="27"/>
      <c r="BC144" s="27"/>
      <c r="BD144" s="27"/>
      <c r="BE144" s="27"/>
      <c r="BF144" s="27"/>
    </row>
    <row r="145" spans="1:58" ht="15" x14ac:dyDescent="0.2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c r="AS145" s="27"/>
      <c r="AT145" s="27"/>
      <c r="AU145" s="27"/>
      <c r="AV145" s="27"/>
      <c r="AW145" s="27"/>
      <c r="AX145" s="27"/>
      <c r="AY145" s="27"/>
      <c r="AZ145" s="27"/>
      <c r="BA145" s="27"/>
      <c r="BB145" s="27"/>
      <c r="BC145" s="27"/>
      <c r="BD145" s="27"/>
      <c r="BE145" s="27"/>
      <c r="BF145" s="27"/>
    </row>
    <row r="146" spans="1:58" ht="15" x14ac:dyDescent="0.2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c r="AS146" s="27"/>
      <c r="AT146" s="27"/>
      <c r="AU146" s="27"/>
      <c r="AV146" s="27"/>
      <c r="AW146" s="27"/>
      <c r="AX146" s="27"/>
      <c r="AY146" s="27"/>
      <c r="AZ146" s="27"/>
      <c r="BA146" s="27"/>
      <c r="BB146" s="27"/>
      <c r="BC146" s="27"/>
      <c r="BD146" s="27"/>
      <c r="BE146" s="27"/>
      <c r="BF146" s="27"/>
    </row>
    <row r="147" spans="1:58" ht="15" x14ac:dyDescent="0.25">
      <c r="A147" s="27" t="s">
        <v>361</v>
      </c>
      <c r="B147" s="45">
        <f>AVERAGE(B6:B19)</f>
        <v>0.43358716102817868</v>
      </c>
      <c r="C147" s="45">
        <f t="shared" ref="C147:G147" si="126">AVERAGE(C6:C19)</f>
        <v>0.43</v>
      </c>
      <c r="D147" s="45">
        <f t="shared" si="126"/>
        <v>0.17653347287289226</v>
      </c>
      <c r="E147" s="45">
        <f t="shared" si="126"/>
        <v>0.49776721511877253</v>
      </c>
      <c r="F147" s="45">
        <f t="shared" si="126"/>
        <v>0.49776721511877253</v>
      </c>
      <c r="G147" s="45">
        <f t="shared" si="126"/>
        <v>0.22098072601666668</v>
      </c>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c r="AS147" s="27"/>
      <c r="AT147" s="27"/>
      <c r="AU147" s="27"/>
      <c r="AV147" s="27"/>
      <c r="AW147" s="27"/>
      <c r="AX147" s="27"/>
      <c r="AY147" s="27"/>
      <c r="AZ147" s="27"/>
      <c r="BA147" s="27"/>
      <c r="BB147" s="27"/>
      <c r="BC147" s="27"/>
      <c r="BD147" s="27"/>
      <c r="BE147" s="27"/>
      <c r="BF147" s="27"/>
    </row>
    <row r="148" spans="1:58" ht="15" x14ac:dyDescent="0.25">
      <c r="A148" s="27" t="s">
        <v>362</v>
      </c>
      <c r="B148" s="45">
        <f>AVERAGE(B20:B56)</f>
        <v>0.42855501449267602</v>
      </c>
      <c r="C148" s="45">
        <f t="shared" ref="C148:G148" si="127">AVERAGE(C20:C56)</f>
        <v>0.42787418856155912</v>
      </c>
      <c r="D148" s="45">
        <f t="shared" si="127"/>
        <v>0.16519415223098752</v>
      </c>
      <c r="E148" s="45">
        <f t="shared" si="127"/>
        <v>0.41472442386087965</v>
      </c>
      <c r="F148" s="45">
        <f t="shared" si="127"/>
        <v>0.41159371314064958</v>
      </c>
      <c r="G148" s="45">
        <f t="shared" si="127"/>
        <v>0.16063612294522922</v>
      </c>
      <c r="H148" s="27"/>
      <c r="I148" s="27"/>
      <c r="J148" s="27"/>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c r="AS148" s="27"/>
      <c r="AT148" s="27"/>
      <c r="AU148" s="27"/>
      <c r="AV148" s="27"/>
      <c r="AW148" s="27"/>
      <c r="AX148" s="27"/>
      <c r="AY148" s="27"/>
      <c r="AZ148" s="27"/>
      <c r="BA148" s="27"/>
      <c r="BB148" s="27"/>
      <c r="BC148" s="27"/>
      <c r="BD148" s="27"/>
      <c r="BE148" s="27"/>
      <c r="BF148" s="27"/>
    </row>
    <row r="149" spans="1:58" ht="15" x14ac:dyDescent="0.25">
      <c r="A149" s="27" t="s">
        <v>363</v>
      </c>
      <c r="B149" s="45">
        <f>AVERAGE(B56:B96)</f>
        <v>0.35668935786837835</v>
      </c>
      <c r="C149" s="45">
        <f t="shared" ref="C149:G149" si="128">AVERAGE(C56:C96)</f>
        <v>0.35922182088772203</v>
      </c>
      <c r="D149" s="45">
        <f t="shared" si="128"/>
        <v>0.12154617077016358</v>
      </c>
      <c r="E149" s="45">
        <f t="shared" si="128"/>
        <v>0.30595835589036569</v>
      </c>
      <c r="F149" s="45">
        <f t="shared" si="128"/>
        <v>0.3074966711662464</v>
      </c>
      <c r="G149" s="45">
        <f t="shared" si="128"/>
        <v>8.1329778423770385E-2</v>
      </c>
      <c r="H149" s="27"/>
      <c r="I149" s="27"/>
      <c r="J149" s="2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c r="AS149" s="27"/>
      <c r="AT149" s="27"/>
      <c r="AU149" s="27"/>
      <c r="AV149" s="27"/>
      <c r="AW149" s="27"/>
      <c r="AX149" s="27"/>
      <c r="AY149" s="27"/>
      <c r="AZ149" s="27"/>
      <c r="BA149" s="27"/>
      <c r="BB149" s="27"/>
      <c r="BC149" s="27"/>
      <c r="BD149" s="27"/>
      <c r="BE149" s="27"/>
      <c r="BF149" s="27"/>
    </row>
    <row r="150" spans="1:58" ht="15" x14ac:dyDescent="0.25">
      <c r="A150" s="27" t="s">
        <v>349</v>
      </c>
      <c r="B150" s="45">
        <f>AVERAGE(B96:B126)</f>
        <v>0.44127968316072175</v>
      </c>
      <c r="C150" s="45">
        <f t="shared" ref="C150:G150" si="129">AVERAGE(C96:C126)</f>
        <v>0.45382092518627631</v>
      </c>
      <c r="D150" s="45">
        <f t="shared" si="129"/>
        <v>0.18226235156565512</v>
      </c>
      <c r="E150" s="45">
        <f t="shared" si="129"/>
        <v>0.34686599552352149</v>
      </c>
      <c r="F150" s="45">
        <f t="shared" si="129"/>
        <v>0.35063448777537876</v>
      </c>
      <c r="G150" s="45">
        <f t="shared" si="129"/>
        <v>0.10875487611276884</v>
      </c>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7"/>
      <c r="BA150" s="27"/>
      <c r="BB150" s="27"/>
      <c r="BC150" s="27"/>
      <c r="BD150" s="27"/>
      <c r="BE150" s="27"/>
      <c r="BF150" s="27"/>
    </row>
    <row r="151" spans="1:58" ht="15" x14ac:dyDescent="0.2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c r="Y151" s="27"/>
      <c r="Z151" s="27"/>
      <c r="AA151" s="27"/>
      <c r="AB151" s="27"/>
      <c r="AC151" s="27"/>
      <c r="AD151" s="27"/>
      <c r="AE151" s="27"/>
      <c r="AF151" s="27"/>
      <c r="AG151" s="27"/>
      <c r="AH151" s="27"/>
      <c r="AI151" s="27"/>
      <c r="AJ151" s="27"/>
      <c r="AK151" s="27"/>
      <c r="AL151" s="27"/>
      <c r="AM151" s="27"/>
      <c r="AN151" s="27"/>
      <c r="AO151" s="27"/>
      <c r="AP151" s="27"/>
      <c r="AQ151" s="27"/>
      <c r="AR151" s="27"/>
      <c r="AS151" s="27"/>
      <c r="AT151" s="27"/>
      <c r="AU151" s="27"/>
      <c r="AV151" s="27"/>
      <c r="AW151" s="27"/>
      <c r="AX151" s="27"/>
      <c r="AY151" s="27"/>
      <c r="AZ151" s="27"/>
      <c r="BA151" s="27"/>
      <c r="BB151" s="27"/>
      <c r="BC151" s="27"/>
      <c r="BD151" s="27"/>
      <c r="BE151" s="27"/>
      <c r="BF151" s="27"/>
    </row>
    <row r="152" spans="1:58" ht="15" x14ac:dyDescent="0.2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c r="Y152" s="27"/>
      <c r="Z152" s="27"/>
      <c r="AA152" s="27"/>
      <c r="AB152" s="27"/>
      <c r="AC152" s="27"/>
      <c r="AD152" s="27"/>
      <c r="AE152" s="27"/>
      <c r="AF152" s="27"/>
      <c r="AG152" s="27"/>
      <c r="AH152" s="27"/>
      <c r="AI152" s="27"/>
      <c r="AJ152" s="27"/>
      <c r="AK152" s="27"/>
      <c r="AL152" s="27"/>
      <c r="AM152" s="27"/>
      <c r="AN152" s="27"/>
      <c r="AO152" s="27"/>
      <c r="AP152" s="27"/>
      <c r="AQ152" s="27"/>
      <c r="AR152" s="27"/>
      <c r="AS152" s="27"/>
      <c r="AT152" s="27"/>
      <c r="AU152" s="27"/>
      <c r="AV152" s="27"/>
      <c r="AW152" s="27"/>
      <c r="AX152" s="27"/>
      <c r="AY152" s="27"/>
      <c r="AZ152" s="27"/>
      <c r="BA152" s="27"/>
      <c r="BB152" s="27"/>
      <c r="BC152" s="27"/>
      <c r="BD152" s="27"/>
      <c r="BE152" s="27"/>
      <c r="BF152" s="27"/>
    </row>
    <row r="153" spans="1:58" ht="15" x14ac:dyDescent="0.2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c r="Y153" s="27"/>
      <c r="Z153" s="27"/>
      <c r="AA153" s="27"/>
      <c r="AB153" s="27"/>
      <c r="AC153" s="27"/>
      <c r="AD153" s="27"/>
      <c r="AE153" s="27"/>
      <c r="AF153" s="27"/>
      <c r="AG153" s="27"/>
      <c r="AH153" s="27"/>
      <c r="AI153" s="27"/>
      <c r="AJ153" s="27"/>
      <c r="AK153" s="27"/>
      <c r="AL153" s="27"/>
      <c r="AM153" s="27"/>
      <c r="AN153" s="27"/>
      <c r="AO153" s="27"/>
      <c r="AP153" s="27"/>
      <c r="AQ153" s="27"/>
      <c r="AR153" s="27"/>
      <c r="AS153" s="27"/>
      <c r="AT153" s="27"/>
      <c r="AU153" s="27"/>
      <c r="AV153" s="27"/>
      <c r="AW153" s="27"/>
      <c r="AX153" s="27"/>
      <c r="AY153" s="27"/>
      <c r="AZ153" s="27"/>
      <c r="BA153" s="27"/>
      <c r="BB153" s="27"/>
      <c r="BC153" s="27"/>
      <c r="BD153" s="27"/>
      <c r="BE153" s="27"/>
      <c r="BF153" s="27"/>
    </row>
    <row r="154" spans="1:58" ht="15" x14ac:dyDescent="0.2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c r="Y154" s="27"/>
      <c r="Z154" s="27"/>
      <c r="AA154" s="27"/>
      <c r="AB154" s="27"/>
      <c r="AC154" s="27"/>
      <c r="AD154" s="27"/>
      <c r="AE154" s="27"/>
      <c r="AF154" s="27"/>
      <c r="AG154" s="27"/>
      <c r="AH154" s="27"/>
      <c r="AI154" s="27"/>
      <c r="AJ154" s="27"/>
      <c r="AK154" s="27"/>
      <c r="AL154" s="27"/>
      <c r="AM154" s="27"/>
      <c r="AN154" s="27"/>
      <c r="AO154" s="27"/>
      <c r="AP154" s="27"/>
      <c r="AQ154" s="27"/>
      <c r="AR154" s="27"/>
      <c r="AS154" s="27"/>
      <c r="AT154" s="27"/>
      <c r="AU154" s="27"/>
      <c r="AV154" s="27"/>
      <c r="AW154" s="27"/>
      <c r="AX154" s="27"/>
      <c r="AY154" s="27"/>
      <c r="AZ154" s="27"/>
      <c r="BA154" s="27"/>
      <c r="BB154" s="27"/>
      <c r="BC154" s="27"/>
      <c r="BD154" s="27"/>
      <c r="BE154" s="27"/>
      <c r="BF154" s="27"/>
    </row>
    <row r="155" spans="1:58" ht="15" x14ac:dyDescent="0.2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c r="Y155" s="27"/>
      <c r="Z155" s="27"/>
      <c r="AA155" s="27"/>
      <c r="AB155" s="27"/>
      <c r="AC155" s="27"/>
      <c r="AD155" s="27"/>
      <c r="AE155" s="27"/>
      <c r="AF155" s="27"/>
      <c r="AG155" s="27"/>
      <c r="AH155" s="27"/>
      <c r="AI155" s="27"/>
      <c r="AJ155" s="27"/>
      <c r="AK155" s="27"/>
      <c r="AL155" s="27"/>
      <c r="AM155" s="27"/>
      <c r="AN155" s="27"/>
      <c r="AO155" s="27"/>
      <c r="AP155" s="27"/>
      <c r="AQ155" s="27"/>
      <c r="AR155" s="27"/>
      <c r="AS155" s="27"/>
      <c r="AT155" s="27"/>
      <c r="AU155" s="27"/>
      <c r="AV155" s="27"/>
      <c r="AW155" s="27"/>
      <c r="AX155" s="27"/>
      <c r="AY155" s="27"/>
      <c r="AZ155" s="27"/>
      <c r="BA155" s="27"/>
      <c r="BB155" s="27"/>
      <c r="BC155" s="27"/>
      <c r="BD155" s="27"/>
      <c r="BE155" s="27"/>
      <c r="BF155" s="27"/>
    </row>
    <row r="156" spans="1:58" ht="15" x14ac:dyDescent="0.2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c r="Y156" s="27"/>
      <c r="Z156" s="27"/>
      <c r="AA156" s="27"/>
      <c r="AB156" s="27"/>
      <c r="AC156" s="27"/>
      <c r="AD156" s="27"/>
      <c r="AE156" s="27"/>
      <c r="AF156" s="27"/>
      <c r="AG156" s="27"/>
      <c r="AH156" s="27"/>
      <c r="AI156" s="27"/>
      <c r="AJ156" s="27"/>
      <c r="AK156" s="27"/>
      <c r="AL156" s="27"/>
      <c r="AM156" s="27"/>
      <c r="AN156" s="27"/>
      <c r="AO156" s="27"/>
      <c r="AP156" s="27"/>
      <c r="AQ156" s="27"/>
      <c r="AR156" s="27"/>
      <c r="AS156" s="27"/>
      <c r="AT156" s="27"/>
      <c r="AU156" s="27"/>
      <c r="AV156" s="27"/>
      <c r="AW156" s="27"/>
      <c r="AX156" s="27"/>
      <c r="AY156" s="27"/>
      <c r="AZ156" s="27"/>
      <c r="BA156" s="27"/>
      <c r="BB156" s="27"/>
      <c r="BC156" s="27"/>
      <c r="BD156" s="27"/>
      <c r="BE156" s="27"/>
      <c r="BF156" s="27"/>
    </row>
    <row r="157" spans="1:58" ht="15" x14ac:dyDescent="0.2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c r="Y157" s="27"/>
      <c r="Z157" s="27"/>
      <c r="AA157" s="27"/>
      <c r="AB157" s="27"/>
      <c r="AC157" s="27"/>
      <c r="AD157" s="27"/>
      <c r="AE157" s="27"/>
      <c r="AF157" s="27"/>
      <c r="AG157" s="27"/>
      <c r="AH157" s="27"/>
      <c r="AI157" s="27"/>
      <c r="AJ157" s="27"/>
      <c r="AK157" s="27"/>
      <c r="AL157" s="27"/>
      <c r="AM157" s="27"/>
      <c r="AN157" s="27"/>
      <c r="AO157" s="27"/>
      <c r="AP157" s="27"/>
      <c r="AQ157" s="27"/>
      <c r="AR157" s="27"/>
      <c r="AS157" s="27"/>
      <c r="AT157" s="27"/>
      <c r="AU157" s="27"/>
      <c r="AV157" s="27"/>
      <c r="AW157" s="27"/>
      <c r="AX157" s="27"/>
      <c r="AY157" s="27"/>
      <c r="AZ157" s="27"/>
      <c r="BA157" s="27"/>
      <c r="BB157" s="27"/>
      <c r="BC157" s="27"/>
      <c r="BD157" s="27"/>
      <c r="BE157" s="27"/>
      <c r="BF157" s="27"/>
    </row>
    <row r="158" spans="1:58" ht="15" x14ac:dyDescent="0.2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27"/>
      <c r="AH158" s="27"/>
      <c r="AI158" s="27"/>
      <c r="AJ158" s="27"/>
      <c r="AK158" s="27"/>
      <c r="AL158" s="27"/>
      <c r="AM158" s="27"/>
      <c r="AN158" s="27"/>
      <c r="AO158" s="27"/>
      <c r="AP158" s="27"/>
      <c r="AQ158" s="27"/>
      <c r="AR158" s="27"/>
      <c r="AS158" s="27"/>
      <c r="AT158" s="27"/>
      <c r="AU158" s="27"/>
      <c r="AV158" s="27"/>
      <c r="AW158" s="27"/>
      <c r="AX158" s="27"/>
      <c r="AY158" s="27"/>
      <c r="AZ158" s="27"/>
      <c r="BA158" s="27"/>
      <c r="BB158" s="27"/>
      <c r="BC158" s="27"/>
      <c r="BD158" s="27"/>
      <c r="BE158" s="27"/>
      <c r="BF158" s="27"/>
    </row>
    <row r="159" spans="1:58" ht="15" x14ac:dyDescent="0.2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c r="Y159" s="27"/>
      <c r="Z159" s="27"/>
      <c r="AA159" s="27"/>
      <c r="AB159" s="27"/>
      <c r="AC159" s="27"/>
      <c r="AD159" s="27"/>
      <c r="AE159" s="27"/>
      <c r="AF159" s="27"/>
      <c r="AG159" s="27"/>
      <c r="AH159" s="27"/>
      <c r="AI159" s="27"/>
      <c r="AJ159" s="27"/>
      <c r="AK159" s="27"/>
      <c r="AL159" s="27"/>
      <c r="AM159" s="27"/>
      <c r="AN159" s="27"/>
      <c r="AO159" s="27"/>
      <c r="AP159" s="27"/>
      <c r="AQ159" s="27"/>
      <c r="AR159" s="27"/>
      <c r="AS159" s="27"/>
      <c r="AT159" s="27"/>
      <c r="AU159" s="27"/>
      <c r="AV159" s="27"/>
      <c r="AW159" s="27"/>
      <c r="AX159" s="27"/>
      <c r="AY159" s="27"/>
      <c r="AZ159" s="27"/>
      <c r="BA159" s="27"/>
      <c r="BB159" s="27"/>
      <c r="BC159" s="27"/>
      <c r="BD159" s="27"/>
      <c r="BE159" s="27"/>
      <c r="BF159" s="27"/>
    </row>
    <row r="160" spans="1:58" ht="15" x14ac:dyDescent="0.2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c r="Y160" s="27"/>
      <c r="Z160" s="27"/>
      <c r="AA160" s="27"/>
      <c r="AB160" s="27"/>
      <c r="AC160" s="27"/>
      <c r="AD160" s="27"/>
      <c r="AE160" s="27"/>
      <c r="AF160" s="27"/>
      <c r="AG160" s="27"/>
      <c r="AH160" s="27"/>
      <c r="AI160" s="27"/>
      <c r="AJ160" s="27"/>
      <c r="AK160" s="27"/>
      <c r="AL160" s="27"/>
      <c r="AM160" s="27"/>
      <c r="AN160" s="27"/>
      <c r="AO160" s="27"/>
      <c r="AP160" s="27"/>
      <c r="AQ160" s="27"/>
      <c r="AR160" s="27"/>
      <c r="AS160" s="27"/>
      <c r="AT160" s="27"/>
      <c r="AU160" s="27"/>
      <c r="AV160" s="27"/>
      <c r="AW160" s="27"/>
      <c r="AX160" s="27"/>
      <c r="AY160" s="27"/>
      <c r="AZ160" s="27"/>
      <c r="BA160" s="27"/>
      <c r="BB160" s="27"/>
      <c r="BC160" s="27"/>
      <c r="BD160" s="27"/>
      <c r="BE160" s="27"/>
      <c r="BF160" s="27"/>
    </row>
    <row r="161" spans="1:58" ht="15" x14ac:dyDescent="0.2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c r="Y161" s="27"/>
      <c r="Z161" s="27"/>
      <c r="AA161" s="27"/>
      <c r="AB161" s="27"/>
      <c r="AC161" s="27"/>
      <c r="AD161" s="27"/>
      <c r="AE161" s="27"/>
      <c r="AF161" s="27"/>
      <c r="AG161" s="27"/>
      <c r="AH161" s="27"/>
      <c r="AI161" s="27"/>
      <c r="AJ161" s="27"/>
      <c r="AK161" s="27"/>
      <c r="AL161" s="27"/>
      <c r="AM161" s="27"/>
      <c r="AN161" s="27"/>
      <c r="AO161" s="27"/>
      <c r="AP161" s="27"/>
      <c r="AQ161" s="27"/>
      <c r="AR161" s="27"/>
      <c r="AS161" s="27"/>
      <c r="AT161" s="27"/>
      <c r="AU161" s="27"/>
      <c r="AV161" s="27"/>
      <c r="AW161" s="27"/>
      <c r="AX161" s="27"/>
      <c r="AY161" s="27"/>
      <c r="AZ161" s="27"/>
      <c r="BA161" s="27"/>
      <c r="BB161" s="27"/>
      <c r="BC161" s="27"/>
      <c r="BD161" s="27"/>
      <c r="BE161" s="27"/>
      <c r="BF161" s="27"/>
    </row>
    <row r="162" spans="1:58" ht="15" x14ac:dyDescent="0.2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7"/>
      <c r="BA162" s="27"/>
      <c r="BB162" s="27"/>
      <c r="BC162" s="27"/>
      <c r="BD162" s="27"/>
      <c r="BE162" s="27"/>
      <c r="BF162" s="27"/>
    </row>
    <row r="163" spans="1:58" ht="15" x14ac:dyDescent="0.2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c r="Y163" s="27"/>
      <c r="Z163" s="27"/>
      <c r="AA163" s="27"/>
      <c r="AB163" s="27"/>
      <c r="AC163" s="27"/>
      <c r="AD163" s="27"/>
      <c r="AE163" s="27"/>
      <c r="AF163" s="27"/>
      <c r="AG163" s="27"/>
      <c r="AH163" s="27"/>
      <c r="AI163" s="27"/>
      <c r="AJ163" s="27"/>
      <c r="AK163" s="27"/>
      <c r="AL163" s="27"/>
      <c r="AM163" s="27"/>
      <c r="AN163" s="27"/>
      <c r="AO163" s="27"/>
      <c r="AP163" s="27"/>
      <c r="AQ163" s="27"/>
      <c r="AR163" s="27"/>
      <c r="AS163" s="27"/>
      <c r="AT163" s="27"/>
      <c r="AU163" s="27"/>
      <c r="AV163" s="27"/>
      <c r="AW163" s="27"/>
      <c r="AX163" s="27"/>
      <c r="AY163" s="27"/>
      <c r="AZ163" s="27"/>
      <c r="BA163" s="27"/>
      <c r="BB163" s="27"/>
      <c r="BC163" s="27"/>
      <c r="BD163" s="27"/>
      <c r="BE163" s="27"/>
      <c r="BF163" s="27"/>
    </row>
    <row r="164" spans="1:58" ht="15" x14ac:dyDescent="0.2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c r="Y164" s="27"/>
      <c r="Z164" s="27"/>
      <c r="AA164" s="27"/>
      <c r="AB164" s="27"/>
      <c r="AC164" s="27"/>
      <c r="AD164" s="27"/>
      <c r="AE164" s="27"/>
      <c r="AF164" s="27"/>
      <c r="AG164" s="27"/>
      <c r="AH164" s="27"/>
      <c r="AI164" s="27"/>
      <c r="AJ164" s="27"/>
      <c r="AK164" s="27"/>
      <c r="AL164" s="27"/>
      <c r="AM164" s="27"/>
      <c r="AN164" s="27"/>
      <c r="AO164" s="27"/>
      <c r="AP164" s="27"/>
      <c r="AQ164" s="27"/>
      <c r="AR164" s="27"/>
      <c r="AS164" s="27"/>
      <c r="AT164" s="27"/>
      <c r="AU164" s="27"/>
      <c r="AV164" s="27"/>
      <c r="AW164" s="27"/>
      <c r="AX164" s="27"/>
      <c r="AY164" s="27"/>
      <c r="AZ164" s="27"/>
      <c r="BA164" s="27"/>
      <c r="BB164" s="27"/>
      <c r="BC164" s="27"/>
      <c r="BD164" s="27"/>
      <c r="BE164" s="27"/>
      <c r="BF164" s="27"/>
    </row>
    <row r="165" spans="1:58" ht="15" x14ac:dyDescent="0.2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c r="Y165" s="27"/>
      <c r="Z165" s="27"/>
      <c r="AA165" s="27"/>
      <c r="AB165" s="27"/>
      <c r="AC165" s="27"/>
      <c r="AD165" s="27"/>
      <c r="AE165" s="27"/>
      <c r="AF165" s="27"/>
      <c r="AG165" s="27"/>
      <c r="AH165" s="27"/>
      <c r="AI165" s="27"/>
      <c r="AJ165" s="27"/>
      <c r="AK165" s="27"/>
      <c r="AL165" s="27"/>
      <c r="AM165" s="27"/>
      <c r="AN165" s="27"/>
      <c r="AO165" s="27"/>
      <c r="AP165" s="27"/>
      <c r="AQ165" s="27"/>
      <c r="AR165" s="27"/>
      <c r="AS165" s="27"/>
      <c r="AT165" s="27"/>
      <c r="AU165" s="27"/>
      <c r="AV165" s="27"/>
      <c r="AW165" s="27"/>
      <c r="AX165" s="27"/>
      <c r="AY165" s="27"/>
      <c r="AZ165" s="27"/>
      <c r="BA165" s="27"/>
      <c r="BB165" s="27"/>
      <c r="BC165" s="27"/>
      <c r="BD165" s="27"/>
      <c r="BE165" s="27"/>
      <c r="BF165" s="27"/>
    </row>
    <row r="166" spans="1:58" ht="15" x14ac:dyDescent="0.2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c r="Y166" s="27"/>
      <c r="Z166" s="27"/>
      <c r="AA166" s="27"/>
      <c r="AB166" s="27"/>
      <c r="AC166" s="27"/>
      <c r="AD166" s="27"/>
      <c r="AE166" s="27"/>
      <c r="AF166" s="27"/>
      <c r="AG166" s="27"/>
      <c r="AH166" s="27"/>
      <c r="AI166" s="27"/>
      <c r="AJ166" s="27"/>
      <c r="AK166" s="27"/>
      <c r="AL166" s="27"/>
      <c r="AM166" s="27"/>
      <c r="AN166" s="27"/>
      <c r="AO166" s="27"/>
      <c r="AP166" s="27"/>
      <c r="AQ166" s="27"/>
      <c r="AR166" s="27"/>
      <c r="AS166" s="27"/>
      <c r="AT166" s="27"/>
      <c r="AU166" s="27"/>
      <c r="AV166" s="27"/>
      <c r="AW166" s="27"/>
      <c r="AX166" s="27"/>
      <c r="AY166" s="27"/>
      <c r="AZ166" s="27"/>
      <c r="BA166" s="27"/>
      <c r="BB166" s="27"/>
      <c r="BC166" s="27"/>
      <c r="BD166" s="27"/>
      <c r="BE166" s="27"/>
      <c r="BF166" s="27"/>
    </row>
    <row r="167" spans="1:58" ht="15" x14ac:dyDescent="0.2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c r="Y167" s="27"/>
      <c r="Z167" s="27"/>
      <c r="AA167" s="27"/>
      <c r="AB167" s="27"/>
      <c r="AC167" s="27"/>
      <c r="AD167" s="27"/>
      <c r="AE167" s="27"/>
      <c r="AF167" s="27"/>
      <c r="AG167" s="27"/>
      <c r="AH167" s="27"/>
      <c r="AI167" s="27"/>
      <c r="AJ167" s="27"/>
      <c r="AK167" s="27"/>
      <c r="AL167" s="27"/>
      <c r="AM167" s="27"/>
      <c r="AN167" s="27"/>
      <c r="AO167" s="27"/>
      <c r="AP167" s="27"/>
      <c r="AQ167" s="27"/>
      <c r="AR167" s="27"/>
      <c r="AS167" s="27"/>
      <c r="AT167" s="27"/>
      <c r="AU167" s="27"/>
      <c r="AV167" s="27"/>
      <c r="AW167" s="27"/>
      <c r="AX167" s="27"/>
      <c r="AY167" s="27"/>
      <c r="AZ167" s="27"/>
      <c r="BA167" s="27"/>
      <c r="BB167" s="27"/>
      <c r="BC167" s="27"/>
      <c r="BD167" s="27"/>
      <c r="BE167" s="27"/>
      <c r="BF167" s="27"/>
    </row>
    <row r="168" spans="1:58" ht="15" x14ac:dyDescent="0.2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c r="Y168" s="27"/>
      <c r="Z168" s="27"/>
      <c r="AA168" s="27"/>
      <c r="AB168" s="27"/>
      <c r="AC168" s="27"/>
      <c r="AD168" s="27"/>
      <c r="AE168" s="27"/>
      <c r="AF168" s="27"/>
      <c r="AG168" s="27"/>
      <c r="AH168" s="27"/>
      <c r="AI168" s="27"/>
      <c r="AJ168" s="27"/>
      <c r="AK168" s="27"/>
      <c r="AL168" s="27"/>
      <c r="AM168" s="27"/>
      <c r="AN168" s="27"/>
      <c r="AO168" s="27"/>
      <c r="AP168" s="27"/>
      <c r="AQ168" s="27"/>
      <c r="AR168" s="27"/>
      <c r="AS168" s="27"/>
      <c r="AT168" s="27"/>
      <c r="AU168" s="27"/>
      <c r="AV168" s="27"/>
      <c r="AW168" s="27"/>
      <c r="AX168" s="27"/>
      <c r="AY168" s="27"/>
      <c r="AZ168" s="27"/>
      <c r="BA168" s="27"/>
      <c r="BB168" s="27"/>
      <c r="BC168" s="27"/>
      <c r="BD168" s="27"/>
      <c r="BE168" s="27"/>
      <c r="BF168" s="27"/>
    </row>
    <row r="169" spans="1:58" ht="15" x14ac:dyDescent="0.2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c r="Y169" s="27"/>
      <c r="Z169" s="27"/>
      <c r="AA169" s="27"/>
      <c r="AB169" s="27"/>
      <c r="AC169" s="27"/>
      <c r="AD169" s="27"/>
      <c r="AE169" s="27"/>
      <c r="AF169" s="27"/>
      <c r="AG169" s="27"/>
      <c r="AH169" s="27"/>
      <c r="AI169" s="27"/>
      <c r="AJ169" s="27"/>
      <c r="AK169" s="27"/>
      <c r="AL169" s="27"/>
      <c r="AM169" s="27"/>
      <c r="AN169" s="27"/>
      <c r="AO169" s="27"/>
      <c r="AP169" s="27"/>
      <c r="AQ169" s="27"/>
      <c r="AR169" s="27"/>
      <c r="AS169" s="27"/>
      <c r="AT169" s="27"/>
      <c r="AU169" s="27"/>
      <c r="AV169" s="27"/>
      <c r="AW169" s="27"/>
      <c r="AX169" s="27"/>
      <c r="AY169" s="27"/>
      <c r="AZ169" s="27"/>
      <c r="BA169" s="27"/>
      <c r="BB169" s="27"/>
      <c r="BC169" s="27"/>
      <c r="BD169" s="27"/>
      <c r="BE169" s="27"/>
      <c r="BF169" s="27"/>
    </row>
    <row r="170" spans="1:58" ht="15" x14ac:dyDescent="0.2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27"/>
      <c r="AH170" s="27"/>
      <c r="AI170" s="27"/>
      <c r="AJ170" s="27"/>
      <c r="AK170" s="27"/>
      <c r="AL170" s="27"/>
      <c r="AM170" s="27"/>
      <c r="AN170" s="27"/>
      <c r="AO170" s="27"/>
      <c r="AP170" s="27"/>
      <c r="AQ170" s="27"/>
      <c r="AR170" s="27"/>
      <c r="AS170" s="27"/>
      <c r="AT170" s="27"/>
      <c r="AU170" s="27"/>
      <c r="AV170" s="27"/>
      <c r="AW170" s="27"/>
      <c r="AX170" s="27"/>
      <c r="AY170" s="27"/>
      <c r="AZ170" s="27"/>
      <c r="BA170" s="27"/>
      <c r="BB170" s="27"/>
      <c r="BC170" s="27"/>
      <c r="BD170" s="27"/>
      <c r="BE170" s="27"/>
      <c r="BF170" s="27"/>
    </row>
    <row r="171" spans="1:58" ht="15" x14ac:dyDescent="0.2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27"/>
      <c r="AH171" s="27"/>
      <c r="AI171" s="27"/>
      <c r="AJ171" s="27"/>
      <c r="AK171" s="27"/>
      <c r="AL171" s="27"/>
      <c r="AM171" s="27"/>
      <c r="AN171" s="27"/>
      <c r="AO171" s="27"/>
      <c r="AP171" s="27"/>
      <c r="AQ171" s="27"/>
      <c r="AR171" s="27"/>
      <c r="AS171" s="27"/>
      <c r="AT171" s="27"/>
      <c r="AU171" s="27"/>
      <c r="AV171" s="27"/>
      <c r="AW171" s="27"/>
      <c r="AX171" s="27"/>
      <c r="AY171" s="27"/>
      <c r="AZ171" s="27"/>
      <c r="BA171" s="27"/>
      <c r="BB171" s="27"/>
      <c r="BC171" s="27"/>
      <c r="BD171" s="27"/>
      <c r="BE171" s="27"/>
      <c r="BF171" s="27"/>
    </row>
    <row r="172" spans="1:58" ht="15" x14ac:dyDescent="0.2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27"/>
      <c r="AH172" s="27"/>
      <c r="AI172" s="27"/>
      <c r="AJ172" s="27"/>
      <c r="AK172" s="27"/>
      <c r="AL172" s="27"/>
      <c r="AM172" s="27"/>
      <c r="AN172" s="27"/>
      <c r="AO172" s="27"/>
      <c r="AP172" s="27"/>
      <c r="AQ172" s="27"/>
      <c r="AR172" s="27"/>
      <c r="AS172" s="27"/>
      <c r="AT172" s="27"/>
      <c r="AU172" s="27"/>
      <c r="AV172" s="27"/>
      <c r="AW172" s="27"/>
      <c r="AX172" s="27"/>
      <c r="AY172" s="27"/>
      <c r="AZ172" s="27"/>
      <c r="BA172" s="27"/>
      <c r="BB172" s="27"/>
      <c r="BC172" s="27"/>
      <c r="BD172" s="27"/>
      <c r="BE172" s="27"/>
      <c r="BF172" s="27"/>
    </row>
    <row r="173" spans="1:58" ht="15" x14ac:dyDescent="0.2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7"/>
      <c r="BA173" s="27"/>
      <c r="BB173" s="27"/>
      <c r="BC173" s="27"/>
      <c r="BD173" s="27"/>
      <c r="BE173" s="27"/>
      <c r="BF173" s="27"/>
    </row>
    <row r="174" spans="1:58" ht="15" x14ac:dyDescent="0.2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27"/>
      <c r="AH174" s="27"/>
      <c r="AI174" s="27"/>
      <c r="AJ174" s="27"/>
      <c r="AK174" s="27"/>
      <c r="AL174" s="27"/>
      <c r="AM174" s="27"/>
      <c r="AN174" s="27"/>
      <c r="AO174" s="27"/>
      <c r="AP174" s="27"/>
      <c r="AQ174" s="27"/>
      <c r="AR174" s="27"/>
      <c r="AS174" s="27"/>
      <c r="AT174" s="27"/>
      <c r="AU174" s="27"/>
      <c r="AV174" s="27"/>
      <c r="AW174" s="27"/>
      <c r="AX174" s="27"/>
      <c r="AY174" s="27"/>
      <c r="AZ174" s="27"/>
      <c r="BA174" s="27"/>
      <c r="BB174" s="27"/>
      <c r="BC174" s="27"/>
      <c r="BD174" s="27"/>
      <c r="BE174" s="27"/>
      <c r="BF174" s="27"/>
    </row>
    <row r="175" spans="1:58" ht="15" x14ac:dyDescent="0.2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c r="Y175" s="27"/>
      <c r="Z175" s="27"/>
      <c r="AA175" s="27"/>
      <c r="AB175" s="27"/>
      <c r="AC175" s="27"/>
      <c r="AD175" s="27"/>
      <c r="AE175" s="27"/>
      <c r="AF175" s="27"/>
      <c r="AG175" s="27"/>
      <c r="AH175" s="27"/>
      <c r="AI175" s="27"/>
      <c r="AJ175" s="27"/>
      <c r="AK175" s="27"/>
      <c r="AL175" s="27"/>
      <c r="AM175" s="27"/>
      <c r="AN175" s="27"/>
      <c r="AO175" s="27"/>
      <c r="AP175" s="27"/>
      <c r="AQ175" s="27"/>
      <c r="AR175" s="27"/>
      <c r="AS175" s="27"/>
      <c r="AT175" s="27"/>
      <c r="AU175" s="27"/>
      <c r="AV175" s="27"/>
      <c r="AW175" s="27"/>
      <c r="AX175" s="27"/>
      <c r="AY175" s="27"/>
      <c r="AZ175" s="27"/>
      <c r="BA175" s="27"/>
      <c r="BB175" s="27"/>
      <c r="BC175" s="27"/>
      <c r="BD175" s="27"/>
      <c r="BE175" s="27"/>
      <c r="BF175" s="27"/>
    </row>
    <row r="176" spans="1:58" ht="15" x14ac:dyDescent="0.2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c r="Y176" s="27"/>
      <c r="Z176" s="27"/>
      <c r="AA176" s="27"/>
      <c r="AB176" s="27"/>
      <c r="AC176" s="27"/>
      <c r="AD176" s="27"/>
      <c r="AE176" s="27"/>
      <c r="AF176" s="27"/>
      <c r="AG176" s="27"/>
      <c r="AH176" s="27"/>
      <c r="AI176" s="27"/>
      <c r="AJ176" s="27"/>
      <c r="AK176" s="27"/>
      <c r="AL176" s="27"/>
      <c r="AM176" s="27"/>
      <c r="AN176" s="27"/>
      <c r="AO176" s="27"/>
      <c r="AP176" s="27"/>
      <c r="AQ176" s="27"/>
      <c r="AR176" s="27"/>
      <c r="AS176" s="27"/>
      <c r="AT176" s="27"/>
      <c r="AU176" s="27"/>
      <c r="AV176" s="27"/>
      <c r="AW176" s="27"/>
      <c r="AX176" s="27"/>
      <c r="AY176" s="27"/>
      <c r="AZ176" s="27"/>
      <c r="BA176" s="27"/>
      <c r="BB176" s="27"/>
      <c r="BC176" s="27"/>
      <c r="BD176" s="27"/>
      <c r="BE176" s="27"/>
      <c r="BF176" s="27"/>
    </row>
    <row r="177" spans="1:58" ht="15" x14ac:dyDescent="0.2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c r="Y177" s="27"/>
      <c r="Z177" s="27"/>
      <c r="AA177" s="27"/>
      <c r="AB177" s="27"/>
      <c r="AC177" s="27"/>
      <c r="AD177" s="27"/>
      <c r="AE177" s="27"/>
      <c r="AF177" s="27"/>
      <c r="AG177" s="27"/>
      <c r="AH177" s="27"/>
      <c r="AI177" s="27"/>
      <c r="AJ177" s="27"/>
      <c r="AK177" s="27"/>
      <c r="AL177" s="27"/>
      <c r="AM177" s="27"/>
      <c r="AN177" s="27"/>
      <c r="AO177" s="27"/>
      <c r="AP177" s="27"/>
      <c r="AQ177" s="27"/>
      <c r="AR177" s="27"/>
      <c r="AS177" s="27"/>
      <c r="AT177" s="27"/>
      <c r="AU177" s="27"/>
      <c r="AV177" s="27"/>
      <c r="AW177" s="27"/>
      <c r="AX177" s="27"/>
      <c r="AY177" s="27"/>
      <c r="AZ177" s="27"/>
      <c r="BA177" s="27"/>
      <c r="BB177" s="27"/>
      <c r="BC177" s="27"/>
      <c r="BD177" s="27"/>
      <c r="BE177" s="27"/>
      <c r="BF177" s="27"/>
    </row>
    <row r="178" spans="1:58" ht="15" x14ac:dyDescent="0.2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c r="Y178" s="27"/>
      <c r="Z178" s="27"/>
      <c r="AA178" s="27"/>
      <c r="AB178" s="27"/>
      <c r="AC178" s="27"/>
      <c r="AD178" s="27"/>
      <c r="AE178" s="27"/>
      <c r="AF178" s="27"/>
      <c r="AG178" s="27"/>
      <c r="AH178" s="27"/>
      <c r="AI178" s="27"/>
      <c r="AJ178" s="27"/>
      <c r="AK178" s="27"/>
      <c r="AL178" s="27"/>
      <c r="AM178" s="27"/>
      <c r="AN178" s="27"/>
      <c r="AO178" s="27"/>
      <c r="AP178" s="27"/>
      <c r="AQ178" s="27"/>
      <c r="AR178" s="27"/>
      <c r="AS178" s="27"/>
      <c r="AT178" s="27"/>
      <c r="AU178" s="27"/>
      <c r="AV178" s="27"/>
      <c r="AW178" s="27"/>
      <c r="AX178" s="27"/>
      <c r="AY178" s="27"/>
      <c r="AZ178" s="27"/>
      <c r="BA178" s="27"/>
      <c r="BB178" s="27"/>
      <c r="BC178" s="27"/>
      <c r="BD178" s="27"/>
      <c r="BE178" s="27"/>
      <c r="BF178" s="27"/>
    </row>
    <row r="179" spans="1:58" ht="15" x14ac:dyDescent="0.2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c r="AS179" s="27"/>
      <c r="AT179" s="27"/>
      <c r="AU179" s="27"/>
      <c r="AV179" s="27"/>
      <c r="AW179" s="27"/>
      <c r="AX179" s="27"/>
      <c r="AY179" s="27"/>
      <c r="AZ179" s="27"/>
      <c r="BA179" s="27"/>
      <c r="BB179" s="27"/>
      <c r="BC179" s="27"/>
      <c r="BD179" s="27"/>
      <c r="BE179" s="27"/>
      <c r="BF179" s="27"/>
    </row>
    <row r="180" spans="1:58" ht="15" x14ac:dyDescent="0.2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c r="AS180" s="27"/>
      <c r="AT180" s="27"/>
      <c r="AU180" s="27"/>
      <c r="AV180" s="27"/>
      <c r="AW180" s="27"/>
      <c r="AX180" s="27"/>
      <c r="AY180" s="27"/>
      <c r="AZ180" s="27"/>
      <c r="BA180" s="27"/>
      <c r="BB180" s="27"/>
      <c r="BC180" s="27"/>
      <c r="BD180" s="27"/>
      <c r="BE180" s="27"/>
      <c r="BF180" s="27"/>
    </row>
    <row r="181" spans="1:58" ht="15" x14ac:dyDescent="0.2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c r="AS181" s="27"/>
      <c r="AT181" s="27"/>
      <c r="AU181" s="27"/>
      <c r="AV181" s="27"/>
      <c r="AW181" s="27"/>
      <c r="AX181" s="27"/>
      <c r="AY181" s="27"/>
      <c r="AZ181" s="27"/>
      <c r="BA181" s="27"/>
      <c r="BB181" s="27"/>
      <c r="BC181" s="27"/>
      <c r="BD181" s="27"/>
      <c r="BE181" s="27"/>
      <c r="BF181" s="27"/>
    </row>
    <row r="182" spans="1:58" ht="15" x14ac:dyDescent="0.2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c r="AS182" s="27"/>
      <c r="AT182" s="27"/>
      <c r="AU182" s="27"/>
      <c r="AV182" s="27"/>
      <c r="AW182" s="27"/>
      <c r="AX182" s="27"/>
      <c r="AY182" s="27"/>
      <c r="AZ182" s="27"/>
      <c r="BA182" s="27"/>
      <c r="BB182" s="27"/>
      <c r="BC182" s="27"/>
      <c r="BD182" s="27"/>
      <c r="BE182" s="27"/>
      <c r="BF182" s="27"/>
    </row>
    <row r="183" spans="1:58" ht="15" x14ac:dyDescent="0.2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c r="AS183" s="27"/>
      <c r="AT183" s="27"/>
      <c r="AU183" s="27"/>
      <c r="AV183" s="27"/>
      <c r="AW183" s="27"/>
      <c r="AX183" s="27"/>
      <c r="AY183" s="27"/>
      <c r="AZ183" s="27"/>
      <c r="BA183" s="27"/>
      <c r="BB183" s="27"/>
      <c r="BC183" s="27"/>
      <c r="BD183" s="27"/>
      <c r="BE183" s="27"/>
      <c r="BF183" s="27"/>
    </row>
    <row r="184" spans="1:58" ht="15" x14ac:dyDescent="0.2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c r="AS184" s="27"/>
      <c r="AT184" s="27"/>
      <c r="AU184" s="27"/>
      <c r="AV184" s="27"/>
      <c r="AW184" s="27"/>
      <c r="AX184" s="27"/>
      <c r="AY184" s="27"/>
      <c r="AZ184" s="27"/>
      <c r="BA184" s="27"/>
      <c r="BB184" s="27"/>
      <c r="BC184" s="27"/>
      <c r="BD184" s="27"/>
      <c r="BE184" s="27"/>
      <c r="BF184" s="27"/>
    </row>
    <row r="185" spans="1:58" ht="15" x14ac:dyDescent="0.2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27"/>
      <c r="AH185" s="27"/>
      <c r="AI185" s="27"/>
      <c r="AJ185" s="27"/>
      <c r="AK185" s="27"/>
      <c r="AL185" s="27"/>
      <c r="AM185" s="27"/>
      <c r="AN185" s="27"/>
      <c r="AO185" s="27"/>
      <c r="AP185" s="27"/>
      <c r="AQ185" s="27"/>
      <c r="AR185" s="27"/>
      <c r="AS185" s="27"/>
      <c r="AT185" s="27"/>
      <c r="AU185" s="27"/>
      <c r="AV185" s="27"/>
      <c r="AW185" s="27"/>
      <c r="AX185" s="27"/>
      <c r="AY185" s="27"/>
      <c r="AZ185" s="27"/>
      <c r="BA185" s="27"/>
      <c r="BB185" s="27"/>
      <c r="BC185" s="27"/>
      <c r="BD185" s="27"/>
      <c r="BE185" s="27"/>
      <c r="BF185" s="27"/>
    </row>
    <row r="186" spans="1:58" ht="15" x14ac:dyDescent="0.2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c r="AS186" s="27"/>
      <c r="AT186" s="27"/>
      <c r="AU186" s="27"/>
      <c r="AV186" s="27"/>
      <c r="AW186" s="27"/>
      <c r="AX186" s="27"/>
      <c r="AY186" s="27"/>
      <c r="AZ186" s="27"/>
      <c r="BA186" s="27"/>
      <c r="BB186" s="27"/>
      <c r="BC186" s="27"/>
      <c r="BD186" s="27"/>
      <c r="BE186" s="27"/>
      <c r="BF186" s="27"/>
    </row>
    <row r="187" spans="1:58" ht="15" x14ac:dyDescent="0.2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c r="AS187" s="27"/>
      <c r="AT187" s="27"/>
      <c r="AU187" s="27"/>
      <c r="AV187" s="27"/>
      <c r="AW187" s="27"/>
      <c r="AX187" s="27"/>
      <c r="AY187" s="27"/>
      <c r="AZ187" s="27"/>
      <c r="BA187" s="27"/>
      <c r="BB187" s="27"/>
      <c r="BC187" s="27"/>
      <c r="BD187" s="27"/>
      <c r="BE187" s="27"/>
      <c r="BF187" s="27"/>
    </row>
    <row r="188" spans="1:58" ht="15" x14ac:dyDescent="0.2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c r="AS188" s="27"/>
      <c r="AT188" s="27"/>
      <c r="AU188" s="27"/>
      <c r="AV188" s="27"/>
      <c r="AW188" s="27"/>
      <c r="AX188" s="27"/>
      <c r="AY188" s="27"/>
      <c r="AZ188" s="27"/>
      <c r="BA188" s="27"/>
      <c r="BB188" s="27"/>
      <c r="BC188" s="27"/>
      <c r="BD188" s="27"/>
      <c r="BE188" s="27"/>
      <c r="BF188" s="27"/>
    </row>
    <row r="189" spans="1:58" ht="15" x14ac:dyDescent="0.2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c r="AS189" s="27"/>
      <c r="AT189" s="27"/>
      <c r="AU189" s="27"/>
      <c r="AV189" s="27"/>
      <c r="AW189" s="27"/>
      <c r="AX189" s="27"/>
      <c r="AY189" s="27"/>
      <c r="AZ189" s="27"/>
      <c r="BA189" s="27"/>
      <c r="BB189" s="27"/>
      <c r="BC189" s="27"/>
      <c r="BD189" s="27"/>
      <c r="BE189" s="27"/>
      <c r="BF189" s="27"/>
    </row>
    <row r="190" spans="1:58" ht="15" x14ac:dyDescent="0.2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c r="AS190" s="27"/>
      <c r="AT190" s="27"/>
      <c r="AU190" s="27"/>
      <c r="AV190" s="27"/>
      <c r="AW190" s="27"/>
      <c r="AX190" s="27"/>
      <c r="AY190" s="27"/>
      <c r="AZ190" s="27"/>
      <c r="BA190" s="27"/>
      <c r="BB190" s="27"/>
      <c r="BC190" s="27"/>
      <c r="BD190" s="27"/>
      <c r="BE190" s="27"/>
      <c r="BF190" s="27"/>
    </row>
    <row r="191" spans="1:58" ht="15" x14ac:dyDescent="0.2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c r="AS191" s="27"/>
      <c r="AT191" s="27"/>
      <c r="AU191" s="27"/>
      <c r="AV191" s="27"/>
      <c r="AW191" s="27"/>
      <c r="AX191" s="27"/>
      <c r="AY191" s="27"/>
      <c r="AZ191" s="27"/>
      <c r="BA191" s="27"/>
      <c r="BB191" s="27"/>
      <c r="BC191" s="27"/>
      <c r="BD191" s="27"/>
      <c r="BE191" s="27"/>
      <c r="BF191" s="27"/>
    </row>
    <row r="192" spans="1:58" ht="15" x14ac:dyDescent="0.2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c r="AS192" s="27"/>
      <c r="AT192" s="27"/>
      <c r="AU192" s="27"/>
      <c r="AV192" s="27"/>
      <c r="AW192" s="27"/>
      <c r="AX192" s="27"/>
      <c r="AY192" s="27"/>
      <c r="AZ192" s="27"/>
      <c r="BA192" s="27"/>
      <c r="BB192" s="27"/>
      <c r="BC192" s="27"/>
      <c r="BD192" s="27"/>
      <c r="BE192" s="27"/>
      <c r="BF192" s="27"/>
    </row>
    <row r="193" spans="1:58" ht="15" x14ac:dyDescent="0.2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c r="AS193" s="27"/>
      <c r="AT193" s="27"/>
      <c r="AU193" s="27"/>
      <c r="AV193" s="27"/>
      <c r="AW193" s="27"/>
      <c r="AX193" s="27"/>
      <c r="AY193" s="27"/>
      <c r="AZ193" s="27"/>
      <c r="BA193" s="27"/>
      <c r="BB193" s="27"/>
      <c r="BC193" s="27"/>
      <c r="BD193" s="27"/>
      <c r="BE193" s="27"/>
      <c r="BF193" s="27"/>
    </row>
    <row r="194" spans="1:58" ht="15" x14ac:dyDescent="0.2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c r="AS194" s="27"/>
      <c r="AT194" s="27"/>
      <c r="AU194" s="27"/>
      <c r="AV194" s="27"/>
      <c r="AW194" s="27"/>
      <c r="AX194" s="27"/>
      <c r="AY194" s="27"/>
      <c r="AZ194" s="27"/>
      <c r="BA194" s="27"/>
      <c r="BB194" s="27"/>
      <c r="BC194" s="27"/>
      <c r="BD194" s="27"/>
      <c r="BE194" s="27"/>
      <c r="BF194" s="27"/>
    </row>
    <row r="195" spans="1:58" ht="15" x14ac:dyDescent="0.2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c r="AS195" s="27"/>
      <c r="AT195" s="27"/>
      <c r="AU195" s="27"/>
      <c r="AV195" s="27"/>
      <c r="AW195" s="27"/>
      <c r="AX195" s="27"/>
      <c r="AY195" s="27"/>
      <c r="AZ195" s="27"/>
      <c r="BA195" s="27"/>
      <c r="BB195" s="27"/>
      <c r="BC195" s="27"/>
      <c r="BD195" s="27"/>
      <c r="BE195" s="27"/>
      <c r="BF195" s="27"/>
    </row>
    <row r="196" spans="1:58" ht="15" x14ac:dyDescent="0.2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c r="AS196" s="27"/>
      <c r="AT196" s="27"/>
      <c r="AU196" s="27"/>
      <c r="AV196" s="27"/>
      <c r="AW196" s="27"/>
      <c r="AX196" s="27"/>
      <c r="AY196" s="27"/>
      <c r="AZ196" s="27"/>
      <c r="BA196" s="27"/>
      <c r="BB196" s="27"/>
      <c r="BC196" s="27"/>
      <c r="BD196" s="27"/>
      <c r="BE196" s="27"/>
      <c r="BF196" s="27"/>
    </row>
    <row r="197" spans="1:58" ht="15" x14ac:dyDescent="0.2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c r="AS197" s="27"/>
      <c r="AT197" s="27"/>
      <c r="AU197" s="27"/>
      <c r="AV197" s="27"/>
      <c r="AW197" s="27"/>
      <c r="AX197" s="27"/>
      <c r="AY197" s="27"/>
      <c r="AZ197" s="27"/>
      <c r="BA197" s="27"/>
      <c r="BB197" s="27"/>
      <c r="BC197" s="27"/>
      <c r="BD197" s="27"/>
      <c r="BE197" s="27"/>
      <c r="BF197" s="27"/>
    </row>
    <row r="198" spans="1:58" ht="15" x14ac:dyDescent="0.2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c r="AS198" s="27"/>
      <c r="AT198" s="27"/>
      <c r="AU198" s="27"/>
      <c r="AV198" s="27"/>
      <c r="AW198" s="27"/>
      <c r="AX198" s="27"/>
      <c r="AY198" s="27"/>
      <c r="AZ198" s="27"/>
      <c r="BA198" s="27"/>
      <c r="BB198" s="27"/>
      <c r="BC198" s="27"/>
      <c r="BD198" s="27"/>
      <c r="BE198" s="27"/>
      <c r="BF198" s="27"/>
    </row>
    <row r="199" spans="1:58" ht="15" x14ac:dyDescent="0.2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7"/>
      <c r="BA199" s="27"/>
      <c r="BB199" s="27"/>
      <c r="BC199" s="27"/>
      <c r="BD199" s="27"/>
      <c r="BE199" s="27"/>
      <c r="BF199" s="27"/>
    </row>
    <row r="200" spans="1:58" ht="15" x14ac:dyDescent="0.2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c r="AS200" s="27"/>
      <c r="AT200" s="27"/>
      <c r="AU200" s="27"/>
      <c r="AV200" s="27"/>
      <c r="AW200" s="27"/>
      <c r="AX200" s="27"/>
      <c r="AY200" s="27"/>
      <c r="AZ200" s="27"/>
      <c r="BA200" s="27"/>
      <c r="BB200" s="27"/>
      <c r="BC200" s="27"/>
      <c r="BD200" s="27"/>
      <c r="BE200" s="27"/>
      <c r="BF200" s="27"/>
    </row>
    <row r="201" spans="1:58" ht="15" x14ac:dyDescent="0.2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c r="Y201" s="27"/>
      <c r="Z201" s="27"/>
      <c r="AA201" s="27"/>
      <c r="AB201" s="27"/>
      <c r="AC201" s="27"/>
      <c r="AD201" s="27"/>
      <c r="AE201" s="27"/>
      <c r="AF201" s="27"/>
      <c r="AG201" s="27"/>
      <c r="AH201" s="27"/>
      <c r="AI201" s="27"/>
      <c r="AJ201" s="27"/>
      <c r="AK201" s="27"/>
      <c r="AL201" s="27"/>
      <c r="AM201" s="27"/>
      <c r="AN201" s="27"/>
      <c r="AO201" s="27"/>
      <c r="AP201" s="27"/>
      <c r="AQ201" s="27"/>
      <c r="AR201" s="27"/>
      <c r="AS201" s="27"/>
      <c r="AT201" s="27"/>
      <c r="AU201" s="27"/>
      <c r="AV201" s="27"/>
      <c r="AW201" s="27"/>
      <c r="AX201" s="27"/>
      <c r="AY201" s="27"/>
      <c r="AZ201" s="27"/>
      <c r="BA201" s="27"/>
      <c r="BB201" s="27"/>
      <c r="BC201" s="27"/>
      <c r="BD201" s="27"/>
      <c r="BE201" s="27"/>
      <c r="BF201" s="27"/>
    </row>
    <row r="202" spans="1:58" ht="15" x14ac:dyDescent="0.2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c r="Y202" s="27"/>
      <c r="Z202" s="27"/>
      <c r="AA202" s="27"/>
      <c r="AB202" s="27"/>
      <c r="AC202" s="27"/>
      <c r="AD202" s="27"/>
      <c r="AE202" s="27"/>
      <c r="AF202" s="27"/>
      <c r="AG202" s="27"/>
      <c r="AH202" s="27"/>
      <c r="AI202" s="27"/>
      <c r="AJ202" s="27"/>
      <c r="AK202" s="27"/>
      <c r="AL202" s="27"/>
      <c r="AM202" s="27"/>
      <c r="AN202" s="27"/>
      <c r="AO202" s="27"/>
      <c r="AP202" s="27"/>
      <c r="AQ202" s="27"/>
      <c r="AR202" s="27"/>
      <c r="AS202" s="27"/>
      <c r="AT202" s="27"/>
      <c r="AU202" s="27"/>
      <c r="AV202" s="27"/>
      <c r="AW202" s="27"/>
      <c r="AX202" s="27"/>
      <c r="AY202" s="27"/>
      <c r="AZ202" s="27"/>
      <c r="BA202" s="27"/>
      <c r="BB202" s="27"/>
      <c r="BC202" s="27"/>
      <c r="BD202" s="27"/>
      <c r="BE202" s="27"/>
      <c r="BF202" s="27"/>
    </row>
    <row r="203" spans="1:58" ht="15" x14ac:dyDescent="0.2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c r="Y203" s="27"/>
      <c r="Z203" s="27"/>
      <c r="AA203" s="27"/>
      <c r="AB203" s="27"/>
      <c r="AC203" s="27"/>
      <c r="AD203" s="27"/>
      <c r="AE203" s="27"/>
      <c r="AF203" s="27"/>
      <c r="AG203" s="27"/>
      <c r="AH203" s="27"/>
      <c r="AI203" s="27"/>
      <c r="AJ203" s="27"/>
      <c r="AK203" s="27"/>
      <c r="AL203" s="27"/>
      <c r="AM203" s="27"/>
      <c r="AN203" s="27"/>
      <c r="AO203" s="27"/>
      <c r="AP203" s="27"/>
      <c r="AQ203" s="27"/>
      <c r="AR203" s="27"/>
      <c r="AS203" s="27"/>
      <c r="AT203" s="27"/>
      <c r="AU203" s="27"/>
      <c r="AV203" s="27"/>
      <c r="AW203" s="27"/>
      <c r="AX203" s="27"/>
      <c r="AY203" s="27"/>
      <c r="AZ203" s="27"/>
      <c r="BA203" s="27"/>
      <c r="BB203" s="27"/>
      <c r="BC203" s="27"/>
      <c r="BD203" s="27"/>
      <c r="BE203" s="27"/>
      <c r="BF203" s="27"/>
    </row>
    <row r="204" spans="1:58" ht="15" x14ac:dyDescent="0.2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c r="Y204" s="27"/>
      <c r="Z204" s="27"/>
      <c r="AA204" s="27"/>
      <c r="AB204" s="27"/>
      <c r="AC204" s="27"/>
      <c r="AD204" s="27"/>
      <c r="AE204" s="27"/>
      <c r="AF204" s="27"/>
      <c r="AG204" s="27"/>
      <c r="AH204" s="27"/>
      <c r="AI204" s="27"/>
      <c r="AJ204" s="27"/>
      <c r="AK204" s="27"/>
      <c r="AL204" s="27"/>
      <c r="AM204" s="27"/>
      <c r="AN204" s="27"/>
      <c r="AO204" s="27"/>
      <c r="AP204" s="27"/>
      <c r="AQ204" s="27"/>
      <c r="AR204" s="27"/>
      <c r="AS204" s="27"/>
      <c r="AT204" s="27"/>
      <c r="AU204" s="27"/>
      <c r="AV204" s="27"/>
      <c r="AW204" s="27"/>
      <c r="AX204" s="27"/>
      <c r="AY204" s="27"/>
      <c r="AZ204" s="27"/>
      <c r="BA204" s="27"/>
      <c r="BB204" s="27"/>
      <c r="BC204" s="27"/>
      <c r="BD204" s="27"/>
      <c r="BE204" s="27"/>
      <c r="BF204" s="27"/>
    </row>
    <row r="205" spans="1:58" ht="15" x14ac:dyDescent="0.2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c r="Y205" s="27"/>
      <c r="Z205" s="27"/>
      <c r="AA205" s="27"/>
      <c r="AB205" s="27"/>
      <c r="AC205" s="27"/>
      <c r="AD205" s="27"/>
      <c r="AE205" s="27"/>
      <c r="AF205" s="27"/>
      <c r="AG205" s="27"/>
      <c r="AH205" s="27"/>
      <c r="AI205" s="27"/>
      <c r="AJ205" s="27"/>
      <c r="AK205" s="27"/>
      <c r="AL205" s="27"/>
      <c r="AM205" s="27"/>
      <c r="AN205" s="27"/>
      <c r="AO205" s="27"/>
      <c r="AP205" s="27"/>
      <c r="AQ205" s="27"/>
      <c r="AR205" s="27"/>
      <c r="AS205" s="27"/>
      <c r="AT205" s="27"/>
      <c r="AU205" s="27"/>
      <c r="AV205" s="27"/>
      <c r="AW205" s="27"/>
      <c r="AX205" s="27"/>
      <c r="AY205" s="27"/>
      <c r="AZ205" s="27"/>
      <c r="BA205" s="27"/>
      <c r="BB205" s="27"/>
      <c r="BC205" s="27"/>
      <c r="BD205" s="27"/>
      <c r="BE205" s="27"/>
      <c r="BF205" s="27"/>
    </row>
    <row r="206" spans="1:58" ht="15" x14ac:dyDescent="0.2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c r="Y206" s="27"/>
      <c r="Z206" s="27"/>
      <c r="AA206" s="27"/>
      <c r="AB206" s="27"/>
      <c r="AC206" s="27"/>
      <c r="AD206" s="27"/>
      <c r="AE206" s="27"/>
      <c r="AF206" s="27"/>
      <c r="AG206" s="27"/>
      <c r="AH206" s="27"/>
      <c r="AI206" s="27"/>
      <c r="AJ206" s="27"/>
      <c r="AK206" s="27"/>
      <c r="AL206" s="27"/>
      <c r="AM206" s="27"/>
      <c r="AN206" s="27"/>
      <c r="AO206" s="27"/>
      <c r="AP206" s="27"/>
      <c r="AQ206" s="27"/>
      <c r="AR206" s="27"/>
      <c r="AS206" s="27"/>
      <c r="AT206" s="27"/>
      <c r="AU206" s="27"/>
      <c r="AV206" s="27"/>
      <c r="AW206" s="27"/>
      <c r="AX206" s="27"/>
      <c r="AY206" s="27"/>
      <c r="AZ206" s="27"/>
      <c r="BA206" s="27"/>
      <c r="BB206" s="27"/>
      <c r="BC206" s="27"/>
      <c r="BD206" s="27"/>
      <c r="BE206" s="27"/>
      <c r="BF206" s="27"/>
    </row>
    <row r="207" spans="1:58" ht="15" x14ac:dyDescent="0.25">
      <c r="A207" s="27"/>
      <c r="B207" s="27"/>
      <c r="C207" s="27"/>
      <c r="D207" s="27"/>
      <c r="E207" s="27"/>
      <c r="F207" s="27"/>
      <c r="G207" s="27"/>
      <c r="H207" s="27"/>
      <c r="I207" s="27"/>
      <c r="J207" s="27"/>
      <c r="K207" s="27"/>
      <c r="L207" s="27"/>
      <c r="M207" s="27"/>
      <c r="N207" s="27"/>
      <c r="O207" s="27"/>
      <c r="P207" s="27"/>
      <c r="Q207" s="27"/>
      <c r="R207" s="27"/>
      <c r="S207" s="27"/>
      <c r="T207" s="27"/>
      <c r="U207" s="27"/>
      <c r="V207" s="27"/>
      <c r="W207" s="27"/>
      <c r="X207" s="27"/>
      <c r="Y207" s="27"/>
      <c r="Z207" s="27"/>
      <c r="AA207" s="27"/>
      <c r="AB207" s="27"/>
      <c r="AC207" s="27"/>
      <c r="AD207" s="27"/>
      <c r="AE207" s="27"/>
      <c r="AF207" s="27"/>
      <c r="AG207" s="27"/>
      <c r="AH207" s="27"/>
      <c r="AI207" s="27"/>
      <c r="AJ207" s="27"/>
      <c r="AK207" s="27"/>
      <c r="AL207" s="27"/>
      <c r="AM207" s="27"/>
      <c r="AN207" s="27"/>
      <c r="AO207" s="27"/>
      <c r="AP207" s="27"/>
      <c r="AQ207" s="27"/>
      <c r="AR207" s="27"/>
      <c r="AS207" s="27"/>
      <c r="AT207" s="27"/>
      <c r="AU207" s="27"/>
      <c r="AV207" s="27"/>
      <c r="AW207" s="27"/>
      <c r="AX207" s="27"/>
      <c r="AY207" s="27"/>
      <c r="AZ207" s="27"/>
      <c r="BA207" s="27"/>
      <c r="BB207" s="27"/>
      <c r="BC207" s="27"/>
      <c r="BD207" s="27"/>
      <c r="BE207" s="27"/>
      <c r="BF207" s="27"/>
    </row>
    <row r="208" spans="1:58" ht="15" x14ac:dyDescent="0.25">
      <c r="A208" s="27"/>
      <c r="B208" s="27"/>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27"/>
      <c r="AH208" s="27"/>
      <c r="AI208" s="27"/>
      <c r="AJ208" s="27"/>
      <c r="AK208" s="27"/>
      <c r="AL208" s="27"/>
      <c r="AM208" s="27"/>
      <c r="AN208" s="27"/>
      <c r="AO208" s="27"/>
      <c r="AP208" s="27"/>
      <c r="AQ208" s="27"/>
      <c r="AR208" s="27"/>
      <c r="AS208" s="27"/>
      <c r="AT208" s="27"/>
      <c r="AU208" s="27"/>
      <c r="AV208" s="27"/>
      <c r="AW208" s="27"/>
      <c r="AX208" s="27"/>
      <c r="AY208" s="27"/>
      <c r="AZ208" s="27"/>
      <c r="BA208" s="27"/>
      <c r="BB208" s="27"/>
      <c r="BC208" s="27"/>
      <c r="BD208" s="27"/>
      <c r="BE208" s="27"/>
      <c r="BF208" s="27"/>
    </row>
    <row r="209" spans="33:34" ht="15" x14ac:dyDescent="0.25">
      <c r="AG209" s="27"/>
      <c r="AH209" s="27"/>
    </row>
    <row r="210" spans="33:34" ht="15" x14ac:dyDescent="0.25">
      <c r="AG210" s="27"/>
      <c r="AH210" s="27"/>
    </row>
    <row r="211" spans="33:34" ht="15" x14ac:dyDescent="0.25">
      <c r="AG211" s="27"/>
      <c r="AH211" s="27"/>
    </row>
    <row r="212" spans="33:34" ht="15" x14ac:dyDescent="0.25">
      <c r="AG212" s="27"/>
      <c r="AH212" s="27"/>
    </row>
    <row r="213" spans="33:34" ht="15" x14ac:dyDescent="0.25">
      <c r="AG213" s="27"/>
      <c r="AH213" s="27"/>
    </row>
    <row r="214" spans="33:34" ht="15" x14ac:dyDescent="0.25">
      <c r="AG214" s="27"/>
      <c r="AH214" s="27"/>
    </row>
    <row r="215" spans="33:34" ht="15" x14ac:dyDescent="0.25">
      <c r="AG215" s="27"/>
      <c r="AH215" s="27"/>
    </row>
    <row r="216" spans="33:34" ht="15" x14ac:dyDescent="0.25">
      <c r="AG216" s="27"/>
      <c r="AH216" s="27"/>
    </row>
    <row r="217" spans="33:34" ht="15" x14ac:dyDescent="0.25">
      <c r="AG217" s="27"/>
      <c r="AH217" s="27"/>
    </row>
    <row r="218" spans="33:34" ht="15" x14ac:dyDescent="0.25">
      <c r="AG218" s="27"/>
      <c r="AH218" s="27"/>
    </row>
  </sheetData>
  <mergeCells count="1">
    <mergeCell ref="B4:R4"/>
  </mergeCells>
  <printOptions horizontalCentered="1" verticalCentered="1"/>
  <pageMargins left="0.78740157480314965" right="0.78740157480314965" top="0.98425196850393704" bottom="0.98425196850393704" header="0.51181102362204722" footer="0.51181102362204722"/>
  <pageSetup paperSize="9" scale="11"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06"/>
  <sheetViews>
    <sheetView workbookViewId="0">
      <pane xSplit="1" ySplit="5" topLeftCell="B107" activePane="bottomRight" state="frozen"/>
      <selection pane="topRight"/>
      <selection pane="bottomLeft"/>
      <selection pane="bottomRight" activeCell="D121" sqref="D121:E121"/>
    </sheetView>
  </sheetViews>
  <sheetFormatPr baseColWidth="10" defaultRowHeight="13.2" x14ac:dyDescent="0.25"/>
  <cols>
    <col min="1" max="24" width="12.77734375" style="3" customWidth="1"/>
    <col min="25" max="16384" width="11.5546875" style="3"/>
  </cols>
  <sheetData>
    <row r="1" spans="1:24" ht="15.6" x14ac:dyDescent="0.3">
      <c r="A1" s="2" t="s">
        <v>20</v>
      </c>
      <c r="P1" s="16" t="s">
        <v>271</v>
      </c>
    </row>
    <row r="3" spans="1:24" ht="15.6" thickBot="1" x14ac:dyDescent="0.3">
      <c r="A3" s="27"/>
      <c r="B3" s="27"/>
      <c r="C3" s="27"/>
      <c r="D3" s="27"/>
      <c r="E3" s="27"/>
      <c r="F3" s="27"/>
      <c r="G3" s="27"/>
      <c r="H3" s="27"/>
      <c r="I3" s="27"/>
      <c r="J3" s="27"/>
      <c r="K3" s="27"/>
      <c r="L3" s="27"/>
      <c r="M3" s="27"/>
      <c r="N3" s="27"/>
      <c r="O3" s="27"/>
      <c r="P3" s="27"/>
      <c r="Q3" s="27"/>
      <c r="R3" s="27"/>
      <c r="S3" s="27"/>
      <c r="T3" s="27"/>
      <c r="U3" s="27"/>
      <c r="V3" s="27"/>
      <c r="W3" s="27"/>
      <c r="X3" s="27"/>
    </row>
    <row r="4" spans="1:24" ht="34.799999999999997" customHeight="1" thickTop="1" thickBot="1" x14ac:dyDescent="0.3">
      <c r="A4" s="44"/>
      <c r="B4" s="420" t="s">
        <v>275</v>
      </c>
      <c r="C4" s="421"/>
      <c r="D4" s="421"/>
      <c r="E4" s="421"/>
      <c r="F4" s="421"/>
      <c r="G4" s="421"/>
      <c r="H4" s="421"/>
      <c r="I4" s="421"/>
      <c r="J4" s="421"/>
      <c r="K4" s="422"/>
      <c r="L4" s="11"/>
      <c r="M4" s="11"/>
      <c r="N4" s="11"/>
      <c r="O4" s="27"/>
      <c r="P4" s="1" t="s">
        <v>25</v>
      </c>
      <c r="Q4" s="27"/>
      <c r="R4" s="27"/>
      <c r="S4" s="27"/>
      <c r="T4" s="27"/>
      <c r="U4" s="27"/>
      <c r="V4" s="27"/>
      <c r="W4" s="27"/>
      <c r="X4" s="27"/>
    </row>
    <row r="5" spans="1:24" ht="60" customHeight="1" thickTop="1" x14ac:dyDescent="0.3">
      <c r="A5" s="43"/>
      <c r="B5" s="42" t="s">
        <v>27</v>
      </c>
      <c r="C5" s="42" t="s">
        <v>28</v>
      </c>
      <c r="D5" s="42" t="s">
        <v>35</v>
      </c>
      <c r="E5" s="42" t="s">
        <v>36</v>
      </c>
      <c r="F5" s="42" t="s">
        <v>31</v>
      </c>
      <c r="G5" s="42" t="s">
        <v>32</v>
      </c>
      <c r="H5" s="42" t="s">
        <v>33</v>
      </c>
      <c r="I5" s="42" t="s">
        <v>34</v>
      </c>
      <c r="J5" s="42" t="s">
        <v>29</v>
      </c>
      <c r="K5" s="42" t="s">
        <v>30</v>
      </c>
      <c r="L5" s="11"/>
      <c r="M5" s="11"/>
      <c r="N5" s="11"/>
      <c r="O5" s="27"/>
      <c r="P5" s="47" t="s">
        <v>24</v>
      </c>
      <c r="Q5" s="47" t="s">
        <v>26</v>
      </c>
      <c r="R5" s="27"/>
      <c r="S5" s="27"/>
      <c r="T5" s="27"/>
      <c r="U5" s="27"/>
      <c r="V5" s="27"/>
      <c r="W5" s="27"/>
      <c r="X5" s="27"/>
    </row>
    <row r="6" spans="1:24" ht="15" x14ac:dyDescent="0.25">
      <c r="A6" s="8">
        <v>1900</v>
      </c>
      <c r="B6" s="40">
        <v>0.8</v>
      </c>
      <c r="C6" s="40">
        <v>0.42</v>
      </c>
      <c r="D6" s="40">
        <f>AVERAGE(H6,F6,J6)</f>
        <v>0.88225086560258326</v>
      </c>
      <c r="E6" s="40">
        <f>AVERAGE(I6,G6,K6)</f>
        <v>0.61043987828900004</v>
      </c>
      <c r="F6" s="39">
        <v>0.84557470679299995</v>
      </c>
      <c r="G6" s="39">
        <v>0.53362980485</v>
      </c>
      <c r="H6" s="40">
        <v>0.92460289001474993</v>
      </c>
      <c r="I6" s="40">
        <v>0.70586483001700007</v>
      </c>
      <c r="J6" s="40">
        <v>0.87657499999999999</v>
      </c>
      <c r="K6" s="40">
        <v>0.59182500000000005</v>
      </c>
      <c r="L6" s="260"/>
      <c r="M6" s="260"/>
      <c r="N6" s="260"/>
      <c r="O6" s="27"/>
      <c r="P6" s="27"/>
      <c r="Q6" s="27"/>
      <c r="R6" s="27"/>
      <c r="S6" s="27"/>
      <c r="T6" s="27"/>
      <c r="U6" s="27"/>
      <c r="V6" s="27"/>
      <c r="W6" s="27"/>
      <c r="X6" s="27"/>
    </row>
    <row r="7" spans="1:24" ht="15" x14ac:dyDescent="0.25">
      <c r="A7" s="8">
        <f t="shared" ref="A7:A38" si="0">A6+1</f>
        <v>1901</v>
      </c>
      <c r="B7" s="38"/>
      <c r="C7" s="38"/>
      <c r="D7" s="38"/>
      <c r="E7" s="38"/>
      <c r="F7" s="39"/>
      <c r="G7" s="39"/>
      <c r="H7" s="40"/>
      <c r="I7" s="40"/>
      <c r="J7" s="40"/>
      <c r="K7" s="40"/>
      <c r="L7" s="260"/>
      <c r="M7" s="260"/>
      <c r="N7" s="260"/>
      <c r="O7" s="27"/>
      <c r="P7" s="27"/>
      <c r="Q7" s="27"/>
      <c r="R7" s="27"/>
      <c r="S7" s="27"/>
      <c r="T7" s="27"/>
      <c r="U7" s="27"/>
      <c r="V7" s="27"/>
      <c r="W7" s="27"/>
      <c r="X7" s="27"/>
    </row>
    <row r="8" spans="1:24" ht="15" x14ac:dyDescent="0.25">
      <c r="A8" s="8">
        <f t="shared" si="0"/>
        <v>1902</v>
      </c>
      <c r="B8" s="38"/>
      <c r="C8" s="38"/>
      <c r="D8" s="38"/>
      <c r="E8" s="38"/>
      <c r="F8" s="39"/>
      <c r="G8" s="39"/>
      <c r="H8" s="40"/>
      <c r="I8" s="40"/>
      <c r="J8" s="40"/>
      <c r="K8" s="40"/>
      <c r="L8" s="260"/>
      <c r="M8" s="260"/>
      <c r="N8" s="260"/>
      <c r="O8" s="27"/>
      <c r="P8" s="27"/>
      <c r="Q8" s="27"/>
      <c r="R8" s="27"/>
      <c r="S8" s="27"/>
      <c r="T8" s="27"/>
      <c r="U8" s="27"/>
      <c r="V8" s="27"/>
      <c r="W8" s="27"/>
      <c r="X8" s="27"/>
    </row>
    <row r="9" spans="1:24" ht="15" x14ac:dyDescent="0.25">
      <c r="A9" s="8">
        <f t="shared" si="0"/>
        <v>1903</v>
      </c>
      <c r="B9" s="38"/>
      <c r="C9" s="38"/>
      <c r="D9" s="38"/>
      <c r="E9" s="38"/>
      <c r="F9" s="39"/>
      <c r="G9" s="39"/>
      <c r="H9" s="40"/>
      <c r="I9" s="40"/>
      <c r="J9" s="40"/>
      <c r="K9" s="40"/>
      <c r="L9" s="260"/>
      <c r="M9" s="260"/>
      <c r="N9" s="260"/>
      <c r="O9" s="27"/>
      <c r="P9" s="27"/>
      <c r="Q9" s="27"/>
      <c r="R9" s="27"/>
      <c r="S9" s="27"/>
      <c r="T9" s="27"/>
      <c r="U9" s="27"/>
      <c r="V9" s="27"/>
      <c r="W9" s="27"/>
      <c r="X9" s="27"/>
    </row>
    <row r="10" spans="1:24" ht="15" x14ac:dyDescent="0.25">
      <c r="A10" s="8">
        <f t="shared" si="0"/>
        <v>1904</v>
      </c>
      <c r="B10" s="38"/>
      <c r="C10" s="38"/>
      <c r="D10" s="38"/>
      <c r="E10" s="38"/>
      <c r="F10" s="39"/>
      <c r="G10" s="39"/>
      <c r="H10" s="40"/>
      <c r="I10" s="40"/>
      <c r="J10" s="40"/>
      <c r="K10" s="40"/>
      <c r="L10" s="260"/>
      <c r="M10" s="260"/>
      <c r="N10" s="260"/>
      <c r="O10" s="27"/>
      <c r="P10" s="27"/>
      <c r="Q10" s="27"/>
      <c r="R10" s="27"/>
      <c r="S10" s="27"/>
      <c r="T10" s="27"/>
      <c r="U10" s="27"/>
      <c r="V10" s="27"/>
      <c r="W10" s="27"/>
      <c r="X10" s="27"/>
    </row>
    <row r="11" spans="1:24" ht="15" x14ac:dyDescent="0.25">
      <c r="A11" s="8">
        <f t="shared" si="0"/>
        <v>1905</v>
      </c>
      <c r="B11" s="38"/>
      <c r="C11" s="38"/>
      <c r="D11" s="38"/>
      <c r="E11" s="38"/>
      <c r="F11" s="39"/>
      <c r="G11" s="39"/>
      <c r="H11" s="40"/>
      <c r="I11" s="40"/>
      <c r="J11" s="40"/>
      <c r="K11" s="40"/>
      <c r="L11" s="260"/>
      <c r="M11" s="260"/>
      <c r="N11" s="260"/>
      <c r="O11" s="27"/>
      <c r="P11" s="27"/>
      <c r="Q11" s="27"/>
      <c r="R11" s="27"/>
      <c r="S11" s="27"/>
      <c r="T11" s="27"/>
      <c r="U11" s="27"/>
      <c r="V11" s="27"/>
      <c r="W11" s="27"/>
      <c r="X11" s="27"/>
    </row>
    <row r="12" spans="1:24" ht="15" x14ac:dyDescent="0.25">
      <c r="A12" s="8">
        <f t="shared" si="0"/>
        <v>1906</v>
      </c>
      <c r="B12" s="38"/>
      <c r="C12" s="38"/>
      <c r="D12" s="38"/>
      <c r="E12" s="38"/>
      <c r="F12" s="39"/>
      <c r="G12" s="39"/>
      <c r="H12" s="40"/>
      <c r="I12" s="40"/>
      <c r="J12" s="40"/>
      <c r="K12" s="40"/>
      <c r="L12" s="260"/>
      <c r="M12" s="260"/>
      <c r="N12" s="260"/>
      <c r="O12" s="27"/>
      <c r="P12" s="27"/>
      <c r="Q12" s="27"/>
      <c r="R12" s="27"/>
      <c r="S12" s="27"/>
      <c r="T12" s="27"/>
      <c r="U12" s="27"/>
      <c r="V12" s="27"/>
      <c r="W12" s="27"/>
      <c r="X12" s="27"/>
    </row>
    <row r="13" spans="1:24" ht="15" x14ac:dyDescent="0.25">
      <c r="A13" s="8">
        <f t="shared" si="0"/>
        <v>1907</v>
      </c>
      <c r="B13" s="38"/>
      <c r="C13" s="38"/>
      <c r="D13" s="38"/>
      <c r="E13" s="38"/>
      <c r="F13" s="39"/>
      <c r="G13" s="39"/>
      <c r="H13" s="40"/>
      <c r="I13" s="40"/>
      <c r="J13" s="40"/>
      <c r="K13" s="40"/>
      <c r="L13" s="260"/>
      <c r="M13" s="260"/>
      <c r="N13" s="260"/>
      <c r="O13" s="27"/>
      <c r="P13" s="27"/>
      <c r="Q13" s="27"/>
      <c r="R13" s="27"/>
      <c r="S13" s="27"/>
      <c r="T13" s="27"/>
      <c r="U13" s="27"/>
      <c r="V13" s="27"/>
      <c r="W13" s="27"/>
      <c r="X13" s="27"/>
    </row>
    <row r="14" spans="1:24" ht="15" x14ac:dyDescent="0.25">
      <c r="A14" s="8">
        <f t="shared" si="0"/>
        <v>1908</v>
      </c>
      <c r="B14" s="38"/>
      <c r="C14" s="38"/>
      <c r="D14" s="38"/>
      <c r="E14" s="38"/>
      <c r="F14" s="39"/>
      <c r="G14" s="39"/>
      <c r="H14" s="40"/>
      <c r="I14" s="40"/>
      <c r="J14" s="40"/>
      <c r="K14" s="40"/>
      <c r="L14" s="260"/>
      <c r="M14" s="260"/>
      <c r="N14" s="260"/>
      <c r="O14" s="27"/>
      <c r="P14" s="27"/>
      <c r="Q14" s="27"/>
      <c r="R14" s="27"/>
      <c r="S14" s="27"/>
      <c r="T14" s="27"/>
      <c r="U14" s="27"/>
      <c r="V14" s="27"/>
      <c r="W14" s="27"/>
      <c r="X14" s="27"/>
    </row>
    <row r="15" spans="1:24" ht="15" x14ac:dyDescent="0.25">
      <c r="A15" s="8">
        <f t="shared" si="0"/>
        <v>1909</v>
      </c>
      <c r="B15" s="38"/>
      <c r="C15" s="38"/>
      <c r="D15" s="38"/>
      <c r="E15" s="38"/>
      <c r="F15" s="39"/>
      <c r="G15" s="39"/>
      <c r="H15" s="40"/>
      <c r="I15" s="40"/>
      <c r="J15" s="40"/>
      <c r="K15" s="40"/>
      <c r="L15" s="260"/>
      <c r="M15" s="260"/>
      <c r="N15" s="260"/>
      <c r="O15" s="27"/>
      <c r="P15" s="27"/>
      <c r="Q15" s="27"/>
      <c r="R15" s="27"/>
      <c r="S15" s="27"/>
      <c r="T15" s="27"/>
      <c r="U15" s="27"/>
      <c r="V15" s="27"/>
      <c r="W15" s="27"/>
      <c r="X15" s="27"/>
    </row>
    <row r="16" spans="1:24" ht="15" x14ac:dyDescent="0.25">
      <c r="A16" s="8">
        <f t="shared" si="0"/>
        <v>1910</v>
      </c>
      <c r="B16" s="40">
        <f>P19</f>
        <v>0.82890153400000011</v>
      </c>
      <c r="C16" s="40">
        <f>Q19</f>
        <v>0.45115955229999999</v>
      </c>
      <c r="D16" s="40">
        <f>AVERAGE(H16,F16,J16)</f>
        <v>0.88572068866980558</v>
      </c>
      <c r="E16" s="40">
        <f>AVERAGE(I16,G16,K16)</f>
        <v>0.61670874905587958</v>
      </c>
      <c r="F16" s="39">
        <v>0.8512820899487501</v>
      </c>
      <c r="G16" s="39">
        <v>0.55025181174274995</v>
      </c>
      <c r="H16" s="40">
        <v>0.92437997606066657</v>
      </c>
      <c r="I16" s="40">
        <v>0.6888744354248888</v>
      </c>
      <c r="J16" s="40">
        <v>0.88149999999999995</v>
      </c>
      <c r="K16" s="40">
        <v>0.61099999999999999</v>
      </c>
      <c r="L16" s="260"/>
      <c r="M16" s="260"/>
      <c r="N16" s="260"/>
      <c r="O16" s="27"/>
      <c r="P16" s="27"/>
      <c r="Q16" s="27"/>
      <c r="R16" s="27"/>
      <c r="S16" s="27"/>
      <c r="T16" s="27"/>
      <c r="U16" s="27"/>
      <c r="V16" s="27"/>
      <c r="W16" s="27"/>
      <c r="X16" s="27"/>
    </row>
    <row r="17" spans="1:24" ht="15" x14ac:dyDescent="0.25">
      <c r="A17" s="8">
        <f t="shared" si="0"/>
        <v>1911</v>
      </c>
      <c r="B17" s="38"/>
      <c r="C17" s="38"/>
      <c r="D17" s="38"/>
      <c r="E17" s="38"/>
      <c r="F17" s="39"/>
      <c r="G17" s="39"/>
      <c r="H17" s="40"/>
      <c r="I17" s="40"/>
      <c r="J17" s="40"/>
      <c r="K17" s="40"/>
      <c r="L17" s="260"/>
      <c r="M17" s="260"/>
      <c r="N17" s="260"/>
      <c r="O17" s="27"/>
      <c r="P17" s="27"/>
      <c r="Q17" s="27"/>
      <c r="R17" s="27"/>
      <c r="S17" s="27"/>
      <c r="T17" s="27"/>
      <c r="U17" s="27"/>
      <c r="V17" s="27"/>
      <c r="W17" s="27"/>
      <c r="X17" s="27"/>
    </row>
    <row r="18" spans="1:24" ht="15" x14ac:dyDescent="0.25">
      <c r="A18" s="8">
        <f t="shared" si="0"/>
        <v>1912</v>
      </c>
      <c r="B18" s="38"/>
      <c r="C18" s="38"/>
      <c r="D18" s="38"/>
      <c r="E18" s="38"/>
      <c r="F18" s="39"/>
      <c r="G18" s="39"/>
      <c r="H18" s="40"/>
      <c r="I18" s="40"/>
      <c r="J18" s="40"/>
      <c r="K18" s="40"/>
      <c r="L18" s="260"/>
      <c r="M18" s="260"/>
      <c r="N18" s="260"/>
      <c r="O18" s="27"/>
      <c r="P18" s="27"/>
      <c r="Q18" s="27"/>
      <c r="R18" s="27"/>
      <c r="S18" s="27"/>
      <c r="T18" s="27"/>
      <c r="U18" s="27"/>
      <c r="V18" s="27"/>
      <c r="W18" s="27"/>
      <c r="X18" s="27"/>
    </row>
    <row r="19" spans="1:24" ht="15" x14ac:dyDescent="0.25">
      <c r="A19" s="8">
        <f t="shared" si="0"/>
        <v>1913</v>
      </c>
      <c r="B19" s="38"/>
      <c r="C19" s="38"/>
      <c r="D19" s="38"/>
      <c r="E19" s="38"/>
      <c r="F19" s="39"/>
      <c r="G19" s="39"/>
      <c r="H19" s="40"/>
      <c r="I19" s="40"/>
      <c r="J19" s="40"/>
      <c r="K19" s="40"/>
      <c r="L19" s="260"/>
      <c r="M19" s="260"/>
      <c r="N19" s="260"/>
      <c r="O19" s="27"/>
      <c r="P19" s="45">
        <f>Q19+(P$23-Q$23)</f>
        <v>0.82890153400000011</v>
      </c>
      <c r="Q19" s="46">
        <v>0.45115955229999999</v>
      </c>
      <c r="R19" s="27"/>
      <c r="S19" s="27"/>
      <c r="T19" s="27"/>
      <c r="U19" s="27"/>
      <c r="V19" s="27"/>
      <c r="W19" s="27"/>
      <c r="X19" s="27"/>
    </row>
    <row r="20" spans="1:24" ht="15" x14ac:dyDescent="0.25">
      <c r="A20" s="8">
        <f t="shared" si="0"/>
        <v>1914</v>
      </c>
      <c r="B20" s="38"/>
      <c r="C20" s="38"/>
      <c r="D20" s="38"/>
      <c r="E20" s="38"/>
      <c r="F20" s="39"/>
      <c r="G20" s="39"/>
      <c r="H20" s="40"/>
      <c r="I20" s="40"/>
      <c r="J20" s="40"/>
      <c r="K20" s="40"/>
      <c r="L20" s="260"/>
      <c r="M20" s="260"/>
      <c r="N20" s="260"/>
      <c r="O20" s="27"/>
      <c r="P20" s="45">
        <f t="shared" ref="P20:P22" si="1">Q20+(P$23-Q$23)</f>
        <v>0.82361883960000004</v>
      </c>
      <c r="Q20" s="46">
        <v>0.44587685789999998</v>
      </c>
      <c r="R20" s="27"/>
      <c r="S20" s="27"/>
      <c r="T20" s="27"/>
      <c r="U20" s="27"/>
      <c r="V20" s="27"/>
      <c r="W20" s="27"/>
      <c r="X20" s="27"/>
    </row>
    <row r="21" spans="1:24" ht="15" x14ac:dyDescent="0.25">
      <c r="A21" s="8">
        <f t="shared" si="0"/>
        <v>1915</v>
      </c>
      <c r="B21" s="40">
        <f>AVERAGE(P19:P23)</f>
        <v>0.81410146028000008</v>
      </c>
      <c r="C21" s="40">
        <f>AVERAGE(Q19:Q23)</f>
        <v>0.43635947858000002</v>
      </c>
      <c r="D21" s="40"/>
      <c r="E21" s="40"/>
      <c r="F21" s="39"/>
      <c r="G21" s="39"/>
      <c r="H21" s="40"/>
      <c r="I21" s="40"/>
      <c r="J21" s="40"/>
      <c r="K21" s="40"/>
      <c r="L21" s="260"/>
      <c r="M21" s="260"/>
      <c r="N21" s="260"/>
      <c r="O21" s="27"/>
      <c r="P21" s="45">
        <f t="shared" si="1"/>
        <v>0.82415927510000009</v>
      </c>
      <c r="Q21" s="46">
        <v>0.44641729340000003</v>
      </c>
      <c r="R21" s="27"/>
      <c r="S21" s="27"/>
      <c r="T21" s="27"/>
      <c r="U21" s="27"/>
      <c r="V21" s="27"/>
      <c r="W21" s="27"/>
      <c r="X21" s="27"/>
    </row>
    <row r="22" spans="1:24" ht="15" x14ac:dyDescent="0.25">
      <c r="A22" s="8">
        <f t="shared" si="0"/>
        <v>1916</v>
      </c>
      <c r="B22" s="38"/>
      <c r="C22" s="38"/>
      <c r="D22" s="38"/>
      <c r="E22" s="38"/>
      <c r="F22" s="39"/>
      <c r="G22" s="39"/>
      <c r="H22" s="40"/>
      <c r="I22" s="40"/>
      <c r="J22" s="40"/>
      <c r="K22" s="40"/>
      <c r="L22" s="260"/>
      <c r="M22" s="260"/>
      <c r="N22" s="260"/>
      <c r="O22" s="27"/>
      <c r="P22" s="45">
        <f t="shared" si="1"/>
        <v>0.8107658900000001</v>
      </c>
      <c r="Q22" s="46">
        <v>0.43302390829999998</v>
      </c>
      <c r="R22" s="27"/>
      <c r="S22" s="27"/>
      <c r="T22" s="27"/>
      <c r="U22" s="27"/>
      <c r="V22" s="27"/>
      <c r="W22" s="27"/>
      <c r="X22" s="27"/>
    </row>
    <row r="23" spans="1:24" ht="15" x14ac:dyDescent="0.25">
      <c r="A23" s="8">
        <f t="shared" si="0"/>
        <v>1917</v>
      </c>
      <c r="B23" s="38"/>
      <c r="C23" s="38"/>
      <c r="D23" s="38"/>
      <c r="E23" s="38"/>
      <c r="F23" s="39"/>
      <c r="G23" s="39"/>
      <c r="H23" s="40"/>
      <c r="I23" s="40"/>
      <c r="J23" s="40"/>
      <c r="K23" s="40"/>
      <c r="L23" s="260"/>
      <c r="M23" s="260"/>
      <c r="N23" s="260"/>
      <c r="O23" s="27"/>
      <c r="P23" s="45">
        <v>0.78306176270000005</v>
      </c>
      <c r="Q23" s="46">
        <v>0.40531978099999999</v>
      </c>
      <c r="R23" s="27"/>
      <c r="S23" s="27"/>
      <c r="T23" s="27"/>
      <c r="U23" s="27"/>
      <c r="V23" s="27"/>
      <c r="W23" s="27"/>
      <c r="X23" s="27"/>
    </row>
    <row r="24" spans="1:24" ht="15" x14ac:dyDescent="0.25">
      <c r="A24" s="8">
        <f t="shared" si="0"/>
        <v>1918</v>
      </c>
      <c r="B24" s="38"/>
      <c r="C24" s="38"/>
      <c r="D24" s="38"/>
      <c r="E24" s="38"/>
      <c r="F24" s="39"/>
      <c r="G24" s="39"/>
      <c r="H24" s="40"/>
      <c r="I24" s="40"/>
      <c r="J24" s="40"/>
      <c r="K24" s="40"/>
      <c r="L24" s="260"/>
      <c r="M24" s="260"/>
      <c r="N24" s="260"/>
      <c r="O24" s="27"/>
      <c r="P24" s="45">
        <v>0.78569529100000002</v>
      </c>
      <c r="Q24" s="46">
        <v>0.37048515160000001</v>
      </c>
      <c r="R24" s="27"/>
      <c r="S24" s="27"/>
      <c r="T24" s="27"/>
      <c r="U24" s="27"/>
      <c r="V24" s="27"/>
      <c r="W24" s="27"/>
      <c r="X24" s="27"/>
    </row>
    <row r="25" spans="1:24" ht="15" x14ac:dyDescent="0.25">
      <c r="A25" s="8">
        <f t="shared" si="0"/>
        <v>1919</v>
      </c>
      <c r="B25" s="38"/>
      <c r="C25" s="38"/>
      <c r="D25" s="38"/>
      <c r="E25" s="38"/>
      <c r="F25" s="39"/>
      <c r="G25" s="39"/>
      <c r="H25" s="40"/>
      <c r="I25" s="40"/>
      <c r="J25" s="40"/>
      <c r="K25" s="40"/>
      <c r="L25" s="260"/>
      <c r="M25" s="260"/>
      <c r="N25" s="260"/>
      <c r="O25" s="27"/>
      <c r="P25" s="45">
        <v>0.80078314650000004</v>
      </c>
      <c r="Q25" s="46">
        <v>0.40008204860000002</v>
      </c>
      <c r="R25" s="27"/>
      <c r="S25" s="27"/>
      <c r="T25" s="27"/>
      <c r="U25" s="27"/>
      <c r="V25" s="27"/>
      <c r="W25" s="27"/>
      <c r="X25" s="27"/>
    </row>
    <row r="26" spans="1:24" ht="15" x14ac:dyDescent="0.25">
      <c r="A26" s="8">
        <f t="shared" si="0"/>
        <v>1920</v>
      </c>
      <c r="B26" s="40">
        <f>AVERAGE(P24:P28)</f>
        <v>0.78794827955999991</v>
      </c>
      <c r="C26" s="40">
        <f>AVERAGE(Q25:Q28)</f>
        <v>0.38113680235000003</v>
      </c>
      <c r="D26" s="40">
        <f>AVERAGE(H26,F26,J26)</f>
        <v>0.85822248201364992</v>
      </c>
      <c r="E26" s="40">
        <f>AVERAGE(I26,G26,K26)</f>
        <v>0.5498320425828167</v>
      </c>
      <c r="F26" s="39">
        <v>0.82399085760120006</v>
      </c>
      <c r="G26" s="39">
        <v>0.50624855160719995</v>
      </c>
      <c r="H26" s="40">
        <v>0.88377658843975004</v>
      </c>
      <c r="I26" s="40">
        <v>0.60534757614125001</v>
      </c>
      <c r="J26" s="40">
        <v>0.8669</v>
      </c>
      <c r="K26" s="40">
        <v>0.53790000000000004</v>
      </c>
      <c r="L26" s="260"/>
      <c r="M26" s="260"/>
      <c r="N26" s="260"/>
      <c r="O26" s="27"/>
      <c r="P26" s="45">
        <v>0.78098062410000002</v>
      </c>
      <c r="Q26" s="46">
        <v>0.35674407679999998</v>
      </c>
      <c r="R26" s="27"/>
      <c r="S26" s="27"/>
      <c r="T26" s="27"/>
      <c r="U26" s="27"/>
      <c r="V26" s="27"/>
      <c r="W26" s="27"/>
      <c r="X26" s="27"/>
    </row>
    <row r="27" spans="1:24" ht="15" x14ac:dyDescent="0.25">
      <c r="A27" s="8">
        <f t="shared" si="0"/>
        <v>1921</v>
      </c>
      <c r="B27" s="38"/>
      <c r="C27" s="38"/>
      <c r="D27" s="38"/>
      <c r="E27" s="38"/>
      <c r="F27" s="39"/>
      <c r="G27" s="39"/>
      <c r="H27" s="40"/>
      <c r="I27" s="40"/>
      <c r="J27" s="40"/>
      <c r="K27" s="40"/>
      <c r="L27" s="260"/>
      <c r="M27" s="260"/>
      <c r="N27" s="260"/>
      <c r="O27" s="27"/>
      <c r="P27" s="45">
        <v>0.7798983827</v>
      </c>
      <c r="Q27" s="46">
        <v>0.36797410780000001</v>
      </c>
      <c r="R27" s="27"/>
      <c r="S27" s="27"/>
      <c r="T27" s="27"/>
      <c r="U27" s="27"/>
      <c r="V27" s="27"/>
      <c r="W27" s="27"/>
      <c r="X27" s="27"/>
    </row>
    <row r="28" spans="1:24" ht="15" x14ac:dyDescent="0.25">
      <c r="A28" s="8">
        <f t="shared" si="0"/>
        <v>1922</v>
      </c>
      <c r="B28" s="38"/>
      <c r="C28" s="38"/>
      <c r="D28" s="38"/>
      <c r="E28" s="38"/>
      <c r="F28" s="39"/>
      <c r="G28" s="39"/>
      <c r="H28" s="40"/>
      <c r="I28" s="40"/>
      <c r="J28" s="40"/>
      <c r="K28" s="40"/>
      <c r="L28" s="260"/>
      <c r="M28" s="260"/>
      <c r="N28" s="260"/>
      <c r="O28" s="27"/>
      <c r="P28" s="45">
        <v>0.79238395350000002</v>
      </c>
      <c r="Q28" s="46">
        <v>0.39974697619999999</v>
      </c>
      <c r="R28" s="27"/>
      <c r="S28" s="27"/>
      <c r="T28" s="27"/>
      <c r="U28" s="27"/>
      <c r="V28" s="27"/>
      <c r="W28" s="27"/>
      <c r="X28" s="27"/>
    </row>
    <row r="29" spans="1:24" ht="15" x14ac:dyDescent="0.25">
      <c r="A29" s="8">
        <f t="shared" si="0"/>
        <v>1923</v>
      </c>
      <c r="B29" s="38"/>
      <c r="C29" s="38"/>
      <c r="D29" s="38"/>
      <c r="E29" s="38"/>
      <c r="F29" s="39"/>
      <c r="G29" s="39"/>
      <c r="H29" s="40"/>
      <c r="I29" s="40"/>
      <c r="J29" s="40"/>
      <c r="K29" s="40"/>
      <c r="L29" s="260"/>
      <c r="M29" s="260"/>
      <c r="N29" s="260"/>
      <c r="O29" s="27"/>
      <c r="P29" s="45">
        <v>0.7967031041</v>
      </c>
      <c r="Q29" s="46">
        <v>0.35384183340000003</v>
      </c>
      <c r="R29" s="27"/>
      <c r="S29" s="27"/>
      <c r="T29" s="27"/>
      <c r="U29" s="27"/>
      <c r="V29" s="27"/>
      <c r="W29" s="27"/>
      <c r="X29" s="27"/>
    </row>
    <row r="30" spans="1:24" ht="15" x14ac:dyDescent="0.25">
      <c r="A30" s="8">
        <f t="shared" si="0"/>
        <v>1924</v>
      </c>
      <c r="B30" s="38"/>
      <c r="C30" s="38"/>
      <c r="D30" s="38"/>
      <c r="E30" s="38"/>
      <c r="F30" s="39"/>
      <c r="G30" s="39"/>
      <c r="H30" s="40"/>
      <c r="I30" s="40"/>
      <c r="J30" s="40"/>
      <c r="K30" s="40"/>
      <c r="L30" s="260"/>
      <c r="M30" s="260"/>
      <c r="N30" s="260"/>
      <c r="O30" s="27"/>
      <c r="P30" s="45">
        <v>0.81136844139999997</v>
      </c>
      <c r="Q30" s="46">
        <v>0.3746221435</v>
      </c>
      <c r="R30" s="27"/>
      <c r="S30" s="27"/>
      <c r="T30" s="27"/>
      <c r="U30" s="27"/>
      <c r="V30" s="27"/>
      <c r="W30" s="27"/>
      <c r="X30" s="27"/>
    </row>
    <row r="31" spans="1:24" ht="15" x14ac:dyDescent="0.25">
      <c r="A31" s="8">
        <f t="shared" si="0"/>
        <v>1925</v>
      </c>
      <c r="B31" s="40">
        <f>AVERAGE(P29:P33)</f>
        <v>0.82073034872000006</v>
      </c>
      <c r="C31" s="40">
        <f>AVERAGE(Q29:Q33)</f>
        <v>0.40253070829999993</v>
      </c>
      <c r="D31" s="40">
        <f>AVERAGE(H31,F31,J31)</f>
        <v>0.84215754419959998</v>
      </c>
      <c r="E31" s="40">
        <f>AVERAGE(I31,G31,K31)</f>
        <v>0.51355453842473331</v>
      </c>
      <c r="F31" s="39">
        <v>0.79603471755980004</v>
      </c>
      <c r="G31" s="39">
        <v>0.46591015458100005</v>
      </c>
      <c r="H31" s="40">
        <v>0.87923791503899995</v>
      </c>
      <c r="I31" s="40">
        <v>0.59195346069319998</v>
      </c>
      <c r="J31" s="40">
        <v>0.85119999999999996</v>
      </c>
      <c r="K31" s="40">
        <v>0.48280000000000001</v>
      </c>
      <c r="L31" s="260"/>
      <c r="M31" s="260"/>
      <c r="N31" s="260"/>
      <c r="O31" s="27"/>
      <c r="P31" s="45">
        <v>0.82219273370000001</v>
      </c>
      <c r="Q31" s="46">
        <v>0.40917686320000002</v>
      </c>
      <c r="R31" s="27"/>
      <c r="S31" s="27"/>
      <c r="T31" s="27"/>
      <c r="U31" s="27"/>
      <c r="V31" s="27"/>
      <c r="W31" s="27"/>
      <c r="X31" s="27"/>
    </row>
    <row r="32" spans="1:24" ht="15" x14ac:dyDescent="0.25">
      <c r="A32" s="8">
        <f t="shared" si="0"/>
        <v>1926</v>
      </c>
      <c r="B32" s="38"/>
      <c r="C32" s="38"/>
      <c r="D32" s="38"/>
      <c r="E32" s="38"/>
      <c r="F32" s="39"/>
      <c r="G32" s="39"/>
      <c r="H32" s="40"/>
      <c r="I32" s="40"/>
      <c r="J32" s="40"/>
      <c r="K32" s="40"/>
      <c r="L32" s="260"/>
      <c r="M32" s="260"/>
      <c r="N32" s="260"/>
      <c r="O32" s="27"/>
      <c r="P32" s="45">
        <v>0.83162446570000004</v>
      </c>
      <c r="Q32" s="46">
        <v>0.42581875279999998</v>
      </c>
      <c r="R32" s="27"/>
      <c r="S32" s="27"/>
      <c r="T32" s="27"/>
      <c r="U32" s="27"/>
      <c r="V32" s="27"/>
      <c r="W32" s="27"/>
      <c r="X32" s="27"/>
    </row>
    <row r="33" spans="1:24" ht="15" x14ac:dyDescent="0.25">
      <c r="A33" s="8">
        <f t="shared" si="0"/>
        <v>1927</v>
      </c>
      <c r="B33" s="38"/>
      <c r="C33" s="38"/>
      <c r="D33" s="38"/>
      <c r="E33" s="38"/>
      <c r="F33" s="39"/>
      <c r="G33" s="39"/>
      <c r="H33" s="40"/>
      <c r="I33" s="40"/>
      <c r="J33" s="40"/>
      <c r="K33" s="40"/>
      <c r="L33" s="260"/>
      <c r="M33" s="260"/>
      <c r="N33" s="260"/>
      <c r="O33" s="27"/>
      <c r="P33" s="45">
        <v>0.84176299870000004</v>
      </c>
      <c r="Q33" s="46">
        <v>0.4491939486</v>
      </c>
      <c r="R33" s="27"/>
      <c r="S33" s="27"/>
      <c r="T33" s="27"/>
      <c r="U33" s="27"/>
      <c r="V33" s="27"/>
      <c r="W33" s="27"/>
      <c r="X33" s="27"/>
    </row>
    <row r="34" spans="1:24" ht="15" x14ac:dyDescent="0.25">
      <c r="A34" s="8">
        <f t="shared" si="0"/>
        <v>1928</v>
      </c>
      <c r="B34" s="38"/>
      <c r="C34" s="38"/>
      <c r="D34" s="38"/>
      <c r="E34" s="38"/>
      <c r="F34" s="39"/>
      <c r="G34" s="39"/>
      <c r="H34" s="40"/>
      <c r="I34" s="40"/>
      <c r="J34" s="40"/>
      <c r="K34" s="40"/>
      <c r="L34" s="260"/>
      <c r="M34" s="260"/>
      <c r="N34" s="260"/>
      <c r="O34" s="27"/>
      <c r="P34" s="45">
        <v>0.84457980489999995</v>
      </c>
      <c r="Q34" s="46">
        <v>0.47822189079999999</v>
      </c>
      <c r="R34" s="27"/>
      <c r="S34" s="27"/>
      <c r="T34" s="27"/>
      <c r="U34" s="27"/>
      <c r="V34" s="27"/>
      <c r="W34" s="27"/>
      <c r="X34" s="27"/>
    </row>
    <row r="35" spans="1:24" ht="15" x14ac:dyDescent="0.25">
      <c r="A35" s="8">
        <f t="shared" si="0"/>
        <v>1929</v>
      </c>
      <c r="B35" s="38"/>
      <c r="C35" s="38"/>
      <c r="D35" s="38"/>
      <c r="E35" s="38"/>
      <c r="F35" s="39"/>
      <c r="G35" s="39"/>
      <c r="H35" s="40"/>
      <c r="I35" s="40"/>
      <c r="J35" s="40"/>
      <c r="K35" s="40"/>
      <c r="L35" s="260"/>
      <c r="M35" s="260"/>
      <c r="N35" s="260"/>
      <c r="O35" s="27"/>
      <c r="P35" s="45">
        <v>0.84398510339999999</v>
      </c>
      <c r="Q35" s="46">
        <v>0.47986960909999998</v>
      </c>
      <c r="R35" s="27"/>
      <c r="S35" s="27"/>
      <c r="T35" s="27"/>
      <c r="U35" s="27"/>
      <c r="V35" s="27"/>
      <c r="W35" s="27"/>
      <c r="X35" s="27"/>
    </row>
    <row r="36" spans="1:24" ht="15" x14ac:dyDescent="0.25">
      <c r="A36" s="8">
        <f t="shared" si="0"/>
        <v>1930</v>
      </c>
      <c r="B36" s="40">
        <f>AVERAGE(P34:P38)</f>
        <v>0.84521180837999998</v>
      </c>
      <c r="C36" s="40">
        <f>AVERAGE(Q34:Q38)</f>
        <v>0.43180159376000005</v>
      </c>
      <c r="D36" s="40">
        <f>AVERAGE(H36,F36,J36)</f>
        <v>0.83046716523166675</v>
      </c>
      <c r="E36" s="40">
        <f>AVERAGE(I36,G36,K36)</f>
        <v>0.48550563846418338</v>
      </c>
      <c r="F36" s="39">
        <v>0.79303523898100003</v>
      </c>
      <c r="G36" s="39">
        <v>0.47451822459674997</v>
      </c>
      <c r="H36" s="40">
        <v>0.86286625671400008</v>
      </c>
      <c r="I36" s="40">
        <v>0.55429869079580008</v>
      </c>
      <c r="J36" s="40">
        <v>0.83550000000000002</v>
      </c>
      <c r="K36" s="40">
        <v>0.42770000000000002</v>
      </c>
      <c r="L36" s="260"/>
      <c r="M36" s="260"/>
      <c r="N36" s="260"/>
      <c r="O36" s="27"/>
      <c r="P36" s="45">
        <v>0.84590846129999997</v>
      </c>
      <c r="Q36" s="46">
        <v>0.43371326160000001</v>
      </c>
      <c r="R36" s="27"/>
      <c r="S36" s="27"/>
      <c r="T36" s="27"/>
      <c r="U36" s="27"/>
      <c r="V36" s="27"/>
      <c r="W36" s="27"/>
      <c r="X36" s="27"/>
    </row>
    <row r="37" spans="1:24" ht="15" x14ac:dyDescent="0.25">
      <c r="A37" s="8">
        <f t="shared" si="0"/>
        <v>1931</v>
      </c>
      <c r="B37" s="38"/>
      <c r="C37" s="38"/>
      <c r="D37" s="38"/>
      <c r="E37" s="38"/>
      <c r="F37" s="39"/>
      <c r="G37" s="39"/>
      <c r="H37" s="40"/>
      <c r="I37" s="40"/>
      <c r="J37" s="40"/>
      <c r="K37" s="40"/>
      <c r="L37" s="260"/>
      <c r="M37" s="260"/>
      <c r="N37" s="260"/>
      <c r="O37" s="27"/>
      <c r="P37" s="45">
        <v>0.84357943840000005</v>
      </c>
      <c r="Q37" s="46">
        <v>0.38623882869999998</v>
      </c>
      <c r="R37" s="27"/>
      <c r="S37" s="27"/>
      <c r="T37" s="27"/>
      <c r="U37" s="27"/>
      <c r="V37" s="27"/>
      <c r="W37" s="27"/>
      <c r="X37" s="27"/>
    </row>
    <row r="38" spans="1:24" ht="15" x14ac:dyDescent="0.25">
      <c r="A38" s="8">
        <f t="shared" si="0"/>
        <v>1932</v>
      </c>
      <c r="B38" s="38"/>
      <c r="C38" s="38"/>
      <c r="D38" s="38"/>
      <c r="E38" s="38"/>
      <c r="F38" s="39"/>
      <c r="G38" s="39"/>
      <c r="H38" s="40"/>
      <c r="I38" s="40"/>
      <c r="J38" s="40"/>
      <c r="K38" s="40"/>
      <c r="L38" s="260"/>
      <c r="M38" s="260"/>
      <c r="N38" s="260"/>
      <c r="O38" s="27"/>
      <c r="P38" s="45">
        <v>0.84800623389999996</v>
      </c>
      <c r="Q38" s="46">
        <v>0.38096437859999999</v>
      </c>
      <c r="R38" s="27"/>
      <c r="S38" s="27"/>
      <c r="T38" s="27"/>
      <c r="U38" s="27"/>
      <c r="V38" s="27"/>
      <c r="W38" s="27"/>
      <c r="X38" s="27"/>
    </row>
    <row r="39" spans="1:24" ht="15" x14ac:dyDescent="0.25">
      <c r="A39" s="8">
        <f t="shared" ref="A39:A70" si="2">A38+1</f>
        <v>1933</v>
      </c>
      <c r="B39" s="38"/>
      <c r="C39" s="38"/>
      <c r="D39" s="38"/>
      <c r="E39" s="38"/>
      <c r="F39" s="39"/>
      <c r="G39" s="39"/>
      <c r="H39" s="40"/>
      <c r="I39" s="40"/>
      <c r="J39" s="40"/>
      <c r="K39" s="40"/>
      <c r="L39" s="260"/>
      <c r="M39" s="260"/>
      <c r="N39" s="260"/>
      <c r="O39" s="27"/>
      <c r="P39" s="45">
        <v>0.84558985750000004</v>
      </c>
      <c r="Q39" s="46">
        <v>0.40337144879999998</v>
      </c>
      <c r="R39" s="27"/>
      <c r="S39" s="27"/>
      <c r="T39" s="27"/>
      <c r="U39" s="27"/>
      <c r="V39" s="27"/>
      <c r="W39" s="27"/>
      <c r="X39" s="27"/>
    </row>
    <row r="40" spans="1:24" ht="15" x14ac:dyDescent="0.25">
      <c r="A40" s="8">
        <f t="shared" si="2"/>
        <v>1934</v>
      </c>
      <c r="B40" s="38"/>
      <c r="C40" s="38"/>
      <c r="D40" s="38"/>
      <c r="E40" s="38"/>
      <c r="F40" s="39"/>
      <c r="G40" s="39"/>
      <c r="H40" s="40"/>
      <c r="I40" s="40"/>
      <c r="J40" s="40"/>
      <c r="K40" s="40"/>
      <c r="L40" s="260"/>
      <c r="M40" s="260"/>
      <c r="N40" s="260"/>
      <c r="O40" s="27"/>
      <c r="P40" s="45">
        <v>0.83025886390000003</v>
      </c>
      <c r="Q40" s="46">
        <v>0.40985220160000002</v>
      </c>
      <c r="R40" s="27"/>
      <c r="S40" s="27"/>
      <c r="T40" s="27"/>
      <c r="U40" s="27"/>
      <c r="V40" s="27"/>
      <c r="W40" s="27"/>
      <c r="X40" s="27"/>
    </row>
    <row r="41" spans="1:24" ht="15" x14ac:dyDescent="0.25">
      <c r="A41" s="8">
        <f t="shared" si="2"/>
        <v>1935</v>
      </c>
      <c r="B41" s="40">
        <f>AVERAGE(P39:P43)</f>
        <v>0.82346871971999991</v>
      </c>
      <c r="C41" s="40">
        <f>AVERAGE(Q39:Q43)</f>
        <v>0.41691647429999995</v>
      </c>
      <c r="D41" s="40">
        <f>AVERAGE(H41,F41,J41)</f>
        <v>0.82089278240196661</v>
      </c>
      <c r="E41" s="40">
        <f>AVERAGE(I41,G41,K41)</f>
        <v>0.45948749490195001</v>
      </c>
      <c r="F41" s="39">
        <v>0.77101862430549994</v>
      </c>
      <c r="G41" s="39">
        <v>0.43560562282824999</v>
      </c>
      <c r="H41" s="40">
        <v>0.85805972290039989</v>
      </c>
      <c r="I41" s="40">
        <v>0.54055686187759999</v>
      </c>
      <c r="J41" s="40">
        <v>0.83360000000000001</v>
      </c>
      <c r="K41" s="40">
        <v>0.40229999999999999</v>
      </c>
      <c r="L41" s="260"/>
      <c r="M41" s="260"/>
      <c r="N41" s="260"/>
      <c r="O41" s="27"/>
      <c r="P41" s="45">
        <v>0.81681194739999996</v>
      </c>
      <c r="Q41" s="46">
        <v>0.40484510099999999</v>
      </c>
      <c r="R41" s="27"/>
      <c r="S41" s="27"/>
      <c r="T41" s="27"/>
      <c r="U41" s="27"/>
      <c r="V41" s="27"/>
      <c r="W41" s="27"/>
      <c r="X41" s="27"/>
    </row>
    <row r="42" spans="1:24" ht="15" x14ac:dyDescent="0.25">
      <c r="A42" s="8">
        <f t="shared" si="2"/>
        <v>1936</v>
      </c>
      <c r="B42" s="38"/>
      <c r="C42" s="38"/>
      <c r="D42" s="38"/>
      <c r="E42" s="38"/>
      <c r="F42" s="39"/>
      <c r="G42" s="39"/>
      <c r="H42" s="40"/>
      <c r="I42" s="40"/>
      <c r="J42" s="40"/>
      <c r="K42" s="40"/>
      <c r="L42" s="260"/>
      <c r="M42" s="260"/>
      <c r="N42" s="260"/>
      <c r="O42" s="27"/>
      <c r="P42" s="45">
        <v>0.82176710289999999</v>
      </c>
      <c r="Q42" s="46">
        <v>0.42988059509999998</v>
      </c>
      <c r="R42" s="27"/>
      <c r="S42" s="27"/>
      <c r="T42" s="27"/>
      <c r="U42" s="27"/>
      <c r="V42" s="27"/>
      <c r="W42" s="27"/>
      <c r="X42" s="27"/>
    </row>
    <row r="43" spans="1:24" ht="15" x14ac:dyDescent="0.25">
      <c r="A43" s="8">
        <f t="shared" si="2"/>
        <v>1937</v>
      </c>
      <c r="B43" s="38"/>
      <c r="C43" s="38"/>
      <c r="D43" s="38"/>
      <c r="E43" s="38"/>
      <c r="F43" s="39"/>
      <c r="G43" s="39"/>
      <c r="H43" s="40"/>
      <c r="I43" s="40"/>
      <c r="J43" s="40"/>
      <c r="K43" s="40"/>
      <c r="L43" s="260"/>
      <c r="M43" s="260"/>
      <c r="N43" s="260"/>
      <c r="O43" s="27"/>
      <c r="P43" s="45">
        <v>0.80291582689999996</v>
      </c>
      <c r="Q43" s="46">
        <v>0.43663302500000001</v>
      </c>
      <c r="R43" s="27"/>
      <c r="S43" s="27"/>
      <c r="T43" s="27"/>
      <c r="U43" s="27"/>
      <c r="V43" s="27"/>
      <c r="W43" s="27"/>
      <c r="X43" s="27"/>
    </row>
    <row r="44" spans="1:24" ht="15" x14ac:dyDescent="0.25">
      <c r="A44" s="8">
        <f t="shared" si="2"/>
        <v>1938</v>
      </c>
      <c r="B44" s="38"/>
      <c r="C44" s="38"/>
      <c r="D44" s="38"/>
      <c r="E44" s="38"/>
      <c r="F44" s="39"/>
      <c r="G44" s="39"/>
      <c r="H44" s="40"/>
      <c r="I44" s="40"/>
      <c r="J44" s="40"/>
      <c r="K44" s="40"/>
      <c r="L44" s="260"/>
      <c r="M44" s="260"/>
      <c r="N44" s="260"/>
      <c r="O44" s="27"/>
      <c r="P44" s="45">
        <v>0.79947371460000005</v>
      </c>
      <c r="Q44" s="46">
        <v>0.39761154939999999</v>
      </c>
      <c r="R44" s="27"/>
      <c r="S44" s="27"/>
      <c r="T44" s="27"/>
      <c r="U44" s="27"/>
      <c r="V44" s="27"/>
      <c r="W44" s="27"/>
      <c r="X44" s="27"/>
    </row>
    <row r="45" spans="1:24" ht="15" x14ac:dyDescent="0.25">
      <c r="A45" s="8">
        <f t="shared" si="2"/>
        <v>1939</v>
      </c>
      <c r="B45" s="38"/>
      <c r="C45" s="38"/>
      <c r="D45" s="38"/>
      <c r="E45" s="38"/>
      <c r="F45" s="39"/>
      <c r="G45" s="39"/>
      <c r="H45" s="40"/>
      <c r="I45" s="40"/>
      <c r="J45" s="40"/>
      <c r="K45" s="40"/>
      <c r="L45" s="260"/>
      <c r="M45" s="260"/>
      <c r="N45" s="260"/>
      <c r="O45" s="27"/>
      <c r="P45" s="45">
        <v>0.8027566183</v>
      </c>
      <c r="Q45" s="46">
        <v>0.40815852139999997</v>
      </c>
      <c r="R45" s="27"/>
      <c r="S45" s="27"/>
      <c r="T45" s="27"/>
      <c r="U45" s="27"/>
      <c r="V45" s="27"/>
      <c r="W45" s="27"/>
      <c r="X45" s="27"/>
    </row>
    <row r="46" spans="1:24" ht="15" x14ac:dyDescent="0.25">
      <c r="A46" s="8">
        <f t="shared" si="2"/>
        <v>1940</v>
      </c>
      <c r="B46" s="40">
        <f>AVERAGE(P44:P48)</f>
        <v>0.76970519847999996</v>
      </c>
      <c r="C46" s="40">
        <f>AVERAGE(Q44:Q48)</f>
        <v>0.37384930758000001</v>
      </c>
      <c r="D46" s="40">
        <f>AVERAGE(H46,F46,J46)</f>
        <v>0.80406981601711669</v>
      </c>
      <c r="E46" s="40">
        <f>AVERAGE(I46,G46,K46)</f>
        <v>0.42108201166791664</v>
      </c>
      <c r="F46" s="39">
        <v>0.74058663845060002</v>
      </c>
      <c r="G46" s="39">
        <v>0.37112493515</v>
      </c>
      <c r="H46" s="40">
        <v>0.83992280960075005</v>
      </c>
      <c r="I46" s="40">
        <v>0.51522109985374998</v>
      </c>
      <c r="J46" s="40">
        <v>0.83169999999999999</v>
      </c>
      <c r="K46" s="40">
        <v>0.37690000000000001</v>
      </c>
      <c r="L46" s="260"/>
      <c r="M46" s="260"/>
      <c r="N46" s="260"/>
      <c r="O46" s="27"/>
      <c r="P46" s="45">
        <v>0.77125337869999999</v>
      </c>
      <c r="Q46" s="46">
        <v>0.37668416599999999</v>
      </c>
      <c r="R46" s="27"/>
      <c r="S46" s="27"/>
      <c r="T46" s="27"/>
      <c r="U46" s="27"/>
      <c r="V46" s="27"/>
      <c r="W46" s="27"/>
      <c r="X46" s="27"/>
    </row>
    <row r="47" spans="1:24" ht="15" x14ac:dyDescent="0.25">
      <c r="A47" s="8">
        <f t="shared" si="2"/>
        <v>1941</v>
      </c>
      <c r="B47" s="38"/>
      <c r="C47" s="38"/>
      <c r="D47" s="38"/>
      <c r="E47" s="38"/>
      <c r="F47" s="39"/>
      <c r="G47" s="39"/>
      <c r="H47" s="40"/>
      <c r="I47" s="40"/>
      <c r="J47" s="40"/>
      <c r="K47" s="40"/>
      <c r="L47" s="260"/>
      <c r="M47" s="260"/>
      <c r="N47" s="260"/>
      <c r="O47" s="27"/>
      <c r="P47" s="45">
        <v>0.74628234059999998</v>
      </c>
      <c r="Q47" s="46">
        <v>0.3456694112</v>
      </c>
      <c r="R47" s="27"/>
      <c r="S47" s="27"/>
      <c r="T47" s="27"/>
      <c r="U47" s="27"/>
      <c r="V47" s="27"/>
      <c r="W47" s="27"/>
      <c r="X47" s="27"/>
    </row>
    <row r="48" spans="1:24" ht="15" x14ac:dyDescent="0.25">
      <c r="A48" s="8">
        <f t="shared" si="2"/>
        <v>1942</v>
      </c>
      <c r="B48" s="38"/>
      <c r="C48" s="38"/>
      <c r="D48" s="38"/>
      <c r="E48" s="38"/>
      <c r="F48" s="39"/>
      <c r="G48" s="39"/>
      <c r="H48" s="40"/>
      <c r="I48" s="40"/>
      <c r="J48" s="40"/>
      <c r="K48" s="40"/>
      <c r="L48" s="260"/>
      <c r="M48" s="260"/>
      <c r="N48" s="260"/>
      <c r="O48" s="27"/>
      <c r="P48" s="45">
        <v>0.72875994020000001</v>
      </c>
      <c r="Q48" s="46">
        <v>0.3411228899</v>
      </c>
      <c r="R48" s="27"/>
      <c r="S48" s="27"/>
      <c r="T48" s="27"/>
      <c r="U48" s="27"/>
      <c r="V48" s="27"/>
      <c r="W48" s="27"/>
      <c r="X48" s="27"/>
    </row>
    <row r="49" spans="1:24" ht="15" x14ac:dyDescent="0.25">
      <c r="A49" s="8">
        <f t="shared" si="2"/>
        <v>1943</v>
      </c>
      <c r="B49" s="38"/>
      <c r="C49" s="38"/>
      <c r="D49" s="38"/>
      <c r="E49" s="38"/>
      <c r="F49" s="39"/>
      <c r="G49" s="39"/>
      <c r="H49" s="40"/>
      <c r="I49" s="40"/>
      <c r="J49" s="40"/>
      <c r="K49" s="40"/>
      <c r="L49" s="260"/>
      <c r="M49" s="260"/>
      <c r="N49" s="260"/>
      <c r="O49" s="27"/>
      <c r="P49" s="45">
        <v>0.73340488559999995</v>
      </c>
      <c r="Q49" s="46">
        <v>0.34379977369999998</v>
      </c>
      <c r="R49" s="27"/>
      <c r="S49" s="27"/>
      <c r="T49" s="27"/>
      <c r="U49" s="27"/>
      <c r="V49" s="27"/>
      <c r="W49" s="27"/>
      <c r="X49" s="27"/>
    </row>
    <row r="50" spans="1:24" ht="15" x14ac:dyDescent="0.25">
      <c r="A50" s="8">
        <f t="shared" si="2"/>
        <v>1944</v>
      </c>
      <c r="B50" s="38"/>
      <c r="C50" s="38"/>
      <c r="D50" s="38"/>
      <c r="E50" s="38"/>
      <c r="F50" s="39"/>
      <c r="G50" s="39"/>
      <c r="H50" s="40"/>
      <c r="I50" s="40"/>
      <c r="J50" s="40"/>
      <c r="K50" s="40"/>
      <c r="L50" s="260"/>
      <c r="M50" s="260"/>
      <c r="N50" s="260"/>
      <c r="O50" s="27"/>
      <c r="P50" s="45">
        <v>0.71073595830000003</v>
      </c>
      <c r="Q50" s="46">
        <v>0.31838033189999998</v>
      </c>
      <c r="R50" s="27"/>
      <c r="S50" s="27"/>
      <c r="T50" s="27"/>
      <c r="U50" s="27"/>
      <c r="V50" s="27"/>
      <c r="W50" s="27"/>
      <c r="X50" s="27"/>
    </row>
    <row r="51" spans="1:24" ht="15" x14ac:dyDescent="0.25">
      <c r="A51" s="8">
        <f t="shared" si="2"/>
        <v>1945</v>
      </c>
      <c r="B51" s="40">
        <f>AVERAGE(P49:P53)</f>
        <v>0.71559058961999999</v>
      </c>
      <c r="C51" s="40">
        <f>AVERAGE(Q49:Q53)</f>
        <v>0.31386144807999999</v>
      </c>
      <c r="D51" s="40">
        <f>AVERAGE(H51,F51,J51)</f>
        <v>0.78794898821519999</v>
      </c>
      <c r="E51" s="40">
        <f>AVERAGE(I51,G51,K51)</f>
        <v>0.38388025005650001</v>
      </c>
      <c r="F51" s="39">
        <v>0.72910113334659998</v>
      </c>
      <c r="G51" s="39">
        <v>0.344012004137</v>
      </c>
      <c r="H51" s="40">
        <v>0.83244583129899996</v>
      </c>
      <c r="I51" s="40">
        <v>0.45512874603249998</v>
      </c>
      <c r="J51" s="40">
        <v>0.80230000000000001</v>
      </c>
      <c r="K51" s="40">
        <v>0.35250000000000004</v>
      </c>
      <c r="L51" s="260"/>
      <c r="M51" s="260"/>
      <c r="N51" s="260"/>
      <c r="O51" s="27"/>
      <c r="P51" s="45">
        <v>0.71766972699999998</v>
      </c>
      <c r="Q51" s="46">
        <v>0.32099926560000003</v>
      </c>
      <c r="R51" s="27"/>
      <c r="S51" s="27"/>
      <c r="T51" s="27"/>
      <c r="U51" s="27"/>
      <c r="V51" s="27"/>
      <c r="W51" s="27"/>
      <c r="X51" s="27"/>
    </row>
    <row r="52" spans="1:24" ht="15" x14ac:dyDescent="0.25">
      <c r="A52" s="8">
        <f t="shared" si="2"/>
        <v>1946</v>
      </c>
      <c r="B52" s="38"/>
      <c r="C52" s="38"/>
      <c r="D52" s="38"/>
      <c r="E52" s="38"/>
      <c r="F52" s="39"/>
      <c r="G52" s="39"/>
      <c r="H52" s="40"/>
      <c r="I52" s="40"/>
      <c r="J52" s="40"/>
      <c r="K52" s="40"/>
      <c r="L52" s="260"/>
      <c r="M52" s="260"/>
      <c r="N52" s="260"/>
      <c r="O52" s="27"/>
      <c r="P52" s="45">
        <v>0.71494253740000002</v>
      </c>
      <c r="Q52" s="46">
        <v>0.29928776130000001</v>
      </c>
      <c r="R52" s="27"/>
      <c r="S52" s="27"/>
      <c r="T52" s="27"/>
      <c r="U52" s="27"/>
      <c r="V52" s="27"/>
      <c r="W52" s="27"/>
      <c r="X52" s="27"/>
    </row>
    <row r="53" spans="1:24" ht="15" x14ac:dyDescent="0.25">
      <c r="A53" s="8">
        <f t="shared" si="2"/>
        <v>1947</v>
      </c>
      <c r="B53" s="38"/>
      <c r="C53" s="38"/>
      <c r="D53" s="38"/>
      <c r="E53" s="38"/>
      <c r="F53" s="39"/>
      <c r="G53" s="39"/>
      <c r="H53" s="40"/>
      <c r="I53" s="40"/>
      <c r="J53" s="40"/>
      <c r="K53" s="40"/>
      <c r="L53" s="260"/>
      <c r="M53" s="260"/>
      <c r="N53" s="260"/>
      <c r="O53" s="27"/>
      <c r="P53" s="45">
        <v>0.7011998398</v>
      </c>
      <c r="Q53" s="46">
        <v>0.28684010789999997</v>
      </c>
      <c r="R53" s="27"/>
      <c r="S53" s="27"/>
      <c r="T53" s="27"/>
      <c r="U53" s="27"/>
      <c r="V53" s="27"/>
      <c r="W53" s="27"/>
      <c r="X53" s="27"/>
    </row>
    <row r="54" spans="1:24" ht="15" x14ac:dyDescent="0.25">
      <c r="A54" s="8">
        <f t="shared" si="2"/>
        <v>1948</v>
      </c>
      <c r="B54" s="38"/>
      <c r="C54" s="38"/>
      <c r="D54" s="38"/>
      <c r="E54" s="38"/>
      <c r="F54" s="39"/>
      <c r="G54" s="39"/>
      <c r="H54" s="40"/>
      <c r="I54" s="40"/>
      <c r="J54" s="40"/>
      <c r="K54" s="40"/>
      <c r="L54" s="260"/>
      <c r="M54" s="260"/>
      <c r="N54" s="260"/>
      <c r="O54" s="27"/>
      <c r="P54" s="45">
        <v>0.68680177779999996</v>
      </c>
      <c r="Q54" s="46">
        <v>0.28068916570000002</v>
      </c>
      <c r="R54" s="27"/>
      <c r="S54" s="27"/>
      <c r="T54" s="27"/>
      <c r="U54" s="27"/>
      <c r="V54" s="27"/>
      <c r="W54" s="27"/>
      <c r="X54" s="27"/>
    </row>
    <row r="55" spans="1:24" ht="15" x14ac:dyDescent="0.25">
      <c r="A55" s="8">
        <f t="shared" si="2"/>
        <v>1949</v>
      </c>
      <c r="B55" s="38"/>
      <c r="C55" s="38"/>
      <c r="D55" s="38"/>
      <c r="E55" s="38"/>
      <c r="F55" s="39"/>
      <c r="G55" s="39"/>
      <c r="H55" s="40"/>
      <c r="I55" s="40"/>
      <c r="J55" s="40"/>
      <c r="K55" s="40"/>
      <c r="L55" s="260"/>
      <c r="M55" s="260"/>
      <c r="N55" s="260"/>
      <c r="O55" s="27"/>
      <c r="P55" s="45">
        <v>0.67864322970000002</v>
      </c>
      <c r="Q55" s="46">
        <v>0.27191803329999997</v>
      </c>
      <c r="R55" s="27"/>
      <c r="S55" s="27"/>
      <c r="T55" s="27"/>
      <c r="U55" s="27"/>
      <c r="V55" s="27"/>
      <c r="W55" s="27"/>
      <c r="X55" s="27"/>
    </row>
    <row r="56" spans="1:24" ht="15" x14ac:dyDescent="0.25">
      <c r="A56" s="8">
        <f t="shared" si="2"/>
        <v>1950</v>
      </c>
      <c r="B56" s="40">
        <f>AVERAGE(P54:P58)</f>
        <v>0.68207649715999996</v>
      </c>
      <c r="C56" s="40">
        <f>AVERAGE(Q54:Q58)</f>
        <v>0.27931898399999999</v>
      </c>
      <c r="D56" s="40">
        <f>AVERAGE(H56,F56,J56)</f>
        <v>0.76201723000206656</v>
      </c>
      <c r="E56" s="40">
        <f>AVERAGE(I56,G56,K56)</f>
        <v>0.35831543687186668</v>
      </c>
      <c r="F56" s="39">
        <v>0.71195579767219996</v>
      </c>
      <c r="G56" s="39">
        <v>0.32397644519800001</v>
      </c>
      <c r="H56" s="40">
        <v>0.80119589233400001</v>
      </c>
      <c r="I56" s="40">
        <v>0.42286986541760002</v>
      </c>
      <c r="J56" s="40">
        <v>0.77290000000000003</v>
      </c>
      <c r="K56" s="40">
        <v>0.3281</v>
      </c>
      <c r="L56" s="260"/>
      <c r="M56" s="260"/>
      <c r="N56" s="260"/>
      <c r="O56" s="27"/>
      <c r="P56" s="45">
        <v>0.68267514100000004</v>
      </c>
      <c r="Q56" s="46">
        <v>0.28529444739999998</v>
      </c>
      <c r="R56" s="27"/>
      <c r="S56" s="27"/>
      <c r="T56" s="27"/>
      <c r="U56" s="27"/>
      <c r="V56" s="27"/>
      <c r="W56" s="27"/>
      <c r="X56" s="27"/>
    </row>
    <row r="57" spans="1:24" ht="15" x14ac:dyDescent="0.25">
      <c r="A57" s="8">
        <f t="shared" si="2"/>
        <v>1951</v>
      </c>
      <c r="B57" s="38"/>
      <c r="C57" s="38"/>
      <c r="D57" s="38"/>
      <c r="E57" s="38"/>
      <c r="F57" s="39"/>
      <c r="G57" s="39"/>
      <c r="H57" s="40"/>
      <c r="I57" s="40"/>
      <c r="J57" s="40"/>
      <c r="K57" s="40"/>
      <c r="L57" s="260"/>
      <c r="M57" s="260"/>
      <c r="N57" s="260"/>
      <c r="O57" s="27"/>
      <c r="P57" s="45">
        <v>0.68270254340000003</v>
      </c>
      <c r="Q57" s="46">
        <v>0.28101525360000001</v>
      </c>
      <c r="R57" s="27"/>
      <c r="S57" s="27"/>
      <c r="T57" s="27"/>
      <c r="U57" s="27"/>
      <c r="V57" s="27"/>
      <c r="W57" s="27"/>
      <c r="X57" s="27"/>
    </row>
    <row r="58" spans="1:24" ht="15" x14ac:dyDescent="0.25">
      <c r="A58" s="8">
        <f t="shared" si="2"/>
        <v>1952</v>
      </c>
      <c r="B58" s="38"/>
      <c r="C58" s="38"/>
      <c r="D58" s="38"/>
      <c r="E58" s="38"/>
      <c r="F58" s="39"/>
      <c r="G58" s="39"/>
      <c r="H58" s="40"/>
      <c r="I58" s="40"/>
      <c r="J58" s="40"/>
      <c r="K58" s="40"/>
      <c r="L58" s="260"/>
      <c r="M58" s="260"/>
      <c r="N58" s="260"/>
      <c r="O58" s="27"/>
      <c r="P58" s="45">
        <v>0.67955979389999999</v>
      </c>
      <c r="Q58" s="46">
        <v>0.27767802000000003</v>
      </c>
      <c r="R58" s="27"/>
      <c r="S58" s="27"/>
      <c r="T58" s="27"/>
      <c r="U58" s="27"/>
      <c r="V58" s="27"/>
      <c r="W58" s="27"/>
      <c r="X58" s="27"/>
    </row>
    <row r="59" spans="1:24" ht="15" x14ac:dyDescent="0.25">
      <c r="A59" s="8">
        <f t="shared" si="2"/>
        <v>1953</v>
      </c>
      <c r="B59" s="38"/>
      <c r="C59" s="38"/>
      <c r="D59" s="38"/>
      <c r="E59" s="38"/>
      <c r="F59" s="39"/>
      <c r="G59" s="39"/>
      <c r="H59" s="40"/>
      <c r="I59" s="40"/>
      <c r="J59" s="40"/>
      <c r="K59" s="40"/>
      <c r="L59" s="260"/>
      <c r="M59" s="260"/>
      <c r="N59" s="260"/>
      <c r="O59" s="27"/>
      <c r="P59" s="45">
        <v>0.6728015812</v>
      </c>
      <c r="Q59" s="46">
        <v>0.26544081850000001</v>
      </c>
      <c r="R59" s="27"/>
      <c r="S59" s="27"/>
      <c r="T59" s="27"/>
      <c r="U59" s="27"/>
      <c r="V59" s="27"/>
      <c r="W59" s="27"/>
      <c r="X59" s="27"/>
    </row>
    <row r="60" spans="1:24" ht="15" x14ac:dyDescent="0.25">
      <c r="A60" s="8">
        <f t="shared" si="2"/>
        <v>1954</v>
      </c>
      <c r="B60" s="38"/>
      <c r="C60" s="38"/>
      <c r="D60" s="38"/>
      <c r="E60" s="38"/>
      <c r="F60" s="39"/>
      <c r="G60" s="39"/>
      <c r="H60" s="40"/>
      <c r="I60" s="40"/>
      <c r="J60" s="40"/>
      <c r="K60" s="40"/>
      <c r="L60" s="260"/>
      <c r="M60" s="260"/>
      <c r="N60" s="260"/>
      <c r="O60" s="27"/>
      <c r="P60" s="45">
        <v>0.67748253010000004</v>
      </c>
      <c r="Q60" s="46">
        <v>0.27236170310000002</v>
      </c>
      <c r="R60" s="27"/>
      <c r="S60" s="27"/>
      <c r="T60" s="27"/>
      <c r="U60" s="27"/>
      <c r="V60" s="27"/>
      <c r="W60" s="27"/>
      <c r="X60" s="27"/>
    </row>
    <row r="61" spans="1:24" ht="15" x14ac:dyDescent="0.25">
      <c r="A61" s="8">
        <f t="shared" si="2"/>
        <v>1955</v>
      </c>
      <c r="B61" s="40">
        <f>AVERAGE(P59:P63)</f>
        <v>0.68125114533999998</v>
      </c>
      <c r="C61" s="40">
        <f>AVERAGE(Q59:Q63)</f>
        <v>0.27349517505999998</v>
      </c>
      <c r="D61" s="40">
        <f>AVERAGE(H61,F61,J61)</f>
        <v>0.72093207410180005</v>
      </c>
      <c r="E61" s="40">
        <f>AVERAGE(I61,G61,K61)</f>
        <v>0.32712772157993336</v>
      </c>
      <c r="F61" s="39">
        <v>0.70969376564039999</v>
      </c>
      <c r="G61" s="39">
        <v>0.31597227454200005</v>
      </c>
      <c r="H61" s="40">
        <v>0.75050245666500004</v>
      </c>
      <c r="I61" s="40">
        <v>0.38431089019779996</v>
      </c>
      <c r="J61" s="40">
        <v>0.7026</v>
      </c>
      <c r="K61" s="40">
        <v>0.28110000000000002</v>
      </c>
      <c r="L61" s="260"/>
      <c r="M61" s="260"/>
      <c r="N61" s="260"/>
      <c r="O61" s="27"/>
      <c r="P61" s="45">
        <v>0.68136129560000003</v>
      </c>
      <c r="Q61" s="46">
        <v>0.27540458800000001</v>
      </c>
      <c r="R61" s="27"/>
      <c r="S61" s="27"/>
      <c r="T61" s="27"/>
      <c r="U61" s="27"/>
      <c r="V61" s="27"/>
      <c r="W61" s="27"/>
      <c r="X61" s="27"/>
    </row>
    <row r="62" spans="1:24" ht="15" x14ac:dyDescent="0.25">
      <c r="A62" s="8">
        <f t="shared" si="2"/>
        <v>1956</v>
      </c>
      <c r="B62" s="38"/>
      <c r="C62" s="38"/>
      <c r="D62" s="38"/>
      <c r="E62" s="38"/>
      <c r="F62" s="39"/>
      <c r="G62" s="39"/>
      <c r="H62" s="40"/>
      <c r="I62" s="40"/>
      <c r="J62" s="40"/>
      <c r="K62" s="40"/>
      <c r="L62" s="260"/>
      <c r="M62" s="260"/>
      <c r="N62" s="260"/>
      <c r="O62" s="27"/>
      <c r="P62" s="45">
        <v>0.68531605009999996</v>
      </c>
      <c r="Q62" s="46">
        <v>0.27896922289999998</v>
      </c>
      <c r="R62" s="27"/>
      <c r="S62" s="27"/>
      <c r="T62" s="27"/>
      <c r="U62" s="27"/>
      <c r="V62" s="27"/>
      <c r="W62" s="27"/>
      <c r="X62" s="27"/>
    </row>
    <row r="63" spans="1:24" ht="15" x14ac:dyDescent="0.25">
      <c r="A63" s="8">
        <f t="shared" si="2"/>
        <v>1957</v>
      </c>
      <c r="B63" s="38"/>
      <c r="C63" s="38"/>
      <c r="D63" s="38"/>
      <c r="E63" s="38"/>
      <c r="F63" s="39"/>
      <c r="G63" s="39"/>
      <c r="H63" s="40"/>
      <c r="I63" s="40"/>
      <c r="J63" s="40"/>
      <c r="K63" s="40"/>
      <c r="L63" s="260"/>
      <c r="M63" s="260"/>
      <c r="N63" s="260"/>
      <c r="O63" s="27"/>
      <c r="P63" s="45">
        <v>0.68929426969999996</v>
      </c>
      <c r="Q63" s="46">
        <v>0.27529954280000002</v>
      </c>
      <c r="R63" s="27"/>
      <c r="S63" s="27"/>
      <c r="T63" s="27"/>
      <c r="U63" s="27"/>
      <c r="V63" s="27"/>
      <c r="W63" s="27"/>
      <c r="X63" s="27"/>
    </row>
    <row r="64" spans="1:24" ht="15" x14ac:dyDescent="0.25">
      <c r="A64" s="8">
        <f t="shared" si="2"/>
        <v>1958</v>
      </c>
      <c r="B64" s="38"/>
      <c r="C64" s="38"/>
      <c r="D64" s="38"/>
      <c r="E64" s="38"/>
      <c r="F64" s="39"/>
      <c r="G64" s="39"/>
      <c r="H64" s="40"/>
      <c r="I64" s="40"/>
      <c r="J64" s="40"/>
      <c r="K64" s="40"/>
      <c r="L64" s="260"/>
      <c r="M64" s="260"/>
      <c r="N64" s="260"/>
      <c r="O64" s="27"/>
      <c r="P64" s="45">
        <v>0.68817161579999997</v>
      </c>
      <c r="Q64" s="46">
        <v>0.27115770039999998</v>
      </c>
      <c r="R64" s="27"/>
      <c r="S64" s="27"/>
      <c r="T64" s="27"/>
      <c r="U64" s="27"/>
      <c r="V64" s="27"/>
      <c r="W64" s="27"/>
      <c r="X64" s="27"/>
    </row>
    <row r="65" spans="1:24" ht="15" x14ac:dyDescent="0.25">
      <c r="A65" s="8">
        <f t="shared" si="2"/>
        <v>1959</v>
      </c>
      <c r="B65" s="38"/>
      <c r="C65" s="38"/>
      <c r="D65" s="38"/>
      <c r="E65" s="38"/>
      <c r="F65" s="39"/>
      <c r="G65" s="39"/>
      <c r="H65" s="40"/>
      <c r="I65" s="40"/>
      <c r="J65" s="40"/>
      <c r="K65" s="40"/>
      <c r="L65" s="260"/>
      <c r="M65" s="260"/>
      <c r="N65" s="260"/>
      <c r="O65" s="27"/>
      <c r="P65" s="45">
        <v>0.69568071880000004</v>
      </c>
      <c r="Q65" s="46">
        <v>0.27765629180000001</v>
      </c>
      <c r="R65" s="27"/>
      <c r="S65" s="27"/>
      <c r="T65" s="27"/>
      <c r="U65" s="27"/>
      <c r="V65" s="27"/>
      <c r="W65" s="27"/>
      <c r="X65" s="27"/>
    </row>
    <row r="66" spans="1:24" ht="15" x14ac:dyDescent="0.25">
      <c r="A66" s="8">
        <f t="shared" si="2"/>
        <v>1960</v>
      </c>
      <c r="B66" s="40">
        <f>AVERAGE(P64:P68)</f>
        <v>0.69790085648</v>
      </c>
      <c r="C66" s="40">
        <f>AVERAGE(Q64:Q68)</f>
        <v>0.27742954877999998</v>
      </c>
      <c r="D66" s="40">
        <f>AVERAGE(H66,F66,J66)</f>
        <v>0.67937467004454988</v>
      </c>
      <c r="E66" s="40">
        <f>AVERAGE(I66,G66,K66)</f>
        <v>0.29944957233658331</v>
      </c>
      <c r="F66" s="39">
        <v>0.70395830273625004</v>
      </c>
      <c r="G66" s="39">
        <v>0.31781964749074998</v>
      </c>
      <c r="H66" s="40">
        <v>0.70186570739739995</v>
      </c>
      <c r="I66" s="40">
        <v>0.34642906951899999</v>
      </c>
      <c r="J66" s="40">
        <v>0.63229999999999997</v>
      </c>
      <c r="K66" s="40">
        <v>0.2341</v>
      </c>
      <c r="L66" s="260"/>
      <c r="M66" s="260"/>
      <c r="N66" s="260"/>
      <c r="O66" s="27"/>
      <c r="P66" s="45">
        <v>0.69851887150000003</v>
      </c>
      <c r="Q66" s="46">
        <v>0.27765945089999999</v>
      </c>
      <c r="R66" s="27"/>
      <c r="S66" s="27"/>
      <c r="T66" s="27"/>
      <c r="U66" s="27"/>
      <c r="V66" s="27"/>
      <c r="W66" s="27"/>
      <c r="X66" s="27"/>
    </row>
    <row r="67" spans="1:24" ht="15" x14ac:dyDescent="0.25">
      <c r="A67" s="8">
        <f t="shared" si="2"/>
        <v>1961</v>
      </c>
      <c r="B67" s="38"/>
      <c r="C67" s="38"/>
      <c r="D67" s="38"/>
      <c r="E67" s="38"/>
      <c r="F67" s="39"/>
      <c r="G67" s="39"/>
      <c r="H67" s="40"/>
      <c r="I67" s="40"/>
      <c r="J67" s="40"/>
      <c r="K67" s="40"/>
      <c r="L67" s="260"/>
      <c r="M67" s="260"/>
      <c r="N67" s="260"/>
      <c r="O67" s="27"/>
      <c r="P67" s="45">
        <v>0.70078054440000004</v>
      </c>
      <c r="Q67" s="46">
        <v>0.27963986190000001</v>
      </c>
      <c r="R67" s="27"/>
      <c r="S67" s="27"/>
      <c r="T67" s="27"/>
      <c r="U67" s="27"/>
      <c r="V67" s="27"/>
      <c r="W67" s="27"/>
      <c r="X67" s="27"/>
    </row>
    <row r="68" spans="1:24" ht="15" x14ac:dyDescent="0.25">
      <c r="A68" s="8">
        <f t="shared" si="2"/>
        <v>1962</v>
      </c>
      <c r="B68" s="38"/>
      <c r="C68" s="38"/>
      <c r="D68" s="38"/>
      <c r="E68" s="38"/>
      <c r="F68" s="39"/>
      <c r="G68" s="39"/>
      <c r="H68" s="40"/>
      <c r="I68" s="40"/>
      <c r="J68" s="40"/>
      <c r="K68" s="40"/>
      <c r="L68" s="260"/>
      <c r="M68" s="260"/>
      <c r="N68" s="260"/>
      <c r="O68" s="27"/>
      <c r="P68" s="45">
        <v>0.70635253190000002</v>
      </c>
      <c r="Q68" s="46">
        <v>0.28103443890000002</v>
      </c>
      <c r="R68" s="27"/>
      <c r="S68" s="27"/>
      <c r="T68" s="27"/>
      <c r="U68" s="27"/>
      <c r="V68" s="27"/>
      <c r="W68" s="27"/>
      <c r="X68" s="27"/>
    </row>
    <row r="69" spans="1:24" ht="15" x14ac:dyDescent="0.25">
      <c r="A69" s="8">
        <f t="shared" si="2"/>
        <v>1963</v>
      </c>
      <c r="B69" s="38"/>
      <c r="C69" s="38"/>
      <c r="D69" s="38"/>
      <c r="E69" s="38"/>
      <c r="F69" s="39"/>
      <c r="G69" s="39"/>
      <c r="H69" s="40"/>
      <c r="I69" s="40"/>
      <c r="J69" s="40"/>
      <c r="K69" s="40"/>
      <c r="L69" s="260"/>
      <c r="M69" s="260"/>
      <c r="N69" s="260"/>
      <c r="O69" s="27"/>
      <c r="P69" s="45">
        <v>0.70526880030000005</v>
      </c>
      <c r="Q69" s="46">
        <v>0.27616612610000002</v>
      </c>
      <c r="R69" s="27"/>
      <c r="S69" s="27"/>
      <c r="T69" s="27"/>
      <c r="U69" s="27"/>
      <c r="V69" s="27"/>
      <c r="W69" s="27"/>
      <c r="X69" s="27"/>
    </row>
    <row r="70" spans="1:24" ht="15" x14ac:dyDescent="0.25">
      <c r="A70" s="8">
        <f t="shared" si="2"/>
        <v>1964</v>
      </c>
      <c r="B70" s="38"/>
      <c r="C70" s="38"/>
      <c r="D70" s="38"/>
      <c r="E70" s="38"/>
      <c r="F70" s="39"/>
      <c r="G70" s="39"/>
      <c r="H70" s="40"/>
      <c r="I70" s="40"/>
      <c r="J70" s="40"/>
      <c r="K70" s="40"/>
      <c r="L70" s="260"/>
      <c r="M70" s="260"/>
      <c r="N70" s="260"/>
      <c r="O70" s="27"/>
      <c r="P70" s="45">
        <v>0.70418505880000004</v>
      </c>
      <c r="Q70" s="46">
        <v>0.2712978097</v>
      </c>
      <c r="R70" s="27"/>
      <c r="S70" s="27"/>
      <c r="T70" s="27"/>
      <c r="U70" s="27"/>
      <c r="V70" s="27"/>
      <c r="W70" s="27"/>
      <c r="X70" s="27"/>
    </row>
    <row r="71" spans="1:24" ht="15" x14ac:dyDescent="0.25">
      <c r="A71" s="8">
        <f t="shared" ref="A71:A102" si="3">A70+1</f>
        <v>1965</v>
      </c>
      <c r="B71" s="40">
        <f>AVERAGE(P69:P73)</f>
        <v>0.7046819123000001</v>
      </c>
      <c r="C71" s="40">
        <f>AVERAGE(Q69:Q73)</f>
        <v>0.27857027477999996</v>
      </c>
      <c r="D71" s="40">
        <f>AVERAGE(H71,F71,J71)</f>
        <v>0.64550589499251798</v>
      </c>
      <c r="E71" s="40">
        <f>AVERAGE(I71,G71,K71)</f>
        <v>0.26848770218682144</v>
      </c>
      <c r="F71" s="39">
        <v>0.67572395290642862</v>
      </c>
      <c r="G71" s="39">
        <v>0.2930777221917143</v>
      </c>
      <c r="H71" s="40">
        <v>0.6711437320711251</v>
      </c>
      <c r="I71" s="40">
        <v>0.30683538436875002</v>
      </c>
      <c r="J71" s="40">
        <v>0.58965000000000001</v>
      </c>
      <c r="K71" s="40">
        <v>0.20555000000000001</v>
      </c>
      <c r="L71" s="260"/>
      <c r="M71" s="260"/>
      <c r="N71" s="260"/>
      <c r="O71" s="27"/>
      <c r="P71" s="45">
        <v>0.69842571019999999</v>
      </c>
      <c r="Q71" s="46">
        <v>0.26870743930000002</v>
      </c>
      <c r="R71" s="27"/>
      <c r="S71" s="27"/>
      <c r="T71" s="27"/>
      <c r="U71" s="27"/>
      <c r="V71" s="27"/>
      <c r="W71" s="27"/>
      <c r="X71" s="27"/>
    </row>
    <row r="72" spans="1:24" ht="15" x14ac:dyDescent="0.25">
      <c r="A72" s="8">
        <f t="shared" si="3"/>
        <v>1966</v>
      </c>
      <c r="B72" s="38"/>
      <c r="C72" s="38"/>
      <c r="D72" s="38"/>
      <c r="E72" s="38"/>
      <c r="F72" s="39"/>
      <c r="G72" s="39"/>
      <c r="H72" s="40"/>
      <c r="I72" s="40"/>
      <c r="J72" s="40"/>
      <c r="K72" s="40"/>
      <c r="L72" s="260"/>
      <c r="M72" s="260"/>
      <c r="N72" s="260"/>
      <c r="O72" s="27"/>
      <c r="P72" s="45">
        <v>0.71251999050000003</v>
      </c>
      <c r="Q72" s="46">
        <v>0.29015000000000002</v>
      </c>
      <c r="R72" s="27"/>
      <c r="S72" s="27"/>
      <c r="T72" s="27"/>
      <c r="U72" s="27"/>
      <c r="V72" s="27"/>
      <c r="W72" s="27"/>
      <c r="X72" s="27"/>
    </row>
    <row r="73" spans="1:24" ht="15" x14ac:dyDescent="0.25">
      <c r="A73" s="8">
        <f t="shared" si="3"/>
        <v>1967</v>
      </c>
      <c r="B73" s="38"/>
      <c r="C73" s="38"/>
      <c r="D73" s="38"/>
      <c r="E73" s="38"/>
      <c r="F73" s="39"/>
      <c r="G73" s="39"/>
      <c r="H73" s="40"/>
      <c r="I73" s="40"/>
      <c r="J73" s="40"/>
      <c r="K73" s="40"/>
      <c r="L73" s="260"/>
      <c r="M73" s="260"/>
      <c r="N73" s="260"/>
      <c r="O73" s="27"/>
      <c r="P73" s="45">
        <v>0.70301000170000005</v>
      </c>
      <c r="Q73" s="46">
        <v>0.28652999880000002</v>
      </c>
      <c r="R73" s="27"/>
      <c r="S73" s="27"/>
      <c r="T73" s="27"/>
      <c r="U73" s="27"/>
      <c r="V73" s="27"/>
      <c r="W73" s="27"/>
      <c r="X73" s="27"/>
    </row>
    <row r="74" spans="1:24" ht="15" x14ac:dyDescent="0.25">
      <c r="A74" s="8">
        <f t="shared" si="3"/>
        <v>1968</v>
      </c>
      <c r="B74" s="38"/>
      <c r="C74" s="38"/>
      <c r="D74" s="38"/>
      <c r="E74" s="38"/>
      <c r="F74" s="39"/>
      <c r="G74" s="39"/>
      <c r="H74" s="40"/>
      <c r="I74" s="40"/>
      <c r="J74" s="40"/>
      <c r="K74" s="40"/>
      <c r="L74" s="260"/>
      <c r="M74" s="260"/>
      <c r="N74" s="260"/>
      <c r="O74" s="27"/>
      <c r="P74" s="45">
        <v>0.71687999899999999</v>
      </c>
      <c r="Q74" s="46">
        <v>0.30496000099999998</v>
      </c>
      <c r="R74" s="27"/>
      <c r="S74" s="27"/>
      <c r="T74" s="27"/>
      <c r="U74" s="27"/>
      <c r="V74" s="27"/>
      <c r="W74" s="27"/>
      <c r="X74" s="27"/>
    </row>
    <row r="75" spans="1:24" ht="15" x14ac:dyDescent="0.25">
      <c r="A75" s="8">
        <f t="shared" si="3"/>
        <v>1969</v>
      </c>
      <c r="B75" s="38"/>
      <c r="C75" s="38"/>
      <c r="D75" s="38"/>
      <c r="E75" s="38"/>
      <c r="F75" s="39"/>
      <c r="G75" s="39"/>
      <c r="H75" s="40"/>
      <c r="I75" s="40"/>
      <c r="J75" s="40"/>
      <c r="K75" s="40"/>
      <c r="L75" s="260"/>
      <c r="M75" s="260"/>
      <c r="N75" s="260"/>
      <c r="O75" s="27"/>
      <c r="P75" s="45">
        <v>0.69331999659999999</v>
      </c>
      <c r="Q75" s="46">
        <v>0.26199768829999998</v>
      </c>
      <c r="R75" s="27"/>
      <c r="S75" s="27"/>
      <c r="T75" s="27"/>
      <c r="U75" s="27"/>
      <c r="V75" s="27"/>
      <c r="W75" s="27"/>
      <c r="X75" s="27"/>
    </row>
    <row r="76" spans="1:24" ht="15" x14ac:dyDescent="0.25">
      <c r="A76" s="8">
        <f t="shared" si="3"/>
        <v>1970</v>
      </c>
      <c r="B76" s="40">
        <f>AVERAGE(P74:P78)</f>
        <v>0.69916101275999998</v>
      </c>
      <c r="C76" s="40">
        <f>AVERAGE(Q74:Q78)</f>
        <v>0.26984938506</v>
      </c>
      <c r="D76" s="40">
        <f>AVERAGE(H76,F76,J76)</f>
        <v>0.61859174659522231</v>
      </c>
      <c r="E76" s="40">
        <f>AVERAGE(I76,G76,K76)</f>
        <v>0.24597794460577779</v>
      </c>
      <c r="F76" s="39">
        <v>0.64613006512316662</v>
      </c>
      <c r="G76" s="39">
        <v>0.26820639520866663</v>
      </c>
      <c r="H76" s="40">
        <v>0.66264517466250006</v>
      </c>
      <c r="I76" s="40">
        <v>0.29272743860866668</v>
      </c>
      <c r="J76" s="40">
        <v>0.54700000000000004</v>
      </c>
      <c r="K76" s="40">
        <v>0.17699999999999999</v>
      </c>
      <c r="L76" s="260"/>
      <c r="M76" s="260"/>
      <c r="N76" s="260"/>
      <c r="O76" s="27"/>
      <c r="P76" s="45">
        <v>0.70730999530000005</v>
      </c>
      <c r="Q76" s="46">
        <v>0.2809100007</v>
      </c>
      <c r="R76" s="27"/>
      <c r="S76" s="27"/>
      <c r="T76" s="27"/>
      <c r="U76" s="27"/>
      <c r="V76" s="27"/>
      <c r="W76" s="27"/>
      <c r="X76" s="27"/>
    </row>
    <row r="77" spans="1:24" ht="15" x14ac:dyDescent="0.25">
      <c r="A77" s="8">
        <f t="shared" si="3"/>
        <v>1971</v>
      </c>
      <c r="B77" s="38"/>
      <c r="C77" s="38"/>
      <c r="D77" s="38"/>
      <c r="E77" s="38"/>
      <c r="F77" s="39"/>
      <c r="G77" s="39"/>
      <c r="H77" s="40"/>
      <c r="I77" s="40"/>
      <c r="J77" s="40"/>
      <c r="K77" s="40"/>
      <c r="L77" s="260"/>
      <c r="M77" s="260"/>
      <c r="N77" s="260"/>
      <c r="O77" s="27"/>
      <c r="P77" s="45">
        <v>0.67701508030000002</v>
      </c>
      <c r="Q77" s="46">
        <v>0.25421777579999999</v>
      </c>
      <c r="R77" s="27"/>
      <c r="S77" s="27"/>
      <c r="T77" s="27"/>
      <c r="U77" s="27"/>
      <c r="V77" s="27"/>
      <c r="W77" s="27"/>
      <c r="X77" s="27"/>
    </row>
    <row r="78" spans="1:24" ht="15" x14ac:dyDescent="0.25">
      <c r="A78" s="8">
        <f t="shared" si="3"/>
        <v>1972</v>
      </c>
      <c r="B78" s="38"/>
      <c r="C78" s="38"/>
      <c r="D78" s="38"/>
      <c r="E78" s="38"/>
      <c r="F78" s="39"/>
      <c r="G78" s="39"/>
      <c r="H78" s="40"/>
      <c r="I78" s="40"/>
      <c r="J78" s="40"/>
      <c r="K78" s="40"/>
      <c r="L78" s="260"/>
      <c r="M78" s="260"/>
      <c r="N78" s="260"/>
      <c r="O78" s="27"/>
      <c r="P78" s="45">
        <v>0.70127999259999996</v>
      </c>
      <c r="Q78" s="46">
        <v>0.24716145950000001</v>
      </c>
      <c r="R78" s="27"/>
      <c r="S78" s="27"/>
      <c r="T78" s="27"/>
      <c r="U78" s="27"/>
      <c r="V78" s="27"/>
      <c r="W78" s="27"/>
      <c r="X78" s="27"/>
    </row>
    <row r="79" spans="1:24" ht="15" x14ac:dyDescent="0.25">
      <c r="A79" s="8">
        <f t="shared" si="3"/>
        <v>1973</v>
      </c>
      <c r="B79" s="38"/>
      <c r="C79" s="38"/>
      <c r="D79" s="38"/>
      <c r="E79" s="38"/>
      <c r="F79" s="39"/>
      <c r="G79" s="39"/>
      <c r="H79" s="40"/>
      <c r="I79" s="40"/>
      <c r="J79" s="40"/>
      <c r="K79" s="40"/>
      <c r="L79" s="260"/>
      <c r="M79" s="260"/>
      <c r="N79" s="260"/>
      <c r="O79" s="27"/>
      <c r="P79" s="45">
        <v>0.68908999800000004</v>
      </c>
      <c r="Q79" s="46">
        <v>0.23851282460000001</v>
      </c>
      <c r="R79" s="27"/>
      <c r="S79" s="27"/>
      <c r="T79" s="27"/>
      <c r="U79" s="27"/>
      <c r="V79" s="27"/>
      <c r="W79" s="27"/>
      <c r="X79" s="27"/>
    </row>
    <row r="80" spans="1:24" ht="15" x14ac:dyDescent="0.25">
      <c r="A80" s="8">
        <f t="shared" si="3"/>
        <v>1974</v>
      </c>
      <c r="B80" s="38"/>
      <c r="C80" s="38"/>
      <c r="D80" s="38"/>
      <c r="E80" s="38"/>
      <c r="F80" s="39"/>
      <c r="G80" s="39"/>
      <c r="H80" s="40"/>
      <c r="I80" s="40"/>
      <c r="J80" s="40"/>
      <c r="K80" s="40"/>
      <c r="L80" s="260"/>
      <c r="M80" s="260"/>
      <c r="N80" s="260"/>
      <c r="O80" s="27"/>
      <c r="P80" s="45">
        <v>0.67178000370000002</v>
      </c>
      <c r="Q80" s="46">
        <v>0.23420097540000001</v>
      </c>
      <c r="R80" s="27"/>
      <c r="S80" s="27"/>
      <c r="T80" s="27"/>
      <c r="U80" s="27"/>
      <c r="V80" s="27"/>
      <c r="W80" s="27"/>
      <c r="X80" s="27"/>
    </row>
    <row r="81" spans="1:24" ht="15" x14ac:dyDescent="0.25">
      <c r="A81" s="8">
        <f t="shared" si="3"/>
        <v>1975</v>
      </c>
      <c r="B81" s="40">
        <f>AVERAGE(P79:P83)</f>
        <v>0.67097599703999999</v>
      </c>
      <c r="C81" s="40">
        <f>AVERAGE(Q79:Q83)</f>
        <v>0.2281771162</v>
      </c>
      <c r="D81" s="40">
        <f>AVERAGE(H81,F81,J81)</f>
        <v>0.57674940350116677</v>
      </c>
      <c r="E81" s="40">
        <f>AVERAGE(I81,G81,K81)</f>
        <v>0.2083725712233333</v>
      </c>
      <c r="F81" s="39">
        <v>0.56684252619750009</v>
      </c>
      <c r="G81" s="39">
        <v>0.19590786844499999</v>
      </c>
      <c r="H81" s="40">
        <v>0.62824568430600003</v>
      </c>
      <c r="I81" s="40">
        <v>0.25820984522499996</v>
      </c>
      <c r="J81" s="40">
        <v>0.53516000000000008</v>
      </c>
      <c r="K81" s="40">
        <v>0.17099999999999999</v>
      </c>
      <c r="L81" s="260"/>
      <c r="M81" s="260"/>
      <c r="N81" s="260"/>
      <c r="O81" s="27"/>
      <c r="P81" s="45">
        <v>0.67293999520000003</v>
      </c>
      <c r="Q81" s="46">
        <v>0.2280344832</v>
      </c>
      <c r="R81" s="27"/>
      <c r="S81" s="27"/>
      <c r="T81" s="27"/>
      <c r="U81" s="27"/>
      <c r="V81" s="27"/>
      <c r="W81" s="27"/>
      <c r="X81" s="27"/>
    </row>
    <row r="82" spans="1:24" ht="15" x14ac:dyDescent="0.25">
      <c r="A82" s="8">
        <f t="shared" si="3"/>
        <v>1976</v>
      </c>
      <c r="B82" s="38"/>
      <c r="C82" s="38"/>
      <c r="D82" s="38"/>
      <c r="E82" s="38"/>
      <c r="F82" s="39"/>
      <c r="G82" s="39"/>
      <c r="H82" s="40"/>
      <c r="I82" s="40"/>
      <c r="J82" s="40"/>
      <c r="K82" s="40"/>
      <c r="L82" s="260"/>
      <c r="M82" s="260"/>
      <c r="N82" s="260"/>
      <c r="O82" s="27"/>
      <c r="P82" s="45">
        <v>0.65749999240000001</v>
      </c>
      <c r="Q82" s="46">
        <v>0.22144008909999999</v>
      </c>
      <c r="R82" s="27"/>
      <c r="S82" s="27"/>
      <c r="T82" s="27"/>
      <c r="U82" s="27"/>
      <c r="V82" s="27"/>
      <c r="W82" s="27"/>
      <c r="X82" s="27"/>
    </row>
    <row r="83" spans="1:24" ht="15" x14ac:dyDescent="0.25">
      <c r="A83" s="8">
        <f t="shared" si="3"/>
        <v>1977</v>
      </c>
      <c r="B83" s="38"/>
      <c r="C83" s="38"/>
      <c r="D83" s="38"/>
      <c r="E83" s="38"/>
      <c r="F83" s="39"/>
      <c r="G83" s="39"/>
      <c r="H83" s="40"/>
      <c r="I83" s="40"/>
      <c r="J83" s="40"/>
      <c r="K83" s="40"/>
      <c r="L83" s="260"/>
      <c r="M83" s="260"/>
      <c r="N83" s="260"/>
      <c r="O83" s="27"/>
      <c r="P83" s="45">
        <v>0.66356999589999999</v>
      </c>
      <c r="Q83" s="46">
        <v>0.21869720870000001</v>
      </c>
      <c r="R83" s="27"/>
      <c r="S83" s="27"/>
      <c r="T83" s="27"/>
      <c r="U83" s="27"/>
      <c r="V83" s="27"/>
      <c r="W83" s="27"/>
      <c r="X83" s="27"/>
    </row>
    <row r="84" spans="1:24" ht="15" x14ac:dyDescent="0.25">
      <c r="A84" s="8">
        <f t="shared" si="3"/>
        <v>1978</v>
      </c>
      <c r="B84" s="38"/>
      <c r="C84" s="38"/>
      <c r="D84" s="38"/>
      <c r="E84" s="38"/>
      <c r="F84" s="39"/>
      <c r="G84" s="39"/>
      <c r="H84" s="40"/>
      <c r="I84" s="40"/>
      <c r="J84" s="40"/>
      <c r="K84" s="40"/>
      <c r="L84" s="260"/>
      <c r="M84" s="260"/>
      <c r="N84" s="260"/>
      <c r="O84" s="27"/>
      <c r="P84" s="45">
        <v>0.63908535300000002</v>
      </c>
      <c r="Q84" s="46">
        <v>0.2165527089</v>
      </c>
      <c r="R84" s="27"/>
      <c r="S84" s="27"/>
      <c r="T84" s="27"/>
      <c r="U84" s="27"/>
      <c r="V84" s="27"/>
      <c r="W84" s="27"/>
      <c r="X84" s="27"/>
    </row>
    <row r="85" spans="1:24" ht="15" x14ac:dyDescent="0.25">
      <c r="A85" s="8">
        <f t="shared" si="3"/>
        <v>1979</v>
      </c>
      <c r="B85" s="38"/>
      <c r="C85" s="38"/>
      <c r="D85" s="38"/>
      <c r="E85" s="38"/>
      <c r="F85" s="39"/>
      <c r="G85" s="39"/>
      <c r="H85" s="40"/>
      <c r="I85" s="40"/>
      <c r="J85" s="40"/>
      <c r="K85" s="40"/>
      <c r="L85" s="260"/>
      <c r="M85" s="260"/>
      <c r="N85" s="260"/>
      <c r="O85" s="27"/>
      <c r="P85" s="45">
        <v>0.65289000139999998</v>
      </c>
      <c r="Q85" s="46">
        <v>0.22401690390000001</v>
      </c>
      <c r="R85" s="27"/>
      <c r="S85" s="27"/>
      <c r="T85" s="27"/>
      <c r="U85" s="27"/>
      <c r="V85" s="27"/>
      <c r="W85" s="27"/>
      <c r="X85" s="27"/>
    </row>
    <row r="86" spans="1:24" ht="15" x14ac:dyDescent="0.25">
      <c r="A86" s="8">
        <f t="shared" si="3"/>
        <v>1980</v>
      </c>
      <c r="B86" s="40">
        <f>AVERAGE(P84:P88)</f>
        <v>0.64347386043999999</v>
      </c>
      <c r="C86" s="40">
        <f>AVERAGE(Q84:Q88)</f>
        <v>0.23141787000000003</v>
      </c>
      <c r="D86" s="40">
        <f>AVERAGE(H86,F86,J86)</f>
        <v>0.54141985980249996</v>
      </c>
      <c r="E86" s="40">
        <f>AVERAGE(I86,G86,K86)</f>
        <v>0.18353686627411112</v>
      </c>
      <c r="F86" s="39">
        <v>0.53053785363833328</v>
      </c>
      <c r="G86" s="39">
        <v>0.1784928664565</v>
      </c>
      <c r="H86" s="40">
        <v>0.57040172576916659</v>
      </c>
      <c r="I86" s="40">
        <v>0.20711773236583333</v>
      </c>
      <c r="J86" s="40">
        <v>0.52332000000000001</v>
      </c>
      <c r="K86" s="40">
        <v>0.16500000000000001</v>
      </c>
      <c r="L86" s="260"/>
      <c r="M86" s="260"/>
      <c r="N86" s="260"/>
      <c r="O86" s="27"/>
      <c r="P86" s="45">
        <v>0.65102000390000003</v>
      </c>
      <c r="Q86" s="46">
        <v>0.22544974139999999</v>
      </c>
      <c r="R86" s="27"/>
      <c r="S86" s="27"/>
      <c r="T86" s="27"/>
      <c r="U86" s="27"/>
      <c r="V86" s="27"/>
      <c r="W86" s="27"/>
      <c r="X86" s="27"/>
    </row>
    <row r="87" spans="1:24" ht="15" x14ac:dyDescent="0.25">
      <c r="A87" s="8">
        <f t="shared" si="3"/>
        <v>1981</v>
      </c>
      <c r="B87" s="38"/>
      <c r="C87" s="38"/>
      <c r="D87" s="38"/>
      <c r="E87" s="38"/>
      <c r="F87" s="39"/>
      <c r="G87" s="39"/>
      <c r="H87" s="40"/>
      <c r="I87" s="40"/>
      <c r="J87" s="40"/>
      <c r="K87" s="40"/>
      <c r="L87" s="260"/>
      <c r="M87" s="260"/>
      <c r="N87" s="260"/>
      <c r="O87" s="27"/>
      <c r="P87" s="45">
        <v>0.63910394879999999</v>
      </c>
      <c r="Q87" s="46">
        <v>0.2441699987</v>
      </c>
      <c r="R87" s="27"/>
      <c r="S87" s="27"/>
      <c r="T87" s="27"/>
      <c r="U87" s="27"/>
      <c r="V87" s="27"/>
      <c r="W87" s="27"/>
      <c r="X87" s="27"/>
    </row>
    <row r="88" spans="1:24" ht="15" x14ac:dyDescent="0.25">
      <c r="A88" s="8">
        <f t="shared" si="3"/>
        <v>1982</v>
      </c>
      <c r="B88" s="38"/>
      <c r="C88" s="38"/>
      <c r="D88" s="38"/>
      <c r="E88" s="38"/>
      <c r="F88" s="39"/>
      <c r="G88" s="39"/>
      <c r="H88" s="40"/>
      <c r="I88" s="40"/>
      <c r="J88" s="40"/>
      <c r="K88" s="40"/>
      <c r="L88" s="260"/>
      <c r="M88" s="260"/>
      <c r="N88" s="260"/>
      <c r="O88" s="27"/>
      <c r="P88" s="45">
        <v>0.63526999510000004</v>
      </c>
      <c r="Q88" s="46">
        <v>0.24689999709999999</v>
      </c>
      <c r="R88" s="27"/>
      <c r="S88" s="27"/>
      <c r="T88" s="27"/>
      <c r="U88" s="27"/>
      <c r="V88" s="27"/>
      <c r="W88" s="27"/>
      <c r="X88" s="27"/>
    </row>
    <row r="89" spans="1:24" ht="15" x14ac:dyDescent="0.25">
      <c r="A89" s="8">
        <f t="shared" si="3"/>
        <v>1983</v>
      </c>
      <c r="B89" s="38"/>
      <c r="C89" s="38"/>
      <c r="D89" s="38"/>
      <c r="E89" s="38"/>
      <c r="F89" s="39"/>
      <c r="G89" s="39"/>
      <c r="H89" s="40"/>
      <c r="I89" s="40"/>
      <c r="J89" s="40"/>
      <c r="K89" s="40"/>
      <c r="L89" s="260"/>
      <c r="M89" s="260"/>
      <c r="N89" s="260"/>
      <c r="O89" s="27"/>
      <c r="P89" s="45">
        <v>0.62687000449999997</v>
      </c>
      <c r="Q89" s="46">
        <v>0.22698803249999999</v>
      </c>
      <c r="R89" s="27"/>
      <c r="S89" s="27"/>
      <c r="T89" s="27"/>
      <c r="U89" s="27"/>
      <c r="V89" s="27"/>
      <c r="W89" s="27"/>
      <c r="X89" s="27"/>
    </row>
    <row r="90" spans="1:24" ht="15" x14ac:dyDescent="0.25">
      <c r="A90" s="8">
        <f t="shared" si="3"/>
        <v>1984</v>
      </c>
      <c r="B90" s="38"/>
      <c r="C90" s="38"/>
      <c r="D90" s="38"/>
      <c r="E90" s="38"/>
      <c r="F90" s="39"/>
      <c r="G90" s="39"/>
      <c r="H90" s="40"/>
      <c r="I90" s="40"/>
      <c r="J90" s="40"/>
      <c r="K90" s="40"/>
      <c r="L90" s="260"/>
      <c r="M90" s="260"/>
      <c r="N90" s="260"/>
      <c r="O90" s="27"/>
      <c r="P90" s="45">
        <v>0.61365437509999998</v>
      </c>
      <c r="Q90" s="46">
        <v>0.2386499997</v>
      </c>
      <c r="R90" s="27"/>
      <c r="S90" s="27"/>
      <c r="T90" s="27"/>
      <c r="U90" s="27"/>
      <c r="V90" s="27"/>
      <c r="W90" s="27"/>
      <c r="X90" s="27"/>
    </row>
    <row r="91" spans="1:24" ht="15" x14ac:dyDescent="0.25">
      <c r="A91" s="8">
        <f t="shared" si="3"/>
        <v>1985</v>
      </c>
      <c r="B91" s="40">
        <f>AVERAGE(P89:P93)</f>
        <v>0.61877387376000004</v>
      </c>
      <c r="C91" s="40">
        <f>AVERAGE(Q89:Q93)</f>
        <v>0.23903422046</v>
      </c>
      <c r="D91" s="40">
        <f>AVERAGE(H91,F91,J91)</f>
        <v>0.50893147543333339</v>
      </c>
      <c r="E91" s="40">
        <f>AVERAGE(I91,G91,K91)</f>
        <v>0.16486108311653336</v>
      </c>
      <c r="F91" s="39">
        <v>0.50237474441520003</v>
      </c>
      <c r="G91" s="39">
        <v>0.16343387961380001</v>
      </c>
      <c r="H91" s="40">
        <v>0.49046768188480006</v>
      </c>
      <c r="I91" s="40">
        <v>0.1628793697358</v>
      </c>
      <c r="J91" s="40">
        <v>0.53395200000000009</v>
      </c>
      <c r="K91" s="40">
        <v>0.16827</v>
      </c>
      <c r="L91" s="260"/>
      <c r="M91" s="260"/>
      <c r="N91" s="260"/>
      <c r="O91" s="27"/>
      <c r="P91" s="45">
        <v>0.61773499099999996</v>
      </c>
      <c r="Q91" s="46">
        <v>0.2428249978</v>
      </c>
      <c r="R91" s="27"/>
      <c r="S91" s="27"/>
      <c r="T91" s="27"/>
      <c r="U91" s="27"/>
      <c r="V91" s="27"/>
      <c r="W91" s="27"/>
      <c r="X91" s="27"/>
    </row>
    <row r="92" spans="1:24" ht="15" x14ac:dyDescent="0.25">
      <c r="A92" s="8">
        <f t="shared" si="3"/>
        <v>1986</v>
      </c>
      <c r="B92" s="38"/>
      <c r="C92" s="38"/>
      <c r="D92" s="38"/>
      <c r="E92" s="38"/>
      <c r="F92" s="39"/>
      <c r="G92" s="39"/>
      <c r="H92" s="40"/>
      <c r="I92" s="40"/>
      <c r="J92" s="40"/>
      <c r="K92" s="40"/>
      <c r="L92" s="260"/>
      <c r="M92" s="260"/>
      <c r="N92" s="260"/>
      <c r="O92" s="27"/>
      <c r="P92" s="45">
        <v>0.61377999630000002</v>
      </c>
      <c r="Q92" s="46">
        <v>0.240620001</v>
      </c>
      <c r="R92" s="27"/>
      <c r="S92" s="27"/>
      <c r="T92" s="27"/>
      <c r="U92" s="27"/>
      <c r="V92" s="27"/>
      <c r="W92" s="27"/>
      <c r="X92" s="27"/>
    </row>
    <row r="93" spans="1:24" ht="15" x14ac:dyDescent="0.25">
      <c r="A93" s="8">
        <f t="shared" si="3"/>
        <v>1987</v>
      </c>
      <c r="B93" s="38"/>
      <c r="C93" s="38"/>
      <c r="D93" s="38"/>
      <c r="E93" s="38"/>
      <c r="F93" s="39"/>
      <c r="G93" s="39"/>
      <c r="H93" s="40"/>
      <c r="I93" s="40"/>
      <c r="J93" s="40"/>
      <c r="K93" s="40"/>
      <c r="L93" s="260"/>
      <c r="M93" s="260"/>
      <c r="N93" s="260"/>
      <c r="O93" s="27"/>
      <c r="P93" s="45">
        <v>0.62183000190000004</v>
      </c>
      <c r="Q93" s="46">
        <v>0.24608807129999999</v>
      </c>
      <c r="R93" s="27"/>
      <c r="S93" s="27"/>
      <c r="T93" s="27"/>
      <c r="U93" s="27"/>
      <c r="V93" s="27"/>
      <c r="W93" s="27"/>
      <c r="X93" s="27"/>
    </row>
    <row r="94" spans="1:24" ht="15" x14ac:dyDescent="0.25">
      <c r="A94" s="8">
        <f t="shared" si="3"/>
        <v>1988</v>
      </c>
      <c r="B94" s="38"/>
      <c r="C94" s="38"/>
      <c r="D94" s="38"/>
      <c r="E94" s="38"/>
      <c r="F94" s="39"/>
      <c r="G94" s="39"/>
      <c r="H94" s="40"/>
      <c r="I94" s="40"/>
      <c r="J94" s="40"/>
      <c r="K94" s="40"/>
      <c r="L94" s="260"/>
      <c r="M94" s="260"/>
      <c r="N94" s="260"/>
      <c r="O94" s="27"/>
      <c r="P94" s="45">
        <v>0.63288999300000004</v>
      </c>
      <c r="Q94" s="46">
        <v>0.271869998</v>
      </c>
      <c r="R94" s="27"/>
      <c r="S94" s="27"/>
      <c r="T94" s="27"/>
      <c r="U94" s="27"/>
      <c r="V94" s="27"/>
      <c r="W94" s="27"/>
      <c r="X94" s="27"/>
    </row>
    <row r="95" spans="1:24" ht="15" x14ac:dyDescent="0.25">
      <c r="A95" s="8">
        <f t="shared" si="3"/>
        <v>1989</v>
      </c>
      <c r="B95" s="38"/>
      <c r="C95" s="38"/>
      <c r="D95" s="38"/>
      <c r="E95" s="38"/>
      <c r="F95" s="39"/>
      <c r="G95" s="39"/>
      <c r="H95" s="40"/>
      <c r="I95" s="40"/>
      <c r="J95" s="40"/>
      <c r="K95" s="40"/>
      <c r="L95" s="260"/>
      <c r="M95" s="260"/>
      <c r="N95" s="260"/>
      <c r="O95" s="27"/>
      <c r="P95" s="45">
        <v>0.63322999930000001</v>
      </c>
      <c r="Q95" s="46">
        <v>0.26571738769999997</v>
      </c>
      <c r="R95" s="27"/>
      <c r="S95" s="27"/>
      <c r="T95" s="27"/>
      <c r="U95" s="27"/>
      <c r="V95" s="27"/>
      <c r="W95" s="27"/>
      <c r="X95" s="27"/>
    </row>
    <row r="96" spans="1:24" ht="15" x14ac:dyDescent="0.25">
      <c r="A96" s="8">
        <f t="shared" si="3"/>
        <v>1990</v>
      </c>
      <c r="B96" s="40">
        <f>AVERAGE(P94:P98)</f>
        <v>0.63582146862</v>
      </c>
      <c r="C96" s="40">
        <f>AVERAGE(Q94:Q98)</f>
        <v>0.27182199108000005</v>
      </c>
      <c r="D96" s="40">
        <f>AVERAGE(H96,F96,J96)</f>
        <v>0.50517640347786674</v>
      </c>
      <c r="E96" s="40">
        <f>AVERAGE(I96,G96,K96)</f>
        <v>0.1727945522388</v>
      </c>
      <c r="F96" s="39">
        <v>0.5063542842862</v>
      </c>
      <c r="G96" s="39">
        <v>0.17560249865040001</v>
      </c>
      <c r="H96" s="40">
        <v>0.47256492614740003</v>
      </c>
      <c r="I96" s="40">
        <v>0.161431158066</v>
      </c>
      <c r="J96" s="40">
        <v>0.53661000000000014</v>
      </c>
      <c r="K96" s="40">
        <v>0.18135000000000001</v>
      </c>
      <c r="L96" s="260"/>
      <c r="M96" s="260"/>
      <c r="N96" s="260"/>
      <c r="O96" s="27"/>
      <c r="P96" s="45">
        <v>0.63550999669999997</v>
      </c>
      <c r="Q96" s="46">
        <v>0.2665725639</v>
      </c>
      <c r="R96" s="27"/>
      <c r="S96" s="27"/>
      <c r="T96" s="27"/>
      <c r="U96" s="27"/>
      <c r="V96" s="27"/>
      <c r="W96" s="27"/>
      <c r="X96" s="27"/>
    </row>
    <row r="97" spans="1:24" ht="15" x14ac:dyDescent="0.25">
      <c r="A97" s="8">
        <f t="shared" si="3"/>
        <v>1991</v>
      </c>
      <c r="B97" s="38"/>
      <c r="C97" s="38"/>
      <c r="D97" s="38"/>
      <c r="E97" s="38"/>
      <c r="F97" s="39"/>
      <c r="G97" s="39"/>
      <c r="H97" s="40"/>
      <c r="I97" s="40"/>
      <c r="J97" s="40"/>
      <c r="K97" s="40"/>
      <c r="L97" s="260"/>
      <c r="M97" s="260"/>
      <c r="N97" s="260"/>
      <c r="O97" s="27"/>
      <c r="P97" s="45">
        <v>0.63493999570000004</v>
      </c>
      <c r="Q97" s="46">
        <v>0.26878999840000001</v>
      </c>
      <c r="R97" s="27"/>
      <c r="S97" s="27"/>
      <c r="T97" s="27"/>
      <c r="U97" s="27"/>
      <c r="V97" s="27"/>
      <c r="W97" s="27"/>
      <c r="X97" s="27"/>
    </row>
    <row r="98" spans="1:24" ht="15" x14ac:dyDescent="0.25">
      <c r="A98" s="8">
        <f t="shared" si="3"/>
        <v>1992</v>
      </c>
      <c r="B98" s="38"/>
      <c r="C98" s="38"/>
      <c r="D98" s="38"/>
      <c r="E98" s="38"/>
      <c r="F98" s="39"/>
      <c r="G98" s="39"/>
      <c r="H98" s="40"/>
      <c r="I98" s="40"/>
      <c r="J98" s="40"/>
      <c r="K98" s="40"/>
      <c r="L98" s="260"/>
      <c r="M98" s="260"/>
      <c r="N98" s="260"/>
      <c r="O98" s="27"/>
      <c r="P98" s="45">
        <v>0.64253735840000004</v>
      </c>
      <c r="Q98" s="46">
        <v>0.28616000740000003</v>
      </c>
      <c r="R98" s="27"/>
      <c r="S98" s="27"/>
      <c r="T98" s="27"/>
      <c r="U98" s="27"/>
      <c r="V98" s="27"/>
      <c r="W98" s="27"/>
      <c r="X98" s="27"/>
    </row>
    <row r="99" spans="1:24" ht="15" x14ac:dyDescent="0.25">
      <c r="A99" s="8">
        <f t="shared" si="3"/>
        <v>1993</v>
      </c>
      <c r="B99" s="38"/>
      <c r="C99" s="38"/>
      <c r="D99" s="38"/>
      <c r="E99" s="38"/>
      <c r="F99" s="39"/>
      <c r="G99" s="39"/>
      <c r="H99" s="40"/>
      <c r="I99" s="40"/>
      <c r="J99" s="40"/>
      <c r="K99" s="40"/>
      <c r="L99" s="260"/>
      <c r="M99" s="260"/>
      <c r="N99" s="260"/>
      <c r="O99" s="27"/>
      <c r="P99" s="45">
        <v>0.64571458169999996</v>
      </c>
      <c r="Q99" s="46">
        <v>0.28834999890000002</v>
      </c>
      <c r="R99" s="27"/>
      <c r="S99" s="27"/>
      <c r="T99" s="27"/>
      <c r="U99" s="27"/>
      <c r="V99" s="27"/>
      <c r="W99" s="27"/>
      <c r="X99" s="27"/>
    </row>
    <row r="100" spans="1:24" ht="15" x14ac:dyDescent="0.25">
      <c r="A100" s="8">
        <f t="shared" si="3"/>
        <v>1994</v>
      </c>
      <c r="B100" s="38"/>
      <c r="C100" s="38"/>
      <c r="D100" s="38"/>
      <c r="E100" s="38"/>
      <c r="F100" s="39"/>
      <c r="G100" s="39"/>
      <c r="H100" s="40"/>
      <c r="I100" s="40"/>
      <c r="J100" s="40"/>
      <c r="K100" s="40"/>
      <c r="L100" s="260"/>
      <c r="M100" s="260"/>
      <c r="N100" s="260"/>
      <c r="O100" s="27"/>
      <c r="P100" s="45">
        <v>0.65543999480000004</v>
      </c>
      <c r="Q100" s="46">
        <v>0.27605798790000002</v>
      </c>
      <c r="R100" s="27"/>
      <c r="S100" s="27"/>
      <c r="T100" s="27"/>
      <c r="U100" s="27"/>
      <c r="V100" s="27"/>
      <c r="W100" s="27"/>
      <c r="X100" s="27"/>
    </row>
    <row r="101" spans="1:24" ht="15" x14ac:dyDescent="0.25">
      <c r="A101" s="8">
        <f t="shared" si="3"/>
        <v>1995</v>
      </c>
      <c r="B101" s="40">
        <f>AVERAGE(P99:P103)</f>
        <v>0.65882891657999998</v>
      </c>
      <c r="C101" s="40">
        <f>AVERAGE(Q99:Q103)</f>
        <v>0.29070600120000001</v>
      </c>
      <c r="D101" s="40">
        <f>AVERAGE(H101,F101,J101)</f>
        <v>0.5212765840746667</v>
      </c>
      <c r="E101" s="40">
        <f>AVERAGE(I101,G101,K101)</f>
        <v>0.19393306221953333</v>
      </c>
      <c r="F101" s="39">
        <v>0.52554925680160003</v>
      </c>
      <c r="G101" s="39">
        <v>0.2127693831918</v>
      </c>
      <c r="H101" s="40">
        <v>0.4924874954224</v>
      </c>
      <c r="I101" s="40">
        <v>0.17595480346679998</v>
      </c>
      <c r="J101" s="40">
        <v>0.54579300000000008</v>
      </c>
      <c r="K101" s="40">
        <v>0.193075</v>
      </c>
      <c r="L101" s="260"/>
      <c r="M101" s="260"/>
      <c r="N101" s="260"/>
      <c r="O101" s="27"/>
      <c r="P101" s="45">
        <v>0.65901999919999998</v>
      </c>
      <c r="Q101" s="46">
        <v>0.27918201679999999</v>
      </c>
      <c r="R101" s="27"/>
      <c r="S101" s="27"/>
      <c r="T101" s="27"/>
      <c r="U101" s="27"/>
      <c r="V101" s="27"/>
      <c r="W101" s="27"/>
      <c r="X101" s="27"/>
    </row>
    <row r="102" spans="1:24" ht="15" x14ac:dyDescent="0.25">
      <c r="A102" s="8">
        <f t="shared" si="3"/>
        <v>1996</v>
      </c>
      <c r="B102" s="38"/>
      <c r="C102" s="38"/>
      <c r="D102" s="38"/>
      <c r="E102" s="38"/>
      <c r="F102" s="39"/>
      <c r="G102" s="39"/>
      <c r="H102" s="40"/>
      <c r="I102" s="40"/>
      <c r="J102" s="40"/>
      <c r="K102" s="40"/>
      <c r="L102" s="260"/>
      <c r="M102" s="260"/>
      <c r="N102" s="260"/>
      <c r="O102" s="27"/>
      <c r="P102" s="45">
        <v>0.66410999930000003</v>
      </c>
      <c r="Q102" s="46">
        <v>0.3002100009</v>
      </c>
      <c r="R102" s="27"/>
      <c r="S102" s="27"/>
      <c r="T102" s="27"/>
      <c r="U102" s="27"/>
      <c r="V102" s="27"/>
      <c r="W102" s="27"/>
      <c r="X102" s="27"/>
    </row>
    <row r="103" spans="1:24" ht="15" x14ac:dyDescent="0.25">
      <c r="A103" s="8">
        <f t="shared" ref="A103:A115" si="4">A102+1</f>
        <v>1997</v>
      </c>
      <c r="B103" s="38"/>
      <c r="C103" s="38"/>
      <c r="D103" s="38"/>
      <c r="E103" s="38"/>
      <c r="F103" s="39"/>
      <c r="G103" s="39"/>
      <c r="H103" s="40"/>
      <c r="I103" s="40"/>
      <c r="J103" s="40"/>
      <c r="K103" s="40"/>
      <c r="L103" s="260"/>
      <c r="M103" s="260"/>
      <c r="N103" s="260"/>
      <c r="O103" s="27"/>
      <c r="P103" s="45">
        <v>0.6698600079</v>
      </c>
      <c r="Q103" s="46">
        <v>0.30973000150000002</v>
      </c>
      <c r="R103" s="27"/>
      <c r="S103" s="27"/>
      <c r="T103" s="27"/>
      <c r="U103" s="27"/>
      <c r="V103" s="27"/>
      <c r="W103" s="27"/>
      <c r="X103" s="27"/>
    </row>
    <row r="104" spans="1:24" ht="15" x14ac:dyDescent="0.25">
      <c r="A104" s="8">
        <f t="shared" si="4"/>
        <v>1998</v>
      </c>
      <c r="B104" s="38"/>
      <c r="C104" s="38"/>
      <c r="D104" s="38"/>
      <c r="E104" s="38"/>
      <c r="F104" s="39"/>
      <c r="G104" s="39"/>
      <c r="H104" s="40"/>
      <c r="I104" s="40"/>
      <c r="J104" s="40"/>
      <c r="K104" s="40"/>
      <c r="L104" s="260"/>
      <c r="M104" s="260"/>
      <c r="N104" s="260"/>
      <c r="O104" s="27"/>
      <c r="P104" s="45">
        <v>0.67997999890000005</v>
      </c>
      <c r="Q104" s="46">
        <v>0.30704394010000002</v>
      </c>
      <c r="R104" s="27"/>
      <c r="S104" s="27"/>
      <c r="T104" s="27"/>
      <c r="U104" s="27"/>
      <c r="V104" s="27"/>
      <c r="W104" s="27"/>
      <c r="X104" s="27"/>
    </row>
    <row r="105" spans="1:24" ht="15" x14ac:dyDescent="0.25">
      <c r="A105" s="8">
        <f t="shared" si="4"/>
        <v>1999</v>
      </c>
      <c r="B105" s="38"/>
      <c r="C105" s="38"/>
      <c r="D105" s="38"/>
      <c r="E105" s="38"/>
      <c r="F105" s="39"/>
      <c r="G105" s="39"/>
      <c r="H105" s="40"/>
      <c r="I105" s="40"/>
      <c r="J105" s="40"/>
      <c r="K105" s="40"/>
      <c r="L105" s="260"/>
      <c r="M105" s="260"/>
      <c r="N105" s="260"/>
      <c r="O105" s="27"/>
      <c r="P105" s="45">
        <v>0.67031300159999996</v>
      </c>
      <c r="Q105" s="46">
        <v>0.33900000250000001</v>
      </c>
      <c r="R105" s="27"/>
      <c r="S105" s="27"/>
      <c r="T105" s="27"/>
      <c r="U105" s="27"/>
      <c r="V105" s="27"/>
      <c r="W105" s="27"/>
      <c r="X105" s="27"/>
    </row>
    <row r="106" spans="1:24" ht="15" x14ac:dyDescent="0.25">
      <c r="A106" s="8">
        <f t="shared" si="4"/>
        <v>2000</v>
      </c>
      <c r="B106" s="40">
        <f>AVERAGE(P104:P108)</f>
        <v>0.67323610225999997</v>
      </c>
      <c r="C106" s="40">
        <f>AVERAGE(Q104:Q108)</f>
        <v>0.3251410898</v>
      </c>
      <c r="D106" s="40">
        <f>AVERAGE(H106,F106,J106)</f>
        <v>0.53364711894226657</v>
      </c>
      <c r="E106" s="40">
        <f>AVERAGE(I106,G106,K106)</f>
        <v>0.21113350818159995</v>
      </c>
      <c r="F106" s="39">
        <v>0.53979516029359997</v>
      </c>
      <c r="G106" s="39">
        <v>0.24669200479979997</v>
      </c>
      <c r="H106" s="40">
        <v>0.50617019653320006</v>
      </c>
      <c r="I106" s="40">
        <v>0.18190851974499997</v>
      </c>
      <c r="J106" s="40">
        <v>0.55497600000000002</v>
      </c>
      <c r="K106" s="40">
        <v>0.20480000000000001</v>
      </c>
      <c r="L106" s="260"/>
      <c r="M106" s="260"/>
      <c r="N106" s="260"/>
      <c r="O106" s="27"/>
      <c r="P106" s="45">
        <v>0.68792999980000002</v>
      </c>
      <c r="Q106" s="46">
        <v>0.34440000240000002</v>
      </c>
      <c r="R106" s="27"/>
      <c r="S106" s="27"/>
      <c r="T106" s="27"/>
      <c r="U106" s="27"/>
      <c r="V106" s="27"/>
      <c r="W106" s="27"/>
      <c r="X106" s="27"/>
    </row>
    <row r="107" spans="1:24" ht="15" x14ac:dyDescent="0.25">
      <c r="A107" s="8">
        <f t="shared" si="4"/>
        <v>2001</v>
      </c>
      <c r="B107" s="38"/>
      <c r="C107" s="38"/>
      <c r="D107" s="38"/>
      <c r="E107" s="38"/>
      <c r="F107" s="39"/>
      <c r="G107" s="39"/>
      <c r="H107" s="40"/>
      <c r="I107" s="40"/>
      <c r="J107" s="40"/>
      <c r="K107" s="40"/>
      <c r="L107" s="260"/>
      <c r="M107" s="260"/>
      <c r="N107" s="260"/>
      <c r="O107" s="27"/>
      <c r="P107" s="45">
        <v>0.6644740133</v>
      </c>
      <c r="Q107" s="46">
        <v>0.333680003</v>
      </c>
      <c r="R107" s="27"/>
      <c r="S107" s="27"/>
      <c r="T107" s="27"/>
      <c r="U107" s="27"/>
      <c r="V107" s="27"/>
      <c r="W107" s="27"/>
      <c r="X107" s="27"/>
    </row>
    <row r="108" spans="1:24" ht="15" x14ac:dyDescent="0.25">
      <c r="A108" s="8">
        <f t="shared" si="4"/>
        <v>2002</v>
      </c>
      <c r="B108" s="38"/>
      <c r="C108" s="38"/>
      <c r="D108" s="38"/>
      <c r="E108" s="38"/>
      <c r="F108" s="39"/>
      <c r="G108" s="39"/>
      <c r="H108" s="40"/>
      <c r="I108" s="40"/>
      <c r="J108" s="40"/>
      <c r="K108" s="40"/>
      <c r="L108" s="260"/>
      <c r="M108" s="260"/>
      <c r="N108" s="260"/>
      <c r="O108" s="27"/>
      <c r="P108" s="45">
        <v>0.66348349770000004</v>
      </c>
      <c r="Q108" s="46">
        <v>0.30158150099999997</v>
      </c>
      <c r="R108" s="27"/>
      <c r="S108" s="27"/>
      <c r="T108" s="27"/>
      <c r="U108" s="27"/>
      <c r="V108" s="27"/>
      <c r="W108" s="27"/>
      <c r="X108" s="27"/>
    </row>
    <row r="109" spans="1:24" ht="15" x14ac:dyDescent="0.25">
      <c r="A109" s="8">
        <f t="shared" si="4"/>
        <v>2003</v>
      </c>
      <c r="B109" s="38"/>
      <c r="C109" s="38"/>
      <c r="D109" s="38"/>
      <c r="E109" s="38"/>
      <c r="F109" s="39"/>
      <c r="G109" s="39"/>
      <c r="H109" s="40"/>
      <c r="I109" s="40"/>
      <c r="J109" s="40"/>
      <c r="K109" s="40"/>
      <c r="L109" s="260"/>
      <c r="M109" s="260"/>
      <c r="N109" s="260"/>
      <c r="O109" s="27"/>
      <c r="P109" s="45">
        <v>0.66558730420000001</v>
      </c>
      <c r="Q109" s="46">
        <v>0.32153999620000001</v>
      </c>
      <c r="R109" s="27"/>
      <c r="S109" s="27"/>
      <c r="T109" s="27"/>
      <c r="U109" s="27"/>
      <c r="V109" s="27"/>
      <c r="W109" s="27"/>
      <c r="X109" s="27"/>
    </row>
    <row r="110" spans="1:24" ht="15" x14ac:dyDescent="0.25">
      <c r="A110" s="8">
        <f t="shared" si="4"/>
        <v>2004</v>
      </c>
      <c r="B110" s="38"/>
      <c r="C110" s="38"/>
      <c r="D110" s="38"/>
      <c r="E110" s="38"/>
      <c r="F110" s="39"/>
      <c r="G110" s="39"/>
      <c r="H110" s="40"/>
      <c r="I110" s="40"/>
      <c r="J110" s="40"/>
      <c r="K110" s="40"/>
      <c r="L110" s="260"/>
      <c r="M110" s="260"/>
      <c r="N110" s="260"/>
      <c r="O110" s="27"/>
      <c r="P110" s="45">
        <v>0.6736980132</v>
      </c>
      <c r="Q110" s="46">
        <v>0.31475982209999998</v>
      </c>
      <c r="R110" s="27"/>
      <c r="S110" s="27"/>
      <c r="T110" s="27"/>
      <c r="U110" s="27"/>
      <c r="V110" s="27"/>
      <c r="W110" s="27"/>
      <c r="X110" s="27"/>
    </row>
    <row r="111" spans="1:24" ht="15" x14ac:dyDescent="0.25">
      <c r="A111" s="8">
        <f t="shared" si="4"/>
        <v>2005</v>
      </c>
      <c r="B111" s="40">
        <f>AVERAGE(P109:P113)</f>
        <v>0.67823172064000004</v>
      </c>
      <c r="C111" s="40">
        <f>AVERAGE(Q109:Q113)</f>
        <v>0.33019017056</v>
      </c>
      <c r="D111" s="40">
        <f>AVERAGE(H111,F111,J111)</f>
        <v>0.53604037029697771</v>
      </c>
      <c r="E111" s="40">
        <f>AVERAGE(I111,G111,K111)</f>
        <v>0.20717223608235558</v>
      </c>
      <c r="F111" s="39">
        <v>0.53117421865459991</v>
      </c>
      <c r="G111" s="39">
        <v>0.23080096244839998</v>
      </c>
      <c r="H111" s="40">
        <v>0.51140579223633331</v>
      </c>
      <c r="I111" s="40">
        <v>0.18476574579866667</v>
      </c>
      <c r="J111" s="40">
        <v>0.56554109999999991</v>
      </c>
      <c r="K111" s="40">
        <v>0.20595000000000002</v>
      </c>
      <c r="L111" s="260"/>
      <c r="M111" s="260"/>
      <c r="N111" s="260"/>
      <c r="O111" s="27"/>
      <c r="P111" s="45">
        <v>0.67417842059999999</v>
      </c>
      <c r="Q111" s="46">
        <v>0.33533999599999997</v>
      </c>
      <c r="R111" s="27"/>
      <c r="S111" s="27"/>
      <c r="T111" s="27"/>
      <c r="U111" s="27"/>
      <c r="V111" s="27"/>
      <c r="W111" s="27"/>
      <c r="X111" s="27"/>
    </row>
    <row r="112" spans="1:24" ht="15" x14ac:dyDescent="0.25">
      <c r="A112" s="8">
        <f t="shared" si="4"/>
        <v>2006</v>
      </c>
      <c r="B112" s="38"/>
      <c r="C112" s="38"/>
      <c r="D112" s="38"/>
      <c r="E112" s="38"/>
      <c r="F112" s="39"/>
      <c r="G112" s="39"/>
      <c r="H112" s="40"/>
      <c r="I112" s="40"/>
      <c r="J112" s="40"/>
      <c r="K112" s="40"/>
      <c r="L112" s="260"/>
      <c r="M112" s="260"/>
      <c r="N112" s="260"/>
      <c r="O112" s="27"/>
      <c r="P112" s="45">
        <v>0.67976487009999997</v>
      </c>
      <c r="Q112" s="46">
        <v>0.32830104189999998</v>
      </c>
      <c r="R112" s="27"/>
      <c r="S112" s="27"/>
      <c r="T112" s="27"/>
      <c r="U112" s="27"/>
      <c r="V112" s="27"/>
      <c r="W112" s="27"/>
      <c r="X112" s="27"/>
    </row>
    <row r="113" spans="1:24" ht="15" x14ac:dyDescent="0.25">
      <c r="A113" s="8">
        <f t="shared" si="4"/>
        <v>2007</v>
      </c>
      <c r="B113" s="38"/>
      <c r="C113" s="38"/>
      <c r="D113" s="38"/>
      <c r="E113" s="38"/>
      <c r="F113" s="39"/>
      <c r="G113" s="39"/>
      <c r="H113" s="40"/>
      <c r="I113" s="40"/>
      <c r="J113" s="40"/>
      <c r="K113" s="40"/>
      <c r="L113" s="260"/>
      <c r="M113" s="260"/>
      <c r="N113" s="260"/>
      <c r="O113" s="27"/>
      <c r="P113" s="45">
        <v>0.69792999509999998</v>
      </c>
      <c r="Q113" s="46">
        <v>0.35100999659999998</v>
      </c>
      <c r="R113" s="27"/>
      <c r="S113" s="27"/>
      <c r="T113" s="27"/>
      <c r="U113" s="27"/>
      <c r="V113" s="27"/>
      <c r="W113" s="27"/>
      <c r="X113" s="27"/>
    </row>
    <row r="114" spans="1:24" ht="15" x14ac:dyDescent="0.25">
      <c r="A114" s="8">
        <f t="shared" si="4"/>
        <v>2008</v>
      </c>
      <c r="B114" s="38"/>
      <c r="C114" s="38"/>
      <c r="D114" s="38"/>
      <c r="E114" s="38"/>
      <c r="F114" s="39"/>
      <c r="G114" s="39"/>
      <c r="H114" s="40"/>
      <c r="I114" s="40"/>
      <c r="J114" s="40"/>
      <c r="K114" s="40"/>
      <c r="L114" s="260"/>
      <c r="M114" s="260"/>
      <c r="N114" s="260"/>
      <c r="O114" s="27"/>
      <c r="P114" s="45">
        <v>0.7199944868</v>
      </c>
      <c r="Q114" s="46">
        <v>0.36090961049999998</v>
      </c>
      <c r="R114" s="27"/>
      <c r="S114" s="27"/>
      <c r="T114" s="27"/>
      <c r="U114" s="27"/>
      <c r="V114" s="27"/>
      <c r="W114" s="27"/>
      <c r="X114" s="27"/>
    </row>
    <row r="115" spans="1:24" ht="15" x14ac:dyDescent="0.25">
      <c r="A115" s="8">
        <f t="shared" si="4"/>
        <v>2009</v>
      </c>
      <c r="B115" s="38"/>
      <c r="C115" s="38"/>
      <c r="D115" s="38"/>
      <c r="E115" s="38"/>
      <c r="F115" s="39"/>
      <c r="G115" s="39"/>
      <c r="H115" s="40"/>
      <c r="I115" s="40"/>
      <c r="J115" s="40"/>
      <c r="K115" s="40"/>
      <c r="L115" s="260"/>
      <c r="M115" s="260"/>
      <c r="N115" s="260"/>
      <c r="O115" s="27"/>
      <c r="P115" s="45">
        <v>0.72766936010000005</v>
      </c>
      <c r="Q115" s="46">
        <v>0.36149084469999998</v>
      </c>
      <c r="R115" s="27"/>
      <c r="S115" s="27"/>
      <c r="T115" s="27"/>
      <c r="U115" s="27"/>
      <c r="V115" s="27"/>
      <c r="W115" s="27"/>
      <c r="X115" s="27"/>
    </row>
    <row r="116" spans="1:24" ht="15" x14ac:dyDescent="0.25">
      <c r="A116" s="8">
        <v>2010</v>
      </c>
      <c r="B116" s="40">
        <f>AVERAGE(P113:P116)</f>
        <v>0.71952830767500009</v>
      </c>
      <c r="C116" s="40">
        <f>AVERAGE(Q113:Q116)</f>
        <v>0.36586511250000003</v>
      </c>
      <c r="D116" s="40">
        <f>AVERAGE(H116,F116,J116)</f>
        <v>0.54840949829223329</v>
      </c>
      <c r="E116" s="40">
        <f>AVERAGE(I116,G116,K116)</f>
        <v>0.21122704354133334</v>
      </c>
      <c r="F116" s="39">
        <v>0.54551197290419995</v>
      </c>
      <c r="G116" s="39">
        <v>0.22426778376100001</v>
      </c>
      <c r="H116" s="40">
        <v>0.52964752197249998</v>
      </c>
      <c r="I116" s="40">
        <v>0.20231334686300001</v>
      </c>
      <c r="J116" s="40">
        <v>0.57006899999999994</v>
      </c>
      <c r="K116" s="40">
        <v>0.20710000000000001</v>
      </c>
      <c r="L116" s="260"/>
      <c r="M116" s="260"/>
      <c r="N116" s="260"/>
      <c r="O116" s="27"/>
      <c r="P116" s="45">
        <v>0.7325193887</v>
      </c>
      <c r="Q116" s="46">
        <v>0.39004999820000003</v>
      </c>
      <c r="R116" s="27"/>
      <c r="S116" s="27"/>
      <c r="T116" s="27"/>
      <c r="U116" s="27"/>
      <c r="V116" s="27"/>
      <c r="W116" s="27"/>
      <c r="X116" s="27"/>
    </row>
    <row r="117" spans="1:24" ht="15" x14ac:dyDescent="0.25">
      <c r="A117" s="8">
        <f>A116+1</f>
        <v>2011</v>
      </c>
      <c r="B117" s="38"/>
      <c r="C117" s="38"/>
      <c r="D117" s="38"/>
      <c r="E117" s="38"/>
      <c r="F117" s="39"/>
      <c r="G117" s="39"/>
      <c r="H117" s="40"/>
      <c r="I117" s="40"/>
      <c r="J117" s="40"/>
      <c r="K117" s="40"/>
      <c r="L117" s="260"/>
      <c r="M117" s="260"/>
      <c r="N117" s="260"/>
      <c r="O117" s="27"/>
      <c r="P117" s="45">
        <v>0.7412799913</v>
      </c>
      <c r="Q117" s="46">
        <v>0.3883099928</v>
      </c>
      <c r="R117" s="27"/>
      <c r="S117" s="27"/>
      <c r="T117" s="27"/>
      <c r="U117" s="27"/>
      <c r="V117" s="27"/>
      <c r="W117" s="27"/>
      <c r="X117" s="27"/>
    </row>
    <row r="118" spans="1:24" ht="15" x14ac:dyDescent="0.25">
      <c r="A118" s="8">
        <f>A117+1</f>
        <v>2012</v>
      </c>
      <c r="B118" s="38"/>
      <c r="C118" s="38"/>
      <c r="D118" s="38"/>
      <c r="E118" s="38"/>
      <c r="F118" s="39"/>
      <c r="G118" s="39"/>
      <c r="H118" s="40"/>
      <c r="I118" s="40"/>
      <c r="J118" s="40"/>
      <c r="K118" s="40"/>
      <c r="L118" s="260"/>
      <c r="M118" s="260"/>
      <c r="N118" s="260"/>
      <c r="O118" s="27"/>
      <c r="P118" s="45">
        <v>0.7374432085</v>
      </c>
      <c r="Q118" s="46">
        <v>0.400980002</v>
      </c>
      <c r="R118" s="27"/>
      <c r="S118" s="27"/>
      <c r="T118" s="27"/>
      <c r="U118" s="27"/>
      <c r="V118" s="27"/>
      <c r="W118" s="27"/>
      <c r="X118" s="27"/>
    </row>
    <row r="119" spans="1:24" ht="15" x14ac:dyDescent="0.25">
      <c r="A119" s="8">
        <f>A118+1</f>
        <v>2013</v>
      </c>
      <c r="B119" s="38"/>
      <c r="C119" s="38"/>
      <c r="D119" s="38"/>
      <c r="E119" s="38"/>
      <c r="F119" s="39"/>
      <c r="G119" s="39"/>
      <c r="H119" s="40"/>
      <c r="I119" s="40"/>
      <c r="J119" s="40"/>
      <c r="K119" s="40"/>
      <c r="L119" s="260"/>
      <c r="M119" s="260"/>
      <c r="N119" s="260"/>
      <c r="O119" s="27"/>
      <c r="P119" s="45">
        <v>0.73201000130000005</v>
      </c>
      <c r="Q119" s="46">
        <v>0.37031683329999998</v>
      </c>
      <c r="R119" s="27"/>
      <c r="S119" s="27"/>
      <c r="T119" s="27"/>
      <c r="U119" s="27"/>
      <c r="V119" s="27"/>
      <c r="W119" s="27"/>
      <c r="X119" s="27"/>
    </row>
    <row r="120" spans="1:24" ht="15" x14ac:dyDescent="0.25">
      <c r="A120" s="8">
        <f>A119+1</f>
        <v>2014</v>
      </c>
      <c r="B120" s="38"/>
      <c r="C120" s="38"/>
      <c r="D120" s="38"/>
      <c r="E120" s="38"/>
      <c r="F120" s="39"/>
      <c r="G120" s="39"/>
      <c r="H120" s="40"/>
      <c r="I120" s="40"/>
      <c r="J120" s="40"/>
      <c r="K120" s="40"/>
      <c r="L120" s="260"/>
      <c r="M120" s="260"/>
      <c r="N120" s="260"/>
      <c r="O120" s="27"/>
      <c r="P120" s="45">
        <v>0.72984999719999999</v>
      </c>
      <c r="Q120" s="46">
        <v>0.37244617870000002</v>
      </c>
      <c r="R120" s="27"/>
      <c r="S120" s="27"/>
      <c r="T120" s="27"/>
      <c r="U120" s="27"/>
      <c r="V120" s="27"/>
      <c r="W120" s="27"/>
      <c r="X120" s="27"/>
    </row>
    <row r="121" spans="1:24" ht="15.6" thickBot="1" x14ac:dyDescent="0.3">
      <c r="A121" s="37">
        <v>2015</v>
      </c>
      <c r="B121" s="35">
        <f>AVERAGE(P117:P120)</f>
        <v>0.73514579957500004</v>
      </c>
      <c r="C121" s="35">
        <f>AVERAGE(Q117:Q120)</f>
        <v>0.3830132517</v>
      </c>
      <c r="D121" s="35">
        <f>AVERAGE(H121,F121,J121)</f>
        <v>0.55278607857883333</v>
      </c>
      <c r="E121" s="35">
        <f>AVERAGE(I121,G121,K121)</f>
        <v>0.21440064715566667</v>
      </c>
      <c r="F121" s="36">
        <v>0.55276471376400005</v>
      </c>
      <c r="G121" s="36">
        <v>0.23378859460400001</v>
      </c>
      <c r="H121" s="35">
        <v>0.52964752197249998</v>
      </c>
      <c r="I121" s="35">
        <v>0.20231334686300001</v>
      </c>
      <c r="J121" s="35">
        <v>0.57594599999999996</v>
      </c>
      <c r="K121" s="35">
        <v>0.20710000000000001</v>
      </c>
      <c r="L121" s="260"/>
      <c r="M121" s="260"/>
      <c r="N121" s="260"/>
      <c r="O121" s="27"/>
      <c r="P121" s="27"/>
      <c r="Q121" s="27"/>
      <c r="R121" s="27"/>
      <c r="S121" s="27"/>
      <c r="T121" s="27"/>
      <c r="U121" s="27"/>
      <c r="V121" s="27"/>
      <c r="W121" s="27"/>
      <c r="X121" s="27"/>
    </row>
    <row r="122" spans="1:24" ht="15.6" thickTop="1" x14ac:dyDescent="0.25">
      <c r="A122" s="6"/>
      <c r="B122" s="27"/>
      <c r="C122" s="27"/>
      <c r="D122" s="27"/>
      <c r="E122" s="27"/>
      <c r="F122" s="27"/>
      <c r="G122" s="27"/>
      <c r="H122" s="27"/>
      <c r="I122" s="27"/>
      <c r="J122" s="27"/>
      <c r="K122" s="27"/>
      <c r="L122" s="27"/>
      <c r="M122" s="27"/>
      <c r="N122" s="27"/>
      <c r="O122" s="27"/>
      <c r="P122" s="27"/>
      <c r="Q122" s="27"/>
      <c r="R122" s="27"/>
      <c r="S122" s="27"/>
      <c r="T122" s="27"/>
      <c r="U122" s="27"/>
      <c r="V122" s="27"/>
      <c r="W122" s="27"/>
      <c r="X122" s="27"/>
    </row>
    <row r="123" spans="1:24" ht="15.6" x14ac:dyDescent="0.3">
      <c r="A123" s="16"/>
      <c r="B123" s="27"/>
      <c r="C123" s="27"/>
      <c r="D123" s="27"/>
      <c r="E123" s="27"/>
      <c r="F123" s="27"/>
      <c r="G123" s="27"/>
      <c r="H123" s="27"/>
      <c r="I123" s="27"/>
      <c r="J123" s="27"/>
      <c r="K123" s="27"/>
      <c r="L123" s="27"/>
      <c r="M123" s="27"/>
      <c r="N123" s="27"/>
      <c r="O123" s="27"/>
      <c r="P123" s="27"/>
      <c r="Q123" s="27"/>
      <c r="R123" s="27"/>
      <c r="S123" s="27"/>
      <c r="T123" s="27"/>
      <c r="U123" s="27"/>
      <c r="V123" s="27"/>
      <c r="W123" s="27"/>
      <c r="X123" s="27"/>
    </row>
    <row r="124" spans="1:24" ht="15.6" x14ac:dyDescent="0.3">
      <c r="A124" s="16" t="s">
        <v>37</v>
      </c>
      <c r="B124" s="27"/>
      <c r="C124" s="27"/>
      <c r="D124" s="27"/>
      <c r="E124" s="27"/>
      <c r="F124" s="27"/>
      <c r="G124" s="27"/>
      <c r="H124" s="27"/>
      <c r="I124" s="27"/>
      <c r="J124" s="27"/>
      <c r="K124" s="27"/>
      <c r="L124" s="27"/>
      <c r="M124" s="27"/>
      <c r="N124" s="27"/>
      <c r="O124" s="27"/>
      <c r="P124" s="27"/>
      <c r="Q124" s="27"/>
      <c r="R124" s="27"/>
      <c r="S124" s="27"/>
      <c r="T124" s="27"/>
      <c r="U124" s="27"/>
      <c r="V124" s="27"/>
      <c r="W124" s="27"/>
      <c r="X124" s="27"/>
    </row>
    <row r="125" spans="1:24" ht="15" x14ac:dyDescent="0.25">
      <c r="A125" s="27" t="s">
        <v>21</v>
      </c>
      <c r="B125" s="27"/>
      <c r="C125" s="27"/>
      <c r="D125" s="27"/>
      <c r="E125" s="27"/>
      <c r="F125" s="27"/>
      <c r="G125" s="27"/>
      <c r="H125" s="27"/>
      <c r="I125" s="27"/>
      <c r="J125" s="27"/>
      <c r="K125" s="27"/>
      <c r="L125" s="27"/>
      <c r="M125" s="27"/>
      <c r="N125" s="27"/>
      <c r="O125" s="27"/>
      <c r="P125" s="27"/>
      <c r="Q125" s="27"/>
      <c r="R125" s="27"/>
      <c r="S125" s="27"/>
      <c r="T125" s="27"/>
      <c r="U125" s="27"/>
      <c r="V125" s="27"/>
      <c r="W125" s="27"/>
      <c r="X125" s="27"/>
    </row>
    <row r="126" spans="1:24" ht="15" x14ac:dyDescent="0.25">
      <c r="A126" s="27" t="s">
        <v>22</v>
      </c>
      <c r="B126" s="27"/>
      <c r="C126" s="27"/>
      <c r="D126" s="27"/>
      <c r="E126" s="27"/>
      <c r="F126" s="27"/>
      <c r="G126" s="27"/>
      <c r="H126" s="27"/>
      <c r="I126" s="27"/>
      <c r="J126" s="27"/>
      <c r="K126" s="27"/>
      <c r="L126" s="27"/>
      <c r="M126" s="27"/>
      <c r="N126" s="27"/>
      <c r="O126" s="27"/>
      <c r="P126" s="27"/>
      <c r="Q126" s="27"/>
      <c r="R126" s="27"/>
      <c r="S126" s="27"/>
      <c r="T126" s="27"/>
      <c r="U126" s="27"/>
      <c r="V126" s="27"/>
      <c r="W126" s="27"/>
      <c r="X126" s="27"/>
    </row>
    <row r="127" spans="1:24" ht="15" x14ac:dyDescent="0.25">
      <c r="A127" s="27" t="s">
        <v>23</v>
      </c>
      <c r="B127" s="27"/>
      <c r="C127" s="27"/>
      <c r="D127" s="27"/>
      <c r="E127" s="27"/>
      <c r="F127" s="27"/>
      <c r="G127" s="27"/>
      <c r="H127" s="27"/>
      <c r="I127" s="27"/>
      <c r="J127" s="27"/>
      <c r="K127" s="27"/>
      <c r="L127" s="27"/>
      <c r="M127" s="27"/>
      <c r="N127" s="27"/>
      <c r="O127" s="27"/>
      <c r="P127" s="27"/>
      <c r="Q127" s="27"/>
      <c r="R127" s="27"/>
      <c r="S127" s="27"/>
      <c r="T127" s="27"/>
      <c r="U127" s="27"/>
      <c r="V127" s="27"/>
      <c r="W127" s="27"/>
      <c r="X127" s="27"/>
    </row>
    <row r="128" spans="1:24" ht="15" x14ac:dyDescent="0.25">
      <c r="A128" s="27" t="s">
        <v>38</v>
      </c>
      <c r="B128" s="27"/>
      <c r="C128" s="27"/>
      <c r="D128" s="27"/>
      <c r="E128" s="27"/>
      <c r="F128" s="27"/>
      <c r="G128" s="27"/>
      <c r="H128" s="27"/>
      <c r="I128" s="27"/>
      <c r="J128" s="27"/>
      <c r="K128" s="27"/>
      <c r="L128" s="27"/>
      <c r="M128" s="27"/>
      <c r="N128" s="27"/>
      <c r="O128" s="27"/>
      <c r="P128" s="27"/>
      <c r="Q128" s="27"/>
      <c r="R128" s="27"/>
      <c r="S128" s="27"/>
      <c r="T128" s="27"/>
      <c r="U128" s="27"/>
      <c r="V128" s="27"/>
      <c r="W128" s="27"/>
      <c r="X128" s="27"/>
    </row>
    <row r="129" spans="1:24" ht="15" x14ac:dyDescent="0.25">
      <c r="A129" s="27"/>
      <c r="B129" s="27"/>
      <c r="C129" s="27"/>
      <c r="D129" s="27"/>
      <c r="E129" s="27"/>
      <c r="F129" s="27"/>
      <c r="G129" s="27"/>
      <c r="H129" s="27"/>
      <c r="I129" s="27"/>
      <c r="J129" s="27"/>
      <c r="K129" s="27"/>
      <c r="L129" s="27"/>
      <c r="M129" s="27"/>
      <c r="N129" s="27"/>
      <c r="O129" s="27"/>
      <c r="P129" s="27"/>
      <c r="Q129" s="27"/>
      <c r="R129" s="27"/>
      <c r="S129" s="27"/>
      <c r="T129" s="27"/>
      <c r="U129" s="27"/>
      <c r="V129" s="27"/>
      <c r="W129" s="27"/>
      <c r="X129" s="27"/>
    </row>
    <row r="130" spans="1:24" ht="15" x14ac:dyDescent="0.25">
      <c r="A130" s="27"/>
      <c r="B130" s="27"/>
      <c r="C130" s="27"/>
      <c r="D130" s="27"/>
      <c r="E130" s="27"/>
      <c r="F130" s="27"/>
      <c r="G130" s="27"/>
      <c r="H130" s="27"/>
      <c r="I130" s="27"/>
      <c r="J130" s="27"/>
      <c r="K130" s="27"/>
      <c r="L130" s="27"/>
      <c r="M130" s="27"/>
      <c r="N130" s="27"/>
      <c r="O130" s="27"/>
      <c r="P130" s="27"/>
      <c r="Q130" s="27"/>
      <c r="R130" s="27"/>
      <c r="S130" s="27"/>
      <c r="T130" s="27"/>
      <c r="U130" s="27"/>
      <c r="V130" s="27"/>
      <c r="W130" s="27"/>
      <c r="X130" s="27"/>
    </row>
    <row r="131" spans="1:24" ht="15" x14ac:dyDescent="0.25">
      <c r="A131" s="27"/>
      <c r="B131" s="27"/>
      <c r="C131" s="27"/>
      <c r="D131" s="27"/>
      <c r="E131" s="27"/>
      <c r="F131" s="27"/>
      <c r="G131" s="27"/>
      <c r="H131" s="27"/>
      <c r="I131" s="27"/>
      <c r="J131" s="27"/>
      <c r="K131" s="27"/>
      <c r="L131" s="27"/>
      <c r="M131" s="27"/>
      <c r="N131" s="27"/>
      <c r="O131" s="27"/>
      <c r="P131" s="27"/>
      <c r="Q131" s="27"/>
      <c r="R131" s="27"/>
      <c r="S131" s="27"/>
      <c r="T131" s="27"/>
      <c r="U131" s="27"/>
      <c r="V131" s="27"/>
      <c r="W131" s="27"/>
      <c r="X131" s="27"/>
    </row>
    <row r="132" spans="1:24" ht="15" x14ac:dyDescent="0.25">
      <c r="A132" s="27"/>
      <c r="B132" s="27"/>
      <c r="C132" s="27"/>
      <c r="D132" s="27"/>
      <c r="E132" s="27"/>
      <c r="F132" s="27"/>
      <c r="G132" s="27"/>
      <c r="H132" s="27"/>
      <c r="I132" s="27"/>
      <c r="J132" s="27"/>
      <c r="K132" s="27"/>
      <c r="L132" s="27"/>
      <c r="M132" s="27"/>
      <c r="N132" s="27"/>
      <c r="O132" s="27"/>
      <c r="P132" s="27"/>
      <c r="Q132" s="27"/>
      <c r="R132" s="27"/>
      <c r="S132" s="27"/>
      <c r="T132" s="27"/>
      <c r="U132" s="27"/>
      <c r="V132" s="27"/>
      <c r="W132" s="27"/>
      <c r="X132" s="27"/>
    </row>
    <row r="133" spans="1:24" ht="15" x14ac:dyDescent="0.25">
      <c r="A133" s="27"/>
      <c r="B133" s="27"/>
      <c r="C133" s="27"/>
      <c r="D133" s="27"/>
      <c r="E133" s="27"/>
      <c r="F133" s="27"/>
      <c r="G133" s="27"/>
      <c r="H133" s="27"/>
      <c r="I133" s="27"/>
      <c r="J133" s="27"/>
      <c r="K133" s="27"/>
      <c r="L133" s="27"/>
      <c r="M133" s="27"/>
      <c r="N133" s="27"/>
      <c r="O133" s="27"/>
      <c r="P133" s="27"/>
      <c r="Q133" s="27"/>
      <c r="R133" s="27"/>
      <c r="S133" s="27"/>
      <c r="T133" s="27"/>
      <c r="U133" s="27"/>
      <c r="V133" s="27"/>
      <c r="W133" s="27"/>
      <c r="X133" s="27"/>
    </row>
    <row r="134" spans="1:24" ht="15" x14ac:dyDescent="0.25">
      <c r="A134" s="27"/>
      <c r="B134" s="27"/>
      <c r="C134" s="27"/>
      <c r="D134" s="27"/>
      <c r="E134" s="27"/>
      <c r="F134" s="27"/>
      <c r="G134" s="27"/>
      <c r="H134" s="27"/>
      <c r="I134" s="27"/>
      <c r="J134" s="27"/>
      <c r="K134" s="27"/>
      <c r="L134" s="27"/>
      <c r="M134" s="27"/>
      <c r="N134" s="27"/>
      <c r="O134" s="27"/>
      <c r="P134" s="27"/>
      <c r="Q134" s="27"/>
      <c r="R134" s="27"/>
      <c r="S134" s="27"/>
      <c r="T134" s="27"/>
      <c r="U134" s="27"/>
      <c r="V134" s="27"/>
      <c r="W134" s="27"/>
      <c r="X134" s="27"/>
    </row>
    <row r="135" spans="1:24" ht="15" x14ac:dyDescent="0.25">
      <c r="A135" s="27"/>
      <c r="B135" s="27"/>
      <c r="C135" s="27"/>
      <c r="D135" s="27"/>
      <c r="E135" s="27"/>
      <c r="F135" s="27"/>
      <c r="G135" s="27"/>
      <c r="H135" s="27"/>
      <c r="I135" s="27"/>
      <c r="J135" s="27"/>
      <c r="K135" s="27"/>
      <c r="L135" s="27"/>
      <c r="M135" s="27"/>
      <c r="N135" s="27"/>
      <c r="O135" s="27"/>
      <c r="P135" s="27"/>
      <c r="Q135" s="27"/>
      <c r="R135" s="27"/>
      <c r="S135" s="27"/>
      <c r="T135" s="27"/>
      <c r="U135" s="27"/>
      <c r="V135" s="27"/>
      <c r="W135" s="27"/>
      <c r="X135" s="27"/>
    </row>
    <row r="136" spans="1:24" ht="15" x14ac:dyDescent="0.25">
      <c r="A136" s="27"/>
      <c r="B136" s="27"/>
      <c r="C136" s="27"/>
      <c r="D136" s="27"/>
      <c r="E136" s="27"/>
      <c r="F136" s="27"/>
      <c r="G136" s="27"/>
      <c r="H136" s="27"/>
      <c r="I136" s="27"/>
      <c r="J136" s="27"/>
      <c r="K136" s="27"/>
      <c r="L136" s="27"/>
      <c r="M136" s="27"/>
      <c r="N136" s="27"/>
      <c r="O136" s="27"/>
      <c r="P136" s="27"/>
      <c r="Q136" s="27"/>
      <c r="R136" s="27"/>
      <c r="S136" s="27"/>
      <c r="T136" s="27"/>
      <c r="U136" s="27"/>
      <c r="V136" s="27"/>
      <c r="W136" s="27"/>
      <c r="X136" s="27"/>
    </row>
    <row r="137" spans="1:24" ht="15" x14ac:dyDescent="0.25">
      <c r="A137" s="27"/>
      <c r="B137" s="27"/>
      <c r="C137" s="27"/>
      <c r="D137" s="27"/>
      <c r="E137" s="27"/>
      <c r="F137" s="27"/>
      <c r="G137" s="27"/>
      <c r="H137" s="27"/>
      <c r="I137" s="27"/>
      <c r="J137" s="27"/>
      <c r="K137" s="27"/>
      <c r="L137" s="27"/>
      <c r="M137" s="27"/>
      <c r="N137" s="27"/>
      <c r="O137" s="27"/>
      <c r="P137" s="27"/>
      <c r="Q137" s="27"/>
      <c r="R137" s="27"/>
      <c r="S137" s="27"/>
      <c r="T137" s="27"/>
      <c r="U137" s="27"/>
      <c r="V137" s="27"/>
      <c r="W137" s="27"/>
      <c r="X137" s="27"/>
    </row>
    <row r="138" spans="1:24" ht="15" x14ac:dyDescent="0.25">
      <c r="A138" s="27"/>
      <c r="B138" s="27"/>
      <c r="C138" s="27"/>
      <c r="D138" s="27"/>
      <c r="E138" s="27"/>
      <c r="F138" s="27"/>
      <c r="G138" s="27"/>
      <c r="H138" s="27"/>
      <c r="I138" s="27"/>
      <c r="J138" s="27"/>
      <c r="K138" s="27"/>
      <c r="L138" s="27"/>
      <c r="M138" s="27"/>
      <c r="N138" s="27"/>
      <c r="O138" s="27"/>
      <c r="P138" s="27"/>
      <c r="Q138" s="27"/>
      <c r="R138" s="27"/>
      <c r="S138" s="27"/>
      <c r="T138" s="27"/>
      <c r="U138" s="27"/>
      <c r="V138" s="27"/>
      <c r="W138" s="27"/>
      <c r="X138" s="27"/>
    </row>
    <row r="139" spans="1:24" ht="15" x14ac:dyDescent="0.25">
      <c r="A139" s="27"/>
      <c r="B139" s="27"/>
      <c r="C139" s="27"/>
      <c r="D139" s="27"/>
      <c r="E139" s="27"/>
      <c r="F139" s="27"/>
      <c r="G139" s="27"/>
      <c r="H139" s="27"/>
      <c r="I139" s="27"/>
      <c r="J139" s="27"/>
      <c r="K139" s="27"/>
      <c r="L139" s="27"/>
      <c r="M139" s="27"/>
      <c r="N139" s="27"/>
      <c r="O139" s="27"/>
      <c r="P139" s="27"/>
      <c r="Q139" s="27"/>
      <c r="R139" s="27"/>
      <c r="S139" s="27"/>
      <c r="T139" s="27"/>
      <c r="U139" s="27"/>
      <c r="V139" s="27"/>
      <c r="W139" s="27"/>
      <c r="X139" s="27"/>
    </row>
    <row r="140" spans="1:24" ht="15" x14ac:dyDescent="0.25">
      <c r="A140" s="27"/>
      <c r="B140" s="27"/>
      <c r="C140" s="27"/>
      <c r="D140" s="27"/>
      <c r="E140" s="27"/>
      <c r="F140" s="27"/>
      <c r="G140" s="27"/>
      <c r="H140" s="27"/>
      <c r="I140" s="27"/>
      <c r="J140" s="27"/>
      <c r="K140" s="27"/>
      <c r="L140" s="27"/>
      <c r="M140" s="27"/>
      <c r="N140" s="27"/>
      <c r="O140" s="27"/>
      <c r="P140" s="27"/>
      <c r="Q140" s="27"/>
      <c r="R140" s="27"/>
      <c r="S140" s="27"/>
      <c r="T140" s="27"/>
      <c r="U140" s="27"/>
      <c r="V140" s="27"/>
      <c r="W140" s="27"/>
      <c r="X140" s="27"/>
    </row>
    <row r="141" spans="1:24" ht="15" x14ac:dyDescent="0.25">
      <c r="A141" s="27"/>
      <c r="B141" s="27"/>
      <c r="C141" s="27"/>
      <c r="D141" s="27"/>
      <c r="E141" s="27"/>
      <c r="F141" s="27"/>
      <c r="G141" s="27"/>
      <c r="H141" s="27"/>
      <c r="I141" s="27"/>
      <c r="J141" s="27"/>
      <c r="K141" s="27"/>
      <c r="L141" s="27"/>
      <c r="M141" s="27"/>
      <c r="N141" s="27"/>
      <c r="O141" s="27"/>
      <c r="P141" s="27"/>
      <c r="Q141" s="27"/>
      <c r="R141" s="27"/>
      <c r="S141" s="27"/>
      <c r="T141" s="27"/>
      <c r="U141" s="27"/>
      <c r="V141" s="27"/>
      <c r="W141" s="27"/>
      <c r="X141" s="27"/>
    </row>
    <row r="142" spans="1:24" ht="15" x14ac:dyDescent="0.25">
      <c r="A142" s="27"/>
      <c r="B142" s="27"/>
      <c r="C142" s="27"/>
      <c r="D142" s="27"/>
      <c r="E142" s="27"/>
      <c r="F142" s="27"/>
      <c r="G142" s="27"/>
      <c r="H142" s="27"/>
      <c r="I142" s="27"/>
      <c r="J142" s="27"/>
      <c r="K142" s="27"/>
      <c r="L142" s="27"/>
      <c r="M142" s="27"/>
      <c r="N142" s="27"/>
      <c r="O142" s="27"/>
      <c r="P142" s="27"/>
      <c r="Q142" s="27"/>
      <c r="R142" s="27"/>
      <c r="S142" s="27"/>
      <c r="T142" s="27"/>
      <c r="U142" s="27"/>
      <c r="V142" s="27"/>
      <c r="W142" s="27"/>
      <c r="X142" s="27"/>
    </row>
    <row r="143" spans="1:24" ht="15" x14ac:dyDescent="0.25">
      <c r="A143" s="27"/>
      <c r="B143" s="27"/>
      <c r="C143" s="27"/>
      <c r="D143" s="27"/>
      <c r="E143" s="27"/>
      <c r="F143" s="27"/>
      <c r="G143" s="27"/>
      <c r="H143" s="27"/>
      <c r="I143" s="27"/>
      <c r="J143" s="27"/>
      <c r="K143" s="27"/>
      <c r="L143" s="27"/>
      <c r="M143" s="27"/>
      <c r="N143" s="27"/>
      <c r="O143" s="27"/>
      <c r="P143" s="27"/>
      <c r="Q143" s="27"/>
      <c r="R143" s="27"/>
      <c r="S143" s="27"/>
      <c r="T143" s="27"/>
      <c r="U143" s="27"/>
      <c r="V143" s="27"/>
      <c r="W143" s="27"/>
      <c r="X143" s="27"/>
    </row>
    <row r="144" spans="1:24" ht="15" x14ac:dyDescent="0.25">
      <c r="A144" s="27"/>
      <c r="B144" s="27"/>
      <c r="C144" s="27"/>
      <c r="D144" s="27"/>
      <c r="E144" s="27"/>
      <c r="F144" s="27"/>
      <c r="G144" s="27"/>
      <c r="H144" s="27"/>
      <c r="I144" s="27"/>
      <c r="J144" s="27"/>
      <c r="K144" s="27"/>
      <c r="L144" s="27"/>
      <c r="M144" s="27"/>
      <c r="N144" s="27"/>
      <c r="O144" s="27"/>
      <c r="P144" s="27"/>
      <c r="Q144" s="27"/>
      <c r="R144" s="27"/>
      <c r="S144" s="27"/>
      <c r="T144" s="27"/>
      <c r="U144" s="27"/>
      <c r="V144" s="27"/>
      <c r="W144" s="27"/>
      <c r="X144" s="27"/>
    </row>
    <row r="145" spans="1:24" ht="15" x14ac:dyDescent="0.25">
      <c r="A145" s="27"/>
      <c r="B145" s="27"/>
      <c r="C145" s="27"/>
      <c r="D145" s="27"/>
      <c r="E145" s="27"/>
      <c r="F145" s="27"/>
      <c r="G145" s="27"/>
      <c r="H145" s="27"/>
      <c r="I145" s="27"/>
      <c r="J145" s="27"/>
      <c r="K145" s="27"/>
      <c r="L145" s="27"/>
      <c r="M145" s="27"/>
      <c r="N145" s="27"/>
      <c r="O145" s="27"/>
      <c r="P145" s="27"/>
      <c r="Q145" s="27"/>
      <c r="R145" s="27"/>
      <c r="S145" s="27"/>
      <c r="T145" s="27"/>
      <c r="U145" s="27"/>
      <c r="V145" s="27"/>
      <c r="W145" s="27"/>
      <c r="X145" s="27"/>
    </row>
    <row r="146" spans="1:24" ht="15" x14ac:dyDescent="0.25">
      <c r="A146" s="27"/>
      <c r="B146" s="27"/>
      <c r="C146" s="27"/>
      <c r="D146" s="27"/>
      <c r="E146" s="27"/>
      <c r="F146" s="27"/>
      <c r="G146" s="27"/>
      <c r="H146" s="27"/>
      <c r="I146" s="27"/>
      <c r="J146" s="27"/>
      <c r="K146" s="27"/>
      <c r="L146" s="27"/>
      <c r="M146" s="27"/>
      <c r="N146" s="27"/>
      <c r="O146" s="27"/>
      <c r="P146" s="27"/>
      <c r="Q146" s="27"/>
      <c r="R146" s="27"/>
      <c r="S146" s="27"/>
      <c r="T146" s="27"/>
      <c r="U146" s="27"/>
      <c r="V146" s="27"/>
      <c r="W146" s="27"/>
      <c r="X146" s="27"/>
    </row>
    <row r="147" spans="1:24" ht="15" x14ac:dyDescent="0.25">
      <c r="A147" s="27"/>
      <c r="B147" s="27"/>
      <c r="C147" s="27"/>
      <c r="D147" s="27"/>
      <c r="E147" s="27"/>
      <c r="F147" s="27"/>
      <c r="G147" s="27"/>
      <c r="H147" s="27"/>
      <c r="I147" s="27"/>
      <c r="J147" s="27"/>
      <c r="K147" s="27"/>
      <c r="L147" s="27"/>
      <c r="M147" s="27"/>
      <c r="N147" s="27"/>
      <c r="O147" s="27"/>
      <c r="P147" s="27"/>
      <c r="Q147" s="27"/>
      <c r="R147" s="27"/>
      <c r="S147" s="27"/>
      <c r="T147" s="27"/>
      <c r="U147" s="27"/>
      <c r="V147" s="27"/>
      <c r="W147" s="27"/>
      <c r="X147" s="27"/>
    </row>
    <row r="148" spans="1:24" ht="15" x14ac:dyDescent="0.25">
      <c r="A148" s="27"/>
      <c r="B148" s="27"/>
      <c r="C148" s="27"/>
      <c r="D148" s="27"/>
      <c r="E148" s="27"/>
      <c r="F148" s="27"/>
      <c r="G148" s="27"/>
      <c r="H148" s="27"/>
      <c r="I148" s="27"/>
      <c r="J148" s="27"/>
      <c r="K148" s="27"/>
      <c r="L148" s="27"/>
      <c r="M148" s="27"/>
      <c r="N148" s="27"/>
      <c r="O148" s="27"/>
      <c r="P148" s="27"/>
      <c r="Q148" s="27"/>
      <c r="R148" s="27"/>
      <c r="S148" s="27"/>
      <c r="T148" s="27"/>
      <c r="U148" s="27"/>
      <c r="V148" s="27"/>
      <c r="W148" s="27"/>
      <c r="X148" s="27"/>
    </row>
    <row r="149" spans="1:24" ht="15" x14ac:dyDescent="0.25">
      <c r="A149" s="27"/>
      <c r="B149" s="27"/>
      <c r="C149" s="27"/>
      <c r="D149" s="27"/>
      <c r="E149" s="27"/>
      <c r="F149" s="27"/>
      <c r="G149" s="27"/>
      <c r="H149" s="27"/>
      <c r="I149" s="27"/>
      <c r="J149" s="27"/>
      <c r="K149" s="27"/>
      <c r="L149" s="27"/>
      <c r="M149" s="27"/>
      <c r="N149" s="27"/>
      <c r="O149" s="27"/>
      <c r="P149" s="27"/>
      <c r="Q149" s="27"/>
      <c r="R149" s="27"/>
      <c r="S149" s="27"/>
      <c r="T149" s="27"/>
      <c r="U149" s="27"/>
      <c r="V149" s="27"/>
      <c r="W149" s="27"/>
      <c r="X149" s="27"/>
    </row>
    <row r="150" spans="1:24" ht="15" x14ac:dyDescent="0.25">
      <c r="A150" s="27"/>
      <c r="B150" s="27"/>
      <c r="C150" s="27"/>
      <c r="D150" s="27"/>
      <c r="E150" s="27"/>
      <c r="F150" s="27"/>
      <c r="G150" s="27"/>
      <c r="H150" s="27"/>
      <c r="I150" s="27"/>
      <c r="J150" s="27"/>
      <c r="K150" s="27"/>
      <c r="L150" s="27"/>
      <c r="M150" s="27"/>
      <c r="N150" s="27"/>
      <c r="O150" s="27"/>
      <c r="P150" s="27"/>
      <c r="Q150" s="27"/>
      <c r="R150" s="27"/>
      <c r="S150" s="27"/>
      <c r="T150" s="27"/>
      <c r="U150" s="27"/>
      <c r="V150" s="27"/>
      <c r="W150" s="27"/>
      <c r="X150" s="27"/>
    </row>
    <row r="151" spans="1:24" ht="15" x14ac:dyDescent="0.25">
      <c r="A151" s="27"/>
      <c r="B151" s="27"/>
      <c r="C151" s="27"/>
      <c r="D151" s="27"/>
      <c r="E151" s="27"/>
      <c r="F151" s="27"/>
      <c r="G151" s="27"/>
      <c r="H151" s="27"/>
      <c r="I151" s="27"/>
      <c r="J151" s="27"/>
      <c r="K151" s="27"/>
      <c r="L151" s="27"/>
      <c r="M151" s="27"/>
      <c r="N151" s="27"/>
      <c r="O151" s="27"/>
      <c r="P151" s="27"/>
      <c r="Q151" s="27"/>
      <c r="R151" s="27"/>
      <c r="S151" s="27"/>
      <c r="T151" s="27"/>
      <c r="U151" s="27"/>
      <c r="V151" s="27"/>
      <c r="W151" s="27"/>
      <c r="X151" s="27"/>
    </row>
    <row r="152" spans="1:24" ht="15" x14ac:dyDescent="0.25">
      <c r="A152" s="27"/>
      <c r="B152" s="27"/>
      <c r="C152" s="27"/>
      <c r="D152" s="27"/>
      <c r="E152" s="27"/>
      <c r="F152" s="27"/>
      <c r="G152" s="27"/>
      <c r="H152" s="27"/>
      <c r="I152" s="27"/>
      <c r="J152" s="27"/>
      <c r="K152" s="27"/>
      <c r="L152" s="27"/>
      <c r="M152" s="27"/>
      <c r="N152" s="27"/>
      <c r="O152" s="27"/>
      <c r="P152" s="27"/>
      <c r="Q152" s="27"/>
      <c r="R152" s="27"/>
      <c r="S152" s="27"/>
      <c r="T152" s="27"/>
      <c r="U152" s="27"/>
      <c r="V152" s="27"/>
      <c r="W152" s="27"/>
      <c r="X152" s="27"/>
    </row>
    <row r="153" spans="1:24" ht="15" x14ac:dyDescent="0.25">
      <c r="A153" s="27"/>
      <c r="B153" s="27"/>
      <c r="C153" s="27"/>
      <c r="D153" s="27"/>
      <c r="E153" s="27"/>
      <c r="F153" s="27"/>
      <c r="G153" s="27"/>
      <c r="H153" s="27"/>
      <c r="I153" s="27"/>
      <c r="J153" s="27"/>
      <c r="K153" s="27"/>
      <c r="L153" s="27"/>
      <c r="M153" s="27"/>
      <c r="N153" s="27"/>
      <c r="O153" s="27"/>
      <c r="P153" s="27"/>
      <c r="Q153" s="27"/>
      <c r="R153" s="27"/>
      <c r="S153" s="27"/>
      <c r="T153" s="27"/>
      <c r="U153" s="27"/>
      <c r="V153" s="27"/>
      <c r="W153" s="27"/>
      <c r="X153" s="27"/>
    </row>
    <row r="154" spans="1:24" ht="15" x14ac:dyDescent="0.25">
      <c r="A154" s="27"/>
      <c r="B154" s="27"/>
      <c r="C154" s="27"/>
      <c r="D154" s="27"/>
      <c r="E154" s="27"/>
      <c r="F154" s="27"/>
      <c r="G154" s="27"/>
      <c r="H154" s="27"/>
      <c r="I154" s="27"/>
      <c r="J154" s="27"/>
      <c r="K154" s="27"/>
      <c r="L154" s="27"/>
      <c r="M154" s="27"/>
      <c r="N154" s="27"/>
      <c r="O154" s="27"/>
      <c r="P154" s="27"/>
      <c r="Q154" s="27"/>
      <c r="R154" s="27"/>
      <c r="S154" s="27"/>
      <c r="T154" s="27"/>
      <c r="U154" s="27"/>
      <c r="V154" s="27"/>
      <c r="W154" s="27"/>
      <c r="X154" s="27"/>
    </row>
    <row r="155" spans="1:24" ht="15" x14ac:dyDescent="0.25">
      <c r="A155" s="27"/>
      <c r="B155" s="27"/>
      <c r="C155" s="27"/>
      <c r="D155" s="27"/>
      <c r="E155" s="27"/>
      <c r="F155" s="27"/>
      <c r="G155" s="27"/>
      <c r="H155" s="27"/>
      <c r="I155" s="27"/>
      <c r="J155" s="27"/>
      <c r="K155" s="27"/>
      <c r="L155" s="27"/>
      <c r="M155" s="27"/>
      <c r="N155" s="27"/>
      <c r="O155" s="27"/>
      <c r="P155" s="27"/>
      <c r="Q155" s="27"/>
      <c r="R155" s="27"/>
      <c r="S155" s="27"/>
      <c r="T155" s="27"/>
      <c r="U155" s="27"/>
      <c r="V155" s="27"/>
      <c r="W155" s="27"/>
      <c r="X155" s="27"/>
    </row>
    <row r="156" spans="1:24" ht="15" x14ac:dyDescent="0.25">
      <c r="A156" s="27"/>
      <c r="B156" s="27"/>
      <c r="C156" s="27"/>
      <c r="D156" s="27"/>
      <c r="E156" s="27"/>
      <c r="F156" s="27"/>
      <c r="G156" s="27"/>
      <c r="H156" s="27"/>
      <c r="I156" s="27"/>
      <c r="J156" s="27"/>
      <c r="K156" s="27"/>
      <c r="L156" s="27"/>
      <c r="M156" s="27"/>
      <c r="N156" s="27"/>
      <c r="O156" s="27"/>
      <c r="P156" s="27"/>
      <c r="Q156" s="27"/>
      <c r="R156" s="27"/>
      <c r="S156" s="27"/>
      <c r="T156" s="27"/>
      <c r="U156" s="27"/>
      <c r="V156" s="27"/>
      <c r="W156" s="27"/>
      <c r="X156" s="27"/>
    </row>
    <row r="157" spans="1:24" ht="15" x14ac:dyDescent="0.25">
      <c r="A157" s="27"/>
      <c r="B157" s="27"/>
      <c r="C157" s="27"/>
      <c r="D157" s="27"/>
      <c r="E157" s="27"/>
      <c r="F157" s="27"/>
      <c r="G157" s="27"/>
      <c r="H157" s="27"/>
      <c r="I157" s="27"/>
      <c r="J157" s="27"/>
      <c r="K157" s="27"/>
      <c r="L157" s="27"/>
      <c r="M157" s="27"/>
      <c r="N157" s="27"/>
      <c r="O157" s="27"/>
      <c r="P157" s="27"/>
      <c r="Q157" s="27"/>
      <c r="R157" s="27"/>
      <c r="S157" s="27"/>
      <c r="T157" s="27"/>
      <c r="U157" s="27"/>
      <c r="V157" s="27"/>
      <c r="W157" s="27"/>
      <c r="X157" s="27"/>
    </row>
    <row r="158" spans="1:24" ht="15" x14ac:dyDescent="0.25">
      <c r="A158" s="27"/>
      <c r="B158" s="27"/>
      <c r="C158" s="27"/>
      <c r="D158" s="27"/>
      <c r="E158" s="27"/>
      <c r="F158" s="27"/>
      <c r="G158" s="27"/>
      <c r="H158" s="27"/>
      <c r="I158" s="27"/>
      <c r="J158" s="27"/>
      <c r="K158" s="27"/>
      <c r="L158" s="27"/>
      <c r="M158" s="27"/>
      <c r="N158" s="27"/>
      <c r="O158" s="27"/>
      <c r="P158" s="27"/>
      <c r="Q158" s="27"/>
      <c r="R158" s="27"/>
      <c r="S158" s="27"/>
      <c r="T158" s="27"/>
      <c r="U158" s="27"/>
      <c r="V158" s="27"/>
      <c r="W158" s="27"/>
      <c r="X158" s="27"/>
    </row>
    <row r="159" spans="1:24" ht="15" x14ac:dyDescent="0.25">
      <c r="A159" s="27"/>
      <c r="B159" s="27"/>
      <c r="C159" s="27"/>
      <c r="D159" s="27"/>
      <c r="E159" s="27"/>
      <c r="F159" s="27"/>
      <c r="G159" s="27"/>
      <c r="H159" s="27"/>
      <c r="I159" s="27"/>
      <c r="J159" s="27"/>
      <c r="K159" s="27"/>
      <c r="L159" s="27"/>
      <c r="M159" s="27"/>
      <c r="N159" s="27"/>
      <c r="O159" s="27"/>
      <c r="P159" s="27"/>
      <c r="Q159" s="27"/>
      <c r="R159" s="27"/>
      <c r="S159" s="27"/>
      <c r="T159" s="27"/>
      <c r="U159" s="27"/>
      <c r="V159" s="27"/>
      <c r="W159" s="27"/>
      <c r="X159" s="27"/>
    </row>
    <row r="160" spans="1:24" ht="15" x14ac:dyDescent="0.25">
      <c r="A160" s="27"/>
      <c r="B160" s="27"/>
      <c r="C160" s="27"/>
      <c r="D160" s="27"/>
      <c r="E160" s="27"/>
      <c r="F160" s="27"/>
      <c r="G160" s="27"/>
      <c r="H160" s="27"/>
      <c r="I160" s="27"/>
      <c r="J160" s="27"/>
      <c r="K160" s="27"/>
      <c r="L160" s="27"/>
      <c r="M160" s="27"/>
      <c r="N160" s="27"/>
      <c r="O160" s="27"/>
      <c r="P160" s="27"/>
      <c r="Q160" s="27"/>
      <c r="R160" s="27"/>
      <c r="S160" s="27"/>
      <c r="T160" s="27"/>
      <c r="U160" s="27"/>
      <c r="V160" s="27"/>
      <c r="W160" s="27"/>
      <c r="X160" s="27"/>
    </row>
    <row r="161" spans="1:24" ht="15" x14ac:dyDescent="0.25">
      <c r="A161" s="27"/>
      <c r="B161" s="27"/>
      <c r="C161" s="27"/>
      <c r="D161" s="27"/>
      <c r="E161" s="27"/>
      <c r="F161" s="27"/>
      <c r="G161" s="27"/>
      <c r="H161" s="27"/>
      <c r="I161" s="27"/>
      <c r="J161" s="27"/>
      <c r="K161" s="27"/>
      <c r="L161" s="27"/>
      <c r="M161" s="27"/>
      <c r="N161" s="27"/>
      <c r="O161" s="27"/>
      <c r="P161" s="27"/>
      <c r="Q161" s="27"/>
      <c r="R161" s="27"/>
      <c r="S161" s="27"/>
      <c r="T161" s="27"/>
      <c r="U161" s="27"/>
      <c r="V161" s="27"/>
      <c r="W161" s="27"/>
      <c r="X161" s="27"/>
    </row>
    <row r="162" spans="1:24" ht="15" x14ac:dyDescent="0.25">
      <c r="A162" s="27"/>
      <c r="B162" s="27"/>
      <c r="C162" s="27"/>
      <c r="D162" s="27"/>
      <c r="E162" s="27"/>
      <c r="F162" s="27"/>
      <c r="G162" s="27"/>
      <c r="H162" s="27"/>
      <c r="I162" s="27"/>
      <c r="J162" s="27"/>
      <c r="K162" s="27"/>
      <c r="L162" s="27"/>
      <c r="M162" s="27"/>
      <c r="N162" s="27"/>
      <c r="O162" s="27"/>
      <c r="P162" s="27"/>
      <c r="Q162" s="27"/>
      <c r="R162" s="27"/>
      <c r="S162" s="27"/>
      <c r="T162" s="27"/>
      <c r="U162" s="27"/>
      <c r="V162" s="27"/>
      <c r="W162" s="27"/>
      <c r="X162" s="27"/>
    </row>
    <row r="163" spans="1:24" ht="15" x14ac:dyDescent="0.25">
      <c r="A163" s="27"/>
      <c r="B163" s="27"/>
      <c r="C163" s="27"/>
      <c r="D163" s="27"/>
      <c r="E163" s="27"/>
      <c r="F163" s="27"/>
      <c r="G163" s="27"/>
      <c r="H163" s="27"/>
      <c r="I163" s="27"/>
      <c r="J163" s="27"/>
      <c r="K163" s="27"/>
      <c r="L163" s="27"/>
      <c r="M163" s="27"/>
      <c r="N163" s="27"/>
      <c r="O163" s="27"/>
      <c r="P163" s="27"/>
      <c r="Q163" s="27"/>
      <c r="R163" s="27"/>
      <c r="S163" s="27"/>
      <c r="T163" s="27"/>
      <c r="U163" s="27"/>
      <c r="V163" s="27"/>
      <c r="W163" s="27"/>
      <c r="X163" s="27"/>
    </row>
    <row r="164" spans="1:24" ht="15" x14ac:dyDescent="0.25">
      <c r="A164" s="27"/>
      <c r="B164" s="27"/>
      <c r="C164" s="27"/>
      <c r="D164" s="27"/>
      <c r="E164" s="27"/>
      <c r="F164" s="27"/>
      <c r="G164" s="27"/>
      <c r="H164" s="27"/>
      <c r="I164" s="27"/>
      <c r="J164" s="27"/>
      <c r="K164" s="27"/>
      <c r="L164" s="27"/>
      <c r="M164" s="27"/>
      <c r="N164" s="27"/>
      <c r="O164" s="27"/>
      <c r="P164" s="27"/>
      <c r="Q164" s="27"/>
      <c r="R164" s="27"/>
      <c r="S164" s="27"/>
      <c r="T164" s="27"/>
      <c r="U164" s="27"/>
      <c r="V164" s="27"/>
      <c r="W164" s="27"/>
      <c r="X164" s="27"/>
    </row>
    <row r="165" spans="1:24" ht="15" x14ac:dyDescent="0.25">
      <c r="A165" s="27"/>
      <c r="B165" s="27"/>
      <c r="C165" s="27"/>
      <c r="D165" s="27"/>
      <c r="E165" s="27"/>
      <c r="F165" s="27"/>
      <c r="G165" s="27"/>
      <c r="H165" s="27"/>
      <c r="I165" s="27"/>
      <c r="J165" s="27"/>
      <c r="K165" s="27"/>
      <c r="L165" s="27"/>
      <c r="M165" s="27"/>
      <c r="N165" s="27"/>
      <c r="O165" s="27"/>
      <c r="P165" s="27"/>
      <c r="Q165" s="27"/>
      <c r="R165" s="27"/>
      <c r="S165" s="27"/>
      <c r="T165" s="27"/>
      <c r="U165" s="27"/>
      <c r="V165" s="27"/>
      <c r="W165" s="27"/>
      <c r="X165" s="27"/>
    </row>
    <row r="166" spans="1:24" ht="15" x14ac:dyDescent="0.25">
      <c r="A166" s="27"/>
      <c r="B166" s="27"/>
      <c r="C166" s="27"/>
      <c r="D166" s="27"/>
      <c r="E166" s="27"/>
      <c r="F166" s="27"/>
      <c r="G166" s="27"/>
      <c r="H166" s="27"/>
      <c r="I166" s="27"/>
      <c r="J166" s="27"/>
      <c r="K166" s="27"/>
      <c r="L166" s="27"/>
      <c r="M166" s="27"/>
      <c r="N166" s="27"/>
      <c r="O166" s="27"/>
      <c r="P166" s="27"/>
      <c r="Q166" s="27"/>
      <c r="R166" s="27"/>
      <c r="S166" s="27"/>
      <c r="T166" s="27"/>
      <c r="U166" s="27"/>
      <c r="V166" s="27"/>
      <c r="W166" s="27"/>
      <c r="X166" s="27"/>
    </row>
    <row r="167" spans="1:24" ht="15" x14ac:dyDescent="0.25">
      <c r="A167" s="27"/>
      <c r="B167" s="27"/>
      <c r="C167" s="27"/>
      <c r="D167" s="27"/>
      <c r="E167" s="27"/>
      <c r="F167" s="27"/>
      <c r="G167" s="27"/>
      <c r="H167" s="27"/>
      <c r="I167" s="27"/>
      <c r="J167" s="27"/>
      <c r="K167" s="27"/>
      <c r="L167" s="27"/>
      <c r="M167" s="27"/>
      <c r="N167" s="27"/>
      <c r="O167" s="27"/>
      <c r="P167" s="27"/>
      <c r="Q167" s="27"/>
      <c r="R167" s="27"/>
      <c r="S167" s="27"/>
      <c r="T167" s="27"/>
      <c r="U167" s="27"/>
      <c r="V167" s="27"/>
      <c r="W167" s="27"/>
      <c r="X167" s="27"/>
    </row>
    <row r="168" spans="1:24" ht="15" x14ac:dyDescent="0.25">
      <c r="A168" s="27"/>
      <c r="B168" s="27"/>
      <c r="C168" s="27"/>
      <c r="D168" s="27"/>
      <c r="E168" s="27"/>
      <c r="F168" s="27"/>
      <c r="G168" s="27"/>
      <c r="H168" s="27"/>
      <c r="I168" s="27"/>
      <c r="J168" s="27"/>
      <c r="K168" s="27"/>
      <c r="L168" s="27"/>
      <c r="M168" s="27"/>
      <c r="N168" s="27"/>
      <c r="O168" s="27"/>
      <c r="P168" s="27"/>
      <c r="Q168" s="27"/>
      <c r="R168" s="27"/>
      <c r="S168" s="27"/>
      <c r="T168" s="27"/>
      <c r="U168" s="27"/>
      <c r="V168" s="27"/>
      <c r="W168" s="27"/>
      <c r="X168" s="27"/>
    </row>
    <row r="169" spans="1:24" ht="15" x14ac:dyDescent="0.25">
      <c r="A169" s="27"/>
      <c r="B169" s="27"/>
      <c r="C169" s="27"/>
      <c r="D169" s="27"/>
      <c r="E169" s="27"/>
      <c r="F169" s="27"/>
      <c r="G169" s="27"/>
      <c r="H169" s="27"/>
      <c r="I169" s="27"/>
      <c r="J169" s="27"/>
      <c r="K169" s="27"/>
      <c r="L169" s="27"/>
      <c r="M169" s="27"/>
      <c r="N169" s="27"/>
      <c r="O169" s="27"/>
      <c r="P169" s="27"/>
      <c r="Q169" s="27"/>
      <c r="R169" s="27"/>
      <c r="S169" s="27"/>
      <c r="T169" s="27"/>
      <c r="U169" s="27"/>
      <c r="V169" s="27"/>
      <c r="W169" s="27"/>
      <c r="X169" s="27"/>
    </row>
    <row r="170" spans="1:24" ht="15" x14ac:dyDescent="0.25">
      <c r="A170" s="27"/>
      <c r="B170" s="27"/>
      <c r="C170" s="27"/>
      <c r="D170" s="27"/>
      <c r="E170" s="27"/>
      <c r="F170" s="27"/>
      <c r="G170" s="27"/>
      <c r="H170" s="27"/>
      <c r="I170" s="27"/>
      <c r="J170" s="27"/>
      <c r="K170" s="27"/>
      <c r="L170" s="27"/>
      <c r="M170" s="27"/>
      <c r="N170" s="27"/>
      <c r="O170" s="27"/>
      <c r="P170" s="27"/>
      <c r="Q170" s="27"/>
      <c r="R170" s="27"/>
      <c r="S170" s="27"/>
      <c r="T170" s="27"/>
      <c r="U170" s="27"/>
      <c r="V170" s="27"/>
      <c r="W170" s="27"/>
      <c r="X170" s="27"/>
    </row>
    <row r="171" spans="1:24" ht="15" x14ac:dyDescent="0.25">
      <c r="A171" s="27"/>
      <c r="B171" s="27"/>
      <c r="C171" s="27"/>
      <c r="D171" s="27"/>
      <c r="E171" s="27"/>
      <c r="F171" s="27"/>
      <c r="G171" s="27"/>
      <c r="H171" s="27"/>
      <c r="I171" s="27"/>
      <c r="J171" s="27"/>
      <c r="K171" s="27"/>
      <c r="L171" s="27"/>
      <c r="M171" s="27"/>
      <c r="N171" s="27"/>
      <c r="O171" s="27"/>
      <c r="P171" s="27"/>
      <c r="Q171" s="27"/>
      <c r="R171" s="27"/>
      <c r="S171" s="27"/>
      <c r="T171" s="27"/>
      <c r="U171" s="27"/>
      <c r="V171" s="27"/>
      <c r="W171" s="27"/>
      <c r="X171" s="27"/>
    </row>
    <row r="172" spans="1:24" ht="15" x14ac:dyDescent="0.25">
      <c r="A172" s="27"/>
      <c r="B172" s="27"/>
      <c r="C172" s="27"/>
      <c r="D172" s="27"/>
      <c r="E172" s="27"/>
      <c r="F172" s="27"/>
      <c r="G172" s="27"/>
      <c r="H172" s="27"/>
      <c r="I172" s="27"/>
      <c r="J172" s="27"/>
      <c r="K172" s="27"/>
      <c r="L172" s="27"/>
      <c r="M172" s="27"/>
      <c r="N172" s="27"/>
      <c r="O172" s="27"/>
      <c r="P172" s="27"/>
      <c r="Q172" s="27"/>
      <c r="R172" s="27"/>
      <c r="S172" s="27"/>
      <c r="T172" s="27"/>
      <c r="U172" s="27"/>
      <c r="V172" s="27"/>
      <c r="W172" s="27"/>
      <c r="X172" s="27"/>
    </row>
    <row r="173" spans="1:24" ht="15" x14ac:dyDescent="0.25">
      <c r="A173" s="27"/>
      <c r="B173" s="27"/>
      <c r="C173" s="27"/>
      <c r="D173" s="27"/>
      <c r="E173" s="27"/>
      <c r="F173" s="27"/>
      <c r="G173" s="27"/>
      <c r="H173" s="27"/>
      <c r="I173" s="27"/>
      <c r="J173" s="27"/>
      <c r="K173" s="27"/>
      <c r="L173" s="27"/>
      <c r="M173" s="27"/>
      <c r="N173" s="27"/>
      <c r="O173" s="27"/>
      <c r="P173" s="27"/>
      <c r="Q173" s="27"/>
      <c r="R173" s="27"/>
      <c r="S173" s="27"/>
      <c r="T173" s="27"/>
      <c r="U173" s="27"/>
      <c r="V173" s="27"/>
      <c r="W173" s="27"/>
      <c r="X173" s="27"/>
    </row>
    <row r="174" spans="1:24" ht="15" x14ac:dyDescent="0.25">
      <c r="A174" s="27"/>
      <c r="B174" s="27"/>
      <c r="C174" s="27"/>
      <c r="D174" s="27"/>
      <c r="E174" s="27"/>
      <c r="F174" s="27"/>
      <c r="G174" s="27"/>
      <c r="H174" s="27"/>
      <c r="I174" s="27"/>
      <c r="J174" s="27"/>
      <c r="K174" s="27"/>
      <c r="L174" s="27"/>
      <c r="M174" s="27"/>
      <c r="N174" s="27"/>
      <c r="O174" s="27"/>
      <c r="P174" s="27"/>
      <c r="Q174" s="27"/>
      <c r="R174" s="27"/>
      <c r="S174" s="27"/>
      <c r="T174" s="27"/>
      <c r="U174" s="27"/>
      <c r="V174" s="27"/>
      <c r="W174" s="27"/>
      <c r="X174" s="27"/>
    </row>
    <row r="175" spans="1:24" ht="15" x14ac:dyDescent="0.25">
      <c r="A175" s="27"/>
      <c r="B175" s="27"/>
      <c r="C175" s="27"/>
      <c r="D175" s="27"/>
      <c r="E175" s="27"/>
      <c r="F175" s="27"/>
      <c r="G175" s="27"/>
      <c r="H175" s="27"/>
      <c r="I175" s="27"/>
      <c r="J175" s="27"/>
      <c r="K175" s="27"/>
      <c r="L175" s="27"/>
      <c r="M175" s="27"/>
      <c r="N175" s="27"/>
      <c r="O175" s="27"/>
      <c r="P175" s="27"/>
      <c r="Q175" s="27"/>
      <c r="R175" s="27"/>
      <c r="S175" s="27"/>
      <c r="T175" s="27"/>
      <c r="U175" s="27"/>
      <c r="V175" s="27"/>
      <c r="W175" s="27"/>
      <c r="X175" s="27"/>
    </row>
    <row r="176" spans="1:24" ht="15" x14ac:dyDescent="0.25">
      <c r="A176" s="27"/>
      <c r="B176" s="27"/>
      <c r="C176" s="27"/>
      <c r="D176" s="27"/>
      <c r="E176" s="27"/>
      <c r="F176" s="27"/>
      <c r="G176" s="27"/>
      <c r="H176" s="27"/>
      <c r="I176" s="27"/>
      <c r="J176" s="27"/>
      <c r="K176" s="27"/>
      <c r="L176" s="27"/>
      <c r="M176" s="27"/>
      <c r="N176" s="27"/>
      <c r="O176" s="27"/>
      <c r="P176" s="27"/>
      <c r="Q176" s="27"/>
      <c r="R176" s="27"/>
      <c r="S176" s="27"/>
      <c r="T176" s="27"/>
      <c r="U176" s="27"/>
      <c r="V176" s="27"/>
      <c r="W176" s="27"/>
      <c r="X176" s="27"/>
    </row>
    <row r="177" spans="1:24" ht="15" x14ac:dyDescent="0.25">
      <c r="A177" s="27"/>
      <c r="B177" s="27"/>
      <c r="C177" s="27"/>
      <c r="D177" s="27"/>
      <c r="E177" s="27"/>
      <c r="F177" s="27"/>
      <c r="G177" s="27"/>
      <c r="H177" s="27"/>
      <c r="I177" s="27"/>
      <c r="J177" s="27"/>
      <c r="K177" s="27"/>
      <c r="L177" s="27"/>
      <c r="M177" s="27"/>
      <c r="N177" s="27"/>
      <c r="O177" s="27"/>
      <c r="P177" s="27"/>
      <c r="Q177" s="27"/>
      <c r="R177" s="27"/>
      <c r="S177" s="27"/>
      <c r="T177" s="27"/>
      <c r="U177" s="27"/>
      <c r="V177" s="27"/>
      <c r="W177" s="27"/>
      <c r="X177" s="27"/>
    </row>
    <row r="178" spans="1:24" ht="15" x14ac:dyDescent="0.25">
      <c r="A178" s="27"/>
      <c r="B178" s="27"/>
      <c r="C178" s="27"/>
      <c r="D178" s="27"/>
      <c r="E178" s="27"/>
      <c r="F178" s="27"/>
      <c r="G178" s="27"/>
      <c r="H178" s="27"/>
      <c r="I178" s="27"/>
      <c r="J178" s="27"/>
      <c r="K178" s="27"/>
      <c r="L178" s="27"/>
      <c r="M178" s="27"/>
      <c r="N178" s="27"/>
      <c r="O178" s="27"/>
      <c r="P178" s="27"/>
      <c r="Q178" s="27"/>
      <c r="R178" s="27"/>
      <c r="S178" s="27"/>
      <c r="T178" s="27"/>
      <c r="U178" s="27"/>
      <c r="V178" s="27"/>
      <c r="W178" s="27"/>
      <c r="X178" s="27"/>
    </row>
    <row r="179" spans="1:24" ht="15" x14ac:dyDescent="0.25">
      <c r="A179" s="27"/>
      <c r="B179" s="27"/>
      <c r="C179" s="27"/>
      <c r="D179" s="27"/>
      <c r="E179" s="27"/>
      <c r="F179" s="27"/>
      <c r="G179" s="27"/>
      <c r="H179" s="27"/>
      <c r="I179" s="27"/>
      <c r="J179" s="27"/>
      <c r="K179" s="27"/>
      <c r="L179" s="27"/>
      <c r="M179" s="27"/>
      <c r="N179" s="27"/>
      <c r="O179" s="27"/>
      <c r="P179" s="27"/>
      <c r="Q179" s="27"/>
      <c r="R179" s="27"/>
      <c r="S179" s="27"/>
      <c r="T179" s="27"/>
      <c r="U179" s="27"/>
      <c r="V179" s="27"/>
      <c r="W179" s="27"/>
      <c r="X179" s="27"/>
    </row>
    <row r="180" spans="1:24" ht="15" x14ac:dyDescent="0.25">
      <c r="A180" s="27"/>
      <c r="B180" s="27"/>
      <c r="C180" s="27"/>
      <c r="D180" s="27"/>
      <c r="E180" s="27"/>
      <c r="F180" s="27"/>
      <c r="G180" s="27"/>
      <c r="H180" s="27"/>
      <c r="I180" s="27"/>
      <c r="J180" s="27"/>
      <c r="K180" s="27"/>
      <c r="L180" s="27"/>
      <c r="M180" s="27"/>
      <c r="N180" s="27"/>
      <c r="O180" s="27"/>
      <c r="P180" s="27"/>
      <c r="Q180" s="27"/>
      <c r="R180" s="27"/>
      <c r="S180" s="27"/>
      <c r="T180" s="27"/>
      <c r="U180" s="27"/>
      <c r="V180" s="27"/>
      <c r="W180" s="27"/>
      <c r="X180" s="27"/>
    </row>
    <row r="181" spans="1:24" ht="15" x14ac:dyDescent="0.25">
      <c r="A181" s="27"/>
      <c r="B181" s="27"/>
      <c r="C181" s="27"/>
      <c r="D181" s="27"/>
      <c r="E181" s="27"/>
      <c r="F181" s="27"/>
      <c r="G181" s="27"/>
      <c r="H181" s="27"/>
      <c r="I181" s="27"/>
      <c r="J181" s="27"/>
      <c r="K181" s="27"/>
      <c r="L181" s="27"/>
      <c r="M181" s="27"/>
      <c r="N181" s="27"/>
      <c r="O181" s="27"/>
      <c r="P181" s="27"/>
      <c r="Q181" s="27"/>
      <c r="R181" s="27"/>
      <c r="S181" s="27"/>
      <c r="T181" s="27"/>
      <c r="U181" s="27"/>
      <c r="V181" s="27"/>
      <c r="W181" s="27"/>
      <c r="X181" s="27"/>
    </row>
    <row r="182" spans="1:24" ht="15" x14ac:dyDescent="0.25">
      <c r="A182" s="27"/>
      <c r="B182" s="27"/>
      <c r="C182" s="27"/>
      <c r="D182" s="27"/>
      <c r="E182" s="27"/>
      <c r="F182" s="27"/>
      <c r="G182" s="27"/>
      <c r="H182" s="27"/>
      <c r="I182" s="27"/>
      <c r="J182" s="27"/>
      <c r="K182" s="27"/>
      <c r="L182" s="27"/>
      <c r="M182" s="27"/>
      <c r="N182" s="27"/>
      <c r="O182" s="27"/>
      <c r="P182" s="27"/>
      <c r="Q182" s="27"/>
      <c r="R182" s="27"/>
      <c r="S182" s="27"/>
      <c r="T182" s="27"/>
      <c r="U182" s="27"/>
      <c r="V182" s="27"/>
      <c r="W182" s="27"/>
      <c r="X182" s="27"/>
    </row>
    <row r="183" spans="1:24" ht="15" x14ac:dyDescent="0.25">
      <c r="A183" s="27"/>
      <c r="B183" s="27"/>
      <c r="C183" s="27"/>
      <c r="D183" s="27"/>
      <c r="E183" s="27"/>
      <c r="F183" s="27"/>
      <c r="G183" s="27"/>
      <c r="H183" s="27"/>
      <c r="I183" s="27"/>
      <c r="J183" s="27"/>
      <c r="K183" s="27"/>
      <c r="L183" s="27"/>
      <c r="M183" s="27"/>
      <c r="N183" s="27"/>
      <c r="O183" s="27"/>
      <c r="P183" s="27"/>
      <c r="Q183" s="27"/>
      <c r="R183" s="27"/>
      <c r="S183" s="27"/>
      <c r="T183" s="27"/>
      <c r="U183" s="27"/>
      <c r="V183" s="27"/>
      <c r="W183" s="27"/>
      <c r="X183" s="27"/>
    </row>
    <row r="184" spans="1:24" ht="15" x14ac:dyDescent="0.25">
      <c r="A184" s="27"/>
      <c r="B184" s="27"/>
      <c r="C184" s="27"/>
      <c r="D184" s="27"/>
      <c r="E184" s="27"/>
      <c r="F184" s="27"/>
      <c r="G184" s="27"/>
      <c r="H184" s="27"/>
      <c r="I184" s="27"/>
      <c r="J184" s="27"/>
      <c r="K184" s="27"/>
      <c r="L184" s="27"/>
      <c r="M184" s="27"/>
      <c r="N184" s="27"/>
      <c r="O184" s="27"/>
      <c r="P184" s="27"/>
      <c r="Q184" s="27"/>
      <c r="R184" s="27"/>
      <c r="S184" s="27"/>
      <c r="T184" s="27"/>
      <c r="U184" s="27"/>
      <c r="V184" s="27"/>
      <c r="W184" s="27"/>
      <c r="X184" s="27"/>
    </row>
    <row r="185" spans="1:24" ht="15" x14ac:dyDescent="0.25">
      <c r="A185" s="27"/>
      <c r="B185" s="27"/>
      <c r="C185" s="27"/>
      <c r="D185" s="27"/>
      <c r="E185" s="27"/>
      <c r="F185" s="27"/>
      <c r="G185" s="27"/>
      <c r="H185" s="27"/>
      <c r="I185" s="27"/>
      <c r="J185" s="27"/>
      <c r="K185" s="27"/>
      <c r="L185" s="27"/>
      <c r="M185" s="27"/>
      <c r="N185" s="27"/>
      <c r="O185" s="27"/>
      <c r="P185" s="27"/>
      <c r="Q185" s="27"/>
      <c r="R185" s="27"/>
      <c r="S185" s="27"/>
      <c r="T185" s="27"/>
      <c r="U185" s="27"/>
      <c r="V185" s="27"/>
      <c r="W185" s="27"/>
      <c r="X185" s="27"/>
    </row>
    <row r="186" spans="1:24" ht="15" x14ac:dyDescent="0.25">
      <c r="A186" s="27"/>
      <c r="B186" s="27"/>
      <c r="C186" s="27"/>
      <c r="D186" s="27"/>
      <c r="E186" s="27"/>
      <c r="F186" s="27"/>
      <c r="G186" s="27"/>
      <c r="H186" s="27"/>
      <c r="I186" s="27"/>
      <c r="J186" s="27"/>
      <c r="K186" s="27"/>
      <c r="L186" s="27"/>
      <c r="M186" s="27"/>
      <c r="N186" s="27"/>
      <c r="O186" s="27"/>
      <c r="P186" s="27"/>
      <c r="Q186" s="27"/>
      <c r="R186" s="27"/>
      <c r="S186" s="27"/>
      <c r="T186" s="27"/>
      <c r="U186" s="27"/>
      <c r="V186" s="27"/>
      <c r="W186" s="27"/>
      <c r="X186" s="27"/>
    </row>
    <row r="187" spans="1:24" ht="15" x14ac:dyDescent="0.25">
      <c r="A187" s="27"/>
      <c r="B187" s="27"/>
      <c r="C187" s="27"/>
      <c r="D187" s="27"/>
      <c r="E187" s="27"/>
      <c r="F187" s="27"/>
      <c r="G187" s="27"/>
      <c r="H187" s="27"/>
      <c r="I187" s="27"/>
      <c r="J187" s="27"/>
      <c r="K187" s="27"/>
      <c r="L187" s="27"/>
      <c r="M187" s="27"/>
      <c r="N187" s="27"/>
      <c r="O187" s="27"/>
      <c r="P187" s="27"/>
      <c r="Q187" s="27"/>
      <c r="R187" s="27"/>
      <c r="S187" s="27"/>
      <c r="T187" s="27"/>
      <c r="U187" s="27"/>
      <c r="V187" s="27"/>
      <c r="W187" s="27"/>
      <c r="X187" s="27"/>
    </row>
    <row r="188" spans="1:24" ht="15" x14ac:dyDescent="0.25">
      <c r="A188" s="27"/>
      <c r="B188" s="27"/>
      <c r="C188" s="27"/>
      <c r="D188" s="27"/>
      <c r="E188" s="27"/>
      <c r="F188" s="27"/>
      <c r="G188" s="27"/>
      <c r="H188" s="27"/>
      <c r="I188" s="27"/>
      <c r="J188" s="27"/>
      <c r="K188" s="27"/>
      <c r="L188" s="27"/>
      <c r="M188" s="27"/>
      <c r="N188" s="27"/>
      <c r="O188" s="27"/>
      <c r="P188" s="27"/>
      <c r="Q188" s="27"/>
      <c r="R188" s="27"/>
      <c r="S188" s="27"/>
      <c r="T188" s="27"/>
      <c r="U188" s="27"/>
      <c r="V188" s="27"/>
      <c r="W188" s="27"/>
      <c r="X188" s="27"/>
    </row>
    <row r="189" spans="1:24" ht="15" x14ac:dyDescent="0.25">
      <c r="A189" s="27"/>
      <c r="B189" s="27"/>
      <c r="C189" s="27"/>
      <c r="D189" s="27"/>
      <c r="E189" s="27"/>
      <c r="F189" s="27"/>
      <c r="G189" s="27"/>
      <c r="H189" s="27"/>
      <c r="I189" s="27"/>
      <c r="J189" s="27"/>
      <c r="K189" s="27"/>
      <c r="L189" s="27"/>
      <c r="M189" s="27"/>
      <c r="N189" s="27"/>
      <c r="O189" s="27"/>
      <c r="P189" s="27"/>
      <c r="Q189" s="27"/>
      <c r="R189" s="27"/>
      <c r="S189" s="27"/>
      <c r="T189" s="27"/>
      <c r="U189" s="27"/>
      <c r="V189" s="27"/>
      <c r="W189" s="27"/>
      <c r="X189" s="27"/>
    </row>
    <row r="190" spans="1:24" ht="15" x14ac:dyDescent="0.25">
      <c r="A190" s="27"/>
      <c r="B190" s="27"/>
      <c r="C190" s="27"/>
      <c r="D190" s="27"/>
      <c r="E190" s="27"/>
      <c r="F190" s="27"/>
      <c r="G190" s="27"/>
      <c r="H190" s="27"/>
      <c r="I190" s="27"/>
      <c r="J190" s="27"/>
      <c r="K190" s="27"/>
      <c r="L190" s="27"/>
      <c r="M190" s="27"/>
      <c r="N190" s="27"/>
      <c r="O190" s="27"/>
      <c r="P190" s="27"/>
      <c r="Q190" s="27"/>
      <c r="R190" s="27"/>
      <c r="S190" s="27"/>
      <c r="T190" s="27"/>
      <c r="U190" s="27"/>
      <c r="V190" s="27"/>
      <c r="W190" s="27"/>
      <c r="X190" s="27"/>
    </row>
    <row r="191" spans="1:24" ht="15" x14ac:dyDescent="0.25">
      <c r="A191" s="27"/>
      <c r="B191" s="27"/>
      <c r="C191" s="27"/>
      <c r="D191" s="27"/>
      <c r="E191" s="27"/>
      <c r="F191" s="27"/>
      <c r="G191" s="27"/>
      <c r="H191" s="27"/>
      <c r="I191" s="27"/>
      <c r="J191" s="27"/>
      <c r="K191" s="27"/>
      <c r="L191" s="27"/>
      <c r="M191" s="27"/>
      <c r="N191" s="27"/>
      <c r="O191" s="27"/>
      <c r="P191" s="27"/>
      <c r="Q191" s="27"/>
      <c r="R191" s="27"/>
      <c r="S191" s="27"/>
      <c r="T191" s="27"/>
      <c r="U191" s="27"/>
      <c r="V191" s="27"/>
      <c r="W191" s="27"/>
      <c r="X191" s="27"/>
    </row>
    <row r="192" spans="1:24" ht="15" x14ac:dyDescent="0.25">
      <c r="A192" s="27"/>
      <c r="B192" s="27"/>
      <c r="C192" s="27"/>
      <c r="D192" s="27"/>
      <c r="E192" s="27"/>
      <c r="F192" s="27"/>
      <c r="G192" s="27"/>
      <c r="H192" s="27"/>
      <c r="I192" s="27"/>
      <c r="J192" s="27"/>
      <c r="K192" s="27"/>
      <c r="L192" s="27"/>
      <c r="M192" s="27"/>
      <c r="N192" s="27"/>
      <c r="O192" s="27"/>
      <c r="P192" s="27"/>
      <c r="Q192" s="27"/>
      <c r="R192" s="27"/>
      <c r="S192" s="27"/>
      <c r="T192" s="27"/>
      <c r="U192" s="27"/>
      <c r="V192" s="27"/>
      <c r="W192" s="27"/>
      <c r="X192" s="27"/>
    </row>
    <row r="193" spans="1:24" ht="15" x14ac:dyDescent="0.25">
      <c r="A193" s="27"/>
      <c r="B193" s="27"/>
      <c r="C193" s="27"/>
      <c r="D193" s="27"/>
      <c r="E193" s="27"/>
      <c r="F193" s="27"/>
      <c r="G193" s="27"/>
      <c r="H193" s="27"/>
      <c r="I193" s="27"/>
      <c r="J193" s="27"/>
      <c r="K193" s="27"/>
      <c r="L193" s="27"/>
      <c r="M193" s="27"/>
      <c r="N193" s="27"/>
      <c r="O193" s="27"/>
      <c r="P193" s="27"/>
      <c r="Q193" s="27"/>
      <c r="R193" s="27"/>
      <c r="S193" s="27"/>
      <c r="T193" s="27"/>
      <c r="U193" s="27"/>
      <c r="V193" s="27"/>
      <c r="W193" s="27"/>
      <c r="X193" s="27"/>
    </row>
    <row r="194" spans="1:24" ht="15" x14ac:dyDescent="0.25">
      <c r="A194" s="27"/>
      <c r="B194" s="27"/>
      <c r="C194" s="27"/>
      <c r="D194" s="27"/>
      <c r="E194" s="27"/>
      <c r="F194" s="27"/>
      <c r="G194" s="27"/>
      <c r="H194" s="27"/>
      <c r="I194" s="27"/>
      <c r="J194" s="27"/>
      <c r="K194" s="27"/>
      <c r="L194" s="27"/>
      <c r="M194" s="27"/>
      <c r="N194" s="27"/>
      <c r="O194" s="27"/>
      <c r="P194" s="27"/>
      <c r="Q194" s="27"/>
      <c r="R194" s="27"/>
      <c r="S194" s="27"/>
      <c r="T194" s="27"/>
      <c r="U194" s="27"/>
      <c r="V194" s="27"/>
      <c r="W194" s="27"/>
      <c r="X194" s="27"/>
    </row>
    <row r="195" spans="1:24" ht="15" x14ac:dyDescent="0.25">
      <c r="A195" s="27"/>
      <c r="B195" s="27"/>
      <c r="C195" s="27"/>
      <c r="D195" s="27"/>
      <c r="E195" s="27"/>
      <c r="F195" s="27"/>
      <c r="G195" s="27"/>
      <c r="H195" s="27"/>
      <c r="I195" s="27"/>
      <c r="J195" s="27"/>
      <c r="K195" s="27"/>
      <c r="L195" s="27"/>
      <c r="M195" s="27"/>
      <c r="N195" s="27"/>
      <c r="O195" s="27"/>
      <c r="P195" s="27"/>
      <c r="Q195" s="27"/>
      <c r="R195" s="27"/>
      <c r="S195" s="27"/>
      <c r="T195" s="27"/>
      <c r="U195" s="27"/>
      <c r="V195" s="27"/>
      <c r="W195" s="27"/>
      <c r="X195" s="27"/>
    </row>
    <row r="196" spans="1:24" ht="15" x14ac:dyDescent="0.25">
      <c r="A196" s="27"/>
      <c r="B196" s="27"/>
      <c r="C196" s="27"/>
      <c r="D196" s="27"/>
      <c r="E196" s="27"/>
      <c r="F196" s="27"/>
      <c r="G196" s="27"/>
      <c r="H196" s="27"/>
      <c r="I196" s="27"/>
      <c r="J196" s="27"/>
      <c r="K196" s="27"/>
      <c r="L196" s="27"/>
      <c r="M196" s="27"/>
      <c r="N196" s="27"/>
      <c r="O196" s="27"/>
      <c r="P196" s="27"/>
      <c r="Q196" s="27"/>
      <c r="R196" s="27"/>
      <c r="S196" s="27"/>
      <c r="T196" s="27"/>
      <c r="U196" s="27"/>
      <c r="V196" s="27"/>
      <c r="W196" s="27"/>
      <c r="X196" s="27"/>
    </row>
    <row r="197" spans="1:24" ht="15" x14ac:dyDescent="0.25">
      <c r="A197" s="27"/>
      <c r="B197" s="27"/>
      <c r="C197" s="27"/>
      <c r="D197" s="27"/>
      <c r="E197" s="27"/>
      <c r="F197" s="27"/>
      <c r="G197" s="27"/>
      <c r="H197" s="27"/>
      <c r="I197" s="27"/>
      <c r="J197" s="27"/>
      <c r="K197" s="27"/>
      <c r="L197" s="27"/>
      <c r="M197" s="27"/>
      <c r="N197" s="27"/>
      <c r="O197" s="27"/>
      <c r="P197" s="27"/>
      <c r="Q197" s="27"/>
      <c r="R197" s="27"/>
      <c r="S197" s="27"/>
      <c r="T197" s="27"/>
      <c r="U197" s="27"/>
      <c r="V197" s="27"/>
      <c r="W197" s="27"/>
      <c r="X197" s="27"/>
    </row>
    <row r="198" spans="1:24" ht="15" x14ac:dyDescent="0.25">
      <c r="A198" s="27"/>
      <c r="B198" s="27"/>
      <c r="C198" s="27"/>
      <c r="D198" s="27"/>
      <c r="E198" s="27"/>
      <c r="F198" s="27"/>
      <c r="G198" s="27"/>
      <c r="H198" s="27"/>
      <c r="I198" s="27"/>
      <c r="J198" s="27"/>
      <c r="K198" s="27"/>
      <c r="L198" s="27"/>
      <c r="M198" s="27"/>
      <c r="N198" s="27"/>
      <c r="O198" s="27"/>
      <c r="P198" s="27"/>
      <c r="Q198" s="27"/>
      <c r="R198" s="27"/>
      <c r="S198" s="27"/>
      <c r="T198" s="27"/>
      <c r="U198" s="27"/>
      <c r="V198" s="27"/>
      <c r="W198" s="27"/>
      <c r="X198" s="27"/>
    </row>
    <row r="199" spans="1:24" ht="15" x14ac:dyDescent="0.25">
      <c r="A199" s="27"/>
      <c r="B199" s="27"/>
      <c r="C199" s="27"/>
      <c r="D199" s="27"/>
      <c r="E199" s="27"/>
      <c r="F199" s="27"/>
      <c r="G199" s="27"/>
      <c r="H199" s="27"/>
      <c r="I199" s="27"/>
      <c r="J199" s="27"/>
      <c r="K199" s="27"/>
      <c r="L199" s="27"/>
      <c r="M199" s="27"/>
      <c r="N199" s="27"/>
      <c r="O199" s="27"/>
      <c r="P199" s="27"/>
      <c r="Q199" s="27"/>
      <c r="R199" s="27"/>
      <c r="S199" s="27"/>
      <c r="T199" s="27"/>
      <c r="U199" s="27"/>
      <c r="V199" s="27"/>
      <c r="W199" s="27"/>
      <c r="X199" s="27"/>
    </row>
    <row r="200" spans="1:24" ht="15" x14ac:dyDescent="0.25">
      <c r="A200" s="27"/>
      <c r="B200" s="27"/>
      <c r="C200" s="27"/>
      <c r="D200" s="27"/>
      <c r="E200" s="27"/>
      <c r="F200" s="27"/>
      <c r="G200" s="27"/>
      <c r="H200" s="27"/>
      <c r="I200" s="27"/>
      <c r="J200" s="27"/>
      <c r="K200" s="27"/>
      <c r="L200" s="27"/>
      <c r="M200" s="27"/>
      <c r="N200" s="27"/>
      <c r="O200" s="27"/>
      <c r="P200" s="27"/>
      <c r="Q200" s="27"/>
      <c r="R200" s="27"/>
      <c r="S200" s="27"/>
      <c r="T200" s="27"/>
      <c r="U200" s="27"/>
      <c r="V200" s="27"/>
      <c r="W200" s="27"/>
      <c r="X200" s="27"/>
    </row>
    <row r="201" spans="1:24" ht="15" x14ac:dyDescent="0.25">
      <c r="A201" s="27"/>
      <c r="B201" s="27"/>
      <c r="C201" s="27"/>
      <c r="D201" s="27"/>
      <c r="E201" s="27"/>
      <c r="F201" s="27"/>
      <c r="G201" s="27"/>
      <c r="H201" s="27"/>
      <c r="I201" s="27"/>
      <c r="J201" s="27"/>
      <c r="K201" s="27"/>
      <c r="L201" s="27"/>
      <c r="M201" s="27"/>
      <c r="N201" s="27"/>
      <c r="O201" s="27"/>
      <c r="P201" s="27"/>
      <c r="Q201" s="27"/>
      <c r="R201" s="27"/>
      <c r="S201" s="27"/>
      <c r="T201" s="27"/>
      <c r="U201" s="27"/>
      <c r="V201" s="27"/>
      <c r="W201" s="27"/>
      <c r="X201" s="27"/>
    </row>
    <row r="202" spans="1:24" ht="15" x14ac:dyDescent="0.25">
      <c r="A202" s="27"/>
      <c r="B202" s="27"/>
      <c r="C202" s="27"/>
      <c r="D202" s="27"/>
      <c r="E202" s="27"/>
      <c r="F202" s="27"/>
      <c r="G202" s="27"/>
      <c r="H202" s="27"/>
      <c r="I202" s="27"/>
      <c r="J202" s="27"/>
      <c r="K202" s="27"/>
      <c r="L202" s="27"/>
      <c r="M202" s="27"/>
      <c r="N202" s="27"/>
      <c r="O202" s="27"/>
      <c r="P202" s="27"/>
      <c r="Q202" s="27"/>
      <c r="R202" s="27"/>
      <c r="S202" s="27"/>
      <c r="T202" s="27"/>
      <c r="U202" s="27"/>
      <c r="V202" s="27"/>
      <c r="W202" s="27"/>
      <c r="X202" s="27"/>
    </row>
    <row r="203" spans="1:24" ht="15" x14ac:dyDescent="0.25">
      <c r="A203" s="27"/>
      <c r="B203" s="27"/>
      <c r="C203" s="27"/>
      <c r="D203" s="27"/>
      <c r="E203" s="27"/>
      <c r="F203" s="27"/>
      <c r="G203" s="27"/>
      <c r="H203" s="27"/>
      <c r="I203" s="27"/>
      <c r="J203" s="27"/>
      <c r="K203" s="27"/>
      <c r="L203" s="27"/>
      <c r="M203" s="27"/>
      <c r="N203" s="27"/>
      <c r="O203" s="27"/>
      <c r="P203" s="27"/>
      <c r="Q203" s="27"/>
      <c r="R203" s="27"/>
      <c r="S203" s="27"/>
      <c r="T203" s="27"/>
      <c r="U203" s="27"/>
      <c r="V203" s="27"/>
      <c r="W203" s="27"/>
      <c r="X203" s="27"/>
    </row>
    <row r="204" spans="1:24" ht="15" x14ac:dyDescent="0.25">
      <c r="A204" s="27"/>
      <c r="B204" s="27"/>
      <c r="C204" s="27"/>
      <c r="D204" s="27"/>
      <c r="E204" s="27"/>
      <c r="F204" s="27"/>
      <c r="G204" s="27"/>
      <c r="H204" s="27"/>
      <c r="I204" s="27"/>
      <c r="J204" s="27"/>
      <c r="K204" s="27"/>
      <c r="L204" s="27"/>
      <c r="M204" s="27"/>
      <c r="N204" s="27"/>
      <c r="O204" s="27"/>
      <c r="P204" s="27"/>
      <c r="Q204" s="27"/>
      <c r="R204" s="27"/>
      <c r="S204" s="27"/>
      <c r="T204" s="27"/>
      <c r="U204" s="27"/>
      <c r="V204" s="27"/>
      <c r="W204" s="27"/>
      <c r="X204" s="27"/>
    </row>
    <row r="205" spans="1:24" ht="15" x14ac:dyDescent="0.25">
      <c r="A205" s="27"/>
      <c r="B205" s="27"/>
      <c r="C205" s="27"/>
      <c r="D205" s="27"/>
      <c r="E205" s="27"/>
      <c r="F205" s="27"/>
      <c r="G205" s="27"/>
      <c r="H205" s="27"/>
      <c r="I205" s="27"/>
      <c r="J205" s="27"/>
      <c r="K205" s="27"/>
      <c r="L205" s="27"/>
      <c r="M205" s="27"/>
      <c r="N205" s="27"/>
      <c r="O205" s="27"/>
      <c r="P205" s="27"/>
      <c r="Q205" s="27"/>
      <c r="R205" s="27"/>
      <c r="S205" s="27"/>
      <c r="T205" s="27"/>
      <c r="U205" s="27"/>
      <c r="V205" s="27"/>
      <c r="W205" s="27"/>
      <c r="X205" s="27"/>
    </row>
    <row r="206" spans="1:24" ht="15" x14ac:dyDescent="0.25">
      <c r="A206" s="27"/>
      <c r="B206" s="27"/>
      <c r="C206" s="27"/>
      <c r="D206" s="27"/>
      <c r="E206" s="27"/>
      <c r="F206" s="27"/>
      <c r="G206" s="27"/>
      <c r="H206" s="27"/>
      <c r="I206" s="27"/>
      <c r="J206" s="27"/>
      <c r="K206" s="27"/>
      <c r="L206" s="27"/>
      <c r="M206" s="27"/>
      <c r="N206" s="27"/>
      <c r="O206" s="27"/>
      <c r="P206" s="27"/>
      <c r="Q206" s="27"/>
      <c r="R206" s="27"/>
      <c r="S206" s="27"/>
      <c r="T206" s="27"/>
      <c r="U206" s="27"/>
      <c r="V206" s="27"/>
      <c r="W206" s="27"/>
      <c r="X206" s="27"/>
    </row>
  </sheetData>
  <mergeCells count="1">
    <mergeCell ref="B4:K4"/>
  </mergeCells>
  <printOptions horizontalCentered="1" verticalCentered="1"/>
  <pageMargins left="0.78740157480314965" right="0.78740157480314965" top="0.98425196850393704" bottom="0.98425196850393704" header="0.51181102362204722" footer="0.51181102362204722"/>
  <pageSetup paperSize="9" scale="35"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E300"/>
  <sheetViews>
    <sheetView workbookViewId="0">
      <pane xSplit="1" ySplit="7" topLeftCell="B8" activePane="bottomRight" state="frozen"/>
      <selection activeCell="AV128" sqref="AV128"/>
      <selection pane="topRight" activeCell="AV128" sqref="AV128"/>
      <selection pane="bottomLeft" activeCell="AV128" sqref="AV128"/>
      <selection pane="bottomRight"/>
    </sheetView>
  </sheetViews>
  <sheetFormatPr baseColWidth="10" defaultColWidth="11.44140625" defaultRowHeight="14.4" x14ac:dyDescent="0.3"/>
  <cols>
    <col min="1" max="1" width="11.44140625" style="58"/>
    <col min="3" max="3" width="16.5546875" style="64" customWidth="1"/>
    <col min="4" max="4" width="16.6640625" style="64" customWidth="1"/>
    <col min="5" max="5" width="17.88671875" style="64" customWidth="1"/>
    <col min="6" max="6" width="11.44140625" style="64"/>
    <col min="8" max="8" width="30.109375" style="64" customWidth="1"/>
    <col min="9" max="9" width="17.109375" style="64" customWidth="1"/>
    <col min="10" max="10" width="18.109375" style="64" customWidth="1"/>
    <col min="13" max="13" width="12.44140625" customWidth="1"/>
    <col min="15" max="15" width="11.44140625" customWidth="1"/>
    <col min="23" max="23" width="11.88671875" customWidth="1"/>
    <col min="27" max="27" width="11.44140625" style="58"/>
    <col min="47" max="47" width="16.33203125" customWidth="1"/>
    <col min="53" max="53" width="15.5546875" customWidth="1"/>
    <col min="54" max="55" width="15.109375" customWidth="1"/>
    <col min="56" max="56" width="11.44140625" style="63"/>
    <col min="58" max="59" width="14.44140625" customWidth="1"/>
    <col min="60" max="60" width="11.88671875" customWidth="1"/>
    <col min="61" max="61" width="11.44140625" style="61"/>
    <col min="62" max="62" width="11.44140625" style="58"/>
    <col min="86" max="87" width="11.44140625" style="61"/>
    <col min="166" max="166" width="11.44140625" style="62"/>
    <col min="183" max="184" width="11.44140625" style="61"/>
    <col min="193" max="194" width="11.44140625" style="58"/>
    <col min="216" max="216" width="16.44140625" customWidth="1"/>
    <col min="217" max="217" width="19.88671875" customWidth="1"/>
    <col min="218" max="219" width="21.88671875" customWidth="1"/>
  </cols>
  <sheetData>
    <row r="1" spans="1:265" ht="42.45" customHeight="1" thickBot="1" x14ac:dyDescent="0.35">
      <c r="A1" s="16" t="s">
        <v>276</v>
      </c>
      <c r="AJ1" s="442" t="s">
        <v>239</v>
      </c>
      <c r="AK1" s="442"/>
      <c r="AL1" s="442"/>
      <c r="AM1" s="442"/>
      <c r="AN1" s="442"/>
      <c r="BA1" s="254"/>
      <c r="BB1" s="253"/>
      <c r="BC1" s="253"/>
      <c r="BD1" s="253"/>
      <c r="BE1" s="253"/>
      <c r="BF1" s="253"/>
      <c r="BG1" s="253"/>
      <c r="BH1" s="252"/>
    </row>
    <row r="2" spans="1:265" ht="15" thickBot="1" x14ac:dyDescent="0.35">
      <c r="BM2" s="175"/>
      <c r="GK2" s="62"/>
      <c r="GL2" s="62"/>
      <c r="GM2" s="61"/>
      <c r="GN2" s="61"/>
      <c r="GO2" s="61"/>
      <c r="GP2" s="61"/>
    </row>
    <row r="3" spans="1:265" ht="16.2" thickBot="1" x14ac:dyDescent="0.35">
      <c r="A3" s="16" t="s">
        <v>277</v>
      </c>
      <c r="AJ3" s="443" t="s">
        <v>238</v>
      </c>
      <c r="AK3" s="444"/>
      <c r="AL3" s="444"/>
      <c r="AM3" s="444"/>
      <c r="AN3" s="445"/>
      <c r="AO3" s="446" t="s">
        <v>237</v>
      </c>
      <c r="AP3" s="447"/>
      <c r="AQ3" s="447"/>
      <c r="AR3" s="447"/>
      <c r="AS3" s="447"/>
      <c r="AT3" s="447"/>
      <c r="AU3" s="251"/>
      <c r="AV3" s="449" t="s">
        <v>236</v>
      </c>
      <c r="AW3" s="450"/>
      <c r="AX3" s="450"/>
      <c r="AY3" s="450"/>
      <c r="AZ3" s="450"/>
      <c r="BA3" s="450"/>
      <c r="BB3" s="450"/>
      <c r="BC3" s="250"/>
      <c r="BD3" s="219"/>
      <c r="BI3" s="169"/>
      <c r="CJ3" s="249" t="s">
        <v>235</v>
      </c>
      <c r="CK3" s="248"/>
      <c r="CL3" s="248"/>
      <c r="CM3" s="248"/>
      <c r="CN3" s="248"/>
      <c r="CO3" s="248"/>
      <c r="CP3" s="248"/>
      <c r="CQ3" s="248"/>
      <c r="CR3" s="248"/>
      <c r="CS3" s="248"/>
      <c r="CT3" s="248"/>
      <c r="CU3" s="248"/>
      <c r="CV3" s="248"/>
      <c r="CW3" s="248"/>
      <c r="CX3" s="248"/>
      <c r="CY3" s="248"/>
      <c r="CZ3" s="248"/>
      <c r="DA3" s="248"/>
      <c r="DB3" s="248"/>
      <c r="DC3" s="248"/>
      <c r="DD3" s="63"/>
      <c r="DF3" s="247" t="s">
        <v>234</v>
      </c>
      <c r="DG3" s="246"/>
      <c r="DH3" s="246"/>
      <c r="DI3" s="246"/>
      <c r="DJ3" s="246"/>
      <c r="DK3" s="246"/>
      <c r="DL3" s="246"/>
      <c r="DM3" s="246"/>
      <c r="DN3" s="246"/>
      <c r="DO3" s="246"/>
      <c r="DP3" s="246"/>
      <c r="DQ3" s="246"/>
      <c r="DR3" s="246"/>
      <c r="DS3" s="246"/>
      <c r="DT3" s="246"/>
      <c r="DU3" s="246"/>
      <c r="DV3" s="246"/>
      <c r="DW3" s="246"/>
      <c r="DX3" s="246"/>
      <c r="DY3" s="246"/>
      <c r="DZ3" s="246"/>
      <c r="EA3" s="246"/>
      <c r="EB3" s="246"/>
      <c r="EC3" s="246"/>
      <c r="ED3" s="246"/>
      <c r="EE3" s="246"/>
      <c r="EF3" s="246"/>
      <c r="EG3" s="246"/>
      <c r="EH3" s="246"/>
      <c r="EI3" s="246"/>
      <c r="EJ3" s="246"/>
      <c r="EK3" s="246"/>
      <c r="EL3" s="246"/>
      <c r="EM3" s="246"/>
      <c r="EN3" s="246"/>
      <c r="EO3" s="246"/>
      <c r="EP3" s="246"/>
      <c r="EQ3" s="246"/>
      <c r="ER3" s="246"/>
      <c r="ES3" s="246"/>
      <c r="ET3" s="246"/>
      <c r="EU3" s="246"/>
      <c r="EV3" s="246"/>
      <c r="EW3" s="246"/>
      <c r="EX3" s="246"/>
      <c r="EY3" s="246"/>
      <c r="EZ3" s="246"/>
      <c r="FA3" s="246"/>
      <c r="FB3" s="246"/>
      <c r="FC3" s="246"/>
      <c r="FD3" s="246"/>
      <c r="FE3" s="246"/>
      <c r="FF3" s="246"/>
      <c r="FG3" s="246"/>
      <c r="FH3" s="246"/>
      <c r="FI3" s="246"/>
      <c r="FK3" s="61"/>
      <c r="FL3" s="245" t="s">
        <v>233</v>
      </c>
      <c r="FM3" s="244"/>
      <c r="FN3" s="244"/>
      <c r="FO3" s="244"/>
      <c r="FP3" s="244"/>
      <c r="FQ3" s="244"/>
      <c r="FR3" s="244"/>
      <c r="FS3" s="244"/>
      <c r="FT3" s="244"/>
      <c r="FU3" s="244"/>
      <c r="FV3" s="244"/>
      <c r="FW3" s="244"/>
      <c r="FX3" s="244"/>
      <c r="FY3" s="244"/>
      <c r="FZ3" s="244"/>
      <c r="GA3" s="169"/>
      <c r="GB3" s="169"/>
      <c r="GC3" s="243" t="s">
        <v>232</v>
      </c>
      <c r="GD3" s="240"/>
      <c r="GE3" s="240"/>
      <c r="GF3" s="240"/>
      <c r="GG3" s="240"/>
      <c r="GH3" s="240"/>
      <c r="GI3" s="240"/>
      <c r="GJ3" s="240"/>
      <c r="GK3" s="242"/>
      <c r="GL3" s="242"/>
      <c r="GM3" s="241"/>
      <c r="GN3" s="241"/>
      <c r="GO3" s="241"/>
      <c r="GP3" s="241"/>
      <c r="GQ3" s="240"/>
      <c r="GR3" s="240"/>
      <c r="GS3" s="240"/>
      <c r="GT3" s="240"/>
      <c r="GU3" s="240"/>
      <c r="GV3" s="240"/>
      <c r="GW3" s="240"/>
      <c r="GX3" s="240"/>
      <c r="GY3" s="240"/>
      <c r="GZ3" s="240"/>
      <c r="HA3" s="240"/>
      <c r="HB3" s="240"/>
      <c r="HC3" s="240"/>
      <c r="HD3" s="240"/>
      <c r="HE3" s="240"/>
      <c r="HF3" s="240"/>
      <c r="HG3" s="240"/>
      <c r="HH3" s="240"/>
      <c r="HI3" s="240"/>
      <c r="HJ3" s="240"/>
      <c r="HK3" s="240"/>
      <c r="HM3" s="239" t="s">
        <v>231</v>
      </c>
      <c r="HN3" s="238"/>
      <c r="HO3" s="238"/>
      <c r="HP3" s="238"/>
      <c r="HQ3" s="238"/>
      <c r="HR3" s="238"/>
      <c r="HS3" s="238"/>
      <c r="HT3" s="238"/>
      <c r="HU3" s="238"/>
      <c r="HV3" s="238"/>
      <c r="HW3" s="238"/>
      <c r="HX3" s="238"/>
      <c r="HY3" s="238"/>
      <c r="HZ3" s="238"/>
      <c r="IA3" s="238"/>
      <c r="IB3" s="238"/>
      <c r="IC3" s="238"/>
      <c r="ID3" s="238"/>
      <c r="IE3" s="238"/>
      <c r="IF3" s="238"/>
      <c r="IG3" s="238"/>
      <c r="IH3" s="238"/>
      <c r="II3" s="238"/>
      <c r="IJ3" s="238"/>
      <c r="IK3" s="238"/>
      <c r="IL3" s="238"/>
      <c r="IM3" s="238"/>
      <c r="IN3" s="238"/>
      <c r="IO3" s="238"/>
      <c r="IP3" s="238"/>
      <c r="IQ3" s="238"/>
      <c r="IR3" s="238"/>
      <c r="IS3" s="238"/>
      <c r="IT3" s="238"/>
      <c r="IU3" s="238"/>
    </row>
    <row r="4" spans="1:265" ht="15" thickBot="1" x14ac:dyDescent="0.35">
      <c r="AB4" t="s">
        <v>230</v>
      </c>
      <c r="AC4" t="s">
        <v>229</v>
      </c>
      <c r="AD4" t="s">
        <v>228</v>
      </c>
      <c r="AE4" t="s">
        <v>227</v>
      </c>
      <c r="AF4" t="s">
        <v>125</v>
      </c>
      <c r="AG4" t="s">
        <v>124</v>
      </c>
      <c r="AH4" t="s">
        <v>123</v>
      </c>
      <c r="AI4" t="s">
        <v>122</v>
      </c>
      <c r="AJ4" t="s">
        <v>230</v>
      </c>
      <c r="AK4" t="s">
        <v>229</v>
      </c>
      <c r="AL4" t="s">
        <v>228</v>
      </c>
      <c r="AM4" t="s">
        <v>227</v>
      </c>
      <c r="AO4" t="s">
        <v>226</v>
      </c>
      <c r="AP4" t="s">
        <v>225</v>
      </c>
      <c r="AQ4" t="s">
        <v>224</v>
      </c>
      <c r="AR4" t="s">
        <v>223</v>
      </c>
      <c r="AU4" s="61"/>
      <c r="AV4" s="448" t="s">
        <v>222</v>
      </c>
      <c r="AW4" s="448"/>
      <c r="AX4" s="448"/>
      <c r="AY4" s="448"/>
      <c r="AZ4" s="448"/>
      <c r="BA4" s="448"/>
      <c r="BB4" s="448"/>
      <c r="BC4" s="237"/>
      <c r="BD4" s="236"/>
      <c r="BM4" s="114"/>
      <c r="DF4" t="s">
        <v>97</v>
      </c>
      <c r="DG4" t="s">
        <v>97</v>
      </c>
      <c r="DH4" t="s">
        <v>97</v>
      </c>
      <c r="DI4" t="s">
        <v>97</v>
      </c>
      <c r="DJ4" t="s">
        <v>97</v>
      </c>
      <c r="DK4" t="s">
        <v>97</v>
      </c>
      <c r="DL4" t="s">
        <v>97</v>
      </c>
      <c r="DN4" t="s">
        <v>96</v>
      </c>
      <c r="DO4" t="s">
        <v>96</v>
      </c>
      <c r="DP4" t="s">
        <v>96</v>
      </c>
      <c r="DQ4" t="s">
        <v>96</v>
      </c>
      <c r="DR4" t="s">
        <v>96</v>
      </c>
      <c r="DS4" t="s">
        <v>96</v>
      </c>
      <c r="DT4" t="s">
        <v>96</v>
      </c>
      <c r="DU4" t="s">
        <v>96</v>
      </c>
      <c r="DV4" t="s">
        <v>221</v>
      </c>
      <c r="DW4" t="s">
        <v>221</v>
      </c>
      <c r="DX4" t="s">
        <v>221</v>
      </c>
      <c r="DY4" t="s">
        <v>221</v>
      </c>
      <c r="DZ4" t="s">
        <v>221</v>
      </c>
      <c r="EA4" t="s">
        <v>221</v>
      </c>
      <c r="EB4" t="s">
        <v>221</v>
      </c>
      <c r="EC4" t="s">
        <v>221</v>
      </c>
      <c r="ED4" t="s">
        <v>93</v>
      </c>
      <c r="EE4" t="s">
        <v>93</v>
      </c>
      <c r="EF4" t="s">
        <v>93</v>
      </c>
      <c r="EG4" t="s">
        <v>93</v>
      </c>
      <c r="EH4" t="s">
        <v>93</v>
      </c>
      <c r="EI4" t="s">
        <v>93</v>
      </c>
      <c r="EJ4" t="s">
        <v>93</v>
      </c>
      <c r="EK4" t="s">
        <v>93</v>
      </c>
      <c r="EL4" t="s">
        <v>94</v>
      </c>
      <c r="EM4" t="s">
        <v>94</v>
      </c>
      <c r="EN4" t="s">
        <v>94</v>
      </c>
      <c r="EO4" t="s">
        <v>94</v>
      </c>
      <c r="EP4" t="s">
        <v>94</v>
      </c>
      <c r="EQ4" t="s">
        <v>94</v>
      </c>
      <c r="ER4" t="s">
        <v>94</v>
      </c>
      <c r="ES4" t="s">
        <v>94</v>
      </c>
      <c r="ET4" t="s">
        <v>202</v>
      </c>
      <c r="EU4" t="s">
        <v>202</v>
      </c>
      <c r="EV4" t="s">
        <v>202</v>
      </c>
      <c r="EW4" t="s">
        <v>202</v>
      </c>
      <c r="EX4" t="s">
        <v>202</v>
      </c>
      <c r="EY4" t="s">
        <v>202</v>
      </c>
      <c r="EZ4" t="s">
        <v>202</v>
      </c>
      <c r="FA4" t="s">
        <v>202</v>
      </c>
      <c r="FB4" t="s">
        <v>220</v>
      </c>
      <c r="FC4" t="s">
        <v>220</v>
      </c>
      <c r="FD4" t="s">
        <v>220</v>
      </c>
      <c r="FE4" t="s">
        <v>220</v>
      </c>
      <c r="FF4" t="s">
        <v>220</v>
      </c>
      <c r="FG4" t="s">
        <v>220</v>
      </c>
      <c r="FH4" t="s">
        <v>220</v>
      </c>
      <c r="FI4" t="s">
        <v>220</v>
      </c>
      <c r="FK4" s="61"/>
      <c r="GK4" s="62"/>
      <c r="GL4" s="62"/>
      <c r="GM4" s="61"/>
      <c r="GN4" s="61"/>
      <c r="GO4" s="61"/>
      <c r="GP4" s="61"/>
      <c r="IE4" s="235" t="s">
        <v>219</v>
      </c>
      <c r="IX4" t="s">
        <v>365</v>
      </c>
    </row>
    <row r="5" spans="1:265" ht="60.75" customHeight="1" thickBot="1" x14ac:dyDescent="0.35">
      <c r="AB5" s="429" t="s">
        <v>218</v>
      </c>
      <c r="AC5" s="430"/>
      <c r="AD5" s="430"/>
      <c r="AE5" s="437"/>
      <c r="AF5" s="429" t="s">
        <v>217</v>
      </c>
      <c r="AG5" s="430"/>
      <c r="AH5" s="430"/>
      <c r="AI5" s="437"/>
      <c r="AJ5" s="429" t="s">
        <v>216</v>
      </c>
      <c r="AK5" s="430"/>
      <c r="AL5" s="430"/>
      <c r="AM5" s="430"/>
      <c r="AN5" s="437"/>
      <c r="AO5" s="429" t="s">
        <v>215</v>
      </c>
      <c r="AP5" s="430"/>
      <c r="AQ5" s="430"/>
      <c r="AR5" s="430"/>
      <c r="AS5" s="430"/>
      <c r="AT5" s="430"/>
      <c r="AU5" s="437"/>
      <c r="AV5" s="451" t="s">
        <v>214</v>
      </c>
      <c r="AW5" s="452"/>
      <c r="AX5" s="452"/>
      <c r="AY5" s="452"/>
      <c r="AZ5" s="452"/>
      <c r="BA5" s="452"/>
      <c r="BB5" s="452"/>
      <c r="BC5" s="233"/>
      <c r="BD5" s="234"/>
      <c r="BE5" s="441" t="s">
        <v>213</v>
      </c>
      <c r="BF5" s="441"/>
      <c r="BG5" s="441"/>
      <c r="BH5" s="441"/>
      <c r="BI5" s="233"/>
      <c r="BJ5" s="228"/>
      <c r="BK5" s="429" t="s">
        <v>212</v>
      </c>
      <c r="BL5" s="430"/>
      <c r="BM5" s="430"/>
      <c r="BN5" s="430"/>
      <c r="BO5" s="430"/>
      <c r="BP5" s="430"/>
      <c r="BQ5" s="430"/>
      <c r="BR5" s="430"/>
      <c r="BS5" s="437"/>
      <c r="BT5" s="429" t="s">
        <v>211</v>
      </c>
      <c r="BU5" s="430"/>
      <c r="BV5" s="430"/>
      <c r="BW5" s="430"/>
      <c r="BX5" s="430"/>
      <c r="BY5" s="430"/>
      <c r="BZ5" s="437"/>
      <c r="CA5" s="434" t="s">
        <v>210</v>
      </c>
      <c r="CB5" s="435"/>
      <c r="CC5" s="435"/>
      <c r="CD5" s="435"/>
      <c r="CE5" s="435"/>
      <c r="CF5" s="435"/>
      <c r="CG5" s="436"/>
      <c r="CH5" s="233"/>
      <c r="CI5" s="217"/>
      <c r="CJ5" s="438">
        <v>1970</v>
      </c>
      <c r="CK5" s="439"/>
      <c r="CL5" s="439"/>
      <c r="CM5" s="439"/>
      <c r="CN5" s="440"/>
      <c r="CO5" s="438">
        <v>1984</v>
      </c>
      <c r="CP5" s="439"/>
      <c r="CQ5" s="439"/>
      <c r="CR5" s="439"/>
      <c r="CS5" s="440"/>
      <c r="CT5" s="438">
        <v>2000</v>
      </c>
      <c r="CU5" s="439"/>
      <c r="CV5" s="439"/>
      <c r="CW5" s="439"/>
      <c r="CX5" s="440"/>
      <c r="CY5" s="438">
        <v>2012</v>
      </c>
      <c r="CZ5" s="439"/>
      <c r="DA5" s="439"/>
      <c r="DB5" s="439"/>
      <c r="DC5" s="440"/>
      <c r="DD5" s="232"/>
      <c r="DE5" s="231"/>
      <c r="DF5" s="429" t="s">
        <v>209</v>
      </c>
      <c r="DG5" s="430"/>
      <c r="DH5" s="430"/>
      <c r="DI5" s="430"/>
      <c r="DJ5" s="430"/>
      <c r="DK5" s="430"/>
      <c r="DL5" s="430"/>
      <c r="DM5" s="437"/>
      <c r="DN5" s="430" t="s">
        <v>208</v>
      </c>
      <c r="DO5" s="430"/>
      <c r="DP5" s="430"/>
      <c r="DQ5" s="430"/>
      <c r="DR5" s="430"/>
      <c r="DS5" s="430"/>
      <c r="DT5" s="430"/>
      <c r="DU5" s="430"/>
      <c r="DV5" s="429" t="s">
        <v>207</v>
      </c>
      <c r="DW5" s="430"/>
      <c r="DX5" s="430"/>
      <c r="DY5" s="430"/>
      <c r="DZ5" s="430"/>
      <c r="EA5" s="430"/>
      <c r="EB5" s="430"/>
      <c r="EC5" s="437"/>
      <c r="ED5" s="430" t="s">
        <v>206</v>
      </c>
      <c r="EE5" s="430"/>
      <c r="EF5" s="430"/>
      <c r="EG5" s="430"/>
      <c r="EH5" s="430"/>
      <c r="EI5" s="430"/>
      <c r="EJ5" s="430"/>
      <c r="EK5" s="430"/>
      <c r="EL5" s="429" t="s">
        <v>205</v>
      </c>
      <c r="EM5" s="430"/>
      <c r="EN5" s="430"/>
      <c r="EO5" s="430"/>
      <c r="EP5" s="430"/>
      <c r="EQ5" s="430"/>
      <c r="ER5" s="430"/>
      <c r="ES5" s="437"/>
      <c r="ET5" s="429" t="s">
        <v>204</v>
      </c>
      <c r="EU5" s="430"/>
      <c r="EV5" s="430"/>
      <c r="EW5" s="430"/>
      <c r="EX5" s="430"/>
      <c r="EY5" s="430"/>
      <c r="EZ5" s="430"/>
      <c r="FA5" s="437"/>
      <c r="FB5" s="429" t="s">
        <v>203</v>
      </c>
      <c r="FC5" s="430"/>
      <c r="FD5" s="430"/>
      <c r="FE5" s="430"/>
      <c r="FF5" s="430"/>
      <c r="FG5" s="430"/>
      <c r="FH5" s="430"/>
      <c r="FI5" s="437"/>
      <c r="FJ5" s="60"/>
      <c r="FK5" s="61"/>
      <c r="FL5" s="432" t="s">
        <v>97</v>
      </c>
      <c r="FM5" s="432"/>
      <c r="FN5" s="433"/>
      <c r="FO5" s="432" t="s">
        <v>96</v>
      </c>
      <c r="FP5" s="432"/>
      <c r="FQ5" s="432"/>
      <c r="FR5" s="431" t="s">
        <v>95</v>
      </c>
      <c r="FS5" s="432"/>
      <c r="FT5" s="433"/>
      <c r="FU5" s="432" t="s">
        <v>94</v>
      </c>
      <c r="FV5" s="432"/>
      <c r="FW5" s="432"/>
      <c r="FX5" s="431" t="s">
        <v>202</v>
      </c>
      <c r="FY5" s="432"/>
      <c r="FZ5" s="432"/>
      <c r="GA5" s="60"/>
      <c r="GB5" s="62"/>
      <c r="GC5" s="429" t="s">
        <v>201</v>
      </c>
      <c r="GD5" s="430"/>
      <c r="GE5" s="430"/>
      <c r="GF5" s="430"/>
      <c r="GG5" s="430"/>
      <c r="GH5" s="430"/>
      <c r="GI5" s="430"/>
      <c r="GJ5" s="437"/>
      <c r="GK5" s="429" t="s">
        <v>200</v>
      </c>
      <c r="GL5" s="430"/>
      <c r="GM5" s="430"/>
      <c r="GN5" s="430"/>
      <c r="GO5" s="430"/>
      <c r="GP5" s="437"/>
      <c r="GQ5" s="435" t="s">
        <v>199</v>
      </c>
      <c r="GR5" s="435"/>
      <c r="GS5" s="435"/>
      <c r="GT5" s="435"/>
      <c r="GU5" s="435"/>
      <c r="GV5" s="435"/>
      <c r="GW5" s="435"/>
      <c r="GX5" s="435"/>
      <c r="GY5" s="436"/>
      <c r="GZ5" s="434" t="s">
        <v>198</v>
      </c>
      <c r="HA5" s="435"/>
      <c r="HB5" s="435"/>
      <c r="HC5" s="435"/>
      <c r="HD5" s="434" t="s">
        <v>197</v>
      </c>
      <c r="HE5" s="435"/>
      <c r="HF5" s="435"/>
      <c r="HG5" s="435"/>
      <c r="HH5" s="423" t="s">
        <v>196</v>
      </c>
      <c r="HI5" s="424"/>
      <c r="HJ5" s="424"/>
      <c r="HK5" s="425"/>
      <c r="HM5" s="429" t="s">
        <v>195</v>
      </c>
      <c r="HN5" s="430"/>
      <c r="HO5" s="430"/>
      <c r="HP5" s="430"/>
      <c r="HQ5" s="430"/>
      <c r="HR5" s="430"/>
      <c r="HS5" s="429" t="s">
        <v>194</v>
      </c>
      <c r="HT5" s="430"/>
      <c r="HU5" s="430"/>
      <c r="HV5" s="430"/>
      <c r="HW5" s="430"/>
      <c r="HX5" s="430"/>
      <c r="HY5" s="429" t="s">
        <v>193</v>
      </c>
      <c r="HZ5" s="430"/>
      <c r="IA5" s="430"/>
      <c r="IB5" s="430"/>
      <c r="IC5" s="430"/>
      <c r="ID5" s="430"/>
      <c r="IE5" s="429" t="s">
        <v>192</v>
      </c>
      <c r="IF5" s="430"/>
      <c r="IG5" s="430"/>
      <c r="IH5" s="430"/>
      <c r="II5" s="437"/>
      <c r="IJ5" s="429" t="s">
        <v>191</v>
      </c>
      <c r="IK5" s="430"/>
      <c r="IL5" s="430"/>
      <c r="IM5" s="430"/>
      <c r="IN5" s="430"/>
      <c r="IO5" s="437"/>
      <c r="IP5" s="429" t="s">
        <v>190</v>
      </c>
      <c r="IQ5" s="430"/>
      <c r="IR5" s="430"/>
      <c r="IS5" s="430"/>
      <c r="IT5" s="430"/>
      <c r="IU5" s="437"/>
    </row>
    <row r="6" spans="1:265" ht="45.75" customHeight="1" thickBot="1" x14ac:dyDescent="0.35">
      <c r="A6" s="230"/>
      <c r="B6" s="423" t="s">
        <v>189</v>
      </c>
      <c r="C6" s="424"/>
      <c r="D6" s="424"/>
      <c r="E6" s="424"/>
      <c r="F6" s="424"/>
      <c r="G6" s="424"/>
      <c r="H6" s="424"/>
      <c r="I6" s="424"/>
      <c r="J6" s="424"/>
      <c r="K6" s="425"/>
      <c r="M6" s="426" t="s">
        <v>188</v>
      </c>
      <c r="N6" s="427"/>
      <c r="O6" s="427"/>
      <c r="P6" s="427"/>
      <c r="Q6" s="427"/>
      <c r="R6" s="427"/>
      <c r="S6" s="427"/>
      <c r="T6" s="427"/>
      <c r="U6" s="428"/>
      <c r="V6" s="429" t="s">
        <v>187</v>
      </c>
      <c r="W6" s="430"/>
      <c r="X6" s="430"/>
      <c r="Y6" s="430"/>
      <c r="Z6" s="437"/>
      <c r="AA6" s="227"/>
      <c r="AB6" s="71" t="s">
        <v>92</v>
      </c>
      <c r="AC6" s="70" t="s">
        <v>91</v>
      </c>
      <c r="AD6" s="70" t="s">
        <v>90</v>
      </c>
      <c r="AE6" s="211" t="s">
        <v>89</v>
      </c>
      <c r="AF6" s="71" t="s">
        <v>92</v>
      </c>
      <c r="AG6" s="71" t="s">
        <v>91</v>
      </c>
      <c r="AH6" s="71" t="s">
        <v>90</v>
      </c>
      <c r="AI6" s="71" t="s">
        <v>89</v>
      </c>
      <c r="AJ6" s="213" t="s">
        <v>92</v>
      </c>
      <c r="AK6" s="213" t="s">
        <v>91</v>
      </c>
      <c r="AL6" s="213" t="s">
        <v>90</v>
      </c>
      <c r="AM6" s="213" t="s">
        <v>89</v>
      </c>
      <c r="AN6" s="213" t="s">
        <v>72</v>
      </c>
      <c r="AO6" s="228" t="s">
        <v>92</v>
      </c>
      <c r="AP6" s="228" t="s">
        <v>91</v>
      </c>
      <c r="AQ6" s="228" t="s">
        <v>90</v>
      </c>
      <c r="AR6" s="228" t="s">
        <v>89</v>
      </c>
      <c r="AS6" s="228" t="s">
        <v>88</v>
      </c>
      <c r="AT6" s="228" t="s">
        <v>72</v>
      </c>
      <c r="AU6" s="229" t="s">
        <v>186</v>
      </c>
      <c r="AV6" s="228" t="str">
        <f>AO6</f>
        <v>P0-50</v>
      </c>
      <c r="AW6" s="228" t="str">
        <f>AP6</f>
        <v>P50-90</v>
      </c>
      <c r="AX6" s="228" t="str">
        <f>AQ6</f>
        <v>P90-100</v>
      </c>
      <c r="AY6" s="228" t="str">
        <f>AR6</f>
        <v>P99-100</v>
      </c>
      <c r="AZ6" s="228" t="s">
        <v>88</v>
      </c>
      <c r="BA6" s="193" t="s">
        <v>185</v>
      </c>
      <c r="BB6" s="193" t="s">
        <v>184</v>
      </c>
      <c r="BC6" s="193" t="s">
        <v>183</v>
      </c>
      <c r="BD6" s="193" t="s">
        <v>182</v>
      </c>
      <c r="BF6" s="58" t="s">
        <v>181</v>
      </c>
      <c r="BG6" s="58" t="s">
        <v>180</v>
      </c>
      <c r="BH6" s="58" t="s">
        <v>179</v>
      </c>
      <c r="BI6" s="60"/>
      <c r="BJ6" s="227"/>
      <c r="BK6" s="62" t="s">
        <v>83</v>
      </c>
      <c r="BL6" s="62" t="s">
        <v>92</v>
      </c>
      <c r="BM6" s="62" t="s">
        <v>91</v>
      </c>
      <c r="BN6" s="62" t="s">
        <v>90</v>
      </c>
      <c r="BO6" s="62" t="s">
        <v>89</v>
      </c>
      <c r="BP6" s="62" t="s">
        <v>72</v>
      </c>
      <c r="BQ6" s="62" t="s">
        <v>178</v>
      </c>
      <c r="BR6" s="62" t="s">
        <v>177</v>
      </c>
      <c r="BS6" s="170" t="s">
        <v>88</v>
      </c>
      <c r="BT6" s="71" t="s">
        <v>83</v>
      </c>
      <c r="BU6" s="70" t="s">
        <v>92</v>
      </c>
      <c r="BV6" s="70" t="s">
        <v>91</v>
      </c>
      <c r="BW6" s="70" t="s">
        <v>90</v>
      </c>
      <c r="BX6" s="70" t="s">
        <v>89</v>
      </c>
      <c r="BY6" s="70" t="s">
        <v>72</v>
      </c>
      <c r="BZ6" s="70" t="s">
        <v>88</v>
      </c>
      <c r="CA6" s="71" t="s">
        <v>83</v>
      </c>
      <c r="CB6" s="70" t="s">
        <v>92</v>
      </c>
      <c r="CC6" s="70" t="s">
        <v>91</v>
      </c>
      <c r="CD6" s="70" t="s">
        <v>90</v>
      </c>
      <c r="CE6" s="70" t="s">
        <v>89</v>
      </c>
      <c r="CF6" s="70" t="s">
        <v>72</v>
      </c>
      <c r="CG6" s="211" t="s">
        <v>88</v>
      </c>
      <c r="CH6" s="62"/>
      <c r="CI6" s="217"/>
      <c r="CJ6" s="226" t="s">
        <v>176</v>
      </c>
      <c r="CK6" s="225" t="s">
        <v>173</v>
      </c>
      <c r="CL6" s="225" t="s">
        <v>172</v>
      </c>
      <c r="CM6" s="224" t="s">
        <v>171</v>
      </c>
      <c r="CN6" s="223" t="s">
        <v>175</v>
      </c>
      <c r="CO6" s="226" t="s">
        <v>176</v>
      </c>
      <c r="CP6" s="225" t="s">
        <v>173</v>
      </c>
      <c r="CQ6" s="225" t="s">
        <v>172</v>
      </c>
      <c r="CR6" s="224" t="s">
        <v>171</v>
      </c>
      <c r="CS6" s="223" t="s">
        <v>175</v>
      </c>
      <c r="CT6" s="226" t="s">
        <v>176</v>
      </c>
      <c r="CU6" s="225" t="s">
        <v>173</v>
      </c>
      <c r="CV6" s="225" t="s">
        <v>172</v>
      </c>
      <c r="CW6" s="224" t="s">
        <v>171</v>
      </c>
      <c r="CX6" s="223" t="s">
        <v>175</v>
      </c>
      <c r="CY6" s="226" t="s">
        <v>176</v>
      </c>
      <c r="CZ6" s="225" t="s">
        <v>173</v>
      </c>
      <c r="DA6" s="225" t="s">
        <v>172</v>
      </c>
      <c r="DB6" s="224" t="s">
        <v>171</v>
      </c>
      <c r="DC6" s="223" t="s">
        <v>175</v>
      </c>
      <c r="DD6" s="222"/>
      <c r="DE6" s="180"/>
      <c r="DF6" s="216" t="s">
        <v>168</v>
      </c>
      <c r="DG6" s="215" t="s">
        <v>84</v>
      </c>
      <c r="DH6" s="215" t="s">
        <v>87</v>
      </c>
      <c r="DI6" s="215" t="s">
        <v>174</v>
      </c>
      <c r="DJ6" s="215" t="s">
        <v>173</v>
      </c>
      <c r="DK6" s="215" t="s">
        <v>172</v>
      </c>
      <c r="DL6" s="215" t="s">
        <v>171</v>
      </c>
      <c r="DM6" s="214" t="s">
        <v>170</v>
      </c>
      <c r="DN6" s="215" t="s">
        <v>168</v>
      </c>
      <c r="DO6" s="215" t="s">
        <v>84</v>
      </c>
      <c r="DP6" s="215" t="s">
        <v>87</v>
      </c>
      <c r="DQ6" s="215" t="s">
        <v>174</v>
      </c>
      <c r="DR6" s="215" t="s">
        <v>173</v>
      </c>
      <c r="DS6" s="215" t="s">
        <v>172</v>
      </c>
      <c r="DT6" s="215" t="s">
        <v>171</v>
      </c>
      <c r="DU6" s="215" t="s">
        <v>170</v>
      </c>
      <c r="DV6" s="216" t="str">
        <f t="shared" ref="DV6:EC6" si="0">ED6</f>
        <v>Income share</v>
      </c>
      <c r="DW6" s="215" t="str">
        <f t="shared" si="0"/>
        <v>Labor income</v>
      </c>
      <c r="DX6" s="215" t="str">
        <f t="shared" si="0"/>
        <v>Capital income</v>
      </c>
      <c r="DY6" s="215" t="str">
        <f t="shared" si="0"/>
        <v>wages and pensions</v>
      </c>
      <c r="DZ6" s="215" t="str">
        <f t="shared" si="0"/>
        <v>Mixed income</v>
      </c>
      <c r="EA6" s="215" t="str">
        <f t="shared" si="0"/>
        <v>Rents</v>
      </c>
      <c r="EB6" s="215" t="str">
        <f t="shared" si="0"/>
        <v>Financial income</v>
      </c>
      <c r="EC6" s="214" t="str">
        <f t="shared" si="0"/>
        <v>Rents + Financial income</v>
      </c>
      <c r="ED6" s="215" t="s">
        <v>168</v>
      </c>
      <c r="EE6" s="215" t="s">
        <v>84</v>
      </c>
      <c r="EF6" s="215" t="s">
        <v>87</v>
      </c>
      <c r="EG6" s="215" t="s">
        <v>174</v>
      </c>
      <c r="EH6" s="215" t="s">
        <v>173</v>
      </c>
      <c r="EI6" s="215" t="s">
        <v>172</v>
      </c>
      <c r="EJ6" s="215" t="s">
        <v>171</v>
      </c>
      <c r="EK6" s="215" t="s">
        <v>170</v>
      </c>
      <c r="EL6" s="221" t="s">
        <v>168</v>
      </c>
      <c r="EM6" s="217" t="s">
        <v>84</v>
      </c>
      <c r="EN6" s="217" t="s">
        <v>87</v>
      </c>
      <c r="EO6" s="217" t="s">
        <v>174</v>
      </c>
      <c r="EP6" s="217" t="s">
        <v>173</v>
      </c>
      <c r="EQ6" s="217" t="s">
        <v>172</v>
      </c>
      <c r="ER6" s="217" t="s">
        <v>171</v>
      </c>
      <c r="ES6" s="220" t="s">
        <v>170</v>
      </c>
      <c r="ET6" s="221" t="s">
        <v>168</v>
      </c>
      <c r="EU6" s="217" t="s">
        <v>84</v>
      </c>
      <c r="EV6" s="217" t="s">
        <v>87</v>
      </c>
      <c r="EW6" s="217" t="s">
        <v>174</v>
      </c>
      <c r="EX6" s="217" t="s">
        <v>173</v>
      </c>
      <c r="EY6" s="217" t="s">
        <v>172</v>
      </c>
      <c r="EZ6" s="217" t="s">
        <v>171</v>
      </c>
      <c r="FA6" s="220" t="s">
        <v>170</v>
      </c>
      <c r="FB6" s="221" t="s">
        <v>168</v>
      </c>
      <c r="FC6" s="217" t="s">
        <v>84</v>
      </c>
      <c r="FD6" s="217" t="s">
        <v>87</v>
      </c>
      <c r="FE6" s="217" t="s">
        <v>174</v>
      </c>
      <c r="FF6" s="217" t="s">
        <v>173</v>
      </c>
      <c r="FG6" s="217" t="s">
        <v>172</v>
      </c>
      <c r="FH6" s="217" t="s">
        <v>171</v>
      </c>
      <c r="FI6" s="220" t="s">
        <v>170</v>
      </c>
      <c r="FJ6" s="74"/>
      <c r="FK6" s="219" t="s">
        <v>169</v>
      </c>
      <c r="FL6" s="218" t="s">
        <v>168</v>
      </c>
      <c r="FM6" s="215" t="s">
        <v>84</v>
      </c>
      <c r="FN6" s="215" t="s">
        <v>87</v>
      </c>
      <c r="FO6" s="216" t="s">
        <v>168</v>
      </c>
      <c r="FP6" s="215" t="s">
        <v>84</v>
      </c>
      <c r="FQ6" s="214" t="s">
        <v>87</v>
      </c>
      <c r="FR6" s="215" t="s">
        <v>168</v>
      </c>
      <c r="FS6" s="215" t="s">
        <v>84</v>
      </c>
      <c r="FT6" s="215" t="s">
        <v>87</v>
      </c>
      <c r="FU6" s="216" t="s">
        <v>168</v>
      </c>
      <c r="FV6" s="215" t="s">
        <v>84</v>
      </c>
      <c r="FW6" s="214" t="s">
        <v>87</v>
      </c>
      <c r="FX6" s="215" t="s">
        <v>168</v>
      </c>
      <c r="FY6" s="215" t="s">
        <v>84</v>
      </c>
      <c r="FZ6" s="214" t="s">
        <v>87</v>
      </c>
      <c r="GA6" s="217"/>
      <c r="GB6" s="217"/>
      <c r="GC6" s="60" t="s">
        <v>117</v>
      </c>
      <c r="GD6" s="62" t="s">
        <v>167</v>
      </c>
      <c r="GE6" s="62" t="s">
        <v>166</v>
      </c>
      <c r="GF6" s="62" t="s">
        <v>165</v>
      </c>
      <c r="GG6" s="62" t="s">
        <v>164</v>
      </c>
      <c r="GH6" s="62" t="s">
        <v>163</v>
      </c>
      <c r="GI6" s="62" t="s">
        <v>162</v>
      </c>
      <c r="GJ6" s="170" t="s">
        <v>161</v>
      </c>
      <c r="GK6" s="74"/>
      <c r="GL6" s="84" t="s">
        <v>160</v>
      </c>
      <c r="GM6" s="62" t="s">
        <v>159</v>
      </c>
      <c r="GN6" s="62" t="s">
        <v>158</v>
      </c>
      <c r="GO6" s="62" t="s">
        <v>157</v>
      </c>
      <c r="GP6" s="170" t="s">
        <v>156</v>
      </c>
      <c r="GQ6" s="209"/>
      <c r="GR6" s="71">
        <v>1970</v>
      </c>
      <c r="GS6" s="70">
        <v>1984</v>
      </c>
      <c r="GT6" s="70">
        <v>2000</v>
      </c>
      <c r="GU6" s="211">
        <v>2012</v>
      </c>
      <c r="GV6" s="71">
        <v>1970</v>
      </c>
      <c r="GW6" s="70">
        <v>1984</v>
      </c>
      <c r="GX6" s="70">
        <v>2000</v>
      </c>
      <c r="GY6" s="211">
        <v>2012</v>
      </c>
      <c r="GZ6" s="71">
        <v>1970</v>
      </c>
      <c r="HA6" s="70">
        <v>1984</v>
      </c>
      <c r="HB6" s="70">
        <v>2000</v>
      </c>
      <c r="HC6" s="211">
        <v>2012</v>
      </c>
      <c r="HD6" s="71">
        <v>1970</v>
      </c>
      <c r="HE6" s="70">
        <v>1984</v>
      </c>
      <c r="HF6" s="70">
        <v>2000</v>
      </c>
      <c r="HG6" s="70">
        <v>2012</v>
      </c>
      <c r="HH6" s="216" t="s">
        <v>155</v>
      </c>
      <c r="HI6" s="215" t="s">
        <v>154</v>
      </c>
      <c r="HJ6" s="215" t="s">
        <v>153</v>
      </c>
      <c r="HK6" s="214" t="s">
        <v>152</v>
      </c>
      <c r="HM6" s="213" t="s">
        <v>151</v>
      </c>
      <c r="HN6" s="212">
        <v>1970</v>
      </c>
      <c r="HO6" s="212">
        <v>1984</v>
      </c>
      <c r="HP6" s="212">
        <v>1995</v>
      </c>
      <c r="HQ6" s="212">
        <v>2000</v>
      </c>
      <c r="HR6" s="212">
        <v>2012</v>
      </c>
      <c r="HS6" s="213" t="s">
        <v>151</v>
      </c>
      <c r="HT6" s="212">
        <v>1970</v>
      </c>
      <c r="HU6" s="212">
        <v>1984</v>
      </c>
      <c r="HV6" s="212">
        <v>1995</v>
      </c>
      <c r="HW6" s="212">
        <v>2000</v>
      </c>
      <c r="HX6" s="212">
        <v>2012</v>
      </c>
      <c r="HY6" s="213" t="s">
        <v>151</v>
      </c>
      <c r="HZ6" s="212">
        <v>1970</v>
      </c>
      <c r="IA6" s="212">
        <v>1984</v>
      </c>
      <c r="IB6" s="212">
        <v>1995</v>
      </c>
      <c r="IC6" s="212">
        <v>2000</v>
      </c>
      <c r="ID6" s="212">
        <v>2012</v>
      </c>
      <c r="IE6" s="71" t="s">
        <v>92</v>
      </c>
      <c r="IF6" s="70" t="s">
        <v>91</v>
      </c>
      <c r="IG6" s="70" t="s">
        <v>90</v>
      </c>
      <c r="IH6" s="70" t="s">
        <v>89</v>
      </c>
      <c r="II6" s="211" t="s">
        <v>150</v>
      </c>
      <c r="IJ6" s="71" t="s">
        <v>92</v>
      </c>
      <c r="IK6" s="70" t="s">
        <v>91</v>
      </c>
      <c r="IL6" s="70" t="s">
        <v>90</v>
      </c>
      <c r="IM6" s="70" t="s">
        <v>89</v>
      </c>
      <c r="IN6" s="70" t="s">
        <v>150</v>
      </c>
      <c r="IO6" s="211" t="s">
        <v>72</v>
      </c>
      <c r="IP6" s="210" t="s">
        <v>92</v>
      </c>
      <c r="IQ6" s="209" t="s">
        <v>91</v>
      </c>
      <c r="IR6" s="209" t="s">
        <v>90</v>
      </c>
      <c r="IS6" s="209" t="s">
        <v>89</v>
      </c>
      <c r="IT6" s="209" t="s">
        <v>150</v>
      </c>
      <c r="IU6" s="208" t="s">
        <v>72</v>
      </c>
      <c r="IX6" s="207" t="s">
        <v>87</v>
      </c>
      <c r="IY6" s="207" t="s">
        <v>86</v>
      </c>
      <c r="IZ6" s="207" t="s">
        <v>85</v>
      </c>
      <c r="JA6" s="207" t="s">
        <v>84</v>
      </c>
      <c r="JB6" s="207" t="s">
        <v>87</v>
      </c>
      <c r="JC6" s="207" t="s">
        <v>86</v>
      </c>
      <c r="JD6" s="207" t="s">
        <v>85</v>
      </c>
      <c r="JE6" s="207" t="s">
        <v>84</v>
      </c>
    </row>
    <row r="7" spans="1:265" ht="73.5" customHeight="1" thickBot="1" x14ac:dyDescent="0.35">
      <c r="A7" s="190"/>
      <c r="B7" s="206" t="s">
        <v>149</v>
      </c>
      <c r="C7" s="206" t="s">
        <v>148</v>
      </c>
      <c r="D7" s="205" t="s">
        <v>147</v>
      </c>
      <c r="E7" s="204" t="s">
        <v>146</v>
      </c>
      <c r="F7" s="204" t="s">
        <v>145</v>
      </c>
      <c r="G7" s="204" t="s">
        <v>144</v>
      </c>
      <c r="H7" s="204" t="s">
        <v>143</v>
      </c>
      <c r="I7" s="203" t="s">
        <v>142</v>
      </c>
      <c r="J7" s="203" t="s">
        <v>141</v>
      </c>
      <c r="K7" s="202" t="s">
        <v>130</v>
      </c>
      <c r="L7" s="64"/>
      <c r="M7" s="201" t="s">
        <v>140</v>
      </c>
      <c r="N7" s="200" t="s">
        <v>132</v>
      </c>
      <c r="O7" s="200" t="s">
        <v>133</v>
      </c>
      <c r="P7" s="199" t="s">
        <v>139</v>
      </c>
      <c r="Q7" s="199" t="s">
        <v>138</v>
      </c>
      <c r="R7" s="199" t="s">
        <v>137</v>
      </c>
      <c r="S7" s="199" t="s">
        <v>136</v>
      </c>
      <c r="T7" s="199" t="s">
        <v>135</v>
      </c>
      <c r="U7" s="198" t="s">
        <v>134</v>
      </c>
      <c r="V7" s="197" t="s">
        <v>134</v>
      </c>
      <c r="W7" s="196" t="s">
        <v>133</v>
      </c>
      <c r="X7" s="195" t="s">
        <v>132</v>
      </c>
      <c r="Y7" s="194" t="s">
        <v>131</v>
      </c>
      <c r="Z7" t="s">
        <v>130</v>
      </c>
      <c r="AA7" s="190"/>
      <c r="AB7" s="193" t="s">
        <v>129</v>
      </c>
      <c r="AC7" s="193" t="s">
        <v>128</v>
      </c>
      <c r="AD7" s="193" t="s">
        <v>127</v>
      </c>
      <c r="AE7" s="193" t="s">
        <v>126</v>
      </c>
      <c r="AF7" s="193" t="s">
        <v>125</v>
      </c>
      <c r="AG7" s="193" t="s">
        <v>124</v>
      </c>
      <c r="AH7" s="193" t="s">
        <v>123</v>
      </c>
      <c r="AI7" s="193" t="s">
        <v>122</v>
      </c>
      <c r="AJ7" s="193" t="s">
        <v>121</v>
      </c>
      <c r="AK7" s="193" t="s">
        <v>120</v>
      </c>
      <c r="AL7" s="193" t="s">
        <v>119</v>
      </c>
      <c r="AM7" s="193" t="s">
        <v>118</v>
      </c>
      <c r="AN7" s="58"/>
      <c r="AO7" s="58"/>
      <c r="AP7" s="58"/>
      <c r="AQ7" s="58"/>
      <c r="AR7" s="58"/>
      <c r="AS7" s="58"/>
      <c r="AT7" s="58"/>
      <c r="AU7" s="58"/>
      <c r="AV7" s="58"/>
      <c r="AW7" s="58"/>
      <c r="AX7" s="58"/>
      <c r="AY7" s="58"/>
      <c r="AZ7" s="58"/>
      <c r="BA7" s="58"/>
      <c r="BB7" s="58"/>
      <c r="BC7" s="58"/>
      <c r="BD7" s="192"/>
      <c r="BE7" s="178" t="s">
        <v>117</v>
      </c>
      <c r="BF7" s="179">
        <v>34208.34765625</v>
      </c>
      <c r="BG7" s="191">
        <v>61122.188751908427</v>
      </c>
      <c r="BH7" s="179">
        <f t="shared" ref="BH7:BH12" si="1">BG7*$BF$25</f>
        <v>51857.592991837904</v>
      </c>
      <c r="BI7" s="62"/>
      <c r="BJ7" s="190"/>
      <c r="BK7" s="61"/>
      <c r="BL7" s="61"/>
      <c r="BM7" s="61"/>
      <c r="BN7" s="61"/>
      <c r="BO7" s="61"/>
      <c r="BP7" s="61"/>
      <c r="BQ7" s="61"/>
      <c r="BR7" s="61"/>
      <c r="BS7" s="75"/>
      <c r="BT7" s="60"/>
      <c r="BU7" s="62"/>
      <c r="BV7" s="62"/>
      <c r="BW7" s="62"/>
      <c r="BX7" s="62"/>
      <c r="BY7" s="62"/>
      <c r="BZ7" s="62"/>
      <c r="CA7" s="60"/>
      <c r="CB7" s="62"/>
      <c r="CC7" s="62"/>
      <c r="CD7" s="62"/>
      <c r="CE7" s="62"/>
      <c r="CF7" s="62"/>
      <c r="CG7" s="170"/>
      <c r="CH7" s="62"/>
      <c r="CJ7" s="59"/>
      <c r="CK7" s="61"/>
      <c r="CL7" s="61"/>
      <c r="CM7" s="61"/>
      <c r="CN7" s="75"/>
      <c r="CO7" s="59"/>
      <c r="CP7" s="61"/>
      <c r="CQ7" s="61"/>
      <c r="CR7" s="61"/>
      <c r="CS7" s="75"/>
      <c r="CT7" s="59"/>
      <c r="CU7" s="61"/>
      <c r="CV7" s="61"/>
      <c r="CW7" s="61"/>
      <c r="CX7" s="75"/>
      <c r="CY7" s="59"/>
      <c r="CZ7" s="61"/>
      <c r="DA7" s="61"/>
      <c r="DB7" s="61"/>
      <c r="DC7" s="75"/>
      <c r="DD7" s="61"/>
      <c r="DE7" s="180"/>
      <c r="DF7" s="59"/>
      <c r="DG7" s="61"/>
      <c r="DH7" s="61"/>
      <c r="DI7" s="61"/>
      <c r="DJ7" s="61"/>
      <c r="DK7" s="61"/>
      <c r="DL7" s="61"/>
      <c r="DM7" s="75"/>
      <c r="DV7" s="59"/>
      <c r="DW7" s="61"/>
      <c r="DX7" s="61"/>
      <c r="DY7" s="61"/>
      <c r="DZ7" s="61"/>
      <c r="EA7" s="61"/>
      <c r="EB7" s="61"/>
      <c r="EC7" s="75"/>
      <c r="EL7" s="59"/>
      <c r="EM7" s="61"/>
      <c r="EN7" s="61"/>
      <c r="EO7" s="61"/>
      <c r="EP7" s="61"/>
      <c r="EQ7" s="61"/>
      <c r="ER7" s="61"/>
      <c r="ES7" s="75"/>
      <c r="ET7" s="59"/>
      <c r="EU7" s="61"/>
      <c r="EV7" s="61"/>
      <c r="EW7" s="61"/>
      <c r="EX7" s="61"/>
      <c r="EY7" s="61"/>
      <c r="EZ7" s="61"/>
      <c r="FA7" s="75"/>
      <c r="FB7" s="59"/>
      <c r="FC7" s="61"/>
      <c r="FD7" s="61"/>
      <c r="FE7" s="61"/>
      <c r="FF7" s="61"/>
      <c r="FG7" s="61"/>
      <c r="FH7" s="61"/>
      <c r="FI7" s="75"/>
      <c r="FJ7" s="74"/>
      <c r="FK7" s="61"/>
      <c r="FL7" s="59"/>
      <c r="FM7" s="61"/>
      <c r="FN7" s="61"/>
      <c r="FO7" s="59"/>
      <c r="FP7" s="61"/>
      <c r="FQ7" s="75"/>
      <c r="FR7" s="61"/>
      <c r="FS7" s="61"/>
      <c r="FT7" s="61"/>
      <c r="FU7" s="59"/>
      <c r="FV7" s="61"/>
      <c r="FW7" s="75"/>
      <c r="FX7" s="61"/>
      <c r="FY7" s="61"/>
      <c r="FZ7" s="75"/>
      <c r="GC7" s="59"/>
      <c r="GD7" s="61"/>
      <c r="GE7" s="61"/>
      <c r="GF7" s="61"/>
      <c r="GG7" s="61"/>
      <c r="GH7" s="61"/>
      <c r="GI7" s="61"/>
      <c r="GJ7" s="75"/>
      <c r="GK7" s="74"/>
      <c r="GL7" s="62"/>
      <c r="GM7" s="61"/>
      <c r="GN7" s="61"/>
      <c r="GO7" s="61"/>
      <c r="GP7" s="75"/>
      <c r="GQ7" s="61"/>
      <c r="GR7" s="61"/>
      <c r="GS7" s="61"/>
      <c r="GT7" s="61"/>
      <c r="GU7" s="61"/>
      <c r="GV7" s="59"/>
      <c r="GW7" s="61"/>
      <c r="GX7" s="61"/>
      <c r="GY7" s="75"/>
      <c r="GZ7" s="61"/>
      <c r="HA7" s="61"/>
      <c r="HB7" s="61"/>
      <c r="HC7" s="61"/>
      <c r="HD7" s="59"/>
      <c r="HE7" s="61"/>
      <c r="HF7" s="61"/>
      <c r="HG7" s="61"/>
      <c r="HH7" s="59"/>
      <c r="HI7" s="61"/>
      <c r="HJ7" s="61"/>
      <c r="HK7" s="75"/>
      <c r="HM7" s="59"/>
      <c r="HN7" s="61"/>
      <c r="HO7" s="61"/>
      <c r="HP7" s="61"/>
      <c r="HQ7" s="61"/>
      <c r="HR7" s="61"/>
      <c r="HS7" s="59"/>
      <c r="HT7" s="61"/>
      <c r="HU7" s="61"/>
      <c r="HV7" s="61"/>
      <c r="HW7" s="61"/>
      <c r="HX7" s="61"/>
      <c r="HY7" s="59"/>
      <c r="HZ7" s="61"/>
      <c r="IA7" s="61"/>
      <c r="IB7" s="61"/>
      <c r="IC7" s="61"/>
      <c r="ID7" s="61"/>
      <c r="IE7" s="59"/>
      <c r="IF7" s="61"/>
      <c r="IG7" s="61"/>
      <c r="IH7" s="61"/>
      <c r="II7" s="75"/>
      <c r="IJ7" s="59"/>
      <c r="IK7" s="61"/>
      <c r="IL7" s="61"/>
      <c r="IM7" s="61"/>
      <c r="IN7" s="61"/>
      <c r="IO7" s="75"/>
      <c r="IP7" s="59"/>
      <c r="IQ7" s="61"/>
      <c r="IR7" s="61"/>
      <c r="IS7" s="61"/>
      <c r="IT7" s="61"/>
      <c r="IU7" s="75"/>
      <c r="IX7" s="189" t="s">
        <v>90</v>
      </c>
      <c r="IY7" s="189" t="s">
        <v>90</v>
      </c>
      <c r="IZ7" s="188" t="s">
        <v>90</v>
      </c>
      <c r="JA7" s="188" t="s">
        <v>90</v>
      </c>
      <c r="JB7" s="189" t="s">
        <v>89</v>
      </c>
      <c r="JC7" s="189" t="s">
        <v>89</v>
      </c>
      <c r="JD7" s="188" t="s">
        <v>89</v>
      </c>
      <c r="JE7" s="188" t="s">
        <v>89</v>
      </c>
    </row>
    <row r="8" spans="1:265" x14ac:dyDescent="0.3">
      <c r="A8" s="74">
        <v>1896</v>
      </c>
      <c r="B8" s="123"/>
      <c r="C8" s="123"/>
      <c r="D8" s="123"/>
      <c r="E8" s="122"/>
      <c r="F8" s="122"/>
      <c r="G8" s="122"/>
      <c r="H8" s="122"/>
      <c r="I8" s="122"/>
      <c r="J8" s="122"/>
      <c r="K8" s="174"/>
      <c r="L8">
        <v>1896</v>
      </c>
      <c r="M8" s="78"/>
      <c r="N8" s="78"/>
      <c r="O8" s="78"/>
      <c r="Q8" s="118"/>
      <c r="U8" s="78"/>
      <c r="V8" s="117"/>
      <c r="W8" s="117"/>
      <c r="X8" s="117"/>
      <c r="Y8" s="171"/>
      <c r="Z8" s="114"/>
      <c r="AA8" s="74">
        <v>1896</v>
      </c>
      <c r="AU8" s="111">
        <v>4882.3547494601753</v>
      </c>
      <c r="BE8" s="178" t="s">
        <v>116</v>
      </c>
      <c r="BF8" s="179">
        <v>15497.700119822763</v>
      </c>
      <c r="BG8" s="179">
        <v>13852.549847039858</v>
      </c>
      <c r="BH8" s="179">
        <f t="shared" si="1"/>
        <v>11752.849603974792</v>
      </c>
      <c r="BJ8" s="74">
        <v>1896</v>
      </c>
      <c r="BK8" s="61"/>
      <c r="BL8" s="61"/>
      <c r="BM8" s="61"/>
      <c r="BN8" s="61"/>
      <c r="BO8" s="61"/>
      <c r="BP8" s="61"/>
      <c r="BQ8" s="61"/>
      <c r="BR8" s="61"/>
      <c r="BS8" s="75"/>
      <c r="BT8" s="60"/>
      <c r="BU8" s="62"/>
      <c r="BV8" s="62"/>
      <c r="BW8" s="62"/>
      <c r="BX8" s="62"/>
      <c r="BY8" s="62"/>
      <c r="BZ8" s="62"/>
      <c r="CA8" s="60"/>
      <c r="CB8" s="62"/>
      <c r="CC8" s="62"/>
      <c r="CD8" s="62"/>
      <c r="CE8" s="62"/>
      <c r="CF8" s="62"/>
      <c r="CG8" s="170"/>
      <c r="CH8" s="62"/>
      <c r="CI8" s="56" t="s">
        <v>115</v>
      </c>
      <c r="CJ8" s="187">
        <v>0.7257488817910368</v>
      </c>
      <c r="CK8" s="186">
        <v>0.13891092392023061</v>
      </c>
      <c r="CL8" s="186">
        <v>6.9743117064491086E-2</v>
      </c>
      <c r="CM8" s="186">
        <v>6.5597068159088556E-2</v>
      </c>
      <c r="CN8" s="185">
        <f t="shared" ref="CN8:CN19" si="2">CL8+CM8</f>
        <v>0.13534018522357966</v>
      </c>
      <c r="CO8" s="187">
        <v>0.77779102597139171</v>
      </c>
      <c r="CP8" s="186">
        <v>8.6571581329157737E-2</v>
      </c>
      <c r="CQ8" s="186">
        <v>2.8057812382779202E-2</v>
      </c>
      <c r="CR8" s="186">
        <v>0.10757955055614234</v>
      </c>
      <c r="CS8" s="185">
        <f t="shared" ref="CS8:CS19" si="3">CQ8+CR8</f>
        <v>0.13563736293892154</v>
      </c>
      <c r="CT8" s="187">
        <v>0.83431289006638065</v>
      </c>
      <c r="CU8" s="186">
        <v>2.8124800815023322E-2</v>
      </c>
      <c r="CV8" s="186">
        <v>7.4125108538223045E-2</v>
      </c>
      <c r="CW8" s="186">
        <v>6.3437182148258831E-2</v>
      </c>
      <c r="CX8" s="185">
        <f t="shared" ref="CX8:CX19" si="4">CV8+CW8</f>
        <v>0.13756229068648188</v>
      </c>
      <c r="CY8" s="187">
        <v>0.8560685605636067</v>
      </c>
      <c r="CZ8" s="186">
        <v>3.1262950326326401E-2</v>
      </c>
      <c r="DA8" s="186">
        <v>7.2924122089944116E-2</v>
      </c>
      <c r="DB8" s="186">
        <v>3.974437492356115E-2</v>
      </c>
      <c r="DC8" s="185">
        <f t="shared" ref="DC8:DC19" si="5">DA8+DB8</f>
        <v>0.11266849701350526</v>
      </c>
      <c r="DD8" s="61"/>
      <c r="DE8" s="180"/>
      <c r="DF8" s="59"/>
      <c r="DG8" s="61"/>
      <c r="DH8" s="61"/>
      <c r="DI8" s="61"/>
      <c r="DJ8" s="61"/>
      <c r="DK8" s="61"/>
      <c r="DL8" s="61"/>
      <c r="DM8" s="75"/>
      <c r="DV8" s="59"/>
      <c r="DW8" s="61"/>
      <c r="DX8" s="61"/>
      <c r="DY8" s="61"/>
      <c r="DZ8" s="61"/>
      <c r="EA8" s="61"/>
      <c r="EB8" s="61"/>
      <c r="EC8" s="75"/>
      <c r="EL8" s="59"/>
      <c r="EM8" s="61"/>
      <c r="EN8" s="61"/>
      <c r="EO8" s="61"/>
      <c r="EP8" s="61"/>
      <c r="EQ8" s="61"/>
      <c r="ER8" s="61"/>
      <c r="ES8" s="75"/>
      <c r="ET8" s="59"/>
      <c r="EU8" s="61"/>
      <c r="EV8" s="61"/>
      <c r="EW8" s="61"/>
      <c r="EX8" s="61"/>
      <c r="EY8" s="61"/>
      <c r="EZ8" s="61"/>
      <c r="FA8" s="75"/>
      <c r="FB8" s="59"/>
      <c r="FC8" s="61"/>
      <c r="FD8" s="61"/>
      <c r="FE8" s="61"/>
      <c r="FF8" s="61"/>
      <c r="FG8" s="61"/>
      <c r="FH8" s="61"/>
      <c r="FI8" s="75"/>
      <c r="FK8" s="84">
        <v>1896</v>
      </c>
      <c r="FL8" s="59"/>
      <c r="FM8" s="61"/>
      <c r="FN8" s="61"/>
      <c r="FO8" s="59"/>
      <c r="FP8" s="61"/>
      <c r="FQ8" s="75"/>
      <c r="FR8" s="61"/>
      <c r="FS8" s="61"/>
      <c r="FT8" s="61"/>
      <c r="FU8" s="59"/>
      <c r="FV8" s="61"/>
      <c r="FW8" s="75"/>
      <c r="FX8" s="61"/>
      <c r="FY8" s="61"/>
      <c r="FZ8" s="75"/>
      <c r="GC8" s="59"/>
      <c r="GD8" s="61"/>
      <c r="GE8" s="61"/>
      <c r="GF8" s="61"/>
      <c r="GG8" s="61"/>
      <c r="GH8" s="61"/>
      <c r="GI8" s="61"/>
      <c r="GJ8" s="75"/>
      <c r="GK8" s="74">
        <v>1896</v>
      </c>
      <c r="GL8" s="84"/>
      <c r="GM8" s="61"/>
      <c r="GN8" s="61"/>
      <c r="GO8" s="61"/>
      <c r="GP8" s="75"/>
      <c r="GQ8" s="61">
        <v>20</v>
      </c>
      <c r="GR8" s="134">
        <v>1.006929874420166</v>
      </c>
      <c r="GS8" s="133">
        <v>0.95535671710968018</v>
      </c>
      <c r="GT8" s="133">
        <v>1.5159429311752319</v>
      </c>
      <c r="GU8" s="132">
        <v>1.3910256624221802</v>
      </c>
      <c r="GV8" s="134">
        <v>1.6198900927942337</v>
      </c>
      <c r="GW8" s="133">
        <v>1.5499613941313291</v>
      </c>
      <c r="GX8" s="133">
        <v>1.2484879951106547</v>
      </c>
      <c r="GY8" s="132">
        <v>1.221067045676173</v>
      </c>
      <c r="GZ8" s="134">
        <v>1.745751324005318</v>
      </c>
      <c r="HA8" s="133">
        <v>1.5925068337853217</v>
      </c>
      <c r="HB8" s="133">
        <v>1.264013258664096</v>
      </c>
      <c r="HC8" s="132">
        <v>1.2294188191171924</v>
      </c>
      <c r="HD8" s="134">
        <v>0.62345736091825343</v>
      </c>
      <c r="HE8" s="133">
        <v>0.93293123414623291</v>
      </c>
      <c r="HF8" s="133">
        <v>1.0496643344351986</v>
      </c>
      <c r="HG8" s="133">
        <v>1.0494152178214016</v>
      </c>
      <c r="HH8" s="59"/>
      <c r="HI8" s="61"/>
      <c r="HJ8" s="61"/>
      <c r="HK8" s="75"/>
      <c r="HM8" s="59">
        <v>20</v>
      </c>
      <c r="HN8" s="133">
        <v>0.37165592390242891</v>
      </c>
      <c r="HO8" s="172">
        <v>0.3369643758091514</v>
      </c>
      <c r="HP8" s="172">
        <v>0.24082476411820736</v>
      </c>
      <c r="HQ8" s="172">
        <v>0.23000937552041545</v>
      </c>
      <c r="HR8" s="172">
        <v>0.23304467252306957</v>
      </c>
      <c r="HS8" s="59">
        <v>20</v>
      </c>
      <c r="HT8" s="133">
        <v>0.42608702765499573</v>
      </c>
      <c r="HU8" s="172">
        <v>0.36404137811404136</v>
      </c>
      <c r="HV8" s="172">
        <v>0.27806214913415184</v>
      </c>
      <c r="HW8" s="172">
        <v>0.28066514060451686</v>
      </c>
      <c r="HX8" s="172">
        <v>0.27313699867335006</v>
      </c>
      <c r="HY8" s="59">
        <v>20</v>
      </c>
      <c r="HZ8" s="133">
        <v>0.13444364467415215</v>
      </c>
      <c r="IA8" s="172">
        <v>0.19449759069166633</v>
      </c>
      <c r="IB8" s="172">
        <v>6.9976475255013368E-2</v>
      </c>
      <c r="IC8" s="172">
        <v>5.7042191501231597E-2</v>
      </c>
      <c r="ID8" s="172">
        <v>5.5727364883934413E-2</v>
      </c>
      <c r="IE8" s="59"/>
      <c r="IF8" s="61"/>
      <c r="IG8" s="61"/>
      <c r="IH8" s="61"/>
      <c r="II8" s="75"/>
      <c r="IJ8" s="59"/>
      <c r="IK8" s="61"/>
      <c r="IL8" s="61"/>
      <c r="IM8" s="61"/>
      <c r="IN8" s="61"/>
      <c r="IO8" s="75"/>
      <c r="IP8" s="59"/>
      <c r="IQ8" s="61"/>
      <c r="IR8" s="61"/>
      <c r="IS8" s="61"/>
      <c r="IT8" s="61"/>
      <c r="IU8" s="75"/>
      <c r="IW8">
        <v>1900</v>
      </c>
      <c r="IX8" s="76">
        <v>0.92825434684753416</v>
      </c>
      <c r="IY8" s="76">
        <v>0.84051698446273804</v>
      </c>
      <c r="IZ8" s="118">
        <v>0.50028020143508911</v>
      </c>
      <c r="JA8" s="114">
        <v>0.27246734623048791</v>
      </c>
      <c r="JB8" s="114">
        <v>0.60282928824424742</v>
      </c>
      <c r="JC8" s="114">
        <v>0.52361208200454712</v>
      </c>
      <c r="JD8" s="114">
        <v>0.22047635912895203</v>
      </c>
      <c r="JE8" s="114">
        <v>7.8147239213178218E-2</v>
      </c>
    </row>
    <row r="9" spans="1:265" x14ac:dyDescent="0.3">
      <c r="A9" s="74">
        <v>1897</v>
      </c>
      <c r="B9" s="123"/>
      <c r="C9" s="123"/>
      <c r="D9" s="123"/>
      <c r="E9" s="122"/>
      <c r="F9" s="122"/>
      <c r="G9" s="122"/>
      <c r="H9" s="122"/>
      <c r="I9" s="122"/>
      <c r="J9" s="122"/>
      <c r="K9" s="174"/>
      <c r="L9">
        <v>1897</v>
      </c>
      <c r="M9" s="78"/>
      <c r="N9" s="78"/>
      <c r="O9" s="78"/>
      <c r="Q9" s="118"/>
      <c r="U9" s="78"/>
      <c r="V9" s="117"/>
      <c r="W9" s="117"/>
      <c r="X9" s="117"/>
      <c r="Y9" s="171"/>
      <c r="Z9" s="114"/>
      <c r="AA9" s="74">
        <v>1897</v>
      </c>
      <c r="AU9" s="111">
        <v>4808.5579431194337</v>
      </c>
      <c r="BE9" s="178" t="s">
        <v>114</v>
      </c>
      <c r="BF9" s="179">
        <v>38850.267755237859</v>
      </c>
      <c r="BG9" s="179">
        <v>62358.971774672398</v>
      </c>
      <c r="BH9" s="179">
        <f t="shared" si="1"/>
        <v>52906.910627926431</v>
      </c>
      <c r="BJ9" s="74">
        <v>1897</v>
      </c>
      <c r="BK9" s="61"/>
      <c r="BL9" s="61"/>
      <c r="BM9" s="61"/>
      <c r="BN9" s="61"/>
      <c r="BO9" s="61"/>
      <c r="BP9" s="61"/>
      <c r="BQ9" s="61"/>
      <c r="BR9" s="61"/>
      <c r="BS9" s="75"/>
      <c r="BT9" s="60"/>
      <c r="BU9" s="62"/>
      <c r="BV9" s="62"/>
      <c r="BW9" s="62"/>
      <c r="BX9" s="62"/>
      <c r="BY9" s="62"/>
      <c r="BZ9" s="62"/>
      <c r="CA9" s="60"/>
      <c r="CB9" s="62"/>
      <c r="CC9" s="62"/>
      <c r="CD9" s="62"/>
      <c r="CE9" s="62"/>
      <c r="CF9" s="62"/>
      <c r="CG9" s="170"/>
      <c r="CH9" s="62"/>
      <c r="CI9" s="56" t="s">
        <v>82</v>
      </c>
      <c r="CJ9" s="187">
        <v>0.84582215578629028</v>
      </c>
      <c r="CK9" s="186">
        <v>7.6418903064444474E-2</v>
      </c>
      <c r="CL9" s="186">
        <v>4.0485876790182507E-2</v>
      </c>
      <c r="CM9" s="186">
        <v>3.7273045543283458E-2</v>
      </c>
      <c r="CN9" s="185">
        <f t="shared" si="2"/>
        <v>7.7758922333465957E-2</v>
      </c>
      <c r="CO9" s="187">
        <v>0.83497262874599298</v>
      </c>
      <c r="CP9" s="186">
        <v>7.5813667972044863E-2</v>
      </c>
      <c r="CQ9" s="186">
        <v>2.0440391871463758E-2</v>
      </c>
      <c r="CR9" s="186">
        <v>6.8773333636923006E-2</v>
      </c>
      <c r="CS9" s="185">
        <f t="shared" si="3"/>
        <v>8.9213725508386771E-2</v>
      </c>
      <c r="CT9" s="187">
        <v>0.85750079892823516</v>
      </c>
      <c r="CU9" s="186">
        <v>2.7276894392210496E-2</v>
      </c>
      <c r="CV9" s="186">
        <v>5.8785300661951471E-2</v>
      </c>
      <c r="CW9" s="186">
        <v>5.6436988511051014E-2</v>
      </c>
      <c r="CX9" s="185">
        <f t="shared" si="4"/>
        <v>0.11522228917300248</v>
      </c>
      <c r="CY9" s="187">
        <v>0.88704839027700755</v>
      </c>
      <c r="CZ9" s="186">
        <v>2.2176739655881909E-2</v>
      </c>
      <c r="DA9" s="186">
        <v>5.6587674950513367E-2</v>
      </c>
      <c r="DB9" s="186">
        <v>3.418724744193561E-2</v>
      </c>
      <c r="DC9" s="185">
        <f t="shared" si="5"/>
        <v>9.077492239244897E-2</v>
      </c>
      <c r="DD9" s="61"/>
      <c r="DE9" s="180"/>
      <c r="DF9" s="59"/>
      <c r="DG9" s="61"/>
      <c r="DH9" s="61"/>
      <c r="DI9" s="61"/>
      <c r="DJ9" s="61"/>
      <c r="DK9" s="61"/>
      <c r="DL9" s="61"/>
      <c r="DM9" s="75"/>
      <c r="DV9" s="59"/>
      <c r="DW9" s="61"/>
      <c r="DX9" s="61"/>
      <c r="DY9" s="61"/>
      <c r="DZ9" s="61"/>
      <c r="EA9" s="61"/>
      <c r="EB9" s="61"/>
      <c r="EC9" s="75"/>
      <c r="EL9" s="59"/>
      <c r="EM9" s="61"/>
      <c r="EN9" s="61"/>
      <c r="EO9" s="61"/>
      <c r="EP9" s="61"/>
      <c r="EQ9" s="61"/>
      <c r="ER9" s="61"/>
      <c r="ES9" s="75"/>
      <c r="ET9" s="59"/>
      <c r="EU9" s="61"/>
      <c r="EV9" s="61"/>
      <c r="EW9" s="61"/>
      <c r="EX9" s="61"/>
      <c r="EY9" s="61"/>
      <c r="EZ9" s="61"/>
      <c r="FA9" s="75"/>
      <c r="FB9" s="59"/>
      <c r="FC9" s="61"/>
      <c r="FD9" s="61"/>
      <c r="FE9" s="61"/>
      <c r="FF9" s="61"/>
      <c r="FG9" s="61"/>
      <c r="FH9" s="61"/>
      <c r="FI9" s="75"/>
      <c r="FK9" s="84">
        <v>1897</v>
      </c>
      <c r="FL9" s="59"/>
      <c r="FM9" s="61"/>
      <c r="FN9" s="61"/>
      <c r="FO9" s="59"/>
      <c r="FP9" s="61"/>
      <c r="FQ9" s="75"/>
      <c r="FR9" s="61"/>
      <c r="FS9" s="61"/>
      <c r="FT9" s="61"/>
      <c r="FU9" s="59"/>
      <c r="FV9" s="61"/>
      <c r="FW9" s="75"/>
      <c r="FX9" s="61"/>
      <c r="FY9" s="61"/>
      <c r="FZ9" s="75"/>
      <c r="GC9" s="59"/>
      <c r="GD9" s="61"/>
      <c r="GE9" s="61"/>
      <c r="GF9" s="61"/>
      <c r="GG9" s="61"/>
      <c r="GH9" s="61"/>
      <c r="GI9" s="61"/>
      <c r="GJ9" s="75"/>
      <c r="GK9" s="74">
        <v>1897</v>
      </c>
      <c r="GL9" s="84"/>
      <c r="GM9" s="61"/>
      <c r="GN9" s="61"/>
      <c r="GO9" s="61"/>
      <c r="GP9" s="75"/>
      <c r="GQ9" s="61">
        <v>21</v>
      </c>
      <c r="GR9" s="134">
        <v>0.74823087453842163</v>
      </c>
      <c r="GS9" s="133">
        <v>1.0354622602462769</v>
      </c>
      <c r="GT9" s="133">
        <v>1.3474791049957275</v>
      </c>
      <c r="GU9" s="132">
        <v>1.3497745990753174</v>
      </c>
      <c r="GV9" s="134">
        <v>1.6367792938691192</v>
      </c>
      <c r="GW9" s="133">
        <v>1.6115064142089393</v>
      </c>
      <c r="GX9" s="133">
        <v>1.2471005447398422</v>
      </c>
      <c r="GY9" s="132">
        <v>1.2147135326823144</v>
      </c>
      <c r="GZ9" s="134">
        <v>1.8216934574307022</v>
      </c>
      <c r="HA9" s="133">
        <v>1.616980994617367</v>
      </c>
      <c r="HB9" s="133">
        <v>1.263521117034758</v>
      </c>
      <c r="HC9" s="132">
        <v>1.2272974680263751</v>
      </c>
      <c r="HD9" s="134">
        <v>0.63900817095762308</v>
      </c>
      <c r="HE9" s="133">
        <v>0.93477414552337346</v>
      </c>
      <c r="HF9" s="133">
        <v>1.0445368868629954</v>
      </c>
      <c r="HG9" s="133">
        <v>1.0349736065041619</v>
      </c>
      <c r="HH9" s="59"/>
      <c r="HI9" s="61"/>
      <c r="HJ9" s="61"/>
      <c r="HK9" s="75"/>
      <c r="HM9" s="59">
        <v>21</v>
      </c>
      <c r="HN9" s="133">
        <v>0.41230916844783216</v>
      </c>
      <c r="HO9" s="172">
        <v>0.37093031453174069</v>
      </c>
      <c r="HP9" s="172">
        <v>0.27863447901481075</v>
      </c>
      <c r="HQ9" s="172">
        <v>0.26242568724103066</v>
      </c>
      <c r="HR9" s="172">
        <v>0.2735184403461679</v>
      </c>
      <c r="HS9" s="59">
        <v>21</v>
      </c>
      <c r="HT9" s="133">
        <v>0.47467091116472176</v>
      </c>
      <c r="HU9" s="172">
        <v>0.40427430864253422</v>
      </c>
      <c r="HV9" s="172">
        <v>0.32406276335542133</v>
      </c>
      <c r="HW9" s="172">
        <v>0.32074531236649567</v>
      </c>
      <c r="HX9" s="172">
        <v>0.32109886320310244</v>
      </c>
      <c r="HY9" s="59">
        <v>21</v>
      </c>
      <c r="HZ9" s="133">
        <v>0.15340322813637508</v>
      </c>
      <c r="IA9" s="172">
        <v>0.21122002829032832</v>
      </c>
      <c r="IB9" s="172">
        <v>8.1594937127465517E-2</v>
      </c>
      <c r="IC9" s="172">
        <v>6.4510789954149994E-2</v>
      </c>
      <c r="ID9" s="172">
        <v>6.8626141143973765E-2</v>
      </c>
      <c r="IE9" s="59"/>
      <c r="IF9" s="61"/>
      <c r="IG9" s="61"/>
      <c r="IH9" s="61"/>
      <c r="II9" s="75"/>
      <c r="IJ9" s="59"/>
      <c r="IK9" s="61"/>
      <c r="IL9" s="61"/>
      <c r="IM9" s="61"/>
      <c r="IN9" s="61"/>
      <c r="IO9" s="75"/>
      <c r="IP9" s="59"/>
      <c r="IQ9" s="61"/>
      <c r="IR9" s="61"/>
      <c r="IS9" s="61"/>
      <c r="IT9" s="61"/>
      <c r="IU9" s="75"/>
      <c r="IW9">
        <v>1901</v>
      </c>
      <c r="IY9" s="76"/>
      <c r="IZ9" s="118"/>
      <c r="JA9" s="114"/>
      <c r="JB9" s="114"/>
      <c r="JC9" s="114"/>
      <c r="JD9" s="114"/>
      <c r="JE9" s="114"/>
    </row>
    <row r="10" spans="1:265" x14ac:dyDescent="0.3">
      <c r="A10" s="74">
        <v>1898</v>
      </c>
      <c r="B10" s="123"/>
      <c r="C10" s="123"/>
      <c r="D10" s="123"/>
      <c r="E10" s="122"/>
      <c r="F10" s="122"/>
      <c r="G10" s="122"/>
      <c r="H10" s="122"/>
      <c r="I10" s="122"/>
      <c r="J10" s="122"/>
      <c r="K10" s="174"/>
      <c r="L10">
        <v>1898</v>
      </c>
      <c r="M10" s="78"/>
      <c r="N10" s="78"/>
      <c r="O10" s="78"/>
      <c r="Q10" s="118"/>
      <c r="U10" s="78"/>
      <c r="V10" s="117"/>
      <c r="W10" s="117"/>
      <c r="X10" s="117"/>
      <c r="Y10" s="171"/>
      <c r="Z10" s="114"/>
      <c r="AA10" s="74">
        <v>1898</v>
      </c>
      <c r="AU10" s="111">
        <v>5022.461927788946</v>
      </c>
      <c r="BE10" s="178" t="s">
        <v>113</v>
      </c>
      <c r="BF10" s="179">
        <v>109193.91194049433</v>
      </c>
      <c r="BG10" s="179">
        <v>292523.25118519523</v>
      </c>
      <c r="BH10" s="179">
        <f t="shared" si="1"/>
        <v>248184.03938679927</v>
      </c>
      <c r="BJ10" s="74">
        <v>1898</v>
      </c>
      <c r="BK10" s="61"/>
      <c r="BL10" s="61"/>
      <c r="BM10" s="61"/>
      <c r="BN10" s="61"/>
      <c r="BO10" s="61"/>
      <c r="BP10" s="61"/>
      <c r="BQ10" s="61"/>
      <c r="BR10" s="61"/>
      <c r="BS10" s="75"/>
      <c r="BT10" s="60"/>
      <c r="BU10" s="62"/>
      <c r="BV10" s="62"/>
      <c r="BW10" s="62"/>
      <c r="BX10" s="62"/>
      <c r="BY10" s="62"/>
      <c r="BZ10" s="62"/>
      <c r="CA10" s="60"/>
      <c r="CB10" s="62"/>
      <c r="CC10" s="62"/>
      <c r="CD10" s="62"/>
      <c r="CE10" s="62"/>
      <c r="CF10" s="62"/>
      <c r="CG10" s="170"/>
      <c r="CH10" s="62"/>
      <c r="CI10" s="56" t="s">
        <v>81</v>
      </c>
      <c r="CJ10" s="187">
        <v>0.84662876219877303</v>
      </c>
      <c r="CK10" s="186">
        <v>7.9951410200632927E-2</v>
      </c>
      <c r="CL10" s="186">
        <v>3.8242471311812312E-2</v>
      </c>
      <c r="CM10" s="186">
        <v>3.5177320935338333E-2</v>
      </c>
      <c r="CN10" s="185">
        <f t="shared" si="2"/>
        <v>7.3419792247150645E-2</v>
      </c>
      <c r="CO10" s="187">
        <v>0.84073336552656741</v>
      </c>
      <c r="CP10" s="186">
        <v>6.7707040386360953E-2</v>
      </c>
      <c r="CQ10" s="186">
        <v>1.9349195021449949E-2</v>
      </c>
      <c r="CR10" s="186">
        <v>7.2210421270777161E-2</v>
      </c>
      <c r="CS10" s="185">
        <f t="shared" si="3"/>
        <v>9.1559616292227114E-2</v>
      </c>
      <c r="CT10" s="187">
        <v>0.84857167379030718</v>
      </c>
      <c r="CU10" s="186">
        <v>2.742348313608238E-2</v>
      </c>
      <c r="CV10" s="186">
        <v>6.3442782107890533E-2</v>
      </c>
      <c r="CW10" s="186">
        <v>6.0562080857429888E-2</v>
      </c>
      <c r="CX10" s="185">
        <f t="shared" si="4"/>
        <v>0.12400486296532043</v>
      </c>
      <c r="CY10" s="187">
        <v>0.88295546995221763</v>
      </c>
      <c r="CZ10" s="186">
        <v>2.0392577169635318E-2</v>
      </c>
      <c r="DA10" s="186">
        <v>6.1081367992323644E-2</v>
      </c>
      <c r="DB10" s="186">
        <v>3.5570559493598698E-2</v>
      </c>
      <c r="DC10" s="185">
        <f t="shared" si="5"/>
        <v>9.6651927485922343E-2</v>
      </c>
      <c r="DD10" s="61"/>
      <c r="DE10" s="180"/>
      <c r="DF10" s="59"/>
      <c r="DG10" s="61"/>
      <c r="DH10" s="61"/>
      <c r="DI10" s="61"/>
      <c r="DJ10" s="61"/>
      <c r="DK10" s="61"/>
      <c r="DL10" s="61"/>
      <c r="DM10" s="75"/>
      <c r="DV10" s="59"/>
      <c r="DW10" s="61"/>
      <c r="DX10" s="61"/>
      <c r="DY10" s="61"/>
      <c r="DZ10" s="61"/>
      <c r="EA10" s="61"/>
      <c r="EB10" s="61"/>
      <c r="EC10" s="75"/>
      <c r="EL10" s="59"/>
      <c r="EM10" s="61"/>
      <c r="EN10" s="61"/>
      <c r="EO10" s="61"/>
      <c r="EP10" s="61"/>
      <c r="EQ10" s="61"/>
      <c r="ER10" s="61"/>
      <c r="ES10" s="75"/>
      <c r="ET10" s="59"/>
      <c r="EU10" s="61"/>
      <c r="EV10" s="61"/>
      <c r="EW10" s="61"/>
      <c r="EX10" s="61"/>
      <c r="EY10" s="61"/>
      <c r="EZ10" s="61"/>
      <c r="FA10" s="75"/>
      <c r="FB10" s="59"/>
      <c r="FC10" s="61"/>
      <c r="FD10" s="61"/>
      <c r="FE10" s="61"/>
      <c r="FF10" s="61"/>
      <c r="FG10" s="61"/>
      <c r="FH10" s="61"/>
      <c r="FI10" s="75"/>
      <c r="FK10" s="84">
        <v>1898</v>
      </c>
      <c r="FL10" s="59"/>
      <c r="FM10" s="61"/>
      <c r="FN10" s="61"/>
      <c r="FO10" s="59"/>
      <c r="FP10" s="61"/>
      <c r="FQ10" s="75"/>
      <c r="FR10" s="61"/>
      <c r="FS10" s="61"/>
      <c r="FT10" s="61"/>
      <c r="FU10" s="59"/>
      <c r="FV10" s="61"/>
      <c r="FW10" s="75"/>
      <c r="FX10" s="61"/>
      <c r="FY10" s="61"/>
      <c r="FZ10" s="75"/>
      <c r="GC10" s="59"/>
      <c r="GD10" s="61"/>
      <c r="GE10" s="61"/>
      <c r="GF10" s="61"/>
      <c r="GG10" s="61"/>
      <c r="GH10" s="61"/>
      <c r="GI10" s="61"/>
      <c r="GJ10" s="75"/>
      <c r="GK10" s="74">
        <v>1898</v>
      </c>
      <c r="GL10" s="84"/>
      <c r="GM10" s="61"/>
      <c r="GN10" s="61"/>
      <c r="GO10" s="61"/>
      <c r="GP10" s="75"/>
      <c r="GQ10" s="61">
        <v>22</v>
      </c>
      <c r="GR10" s="134">
        <v>1.2124752998352051</v>
      </c>
      <c r="GS10" s="133">
        <v>1.3263739347457886</v>
      </c>
      <c r="GT10" s="133">
        <v>1.3396632671356201</v>
      </c>
      <c r="GU10" s="132">
        <v>1.1865583658218384</v>
      </c>
      <c r="GV10" s="134">
        <v>1.7222245357008004</v>
      </c>
      <c r="GW10" s="133">
        <v>1.667093807781026</v>
      </c>
      <c r="GX10" s="133">
        <v>1.2517175557992406</v>
      </c>
      <c r="GY10" s="132">
        <v>1.2131803899036226</v>
      </c>
      <c r="GZ10" s="134">
        <v>1.9559858961958418</v>
      </c>
      <c r="HA10" s="133">
        <v>1.6880059274309751</v>
      </c>
      <c r="HB10" s="133">
        <v>1.2705159801315009</v>
      </c>
      <c r="HC10" s="132">
        <v>1.2254897081718494</v>
      </c>
      <c r="HD10" s="134">
        <v>0.64284642452217389</v>
      </c>
      <c r="HE10" s="133">
        <v>0.94068279754494</v>
      </c>
      <c r="HF10" s="133">
        <v>1.0235736690808399</v>
      </c>
      <c r="HG10" s="133">
        <v>1.0222819798667253</v>
      </c>
      <c r="HH10" s="59"/>
      <c r="HI10" s="61"/>
      <c r="HJ10" s="61"/>
      <c r="HK10" s="75"/>
      <c r="HM10" s="59">
        <v>22</v>
      </c>
      <c r="HN10" s="133">
        <v>0.45668470633231939</v>
      </c>
      <c r="HO10" s="172">
        <v>0.40840027878285529</v>
      </c>
      <c r="HP10" s="172">
        <v>0.32253797621809543</v>
      </c>
      <c r="HQ10" s="172">
        <v>0.30423145877406277</v>
      </c>
      <c r="HR10" s="172">
        <v>0.32698287024065359</v>
      </c>
      <c r="HS10" s="59">
        <v>22</v>
      </c>
      <c r="HT10" s="133">
        <v>0.52713768775923653</v>
      </c>
      <c r="HU10" s="172">
        <v>0.44778307228544162</v>
      </c>
      <c r="HV10" s="172">
        <v>0.37872988868562429</v>
      </c>
      <c r="HW10" s="172">
        <v>0.37344957473285045</v>
      </c>
      <c r="HX10" s="172">
        <v>0.38598118659932895</v>
      </c>
      <c r="HY10" s="59">
        <v>22</v>
      </c>
      <c r="HZ10" s="133">
        <v>0.17634185180837975</v>
      </c>
      <c r="IA10" s="172">
        <v>0.22984638528215329</v>
      </c>
      <c r="IB10" s="172">
        <v>9.8811112092901374E-2</v>
      </c>
      <c r="IC10" s="172">
        <v>7.7348054673326005E-2</v>
      </c>
      <c r="ID10" s="172">
        <v>8.5619708396904623E-2</v>
      </c>
      <c r="IE10" s="59"/>
      <c r="IF10" s="61"/>
      <c r="IG10" s="61"/>
      <c r="IH10" s="61"/>
      <c r="II10" s="75"/>
      <c r="IJ10" s="59"/>
      <c r="IK10" s="61"/>
      <c r="IL10" s="61"/>
      <c r="IM10" s="61"/>
      <c r="IN10" s="61"/>
      <c r="IO10" s="75"/>
      <c r="IP10" s="59"/>
      <c r="IQ10" s="61"/>
      <c r="IR10" s="61"/>
      <c r="IS10" s="61"/>
      <c r="IT10" s="61"/>
      <c r="IU10" s="75"/>
      <c r="IW10">
        <v>1902</v>
      </c>
      <c r="IY10" s="76">
        <v>0.84051698446273804</v>
      </c>
      <c r="IZ10" s="118"/>
      <c r="JA10" s="114"/>
      <c r="JB10" s="114"/>
      <c r="JC10" s="114">
        <v>0.52361208200454712</v>
      </c>
      <c r="JD10" s="114"/>
      <c r="JE10" s="114"/>
    </row>
    <row r="11" spans="1:265" x14ac:dyDescent="0.3">
      <c r="A11" s="74">
        <v>1899</v>
      </c>
      <c r="B11" s="123"/>
      <c r="C11" s="123"/>
      <c r="D11" s="123"/>
      <c r="E11" s="122"/>
      <c r="F11" s="122"/>
      <c r="G11" s="122"/>
      <c r="H11" s="122"/>
      <c r="I11" s="122"/>
      <c r="J11" s="122"/>
      <c r="K11" s="174"/>
      <c r="L11">
        <v>1899</v>
      </c>
      <c r="M11" s="78"/>
      <c r="N11" s="78"/>
      <c r="O11" s="78"/>
      <c r="Q11" s="118"/>
      <c r="U11" s="78"/>
      <c r="V11" s="117"/>
      <c r="W11" s="117"/>
      <c r="X11" s="117"/>
      <c r="Y11" s="171"/>
      <c r="Z11" s="114"/>
      <c r="AA11" s="74">
        <v>1899</v>
      </c>
      <c r="AU11" s="111">
        <v>5202.9935490758453</v>
      </c>
      <c r="BE11" s="178" t="s">
        <v>112</v>
      </c>
      <c r="BF11" s="179">
        <v>74049.338081082678</v>
      </c>
      <c r="BG11" s="179">
        <v>184813.83149388665</v>
      </c>
      <c r="BH11" s="179">
        <f t="shared" si="1"/>
        <v>156800.67498520078</v>
      </c>
      <c r="BJ11" s="74">
        <v>1899</v>
      </c>
      <c r="BK11" s="61"/>
      <c r="BL11" s="61"/>
      <c r="BM11" s="61"/>
      <c r="BN11" s="61"/>
      <c r="BO11" s="61"/>
      <c r="BP11" s="61"/>
      <c r="BQ11" s="61"/>
      <c r="BR11" s="61"/>
      <c r="BS11" s="75"/>
      <c r="BT11" s="60"/>
      <c r="BU11" s="62"/>
      <c r="BV11" s="62"/>
      <c r="BW11" s="62"/>
      <c r="BX11" s="62"/>
      <c r="BY11" s="62"/>
      <c r="BZ11" s="62"/>
      <c r="CA11" s="60"/>
      <c r="CB11" s="62"/>
      <c r="CC11" s="62"/>
      <c r="CD11" s="62"/>
      <c r="CE11" s="62"/>
      <c r="CF11" s="62"/>
      <c r="CG11" s="170"/>
      <c r="CH11" s="62"/>
      <c r="CI11" s="56" t="s">
        <v>80</v>
      </c>
      <c r="CJ11" s="187">
        <v>0.84955087392059725</v>
      </c>
      <c r="CK11" s="186">
        <v>7.856898102526344E-2</v>
      </c>
      <c r="CL11" s="186">
        <v>3.4300465058190288E-2</v>
      </c>
      <c r="CM11" s="186">
        <v>3.7579624239885839E-2</v>
      </c>
      <c r="CN11" s="185">
        <f t="shared" si="2"/>
        <v>7.1880089298076127E-2</v>
      </c>
      <c r="CO11" s="187">
        <v>0.85241808423373611</v>
      </c>
      <c r="CP11" s="186">
        <v>5.6794455188523649E-2</v>
      </c>
      <c r="CQ11" s="186">
        <v>1.9329115778735594E-2</v>
      </c>
      <c r="CR11" s="186">
        <v>7.1458356224624195E-2</v>
      </c>
      <c r="CS11" s="185">
        <f t="shared" si="3"/>
        <v>9.0787472003359793E-2</v>
      </c>
      <c r="CT11" s="187">
        <v>0.83383002682777074</v>
      </c>
      <c r="CU11" s="186">
        <v>3.023888809583555E-2</v>
      </c>
      <c r="CV11" s="186">
        <v>6.5354195157568698E-2</v>
      </c>
      <c r="CW11" s="186">
        <v>7.0576875104252479E-2</v>
      </c>
      <c r="CX11" s="185">
        <f t="shared" si="4"/>
        <v>0.13593107026182116</v>
      </c>
      <c r="CY11" s="187">
        <v>0.87366006850880584</v>
      </c>
      <c r="CZ11" s="186">
        <v>2.0461163170581036E-2</v>
      </c>
      <c r="DA11" s="186">
        <v>6.643130353872434E-2</v>
      </c>
      <c r="DB11" s="186">
        <v>3.944747823105E-2</v>
      </c>
      <c r="DC11" s="185">
        <f t="shared" si="5"/>
        <v>0.10587878176977433</v>
      </c>
      <c r="DD11" s="61"/>
      <c r="DE11" s="180"/>
      <c r="DF11" s="59"/>
      <c r="DG11" s="61"/>
      <c r="DH11" s="61"/>
      <c r="DI11" s="61"/>
      <c r="DJ11" s="61"/>
      <c r="DK11" s="61"/>
      <c r="DL11" s="61"/>
      <c r="DM11" s="75"/>
      <c r="DV11" s="59"/>
      <c r="DW11" s="61"/>
      <c r="DX11" s="61"/>
      <c r="DY11" s="61"/>
      <c r="DZ11" s="61"/>
      <c r="EA11" s="61"/>
      <c r="EB11" s="61"/>
      <c r="EC11" s="75"/>
      <c r="EL11" s="59"/>
      <c r="EM11" s="61"/>
      <c r="EN11" s="61"/>
      <c r="EO11" s="61"/>
      <c r="EP11" s="61"/>
      <c r="EQ11" s="61"/>
      <c r="ER11" s="61"/>
      <c r="ES11" s="75"/>
      <c r="ET11" s="59"/>
      <c r="EU11" s="61"/>
      <c r="EV11" s="61"/>
      <c r="EW11" s="61"/>
      <c r="EX11" s="61"/>
      <c r="EY11" s="61"/>
      <c r="EZ11" s="61"/>
      <c r="FA11" s="75"/>
      <c r="FB11" s="59"/>
      <c r="FC11" s="61"/>
      <c r="FD11" s="61"/>
      <c r="FE11" s="61"/>
      <c r="FF11" s="61"/>
      <c r="FG11" s="61"/>
      <c r="FH11" s="61"/>
      <c r="FI11" s="75"/>
      <c r="FK11" s="84">
        <v>1899</v>
      </c>
      <c r="FL11" s="59"/>
      <c r="FM11" s="61"/>
      <c r="FN11" s="61"/>
      <c r="FO11" s="59"/>
      <c r="FP11" s="61"/>
      <c r="FQ11" s="75"/>
      <c r="FR11" s="61"/>
      <c r="FS11" s="61"/>
      <c r="FT11" s="61"/>
      <c r="FU11" s="59"/>
      <c r="FV11" s="61"/>
      <c r="FW11" s="75"/>
      <c r="FX11" s="61"/>
      <c r="FY11" s="61"/>
      <c r="FZ11" s="75"/>
      <c r="GC11" s="59"/>
      <c r="GD11" s="61"/>
      <c r="GE11" s="61"/>
      <c r="GF11" s="61"/>
      <c r="GG11" s="61"/>
      <c r="GH11" s="61"/>
      <c r="GI11" s="61"/>
      <c r="GJ11" s="75"/>
      <c r="GK11" s="74">
        <v>1899</v>
      </c>
      <c r="GL11" s="84"/>
      <c r="GM11" s="61"/>
      <c r="GN11" s="61"/>
      <c r="GO11" s="61"/>
      <c r="GP11" s="75"/>
      <c r="GQ11" s="61">
        <v>23</v>
      </c>
      <c r="GR11" s="134">
        <v>1.2997623682022095</v>
      </c>
      <c r="GS11" s="133">
        <v>1.2713128328323364</v>
      </c>
      <c r="GT11" s="133">
        <v>1.2463816404342651</v>
      </c>
      <c r="GU11" s="132">
        <v>1.1807725429534912</v>
      </c>
      <c r="GV11" s="134">
        <v>1.8375323870673335</v>
      </c>
      <c r="GW11" s="133">
        <v>1.7163358572168068</v>
      </c>
      <c r="GX11" s="133">
        <v>1.2585307282525104</v>
      </c>
      <c r="GY11" s="132">
        <v>1.2180798813136973</v>
      </c>
      <c r="GZ11" s="134">
        <v>2.0920045224674904</v>
      </c>
      <c r="HA11" s="133">
        <v>1.7581503753941135</v>
      </c>
      <c r="HB11" s="133">
        <v>1.2826289820967349</v>
      </c>
      <c r="HC11" s="132">
        <v>1.2284494363138068</v>
      </c>
      <c r="HD11" s="134">
        <v>0.64686591073522837</v>
      </c>
      <c r="HE11" s="133">
        <v>0.94668613710744687</v>
      </c>
      <c r="HF11" s="133">
        <v>1.002452017747135</v>
      </c>
      <c r="HG11" s="133">
        <v>1.0124585866990967</v>
      </c>
      <c r="HH11" s="59"/>
      <c r="HI11" s="61"/>
      <c r="HJ11" s="61"/>
      <c r="HK11" s="75"/>
      <c r="HM11" s="59">
        <v>23</v>
      </c>
      <c r="HN11" s="133">
        <v>0.51068654147174486</v>
      </c>
      <c r="HO11" s="172">
        <v>0.45368815389515144</v>
      </c>
      <c r="HP11" s="172">
        <v>0.37313678612492612</v>
      </c>
      <c r="HQ11" s="172">
        <v>0.36023756977102034</v>
      </c>
      <c r="HR11" s="172">
        <v>0.39598252521827382</v>
      </c>
      <c r="HS11" s="59">
        <v>23</v>
      </c>
      <c r="HT11" s="133">
        <v>0.59098430781530098</v>
      </c>
      <c r="HU11" s="172">
        <v>0.50093618612121393</v>
      </c>
      <c r="HV11" s="172">
        <v>0.44340822699309951</v>
      </c>
      <c r="HW11" s="172">
        <v>0.44728101333757403</v>
      </c>
      <c r="HX11" s="172">
        <v>0.47379067612683906</v>
      </c>
      <c r="HY11" s="59">
        <v>23</v>
      </c>
      <c r="HZ11" s="133">
        <v>0.20136495427197254</v>
      </c>
      <c r="IA11" s="172">
        <v>0.25090347239720295</v>
      </c>
      <c r="IB11" s="172">
        <v>0.12092071340745998</v>
      </c>
      <c r="IC11" s="172">
        <v>9.6458247877078865E-2</v>
      </c>
      <c r="ID11" s="172">
        <v>0.10961875087244437</v>
      </c>
      <c r="IE11" s="59"/>
      <c r="IF11" s="61"/>
      <c r="IG11" s="61"/>
      <c r="IH11" s="61"/>
      <c r="II11" s="75"/>
      <c r="IJ11" s="59"/>
      <c r="IK11" s="61"/>
      <c r="IL11" s="61"/>
      <c r="IM11" s="61"/>
      <c r="IN11" s="61"/>
      <c r="IO11" s="75"/>
      <c r="IP11" s="59"/>
      <c r="IQ11" s="61"/>
      <c r="IR11" s="61"/>
      <c r="IS11" s="61"/>
      <c r="IT11" s="61"/>
      <c r="IU11" s="75"/>
      <c r="IW11">
        <v>1903</v>
      </c>
      <c r="IY11" s="76">
        <v>0.85063254833221436</v>
      </c>
      <c r="IZ11" s="118"/>
      <c r="JA11" s="114"/>
      <c r="JB11" s="114"/>
      <c r="JC11" s="114">
        <v>0.54364752769470215</v>
      </c>
      <c r="JD11" s="114"/>
      <c r="JE11" s="114"/>
    </row>
    <row r="12" spans="1:265" x14ac:dyDescent="0.3">
      <c r="A12" s="74">
        <v>1900</v>
      </c>
      <c r="B12" s="123"/>
      <c r="C12" s="123"/>
      <c r="D12" s="123"/>
      <c r="E12" s="122"/>
      <c r="F12" s="122"/>
      <c r="G12" s="122"/>
      <c r="H12" s="122"/>
      <c r="I12" s="122"/>
      <c r="J12" s="122"/>
      <c r="K12" s="174"/>
      <c r="L12">
        <v>1900</v>
      </c>
      <c r="M12" s="78"/>
      <c r="N12" s="78"/>
      <c r="O12" s="78"/>
      <c r="Q12" s="118"/>
      <c r="U12" s="78"/>
      <c r="V12" s="117"/>
      <c r="W12" s="117"/>
      <c r="X12" s="117"/>
      <c r="Y12" s="171"/>
      <c r="Z12" s="114"/>
      <c r="AA12" s="74">
        <v>1900</v>
      </c>
      <c r="AO12" s="114">
        <v>0.13561485707759857</v>
      </c>
      <c r="AP12" s="114">
        <v>0.36410492658615112</v>
      </c>
      <c r="AQ12" s="114">
        <v>0.50028020143508911</v>
      </c>
      <c r="AR12" s="114">
        <v>0.22047635912895203</v>
      </c>
      <c r="AS12" s="114">
        <f>AQ12-AR12</f>
        <v>0.27980384230613708</v>
      </c>
      <c r="AT12" s="114">
        <v>0.10498857498168945</v>
      </c>
      <c r="AU12" s="111">
        <v>5313.3046915170526</v>
      </c>
      <c r="BE12" s="178" t="s">
        <v>111</v>
      </c>
      <c r="BF12" s="179">
        <v>351445.72122125997</v>
      </c>
      <c r="BG12" s="179">
        <v>1261908.0284069728</v>
      </c>
      <c r="BH12" s="179">
        <f t="shared" si="1"/>
        <v>1070634.3190011859</v>
      </c>
      <c r="BJ12" s="74">
        <v>1900</v>
      </c>
      <c r="BK12" s="61"/>
      <c r="BL12" s="61"/>
      <c r="BM12" s="61"/>
      <c r="BN12" s="61"/>
      <c r="BO12" s="61"/>
      <c r="BP12" s="61"/>
      <c r="BQ12" s="61"/>
      <c r="BR12" s="61"/>
      <c r="BS12" s="75"/>
      <c r="BT12" s="60"/>
      <c r="BU12" s="62"/>
      <c r="BV12" s="62"/>
      <c r="BW12" s="62"/>
      <c r="BX12" s="62"/>
      <c r="BY12" s="62"/>
      <c r="BZ12" s="62"/>
      <c r="CA12" s="60"/>
      <c r="CB12" s="62"/>
      <c r="CC12" s="62"/>
      <c r="CD12" s="62"/>
      <c r="CE12" s="62"/>
      <c r="CF12" s="62"/>
      <c r="CG12" s="170"/>
      <c r="CH12" s="62"/>
      <c r="CI12" s="56" t="s">
        <v>79</v>
      </c>
      <c r="CJ12" s="187">
        <v>0.82663221507171902</v>
      </c>
      <c r="CK12" s="186">
        <v>9.8614225022292057E-2</v>
      </c>
      <c r="CL12" s="186">
        <v>3.2551486848289166E-2</v>
      </c>
      <c r="CM12" s="186">
        <v>4.2202096550077797E-2</v>
      </c>
      <c r="CN12" s="185">
        <f t="shared" si="2"/>
        <v>7.4753583398366963E-2</v>
      </c>
      <c r="CO12" s="187">
        <v>0.84855962304310995</v>
      </c>
      <c r="CP12" s="186">
        <v>5.7827954015305355E-2</v>
      </c>
      <c r="CQ12" s="186">
        <v>1.8236274246630862E-2</v>
      </c>
      <c r="CR12" s="186">
        <v>7.5376178965431334E-2</v>
      </c>
      <c r="CS12" s="185">
        <f t="shared" si="3"/>
        <v>9.3612453212062199E-2</v>
      </c>
      <c r="CT12" s="187">
        <v>0.8212123144494422</v>
      </c>
      <c r="CU12" s="186">
        <v>3.3721781472893425E-2</v>
      </c>
      <c r="CV12" s="186">
        <v>6.7681409890130412E-2</v>
      </c>
      <c r="CW12" s="186">
        <v>7.7384448430921113E-2</v>
      </c>
      <c r="CX12" s="185">
        <f t="shared" si="4"/>
        <v>0.14506585832105151</v>
      </c>
      <c r="CY12" s="187">
        <v>0.86149558267510729</v>
      </c>
      <c r="CZ12" s="186">
        <v>2.2837676364021828E-2</v>
      </c>
      <c r="DA12" s="186">
        <v>7.0616088362260271E-2</v>
      </c>
      <c r="DB12" s="186">
        <v>4.5050631468484537E-2</v>
      </c>
      <c r="DC12" s="185">
        <f t="shared" si="5"/>
        <v>0.11566671983074481</v>
      </c>
      <c r="DD12" s="61"/>
      <c r="DE12" s="180"/>
      <c r="DF12" s="59"/>
      <c r="DG12" s="61"/>
      <c r="DH12" s="61"/>
      <c r="DI12" s="61"/>
      <c r="DJ12" s="61"/>
      <c r="DK12" s="61"/>
      <c r="DL12" s="61"/>
      <c r="DM12" s="75"/>
      <c r="DV12" s="59"/>
      <c r="DW12" s="61"/>
      <c r="DX12" s="61"/>
      <c r="DY12" s="61"/>
      <c r="DZ12" s="61"/>
      <c r="EA12" s="61"/>
      <c r="EB12" s="61"/>
      <c r="EC12" s="75"/>
      <c r="EL12" s="59"/>
      <c r="EM12" s="61"/>
      <c r="EN12" s="61"/>
      <c r="EO12" s="61"/>
      <c r="EP12" s="61"/>
      <c r="EQ12" s="61"/>
      <c r="ER12" s="61"/>
      <c r="ES12" s="75"/>
      <c r="ET12" s="59"/>
      <c r="EU12" s="61"/>
      <c r="EV12" s="61"/>
      <c r="EW12" s="61"/>
      <c r="EX12" s="61"/>
      <c r="EY12" s="61"/>
      <c r="EZ12" s="61"/>
      <c r="FA12" s="75"/>
      <c r="FB12" s="59"/>
      <c r="FC12" s="61"/>
      <c r="FD12" s="61"/>
      <c r="FE12" s="61"/>
      <c r="FF12" s="61"/>
      <c r="FG12" s="61"/>
      <c r="FH12" s="61"/>
      <c r="FI12" s="75"/>
      <c r="FK12" s="84">
        <v>1900</v>
      </c>
      <c r="FL12" s="59"/>
      <c r="FM12" s="61"/>
      <c r="FN12" s="61"/>
      <c r="FO12" s="59"/>
      <c r="FP12" s="61"/>
      <c r="FQ12" s="75"/>
      <c r="FR12" s="61"/>
      <c r="FS12" s="61"/>
      <c r="FT12" s="61"/>
      <c r="FU12" s="59"/>
      <c r="FV12" s="61"/>
      <c r="FW12" s="75"/>
      <c r="FX12" s="61"/>
      <c r="FY12" s="61"/>
      <c r="FZ12" s="75"/>
      <c r="GC12" s="59"/>
      <c r="GD12" s="61"/>
      <c r="GE12" s="61"/>
      <c r="GF12" s="61"/>
      <c r="GG12" s="61"/>
      <c r="GH12" s="61"/>
      <c r="GI12" s="61"/>
      <c r="GJ12" s="75"/>
      <c r="GK12" s="74">
        <v>1900</v>
      </c>
      <c r="GL12" s="84"/>
      <c r="GM12" s="61"/>
      <c r="GN12" s="61"/>
      <c r="GO12" s="61"/>
      <c r="GP12" s="75"/>
      <c r="GQ12" s="61">
        <v>24</v>
      </c>
      <c r="GR12" s="134">
        <v>1.6233128309249878</v>
      </c>
      <c r="GS12" s="133">
        <v>1.6023027896881104</v>
      </c>
      <c r="GT12" s="133">
        <v>1.2519116401672363</v>
      </c>
      <c r="GU12" s="132">
        <v>1.2268292903900146</v>
      </c>
      <c r="GV12" s="134">
        <v>1.9464444352640142</v>
      </c>
      <c r="GW12" s="133">
        <v>1.7664565701510322</v>
      </c>
      <c r="GX12" s="133">
        <v>1.2682722846388133</v>
      </c>
      <c r="GY12" s="132">
        <v>1.2237670112640768</v>
      </c>
      <c r="GZ12" s="134">
        <v>2.2325861387119126</v>
      </c>
      <c r="HA12" s="133">
        <v>1.8250767215367454</v>
      </c>
      <c r="HB12" s="133">
        <v>1.2994728674964071</v>
      </c>
      <c r="HC12" s="132">
        <v>1.2371185290827533</v>
      </c>
      <c r="HD12" s="134">
        <v>0.65567754372938225</v>
      </c>
      <c r="HE12" s="133">
        <v>0.94830565430621172</v>
      </c>
      <c r="HF12" s="133">
        <v>0.98810754370216258</v>
      </c>
      <c r="HG12" s="133">
        <v>1.0066393598138217</v>
      </c>
      <c r="HH12" s="59"/>
      <c r="HI12" s="61"/>
      <c r="HJ12" s="61"/>
      <c r="HK12" s="75"/>
      <c r="HM12" s="59">
        <v>24</v>
      </c>
      <c r="HN12" s="133">
        <v>0.58727846401961059</v>
      </c>
      <c r="HO12" s="172">
        <v>0.51115942880593579</v>
      </c>
      <c r="HP12" s="172">
        <v>0.43375613671649049</v>
      </c>
      <c r="HQ12" s="172">
        <v>0.44084289666884907</v>
      </c>
      <c r="HR12" s="172">
        <v>0.48079442859402516</v>
      </c>
      <c r="HS12" s="59">
        <v>24</v>
      </c>
      <c r="HT12" s="133">
        <v>0.68351263569289789</v>
      </c>
      <c r="HU12" s="172">
        <v>0.57437250035705611</v>
      </c>
      <c r="HV12" s="172">
        <v>0.52429647233621623</v>
      </c>
      <c r="HW12" s="172">
        <v>0.54444608588968024</v>
      </c>
      <c r="HX12" s="172">
        <v>0.57301098377427917</v>
      </c>
      <c r="HY12" s="59">
        <v>24</v>
      </c>
      <c r="HZ12" s="133">
        <v>0.23112475161162765</v>
      </c>
      <c r="IA12" s="172">
        <v>0.2746605259922717</v>
      </c>
      <c r="IB12" s="172">
        <v>0.14891861735529238</v>
      </c>
      <c r="IC12" s="172">
        <v>0.12731409518049536</v>
      </c>
      <c r="ID12" s="172">
        <v>0.13822336697079818</v>
      </c>
      <c r="IE12" s="59"/>
      <c r="IF12" s="61"/>
      <c r="IG12" s="61"/>
      <c r="IH12" s="61"/>
      <c r="II12" s="75"/>
      <c r="IJ12" s="59"/>
      <c r="IK12" s="61"/>
      <c r="IL12" s="61"/>
      <c r="IM12" s="61"/>
      <c r="IN12" s="61"/>
      <c r="IO12" s="75"/>
      <c r="IP12" s="59"/>
      <c r="IQ12" s="61"/>
      <c r="IR12" s="61"/>
      <c r="IS12" s="61"/>
      <c r="IT12" s="61"/>
      <c r="IU12" s="75"/>
      <c r="IW12">
        <v>1904</v>
      </c>
      <c r="IY12" s="76">
        <v>0.85865551233291626</v>
      </c>
      <c r="IZ12" s="118"/>
      <c r="JA12" s="114"/>
      <c r="JB12" s="114"/>
      <c r="JC12" s="114">
        <v>0.56326371431350708</v>
      </c>
      <c r="JD12" s="114"/>
      <c r="JE12" s="114"/>
    </row>
    <row r="13" spans="1:265" x14ac:dyDescent="0.3">
      <c r="A13" s="74">
        <v>1901</v>
      </c>
      <c r="B13" s="123"/>
      <c r="C13" s="123"/>
      <c r="D13" s="123"/>
      <c r="E13" s="122"/>
      <c r="F13" s="122"/>
      <c r="G13" s="122"/>
      <c r="H13" s="122"/>
      <c r="I13" s="122"/>
      <c r="J13" s="122"/>
      <c r="K13" s="174"/>
      <c r="L13">
        <v>1901</v>
      </c>
      <c r="M13" s="78"/>
      <c r="N13" s="78"/>
      <c r="O13" s="78"/>
      <c r="Q13" s="118"/>
      <c r="U13" s="78"/>
      <c r="V13" s="117"/>
      <c r="W13" s="117"/>
      <c r="X13" s="117"/>
      <c r="Y13" s="171"/>
      <c r="Z13" s="114"/>
      <c r="AA13" s="74">
        <v>1901</v>
      </c>
      <c r="AO13" s="114"/>
      <c r="AP13" s="114"/>
      <c r="AQ13" s="114"/>
      <c r="AR13" s="114"/>
      <c r="AS13" s="114"/>
      <c r="AT13" s="114"/>
      <c r="AU13" s="111">
        <v>4953.6414289910781</v>
      </c>
      <c r="BE13" s="178" t="s">
        <v>110</v>
      </c>
      <c r="BF13" s="179">
        <v>390104.33576371026</v>
      </c>
      <c r="BG13" s="178"/>
      <c r="BH13" s="177"/>
      <c r="BJ13" s="74">
        <v>1901</v>
      </c>
      <c r="BK13" s="61"/>
      <c r="BL13" s="61"/>
      <c r="BM13" s="61"/>
      <c r="BN13" s="61"/>
      <c r="BO13" s="61"/>
      <c r="BP13" s="61"/>
      <c r="BQ13" s="61"/>
      <c r="BR13" s="61"/>
      <c r="BS13" s="75"/>
      <c r="BT13" s="60"/>
      <c r="BU13" s="62"/>
      <c r="BV13" s="62"/>
      <c r="BW13" s="62"/>
      <c r="BX13" s="62"/>
      <c r="BY13" s="62"/>
      <c r="BZ13" s="62"/>
      <c r="CA13" s="60"/>
      <c r="CB13" s="62"/>
      <c r="CC13" s="62"/>
      <c r="CD13" s="62"/>
      <c r="CE13" s="62"/>
      <c r="CF13" s="62"/>
      <c r="CG13" s="170"/>
      <c r="CH13" s="62"/>
      <c r="CI13" s="56" t="s">
        <v>78</v>
      </c>
      <c r="CJ13" s="187">
        <v>0.80266299879881842</v>
      </c>
      <c r="CK13" s="186">
        <v>0.1207758638185097</v>
      </c>
      <c r="CL13" s="186">
        <v>3.120575047378488E-2</v>
      </c>
      <c r="CM13" s="186">
        <v>4.5355352996178121E-2</v>
      </c>
      <c r="CN13" s="185">
        <f t="shared" si="2"/>
        <v>7.6561103469963004E-2</v>
      </c>
      <c r="CO13" s="187">
        <v>0.84141911587007934</v>
      </c>
      <c r="CP13" s="186">
        <v>5.9496959530527208E-2</v>
      </c>
      <c r="CQ13" s="186">
        <v>1.8303998409966375E-2</v>
      </c>
      <c r="CR13" s="186">
        <v>8.0779948744996416E-2</v>
      </c>
      <c r="CS13" s="185">
        <f t="shared" si="3"/>
        <v>9.9083947154962798E-2</v>
      </c>
      <c r="CT13" s="187">
        <v>0.79880621683757569</v>
      </c>
      <c r="CU13" s="186">
        <v>4.157590861259565E-2</v>
      </c>
      <c r="CV13" s="186">
        <v>7.0402576287648885E-2</v>
      </c>
      <c r="CW13" s="186">
        <v>8.9215318091499435E-2</v>
      </c>
      <c r="CX13" s="185">
        <f t="shared" si="4"/>
        <v>0.15961789437914831</v>
      </c>
      <c r="CY13" s="187">
        <v>0.84858117152948576</v>
      </c>
      <c r="CZ13" s="186">
        <v>2.7170899820207858E-2</v>
      </c>
      <c r="DA13" s="186">
        <v>7.3175972318855198E-2</v>
      </c>
      <c r="DB13" s="186">
        <v>5.1071928612772752E-2</v>
      </c>
      <c r="DC13" s="185">
        <f t="shared" si="5"/>
        <v>0.12424790093162795</v>
      </c>
      <c r="DD13" s="61"/>
      <c r="DE13" s="180"/>
      <c r="DF13" s="59"/>
      <c r="DG13" s="61"/>
      <c r="DH13" s="61"/>
      <c r="DI13" s="61"/>
      <c r="DJ13" s="61"/>
      <c r="DK13" s="61"/>
      <c r="DL13" s="61"/>
      <c r="DM13" s="75"/>
      <c r="DV13" s="59"/>
      <c r="DW13" s="61"/>
      <c r="DX13" s="61"/>
      <c r="DY13" s="61"/>
      <c r="DZ13" s="61"/>
      <c r="EA13" s="61"/>
      <c r="EB13" s="61"/>
      <c r="EC13" s="75"/>
      <c r="EL13" s="59"/>
      <c r="EM13" s="61"/>
      <c r="EN13" s="61"/>
      <c r="EO13" s="61"/>
      <c r="EP13" s="61"/>
      <c r="EQ13" s="61"/>
      <c r="ER13" s="61"/>
      <c r="ES13" s="75"/>
      <c r="ET13" s="59"/>
      <c r="EU13" s="61"/>
      <c r="EV13" s="61"/>
      <c r="EW13" s="61"/>
      <c r="EX13" s="61"/>
      <c r="EY13" s="61"/>
      <c r="EZ13" s="61"/>
      <c r="FA13" s="75"/>
      <c r="FB13" s="59"/>
      <c r="FC13" s="61"/>
      <c r="FD13" s="61"/>
      <c r="FE13" s="61"/>
      <c r="FF13" s="61"/>
      <c r="FG13" s="61"/>
      <c r="FH13" s="61"/>
      <c r="FI13" s="75"/>
      <c r="FK13" s="84">
        <v>1901</v>
      </c>
      <c r="FL13" s="59"/>
      <c r="FM13" s="61"/>
      <c r="FN13" s="61"/>
      <c r="FO13" s="59"/>
      <c r="FP13" s="61"/>
      <c r="FQ13" s="75"/>
      <c r="FR13" s="61"/>
      <c r="FS13" s="61"/>
      <c r="FT13" s="61"/>
      <c r="FU13" s="59"/>
      <c r="FV13" s="61"/>
      <c r="FW13" s="75"/>
      <c r="FX13" s="61"/>
      <c r="FY13" s="61"/>
      <c r="FZ13" s="75"/>
      <c r="GC13" s="59"/>
      <c r="GD13" s="61"/>
      <c r="GE13" s="61"/>
      <c r="GF13" s="61"/>
      <c r="GG13" s="61"/>
      <c r="GH13" s="61"/>
      <c r="GI13" s="61"/>
      <c r="GJ13" s="75"/>
      <c r="GK13" s="74">
        <v>1901</v>
      </c>
      <c r="GL13" s="84"/>
      <c r="GM13" s="61"/>
      <c r="GN13" s="61"/>
      <c r="GO13" s="61"/>
      <c r="GP13" s="75"/>
      <c r="GQ13" s="61">
        <v>25</v>
      </c>
      <c r="GR13" s="134">
        <v>1.5927940607070923</v>
      </c>
      <c r="GS13" s="133">
        <v>1.4012445211410522</v>
      </c>
      <c r="GT13" s="133">
        <v>1.2380867004394531</v>
      </c>
      <c r="GU13" s="132">
        <v>1.2113842964172363</v>
      </c>
      <c r="GV13" s="134">
        <v>2.044183861944521</v>
      </c>
      <c r="GW13" s="133">
        <v>1.8114433885636878</v>
      </c>
      <c r="GX13" s="133">
        <v>1.2836963479548513</v>
      </c>
      <c r="GY13" s="132">
        <v>1.2284625469846584</v>
      </c>
      <c r="GZ13" s="134">
        <v>2.3653078573928235</v>
      </c>
      <c r="HA13" s="133">
        <v>1.8922900185358678</v>
      </c>
      <c r="HB13" s="133">
        <v>1.3221204177959223</v>
      </c>
      <c r="HC13" s="132">
        <v>1.2461109241269899</v>
      </c>
      <c r="HD13" s="134">
        <v>0.66571177551003746</v>
      </c>
      <c r="HE13" s="133">
        <v>0.94932334911563765</v>
      </c>
      <c r="HF13" s="133">
        <v>0.98174560745497896</v>
      </c>
      <c r="HG13" s="133">
        <v>1.0019373457562259</v>
      </c>
      <c r="HH13" s="59"/>
      <c r="HI13" s="61"/>
      <c r="HJ13" s="61"/>
      <c r="HK13" s="75"/>
      <c r="HM13" s="59">
        <v>25</v>
      </c>
      <c r="HN13" s="133">
        <v>0.67422342785452316</v>
      </c>
      <c r="HO13" s="172">
        <v>0.57670624585033425</v>
      </c>
      <c r="HP13" s="172">
        <v>0.50188387626920861</v>
      </c>
      <c r="HQ13" s="172">
        <v>0.51490222185583134</v>
      </c>
      <c r="HR13" s="172">
        <v>0.56080246231368425</v>
      </c>
      <c r="HS13" s="59">
        <v>25</v>
      </c>
      <c r="HT13" s="133">
        <v>0.78172724413872852</v>
      </c>
      <c r="HU13" s="172">
        <v>0.64417150996872274</v>
      </c>
      <c r="HV13" s="172">
        <v>0.60755407446788301</v>
      </c>
      <c r="HW13" s="172">
        <v>0.63210476888066036</v>
      </c>
      <c r="HX13" s="172">
        <v>0.66298729248052946</v>
      </c>
      <c r="HY13" s="59">
        <v>25</v>
      </c>
      <c r="HZ13" s="133">
        <v>0.26655631062771445</v>
      </c>
      <c r="IA13" s="172">
        <v>0.30090583346911076</v>
      </c>
      <c r="IB13" s="172">
        <v>0.1839707655747875</v>
      </c>
      <c r="IC13" s="172">
        <v>0.16331487534589464</v>
      </c>
      <c r="ID13" s="172">
        <v>0.17603264701905308</v>
      </c>
      <c r="IE13" s="59"/>
      <c r="IF13" s="61"/>
      <c r="IG13" s="61"/>
      <c r="IH13" s="61"/>
      <c r="II13" s="75"/>
      <c r="IJ13" s="59"/>
      <c r="IK13" s="61"/>
      <c r="IL13" s="61"/>
      <c r="IM13" s="61"/>
      <c r="IN13" s="61"/>
      <c r="IO13" s="75"/>
      <c r="IP13" s="59"/>
      <c r="IQ13" s="61"/>
      <c r="IR13" s="61"/>
      <c r="IS13" s="61"/>
      <c r="IT13" s="61"/>
      <c r="IU13" s="75"/>
      <c r="IW13">
        <v>1905</v>
      </c>
      <c r="IY13" s="76">
        <v>0.8601335883140564</v>
      </c>
      <c r="IZ13" s="118"/>
      <c r="JA13" s="114"/>
      <c r="JB13" s="114"/>
      <c r="JC13" s="114">
        <v>0.56903207302093506</v>
      </c>
      <c r="JD13" s="114"/>
      <c r="JE13" s="114"/>
    </row>
    <row r="14" spans="1:265" x14ac:dyDescent="0.3">
      <c r="A14" s="74">
        <v>1902</v>
      </c>
      <c r="B14" s="123"/>
      <c r="C14" s="123"/>
      <c r="D14" s="123"/>
      <c r="E14" s="122"/>
      <c r="F14" s="122"/>
      <c r="G14" s="122"/>
      <c r="H14" s="122"/>
      <c r="I14" s="122"/>
      <c r="J14" s="122"/>
      <c r="K14" s="174"/>
      <c r="L14">
        <v>1902</v>
      </c>
      <c r="M14" s="78"/>
      <c r="N14" s="78"/>
      <c r="O14" s="78"/>
      <c r="Q14" s="118"/>
      <c r="U14" s="78"/>
      <c r="V14" s="117"/>
      <c r="W14" s="117"/>
      <c r="X14" s="117"/>
      <c r="Y14" s="171"/>
      <c r="Z14" s="114"/>
      <c r="AA14" s="74">
        <v>1902</v>
      </c>
      <c r="AO14" s="114"/>
      <c r="AP14" s="114"/>
      <c r="AQ14" s="114"/>
      <c r="AR14" s="114"/>
      <c r="AS14" s="114"/>
      <c r="AT14" s="114"/>
      <c r="AU14" s="111">
        <v>4859.1193220106843</v>
      </c>
      <c r="BE14" s="178" t="s">
        <v>109</v>
      </c>
      <c r="BF14" s="179">
        <v>9790.932426895959</v>
      </c>
      <c r="BG14" s="178"/>
      <c r="BH14" s="177"/>
      <c r="BJ14" s="74">
        <v>1902</v>
      </c>
      <c r="BK14" s="61"/>
      <c r="BL14" s="61"/>
      <c r="BM14" s="61"/>
      <c r="BN14" s="61"/>
      <c r="BO14" s="61"/>
      <c r="BP14" s="61"/>
      <c r="BQ14" s="61"/>
      <c r="BR14" s="61"/>
      <c r="BS14" s="75"/>
      <c r="BT14" s="60"/>
      <c r="BU14" s="62"/>
      <c r="BV14" s="62"/>
      <c r="BW14" s="62"/>
      <c r="BX14" s="62"/>
      <c r="BY14" s="62"/>
      <c r="BZ14" s="62"/>
      <c r="CA14" s="60"/>
      <c r="CB14" s="62"/>
      <c r="CC14" s="62"/>
      <c r="CD14" s="62"/>
      <c r="CE14" s="62"/>
      <c r="CF14" s="62"/>
      <c r="CG14" s="170"/>
      <c r="CH14" s="62"/>
      <c r="CI14" s="56" t="s">
        <v>77</v>
      </c>
      <c r="CJ14" s="187">
        <v>0.73609697188596934</v>
      </c>
      <c r="CK14" s="186">
        <v>0.17027549801239583</v>
      </c>
      <c r="CL14" s="186">
        <v>3.1193206067971636E-2</v>
      </c>
      <c r="CM14" s="186">
        <v>6.2434334163289078E-2</v>
      </c>
      <c r="CN14" s="185">
        <f t="shared" si="2"/>
        <v>9.3627540231260714E-2</v>
      </c>
      <c r="CO14" s="187">
        <v>0.80459970740380249</v>
      </c>
      <c r="CP14" s="186">
        <v>7.7992688212319236E-2</v>
      </c>
      <c r="CQ14" s="186">
        <v>1.8870383919732819E-2</v>
      </c>
      <c r="CR14" s="186">
        <v>9.8537216532836092E-2</v>
      </c>
      <c r="CS14" s="185">
        <f t="shared" si="3"/>
        <v>0.11740760045256891</v>
      </c>
      <c r="CT14" s="187">
        <v>0.76051949304352129</v>
      </c>
      <c r="CU14" s="186">
        <v>5.874060444169877E-2</v>
      </c>
      <c r="CV14" s="186">
        <v>7.1276467545167893E-2</v>
      </c>
      <c r="CW14" s="186">
        <v>0.10946341271338729</v>
      </c>
      <c r="CX14" s="185">
        <f t="shared" si="4"/>
        <v>0.1807398802585552</v>
      </c>
      <c r="CY14" s="187">
        <v>0.81732660747526065</v>
      </c>
      <c r="CZ14" s="186">
        <v>3.917526636455855E-2</v>
      </c>
      <c r="DA14" s="186">
        <v>7.3605522222852493E-2</v>
      </c>
      <c r="DB14" s="186">
        <v>6.9892631024441682E-2</v>
      </c>
      <c r="DC14" s="185">
        <f t="shared" si="5"/>
        <v>0.14349815324729417</v>
      </c>
      <c r="DD14" s="61"/>
      <c r="DE14" s="180"/>
      <c r="DF14" s="59"/>
      <c r="DG14" s="61"/>
      <c r="DH14" s="61"/>
      <c r="DI14" s="61"/>
      <c r="DJ14" s="61"/>
      <c r="DK14" s="61"/>
      <c r="DL14" s="61"/>
      <c r="DM14" s="75"/>
      <c r="DV14" s="59"/>
      <c r="DW14" s="61"/>
      <c r="DX14" s="61"/>
      <c r="DY14" s="61"/>
      <c r="DZ14" s="61"/>
      <c r="EA14" s="61"/>
      <c r="EB14" s="61"/>
      <c r="EC14" s="75"/>
      <c r="EL14" s="59"/>
      <c r="EM14" s="61"/>
      <c r="EN14" s="61"/>
      <c r="EO14" s="61"/>
      <c r="EP14" s="61"/>
      <c r="EQ14" s="61"/>
      <c r="ER14" s="61"/>
      <c r="ES14" s="75"/>
      <c r="ET14" s="59"/>
      <c r="EU14" s="61"/>
      <c r="EV14" s="61"/>
      <c r="EW14" s="61"/>
      <c r="EX14" s="61"/>
      <c r="EY14" s="61"/>
      <c r="EZ14" s="61"/>
      <c r="FA14" s="75"/>
      <c r="FB14" s="59"/>
      <c r="FC14" s="61"/>
      <c r="FD14" s="61"/>
      <c r="FE14" s="61"/>
      <c r="FF14" s="61"/>
      <c r="FG14" s="61"/>
      <c r="FH14" s="61"/>
      <c r="FI14" s="75"/>
      <c r="FK14" s="84">
        <v>1902</v>
      </c>
      <c r="FL14" s="59"/>
      <c r="FM14" s="61"/>
      <c r="FN14" s="61"/>
      <c r="FO14" s="59"/>
      <c r="FP14" s="61"/>
      <c r="FQ14" s="75"/>
      <c r="FR14" s="61"/>
      <c r="FS14" s="61"/>
      <c r="FT14" s="61"/>
      <c r="FU14" s="59"/>
      <c r="FV14" s="61"/>
      <c r="FW14" s="75"/>
      <c r="FX14" s="61"/>
      <c r="FY14" s="61"/>
      <c r="FZ14" s="75"/>
      <c r="GC14" s="59"/>
      <c r="GD14" s="61"/>
      <c r="GE14" s="61"/>
      <c r="GF14" s="61"/>
      <c r="GG14" s="61"/>
      <c r="GH14" s="61"/>
      <c r="GI14" s="61"/>
      <c r="GJ14" s="75"/>
      <c r="GK14" s="74">
        <v>1902</v>
      </c>
      <c r="GL14" s="84"/>
      <c r="GM14" s="61"/>
      <c r="GN14" s="61"/>
      <c r="GO14" s="61"/>
      <c r="GP14" s="75"/>
      <c r="GQ14" s="61">
        <v>26</v>
      </c>
      <c r="GR14" s="134">
        <v>2.0824790000915527</v>
      </c>
      <c r="GS14" s="133">
        <v>1.4165208339691162</v>
      </c>
      <c r="GT14" s="133">
        <v>1.2517764568328857</v>
      </c>
      <c r="GU14" s="132">
        <v>1.19200599193573</v>
      </c>
      <c r="GV14" s="134">
        <v>2.1438287738912338</v>
      </c>
      <c r="GW14" s="133">
        <v>1.8443603233746784</v>
      </c>
      <c r="GX14" s="133">
        <v>1.3026974049463498</v>
      </c>
      <c r="GY14" s="132">
        <v>1.2334165549565101</v>
      </c>
      <c r="GZ14" s="134">
        <v>2.5193617324897648</v>
      </c>
      <c r="HA14" s="133">
        <v>1.9576178255097285</v>
      </c>
      <c r="HB14" s="133">
        <v>1.348511544133056</v>
      </c>
      <c r="HC14" s="132">
        <v>1.2547927029838146</v>
      </c>
      <c r="HD14" s="134">
        <v>0.67742547198382563</v>
      </c>
      <c r="HE14" s="133">
        <v>0.95152524552342543</v>
      </c>
      <c r="HF14" s="133">
        <v>0.98047553114978714</v>
      </c>
      <c r="HG14" s="133">
        <v>0.99797234758347297</v>
      </c>
      <c r="HH14" s="59"/>
      <c r="HI14" s="61"/>
      <c r="HJ14" s="61"/>
      <c r="HK14" s="75"/>
      <c r="HM14" s="59">
        <v>26</v>
      </c>
      <c r="HN14" s="133">
        <v>0.759831663708745</v>
      </c>
      <c r="HO14" s="172">
        <v>0.63926355449732697</v>
      </c>
      <c r="HP14" s="172">
        <v>0.56577155784767696</v>
      </c>
      <c r="HQ14" s="172">
        <v>0.58045248222918888</v>
      </c>
      <c r="HR14" s="172">
        <v>0.62783449773896327</v>
      </c>
      <c r="HS14" s="59">
        <v>26</v>
      </c>
      <c r="HT14" s="133">
        <v>0.87504686983310376</v>
      </c>
      <c r="HU14" s="172">
        <v>0.71041874105160985</v>
      </c>
      <c r="HV14" s="172">
        <v>0.67934119587647179</v>
      </c>
      <c r="HW14" s="172">
        <v>0.70728463848306</v>
      </c>
      <c r="HX14" s="172">
        <v>0.73575230293189797</v>
      </c>
      <c r="HY14" s="59">
        <v>26</v>
      </c>
      <c r="HZ14" s="133">
        <v>0.30852510307886305</v>
      </c>
      <c r="IA14" s="172">
        <v>0.33219669018288789</v>
      </c>
      <c r="IB14" s="172">
        <v>0.2227302285787344</v>
      </c>
      <c r="IC14" s="172">
        <v>0.2024401862333941</v>
      </c>
      <c r="ID14" s="172">
        <v>0.21821637220416418</v>
      </c>
      <c r="IE14" s="59"/>
      <c r="IF14" s="61"/>
      <c r="IG14" s="61"/>
      <c r="IH14" s="61"/>
      <c r="II14" s="75"/>
      <c r="IJ14" s="59"/>
      <c r="IK14" s="61"/>
      <c r="IL14" s="61"/>
      <c r="IM14" s="61"/>
      <c r="IN14" s="61"/>
      <c r="IO14" s="75"/>
      <c r="IP14" s="59"/>
      <c r="IQ14" s="61"/>
      <c r="IR14" s="61"/>
      <c r="IS14" s="61"/>
      <c r="IT14" s="61"/>
      <c r="IU14" s="75"/>
      <c r="IW14">
        <v>1906</v>
      </c>
      <c r="IY14" s="76"/>
      <c r="IZ14" s="118"/>
      <c r="JA14" s="114"/>
      <c r="JB14" s="114"/>
      <c r="JC14" s="114"/>
      <c r="JD14" s="114"/>
      <c r="JE14" s="114"/>
    </row>
    <row r="15" spans="1:265" x14ac:dyDescent="0.3">
      <c r="A15" s="74">
        <v>1903</v>
      </c>
      <c r="B15" s="123"/>
      <c r="C15" s="123"/>
      <c r="D15" s="123"/>
      <c r="E15" s="122"/>
      <c r="F15" s="122"/>
      <c r="G15" s="122"/>
      <c r="H15" s="122"/>
      <c r="I15" s="122"/>
      <c r="J15" s="122"/>
      <c r="K15" s="174"/>
      <c r="L15">
        <v>1903</v>
      </c>
      <c r="M15" s="78"/>
      <c r="N15" s="78"/>
      <c r="O15" s="78"/>
      <c r="Q15" s="118"/>
      <c r="U15" s="78"/>
      <c r="V15" s="117"/>
      <c r="W15" s="117"/>
      <c r="X15" s="117"/>
      <c r="Y15" s="171"/>
      <c r="Z15" s="114"/>
      <c r="AA15" s="74">
        <v>1903</v>
      </c>
      <c r="AO15" s="114"/>
      <c r="AP15" s="114"/>
      <c r="AQ15" s="114"/>
      <c r="AR15" s="114"/>
      <c r="AS15" s="114"/>
      <c r="AT15" s="114"/>
      <c r="AU15" s="111">
        <v>5115.0125683936621</v>
      </c>
      <c r="BE15" s="178" t="s">
        <v>108</v>
      </c>
      <c r="BF15" s="179">
        <v>12864.175997882641</v>
      </c>
      <c r="BG15" s="178"/>
      <c r="BH15" s="177"/>
      <c r="BJ15" s="74">
        <v>1903</v>
      </c>
      <c r="BK15" s="61"/>
      <c r="BL15" s="61"/>
      <c r="BM15" s="61"/>
      <c r="BN15" s="61"/>
      <c r="BO15" s="61"/>
      <c r="BP15" s="61"/>
      <c r="BQ15" s="61"/>
      <c r="BR15" s="61"/>
      <c r="BS15" s="75"/>
      <c r="BT15" s="60"/>
      <c r="BU15" s="62"/>
      <c r="BV15" s="62"/>
      <c r="BW15" s="62"/>
      <c r="BX15" s="62"/>
      <c r="BY15" s="62"/>
      <c r="BZ15" s="62"/>
      <c r="CA15" s="60"/>
      <c r="CB15" s="62"/>
      <c r="CC15" s="62"/>
      <c r="CD15" s="62"/>
      <c r="CE15" s="62"/>
      <c r="CF15" s="62"/>
      <c r="CG15" s="170"/>
      <c r="CH15" s="62"/>
      <c r="CI15" s="56" t="s">
        <v>76</v>
      </c>
      <c r="CJ15" s="187">
        <v>0.66054885315304135</v>
      </c>
      <c r="CK15" s="186">
        <v>0.21984757133401286</v>
      </c>
      <c r="CL15" s="186">
        <v>3.3088136744461573E-2</v>
      </c>
      <c r="CM15" s="186">
        <v>8.6515427269494766E-2</v>
      </c>
      <c r="CN15" s="185">
        <f t="shared" si="2"/>
        <v>0.11960356401395633</v>
      </c>
      <c r="CO15" s="187">
        <v>0.74649724603556078</v>
      </c>
      <c r="CP15" s="186">
        <v>9.4415788776098922E-2</v>
      </c>
      <c r="CQ15" s="186">
        <v>1.8828272001133767E-2</v>
      </c>
      <c r="CR15" s="186">
        <v>0.14025866176247997</v>
      </c>
      <c r="CS15" s="185">
        <f t="shared" si="3"/>
        <v>0.15908693376361374</v>
      </c>
      <c r="CT15" s="187">
        <v>0.70649802651373705</v>
      </c>
      <c r="CU15" s="186">
        <v>8.7772986655435828E-2</v>
      </c>
      <c r="CV15" s="186">
        <v>6.9061120744383656E-2</v>
      </c>
      <c r="CW15" s="186">
        <v>0.13666786602952671</v>
      </c>
      <c r="CX15" s="185">
        <f t="shared" si="4"/>
        <v>0.20572898677391038</v>
      </c>
      <c r="CY15" s="187">
        <v>0.77228561289919195</v>
      </c>
      <c r="CZ15" s="186">
        <v>6.3994155980508047E-2</v>
      </c>
      <c r="DA15" s="186">
        <v>7.361862343922447E-2</v>
      </c>
      <c r="DB15" s="186">
        <v>9.0101650048763304E-2</v>
      </c>
      <c r="DC15" s="185">
        <f t="shared" si="5"/>
        <v>0.16372027348798779</v>
      </c>
      <c r="DD15" s="61"/>
      <c r="DE15" s="180"/>
      <c r="DF15" s="59"/>
      <c r="DG15" s="61"/>
      <c r="DH15" s="61"/>
      <c r="DI15" s="61"/>
      <c r="DJ15" s="61"/>
      <c r="DK15" s="61"/>
      <c r="DL15" s="61"/>
      <c r="DM15" s="75"/>
      <c r="DV15" s="59"/>
      <c r="DW15" s="61"/>
      <c r="DX15" s="61"/>
      <c r="DY15" s="61"/>
      <c r="DZ15" s="61"/>
      <c r="EA15" s="61"/>
      <c r="EB15" s="61"/>
      <c r="EC15" s="75"/>
      <c r="EL15" s="59"/>
      <c r="EM15" s="61"/>
      <c r="EN15" s="61"/>
      <c r="EO15" s="61"/>
      <c r="EP15" s="61"/>
      <c r="EQ15" s="61"/>
      <c r="ER15" s="61"/>
      <c r="ES15" s="75"/>
      <c r="ET15" s="59"/>
      <c r="EU15" s="61"/>
      <c r="EV15" s="61"/>
      <c r="EW15" s="61"/>
      <c r="EX15" s="61"/>
      <c r="EY15" s="61"/>
      <c r="EZ15" s="61"/>
      <c r="FA15" s="75"/>
      <c r="FB15" s="59"/>
      <c r="FC15" s="61"/>
      <c r="FD15" s="61"/>
      <c r="FE15" s="61"/>
      <c r="FF15" s="61"/>
      <c r="FG15" s="61"/>
      <c r="FH15" s="61"/>
      <c r="FI15" s="75"/>
      <c r="FK15" s="84">
        <v>1903</v>
      </c>
      <c r="FL15" s="59"/>
      <c r="FM15" s="61"/>
      <c r="FN15" s="61"/>
      <c r="FO15" s="59"/>
      <c r="FP15" s="61"/>
      <c r="FQ15" s="75"/>
      <c r="FR15" s="61"/>
      <c r="FS15" s="61"/>
      <c r="FT15" s="61"/>
      <c r="FU15" s="59"/>
      <c r="FV15" s="61"/>
      <c r="FW15" s="75"/>
      <c r="FX15" s="61"/>
      <c r="FY15" s="61"/>
      <c r="FZ15" s="75"/>
      <c r="GC15" s="59"/>
      <c r="GD15" s="61"/>
      <c r="GE15" s="61"/>
      <c r="GF15" s="61"/>
      <c r="GG15" s="61"/>
      <c r="GH15" s="61"/>
      <c r="GI15" s="61"/>
      <c r="GJ15" s="75"/>
      <c r="GK15" s="74">
        <v>1903</v>
      </c>
      <c r="GL15" s="84"/>
      <c r="GM15" s="61"/>
      <c r="GN15" s="61"/>
      <c r="GO15" s="61"/>
      <c r="GP15" s="75"/>
      <c r="GQ15" s="61">
        <v>27</v>
      </c>
      <c r="GR15" s="134">
        <v>2.5250027179718018</v>
      </c>
      <c r="GS15" s="133">
        <v>2.0648031234741211</v>
      </c>
      <c r="GT15" s="133">
        <v>1.3049057722091675</v>
      </c>
      <c r="GU15" s="132">
        <v>1.2163088321685791</v>
      </c>
      <c r="GV15" s="134">
        <v>2.2632140695577676</v>
      </c>
      <c r="GW15" s="133">
        <v>1.8690942195853912</v>
      </c>
      <c r="GX15" s="133">
        <v>1.3233816629481243</v>
      </c>
      <c r="GY15" s="132">
        <v>1.2396099600214505</v>
      </c>
      <c r="GZ15" s="134">
        <v>2.6825637206979112</v>
      </c>
      <c r="HA15" s="133">
        <v>2.0133814281202511</v>
      </c>
      <c r="HB15" s="133">
        <v>1.3771172103194054</v>
      </c>
      <c r="HC15" s="132">
        <v>1.2645193100832175</v>
      </c>
      <c r="HD15" s="134">
        <v>0.68924197440410118</v>
      </c>
      <c r="HE15" s="133">
        <v>0.95258688590434015</v>
      </c>
      <c r="HF15" s="133">
        <v>0.97877101980750458</v>
      </c>
      <c r="HG15" s="133">
        <v>0.99689492786143408</v>
      </c>
      <c r="HH15" s="59"/>
      <c r="HI15" s="61"/>
      <c r="HJ15" s="61"/>
      <c r="HK15" s="75"/>
      <c r="HM15" s="59">
        <v>27</v>
      </c>
      <c r="HN15" s="133">
        <v>0.84144552028620379</v>
      </c>
      <c r="HO15" s="172">
        <v>0.6999899639166911</v>
      </c>
      <c r="HP15" s="172">
        <v>0.62270979766860135</v>
      </c>
      <c r="HQ15" s="172">
        <v>0.63536251034598146</v>
      </c>
      <c r="HR15" s="172">
        <v>0.6816214437057686</v>
      </c>
      <c r="HS15" s="59">
        <v>27</v>
      </c>
      <c r="HT15" s="133">
        <v>0.96162664111303164</v>
      </c>
      <c r="HU15" s="172">
        <v>0.77703963337085857</v>
      </c>
      <c r="HV15" s="172">
        <v>0.73972370812972332</v>
      </c>
      <c r="HW15" s="172">
        <v>0.76682664632170106</v>
      </c>
      <c r="HX15" s="172">
        <v>0.79031760898554981</v>
      </c>
      <c r="HY15" s="59">
        <v>27</v>
      </c>
      <c r="HZ15" s="133">
        <v>0.36047321492178752</v>
      </c>
      <c r="IA15" s="172">
        <v>0.36760020335448579</v>
      </c>
      <c r="IB15" s="172">
        <v>0.26892211767219365</v>
      </c>
      <c r="IC15" s="172">
        <v>0.24243993879554368</v>
      </c>
      <c r="ID15" s="172">
        <v>0.26905705865744628</v>
      </c>
      <c r="IE15" s="59"/>
      <c r="IF15" s="61"/>
      <c r="IG15" s="61"/>
      <c r="IH15" s="61"/>
      <c r="II15" s="75"/>
      <c r="IJ15" s="59"/>
      <c r="IK15" s="61"/>
      <c r="IL15" s="61"/>
      <c r="IM15" s="61"/>
      <c r="IN15" s="61"/>
      <c r="IO15" s="75"/>
      <c r="IP15" s="59"/>
      <c r="IQ15" s="61"/>
      <c r="IR15" s="61"/>
      <c r="IS15" s="61"/>
      <c r="IT15" s="61"/>
      <c r="IU15" s="75"/>
      <c r="IW15">
        <v>1907</v>
      </c>
      <c r="IY15" s="76">
        <v>0.84982436895370483</v>
      </c>
      <c r="IZ15" s="118"/>
      <c r="JA15" s="114"/>
      <c r="JB15" s="114"/>
      <c r="JC15" s="114">
        <v>0.54416239261627197</v>
      </c>
      <c r="JD15" s="114"/>
      <c r="JE15" s="114"/>
    </row>
    <row r="16" spans="1:265" x14ac:dyDescent="0.3">
      <c r="A16" s="74">
        <v>1904</v>
      </c>
      <c r="B16" s="123"/>
      <c r="C16" s="123"/>
      <c r="D16" s="123"/>
      <c r="E16" s="122"/>
      <c r="F16" s="122"/>
      <c r="G16" s="122"/>
      <c r="H16" s="122"/>
      <c r="I16" s="122"/>
      <c r="J16" s="122"/>
      <c r="K16" s="174"/>
      <c r="L16">
        <v>1904</v>
      </c>
      <c r="M16" s="78"/>
      <c r="N16" s="78"/>
      <c r="O16" s="78"/>
      <c r="Q16" s="118"/>
      <c r="U16" s="78"/>
      <c r="V16" s="117"/>
      <c r="W16" s="117"/>
      <c r="X16" s="117"/>
      <c r="Y16" s="171"/>
      <c r="Z16" s="114"/>
      <c r="AA16" s="74">
        <v>1904</v>
      </c>
      <c r="AO16" s="114"/>
      <c r="AP16" s="114"/>
      <c r="AQ16" s="114"/>
      <c r="AR16" s="114"/>
      <c r="AS16" s="114"/>
      <c r="AT16" s="114"/>
      <c r="AU16" s="111">
        <v>5255.773337071224</v>
      </c>
      <c r="BE16" s="178" t="s">
        <v>107</v>
      </c>
      <c r="BF16" s="179">
        <v>39462.482283201367</v>
      </c>
      <c r="BG16" s="178"/>
      <c r="BH16" s="177"/>
      <c r="BJ16" s="74">
        <v>1904</v>
      </c>
      <c r="BK16" s="61"/>
      <c r="BL16" s="61"/>
      <c r="BM16" s="61"/>
      <c r="BN16" s="61"/>
      <c r="BO16" s="61"/>
      <c r="BP16" s="61"/>
      <c r="BQ16" s="61"/>
      <c r="BR16" s="61"/>
      <c r="BS16" s="75"/>
      <c r="BT16" s="60"/>
      <c r="BU16" s="62"/>
      <c r="BV16" s="62"/>
      <c r="BW16" s="62"/>
      <c r="BX16" s="62"/>
      <c r="BY16" s="62"/>
      <c r="BZ16" s="62"/>
      <c r="CA16" s="60"/>
      <c r="CB16" s="62"/>
      <c r="CC16" s="62"/>
      <c r="CD16" s="62"/>
      <c r="CE16" s="62"/>
      <c r="CF16" s="62"/>
      <c r="CG16" s="170"/>
      <c r="CH16" s="62"/>
      <c r="CI16" s="56" t="s">
        <v>75</v>
      </c>
      <c r="CJ16" s="187">
        <v>0.5111943418964926</v>
      </c>
      <c r="CK16" s="186">
        <v>0.31461722050972518</v>
      </c>
      <c r="CL16" s="186">
        <v>3.0633821652680734E-2</v>
      </c>
      <c r="CM16" s="186">
        <v>0.143554620006067</v>
      </c>
      <c r="CN16" s="185">
        <f t="shared" si="2"/>
        <v>0.17418844165874775</v>
      </c>
      <c r="CO16" s="187">
        <v>0.63352148333737834</v>
      </c>
      <c r="CP16" s="186">
        <v>0.17153147181227715</v>
      </c>
      <c r="CQ16" s="186">
        <v>2.0212954434816972E-2</v>
      </c>
      <c r="CR16" s="186">
        <v>0.17473410337950038</v>
      </c>
      <c r="CS16" s="185">
        <f t="shared" si="3"/>
        <v>0.19494705781431734</v>
      </c>
      <c r="CT16" s="187">
        <v>0.56396223350954333</v>
      </c>
      <c r="CU16" s="186">
        <v>0.18776855618134985</v>
      </c>
      <c r="CV16" s="186">
        <v>6.7159438180014353E-2</v>
      </c>
      <c r="CW16" s="186">
        <v>0.18110979889903189</v>
      </c>
      <c r="CX16" s="185">
        <f t="shared" si="4"/>
        <v>0.24826923707904625</v>
      </c>
      <c r="CY16" s="187">
        <v>0.63762250130655063</v>
      </c>
      <c r="CZ16" s="186">
        <v>0.13896806952787857</v>
      </c>
      <c r="DA16" s="186">
        <v>7.234961890080252E-2</v>
      </c>
      <c r="DB16" s="186">
        <v>0.15105982933312656</v>
      </c>
      <c r="DC16" s="185">
        <f t="shared" si="5"/>
        <v>0.22340944823392908</v>
      </c>
      <c r="DD16" s="61"/>
      <c r="DE16" s="180"/>
      <c r="DF16" s="59"/>
      <c r="DG16" s="61"/>
      <c r="DH16" s="61"/>
      <c r="DI16" s="61"/>
      <c r="DJ16" s="61"/>
      <c r="DK16" s="61"/>
      <c r="DL16" s="61"/>
      <c r="DM16" s="75"/>
      <c r="DV16" s="59"/>
      <c r="DW16" s="61"/>
      <c r="DX16" s="61"/>
      <c r="DY16" s="61"/>
      <c r="DZ16" s="61"/>
      <c r="EA16" s="61"/>
      <c r="EB16" s="61"/>
      <c r="EC16" s="75"/>
      <c r="EL16" s="59"/>
      <c r="EM16" s="61"/>
      <c r="EN16" s="61"/>
      <c r="EO16" s="61"/>
      <c r="EP16" s="61"/>
      <c r="EQ16" s="61"/>
      <c r="ER16" s="61"/>
      <c r="ES16" s="75"/>
      <c r="ET16" s="59"/>
      <c r="EU16" s="61"/>
      <c r="EV16" s="61"/>
      <c r="EW16" s="61"/>
      <c r="EX16" s="61"/>
      <c r="EY16" s="61"/>
      <c r="EZ16" s="61"/>
      <c r="FA16" s="75"/>
      <c r="FB16" s="59"/>
      <c r="FC16" s="61"/>
      <c r="FD16" s="61"/>
      <c r="FE16" s="61"/>
      <c r="FF16" s="61"/>
      <c r="FG16" s="61"/>
      <c r="FH16" s="61"/>
      <c r="FI16" s="75"/>
      <c r="FK16" s="84">
        <v>1904</v>
      </c>
      <c r="FL16" s="59"/>
      <c r="FM16" s="61"/>
      <c r="FN16" s="61"/>
      <c r="FO16" s="59"/>
      <c r="FP16" s="61"/>
      <c r="FQ16" s="75"/>
      <c r="FR16" s="61"/>
      <c r="FS16" s="61"/>
      <c r="FT16" s="61"/>
      <c r="FU16" s="59"/>
      <c r="FV16" s="61"/>
      <c r="FW16" s="75"/>
      <c r="FX16" s="61"/>
      <c r="FY16" s="61"/>
      <c r="FZ16" s="75"/>
      <c r="GC16" s="59"/>
      <c r="GD16" s="61"/>
      <c r="GE16" s="61"/>
      <c r="GF16" s="61"/>
      <c r="GG16" s="61"/>
      <c r="GH16" s="61"/>
      <c r="GI16" s="61"/>
      <c r="GJ16" s="75"/>
      <c r="GK16" s="74">
        <v>1904</v>
      </c>
      <c r="GL16" s="84"/>
      <c r="GM16" s="61"/>
      <c r="GN16" s="61"/>
      <c r="GO16" s="61"/>
      <c r="GP16" s="75"/>
      <c r="GQ16" s="61">
        <v>28</v>
      </c>
      <c r="GR16" s="134">
        <v>2.579601526260376</v>
      </c>
      <c r="GS16" s="133">
        <v>2.0847606658935547</v>
      </c>
      <c r="GT16" s="133">
        <v>1.284387469291687</v>
      </c>
      <c r="GU16" s="132">
        <v>1.2738062143325806</v>
      </c>
      <c r="GV16" s="134">
        <v>2.3929533823241034</v>
      </c>
      <c r="GW16" s="133">
        <v>1.8962145044187981</v>
      </c>
      <c r="GX16" s="133">
        <v>1.3449363121352038</v>
      </c>
      <c r="GY16" s="132">
        <v>1.2478573373074018</v>
      </c>
      <c r="GZ16" s="134">
        <v>2.8559629067938697</v>
      </c>
      <c r="HA16" s="133">
        <v>2.0604204226681975</v>
      </c>
      <c r="HB16" s="133">
        <v>1.408616433876321</v>
      </c>
      <c r="HC16" s="132">
        <v>1.2774097898996832</v>
      </c>
      <c r="HD16" s="134">
        <v>0.70400444587840283</v>
      </c>
      <c r="HE16" s="133">
        <v>0.95567072967047706</v>
      </c>
      <c r="HF16" s="133">
        <v>0.9772772222604964</v>
      </c>
      <c r="HG16" s="133">
        <v>0.99789748058412819</v>
      </c>
      <c r="HH16" s="59"/>
      <c r="HI16" s="61"/>
      <c r="HJ16" s="61"/>
      <c r="HK16" s="75"/>
      <c r="HM16" s="59">
        <v>28</v>
      </c>
      <c r="HN16" s="133">
        <v>0.91096595832984495</v>
      </c>
      <c r="HO16" s="172">
        <v>0.75897454388538865</v>
      </c>
      <c r="HP16" s="172">
        <v>0.67329833747799039</v>
      </c>
      <c r="HQ16" s="172">
        <v>0.68219096049411188</v>
      </c>
      <c r="HR16" s="172">
        <v>0.72575126567711157</v>
      </c>
      <c r="HS16" s="59">
        <v>28</v>
      </c>
      <c r="HT16" s="133">
        <v>1.029251257131764</v>
      </c>
      <c r="HU16" s="172">
        <v>0.8407254068496941</v>
      </c>
      <c r="HV16" s="172">
        <v>0.78704874742969155</v>
      </c>
      <c r="HW16" s="172">
        <v>0.81171177911873638</v>
      </c>
      <c r="HX16" s="172">
        <v>0.83194725256589153</v>
      </c>
      <c r="HY16" s="59">
        <v>28</v>
      </c>
      <c r="HZ16" s="133">
        <v>0.42486741468652856</v>
      </c>
      <c r="IA16" s="172">
        <v>0.40962150821257221</v>
      </c>
      <c r="IB16" s="172">
        <v>0.32328069401670323</v>
      </c>
      <c r="IC16" s="172">
        <v>0.29257456025242223</v>
      </c>
      <c r="ID16" s="172">
        <v>0.32497624646591611</v>
      </c>
      <c r="IE16" s="59"/>
      <c r="IF16" s="61"/>
      <c r="IG16" s="61"/>
      <c r="IH16" s="61"/>
      <c r="II16" s="75"/>
      <c r="IJ16" s="59"/>
      <c r="IK16" s="61"/>
      <c r="IL16" s="61"/>
      <c r="IM16" s="61"/>
      <c r="IN16" s="61"/>
      <c r="IO16" s="75"/>
      <c r="IP16" s="59"/>
      <c r="IQ16" s="61"/>
      <c r="IR16" s="61"/>
      <c r="IS16" s="61"/>
      <c r="IT16" s="61"/>
      <c r="IU16" s="75"/>
      <c r="IW16">
        <v>1908</v>
      </c>
      <c r="IY16" s="76"/>
      <c r="IZ16" s="118"/>
      <c r="JA16" s="114"/>
      <c r="JB16" s="114"/>
      <c r="JC16" s="114"/>
      <c r="JD16" s="114"/>
      <c r="JE16" s="114"/>
    </row>
    <row r="17" spans="1:265" x14ac:dyDescent="0.3">
      <c r="A17" s="74">
        <v>1905</v>
      </c>
      <c r="B17" s="123"/>
      <c r="C17" s="123"/>
      <c r="D17" s="123"/>
      <c r="E17" s="122"/>
      <c r="F17" s="122"/>
      <c r="G17" s="122"/>
      <c r="H17" s="122"/>
      <c r="I17" s="122"/>
      <c r="J17" s="122"/>
      <c r="K17" s="174"/>
      <c r="L17">
        <v>1905</v>
      </c>
      <c r="M17" s="78"/>
      <c r="N17" s="78"/>
      <c r="O17" s="78"/>
      <c r="Q17" s="118"/>
      <c r="U17" s="78"/>
      <c r="V17" s="117"/>
      <c r="W17" s="117"/>
      <c r="X17" s="117"/>
      <c r="Y17" s="171"/>
      <c r="Z17" s="114"/>
      <c r="AA17" s="74">
        <v>1905</v>
      </c>
      <c r="AO17" s="114"/>
      <c r="AP17" s="114"/>
      <c r="AQ17" s="114"/>
      <c r="AR17" s="114"/>
      <c r="AS17" s="114"/>
      <c r="AT17" s="114"/>
      <c r="AU17" s="111">
        <v>5272.3654966892454</v>
      </c>
      <c r="BE17" s="178" t="s">
        <v>106</v>
      </c>
      <c r="BF17" s="179">
        <v>45439.242220689812</v>
      </c>
      <c r="BG17" s="178"/>
      <c r="BH17" s="177"/>
      <c r="BJ17" s="74">
        <v>1905</v>
      </c>
      <c r="BK17" s="61"/>
      <c r="BL17" s="61"/>
      <c r="BM17" s="61"/>
      <c r="BN17" s="61"/>
      <c r="BO17" s="61"/>
      <c r="BP17" s="61"/>
      <c r="BQ17" s="61"/>
      <c r="BR17" s="61"/>
      <c r="BS17" s="75"/>
      <c r="BT17" s="60"/>
      <c r="BU17" s="62"/>
      <c r="BV17" s="62"/>
      <c r="BW17" s="62"/>
      <c r="BX17" s="62"/>
      <c r="BY17" s="62"/>
      <c r="BZ17" s="62"/>
      <c r="CA17" s="60"/>
      <c r="CB17" s="62"/>
      <c r="CC17" s="62"/>
      <c r="CD17" s="62"/>
      <c r="CE17" s="62"/>
      <c r="CF17" s="62"/>
      <c r="CG17" s="170"/>
      <c r="CH17" s="62"/>
      <c r="CI17" s="56" t="s">
        <v>74</v>
      </c>
      <c r="CJ17" s="187">
        <v>0.38155070407721281</v>
      </c>
      <c r="CK17" s="186">
        <v>0.36550832805639721</v>
      </c>
      <c r="CL17" s="186">
        <v>3.402841987810782E-2</v>
      </c>
      <c r="CM17" s="186">
        <v>0.2189125462135717</v>
      </c>
      <c r="CN17" s="185">
        <f t="shared" si="2"/>
        <v>0.25294096609167954</v>
      </c>
      <c r="CO17" s="187">
        <v>0.54535032018240459</v>
      </c>
      <c r="CP17" s="186">
        <v>0.196417364132564</v>
      </c>
      <c r="CQ17" s="186">
        <v>1.9303849722785968E-2</v>
      </c>
      <c r="CR17" s="186">
        <v>0.23892845903244481</v>
      </c>
      <c r="CS17" s="185">
        <f t="shared" si="3"/>
        <v>0.25823230875523079</v>
      </c>
      <c r="CT17" s="187">
        <v>0.33414586839728516</v>
      </c>
      <c r="CU17" s="186">
        <v>0.27276484751187519</v>
      </c>
      <c r="CV17" s="186">
        <v>5.7353715462285917E-2</v>
      </c>
      <c r="CW17" s="186">
        <v>0.33573554970673491</v>
      </c>
      <c r="CX17" s="185">
        <f t="shared" si="4"/>
        <v>0.39308926516902082</v>
      </c>
      <c r="CY17" s="187">
        <v>0.39215007250341655</v>
      </c>
      <c r="CZ17" s="186">
        <v>0.17781128902627072</v>
      </c>
      <c r="DA17" s="186">
        <v>6.0909332107708207E-2</v>
      </c>
      <c r="DB17" s="186">
        <v>0.36912929497309677</v>
      </c>
      <c r="DC17" s="185">
        <f t="shared" si="5"/>
        <v>0.43003862708080498</v>
      </c>
      <c r="DD17" s="61"/>
      <c r="DE17" s="180"/>
      <c r="DF17" s="59"/>
      <c r="DG17" s="61"/>
      <c r="DH17" s="61"/>
      <c r="DI17" s="61"/>
      <c r="DJ17" s="61"/>
      <c r="DK17" s="61"/>
      <c r="DL17" s="61"/>
      <c r="DM17" s="75"/>
      <c r="DV17" s="59"/>
      <c r="DW17" s="61"/>
      <c r="DX17" s="61"/>
      <c r="DY17" s="61"/>
      <c r="DZ17" s="61"/>
      <c r="EA17" s="61"/>
      <c r="EB17" s="61"/>
      <c r="EC17" s="75"/>
      <c r="EL17" s="59"/>
      <c r="EM17" s="61"/>
      <c r="EN17" s="61"/>
      <c r="EO17" s="61"/>
      <c r="EP17" s="61"/>
      <c r="EQ17" s="61"/>
      <c r="ER17" s="61"/>
      <c r="ES17" s="75"/>
      <c r="ET17" s="59"/>
      <c r="EU17" s="61"/>
      <c r="EV17" s="61"/>
      <c r="EW17" s="61"/>
      <c r="EX17" s="61"/>
      <c r="EY17" s="61"/>
      <c r="EZ17" s="61"/>
      <c r="FA17" s="75"/>
      <c r="FB17" s="59"/>
      <c r="FC17" s="61"/>
      <c r="FD17" s="61"/>
      <c r="FE17" s="61"/>
      <c r="FF17" s="61"/>
      <c r="FG17" s="61"/>
      <c r="FH17" s="61"/>
      <c r="FI17" s="75"/>
      <c r="FK17" s="84">
        <v>1905</v>
      </c>
      <c r="FL17" s="59"/>
      <c r="FM17" s="61"/>
      <c r="FN17" s="61"/>
      <c r="FO17" s="59"/>
      <c r="FP17" s="61"/>
      <c r="FQ17" s="75"/>
      <c r="FR17" s="61"/>
      <c r="FS17" s="61"/>
      <c r="FT17" s="61"/>
      <c r="FU17" s="59"/>
      <c r="FV17" s="61"/>
      <c r="FW17" s="75"/>
      <c r="FX17" s="61"/>
      <c r="FY17" s="61"/>
      <c r="FZ17" s="75"/>
      <c r="GC17" s="59"/>
      <c r="GD17" s="61"/>
      <c r="GE17" s="61"/>
      <c r="GF17" s="61"/>
      <c r="GG17" s="61"/>
      <c r="GH17" s="61"/>
      <c r="GI17" s="61"/>
      <c r="GJ17" s="75"/>
      <c r="GK17" s="74">
        <v>1905</v>
      </c>
      <c r="GL17" s="84"/>
      <c r="GM17" s="61"/>
      <c r="GN17" s="61"/>
      <c r="GO17" s="61"/>
      <c r="GP17" s="75"/>
      <c r="GQ17" s="61">
        <v>29</v>
      </c>
      <c r="GR17" s="134">
        <v>2.6056230068206787</v>
      </c>
      <c r="GS17" s="133">
        <v>2.0499491691589355</v>
      </c>
      <c r="GT17" s="133">
        <v>1.3937361240386963</v>
      </c>
      <c r="GU17" s="132">
        <v>1.267399787902832</v>
      </c>
      <c r="GV17" s="134">
        <v>2.5458011236630633</v>
      </c>
      <c r="GW17" s="133">
        <v>1.9262012680671798</v>
      </c>
      <c r="GX17" s="133">
        <v>1.3705494126031565</v>
      </c>
      <c r="GY17" s="132">
        <v>1.2567776432800029</v>
      </c>
      <c r="GZ17" s="134">
        <v>3.0470304421148802</v>
      </c>
      <c r="HA17" s="133">
        <v>2.1095850912534782</v>
      </c>
      <c r="HB17" s="133">
        <v>1.4473364424531077</v>
      </c>
      <c r="HC17" s="132">
        <v>1.2941132204628971</v>
      </c>
      <c r="HD17" s="134">
        <v>0.7213261047562981</v>
      </c>
      <c r="HE17" s="133">
        <v>0.95936423846548502</v>
      </c>
      <c r="HF17" s="133">
        <v>0.9766526497213216</v>
      </c>
      <c r="HG17" s="133">
        <v>0.99795297622061729</v>
      </c>
      <c r="HH17" s="59"/>
      <c r="HI17" s="61"/>
      <c r="HJ17" s="61"/>
      <c r="HK17" s="75"/>
      <c r="HM17" s="59">
        <v>29</v>
      </c>
      <c r="HN17" s="133">
        <v>0.96331580646558312</v>
      </c>
      <c r="HO17" s="172">
        <v>0.81313898478264723</v>
      </c>
      <c r="HP17" s="172">
        <v>0.7173256362954965</v>
      </c>
      <c r="HQ17" s="172">
        <v>0.72189272489621581</v>
      </c>
      <c r="HR17" s="172">
        <v>0.76523441354370614</v>
      </c>
      <c r="HS17" s="59">
        <v>29</v>
      </c>
      <c r="HT17" s="133">
        <v>1.0740176626617914</v>
      </c>
      <c r="HU17" s="172">
        <v>0.89825225691910615</v>
      </c>
      <c r="HV17" s="172">
        <v>0.82516528924056043</v>
      </c>
      <c r="HW17" s="172">
        <v>0.84545604530490437</v>
      </c>
      <c r="HX17" s="172">
        <v>0.86678773316509838</v>
      </c>
      <c r="HY17" s="59">
        <v>29</v>
      </c>
      <c r="HZ17" s="133">
        <v>0.49144602710855251</v>
      </c>
      <c r="IA17" s="172">
        <v>0.45820921958791677</v>
      </c>
      <c r="IB17" s="172">
        <v>0.38274948863912317</v>
      </c>
      <c r="IC17" s="172">
        <v>0.34959145410954373</v>
      </c>
      <c r="ID17" s="172">
        <v>0.38275943426224657</v>
      </c>
      <c r="IE17" s="59"/>
      <c r="IF17" s="61"/>
      <c r="IG17" s="61"/>
      <c r="IH17" s="61"/>
      <c r="II17" s="75"/>
      <c r="IJ17" s="59"/>
      <c r="IK17" s="61"/>
      <c r="IL17" s="61"/>
      <c r="IM17" s="61"/>
      <c r="IN17" s="61"/>
      <c r="IO17" s="75"/>
      <c r="IP17" s="59"/>
      <c r="IQ17" s="61"/>
      <c r="IR17" s="61"/>
      <c r="IS17" s="61"/>
      <c r="IT17" s="61"/>
      <c r="IU17" s="75"/>
      <c r="IW17">
        <v>1909</v>
      </c>
      <c r="IY17" s="76">
        <v>0.85104793310165405</v>
      </c>
      <c r="IZ17" s="118"/>
      <c r="JA17" s="114"/>
      <c r="JB17" s="114"/>
      <c r="JC17" s="114">
        <v>0.55371111631393433</v>
      </c>
      <c r="JD17" s="114"/>
      <c r="JE17" s="114"/>
    </row>
    <row r="18" spans="1:265" x14ac:dyDescent="0.3">
      <c r="A18" s="74">
        <v>1906</v>
      </c>
      <c r="B18" s="123"/>
      <c r="C18" s="123"/>
      <c r="D18" s="123"/>
      <c r="E18" s="122"/>
      <c r="F18" s="122"/>
      <c r="G18" s="122"/>
      <c r="H18" s="122"/>
      <c r="I18" s="122"/>
      <c r="J18" s="122"/>
      <c r="K18" s="174"/>
      <c r="L18">
        <v>1906</v>
      </c>
      <c r="M18" s="78"/>
      <c r="N18" s="78"/>
      <c r="O18" s="78"/>
      <c r="Q18" s="118"/>
      <c r="U18" s="78"/>
      <c r="V18" s="117"/>
      <c r="W18" s="117"/>
      <c r="X18" s="117"/>
      <c r="Y18" s="171"/>
      <c r="Z18" s="114"/>
      <c r="AA18" s="74">
        <v>1906</v>
      </c>
      <c r="AO18" s="114"/>
      <c r="AP18" s="114"/>
      <c r="AQ18" s="114"/>
      <c r="AR18" s="114"/>
      <c r="AS18" s="114"/>
      <c r="AT18" s="114"/>
      <c r="AU18" s="111">
        <v>5148.6149406196209</v>
      </c>
      <c r="BE18" s="178" t="s">
        <v>79</v>
      </c>
      <c r="BF18" s="179">
        <v>52164.187457502208</v>
      </c>
      <c r="BG18" s="178"/>
      <c r="BH18" s="177"/>
      <c r="BJ18" s="74">
        <v>1906</v>
      </c>
      <c r="BK18" s="61"/>
      <c r="BL18" s="61"/>
      <c r="BM18" s="61"/>
      <c r="BN18" s="61"/>
      <c r="BO18" s="61"/>
      <c r="BP18" s="61"/>
      <c r="BQ18" s="61"/>
      <c r="BR18" s="61"/>
      <c r="BS18" s="75"/>
      <c r="BT18" s="60"/>
      <c r="BU18" s="62"/>
      <c r="BV18" s="62"/>
      <c r="BW18" s="62"/>
      <c r="BX18" s="62"/>
      <c r="BY18" s="62"/>
      <c r="BZ18" s="62"/>
      <c r="CA18" s="60"/>
      <c r="CB18" s="62"/>
      <c r="CC18" s="62"/>
      <c r="CD18" s="62"/>
      <c r="CE18" s="62"/>
      <c r="CF18" s="62"/>
      <c r="CG18" s="170"/>
      <c r="CH18" s="62"/>
      <c r="CI18" s="56" t="s">
        <v>73</v>
      </c>
      <c r="CJ18" s="187">
        <v>0.28283284098161982</v>
      </c>
      <c r="CK18" s="186">
        <v>0.38007583828735009</v>
      </c>
      <c r="CL18" s="186">
        <v>2.7763408626359391E-2</v>
      </c>
      <c r="CM18" s="186">
        <v>0.30932792767206835</v>
      </c>
      <c r="CN18" s="185">
        <f t="shared" si="2"/>
        <v>0.33709133629842775</v>
      </c>
      <c r="CO18" s="187">
        <v>0.3785183389751447</v>
      </c>
      <c r="CP18" s="186">
        <v>0.2813069245236765</v>
      </c>
      <c r="CQ18" s="186">
        <v>1.8577513509816197E-2</v>
      </c>
      <c r="CR18" s="186">
        <v>0.32159720611470283</v>
      </c>
      <c r="CS18" s="185">
        <f t="shared" si="3"/>
        <v>0.34017471962451901</v>
      </c>
      <c r="CT18" s="187">
        <v>0.2136560757631274</v>
      </c>
      <c r="CU18" s="186">
        <v>0.17885275223300953</v>
      </c>
      <c r="CV18" s="186">
        <v>3.8730492560432997E-2</v>
      </c>
      <c r="CW18" s="186">
        <v>0.56876066967981531</v>
      </c>
      <c r="CX18" s="185">
        <f t="shared" si="4"/>
        <v>0.60749116224024835</v>
      </c>
      <c r="CY18" s="187">
        <v>0.29006260435445474</v>
      </c>
      <c r="CZ18" s="186">
        <v>0.14169899897103133</v>
      </c>
      <c r="DA18" s="186">
        <v>4.8789610903932079E-2</v>
      </c>
      <c r="DB18" s="186">
        <v>0.51944879753518702</v>
      </c>
      <c r="DC18" s="185">
        <f t="shared" si="5"/>
        <v>0.5682384084391191</v>
      </c>
      <c r="DD18" s="61"/>
      <c r="DE18" s="180"/>
      <c r="DF18" s="59"/>
      <c r="DG18" s="61"/>
      <c r="DH18" s="61"/>
      <c r="DI18" s="61"/>
      <c r="DJ18" s="61"/>
      <c r="DK18" s="61"/>
      <c r="DL18" s="61"/>
      <c r="DM18" s="75"/>
      <c r="DV18" s="59"/>
      <c r="DW18" s="61"/>
      <c r="DX18" s="61"/>
      <c r="DY18" s="61"/>
      <c r="DZ18" s="61"/>
      <c r="EA18" s="61"/>
      <c r="EB18" s="61"/>
      <c r="EC18" s="75"/>
      <c r="EL18" s="59"/>
      <c r="EM18" s="61"/>
      <c r="EN18" s="61"/>
      <c r="EO18" s="61"/>
      <c r="EP18" s="61"/>
      <c r="EQ18" s="61"/>
      <c r="ER18" s="61"/>
      <c r="ES18" s="75"/>
      <c r="ET18" s="59"/>
      <c r="EU18" s="61"/>
      <c r="EV18" s="61"/>
      <c r="EW18" s="61"/>
      <c r="EX18" s="61"/>
      <c r="EY18" s="61"/>
      <c r="EZ18" s="61"/>
      <c r="FA18" s="75"/>
      <c r="FB18" s="59"/>
      <c r="FC18" s="61"/>
      <c r="FD18" s="61"/>
      <c r="FE18" s="61"/>
      <c r="FF18" s="61"/>
      <c r="FG18" s="61"/>
      <c r="FH18" s="61"/>
      <c r="FI18" s="75"/>
      <c r="FK18" s="84">
        <v>1906</v>
      </c>
      <c r="FL18" s="59"/>
      <c r="FM18" s="61"/>
      <c r="FN18" s="61"/>
      <c r="FO18" s="59"/>
      <c r="FP18" s="61"/>
      <c r="FQ18" s="75"/>
      <c r="FR18" s="61"/>
      <c r="FS18" s="61"/>
      <c r="FT18" s="61"/>
      <c r="FU18" s="59"/>
      <c r="FV18" s="61"/>
      <c r="FW18" s="75"/>
      <c r="FX18" s="61"/>
      <c r="FY18" s="61"/>
      <c r="FZ18" s="75"/>
      <c r="GC18" s="59"/>
      <c r="GD18" s="61"/>
      <c r="GE18" s="61"/>
      <c r="GF18" s="61"/>
      <c r="GG18" s="61"/>
      <c r="GH18" s="61"/>
      <c r="GI18" s="61"/>
      <c r="GJ18" s="75"/>
      <c r="GK18" s="74">
        <v>1906</v>
      </c>
      <c r="GL18" s="84"/>
      <c r="GM18" s="61"/>
      <c r="GN18" s="61"/>
      <c r="GO18" s="61"/>
      <c r="GP18" s="75"/>
      <c r="GQ18" s="61">
        <v>30</v>
      </c>
      <c r="GR18" s="134">
        <v>2.6281256675720215</v>
      </c>
      <c r="GS18" s="133">
        <v>2.0515227317810059</v>
      </c>
      <c r="GT18" s="133">
        <v>1.4375841617584229</v>
      </c>
      <c r="GU18" s="132">
        <v>1.2490220069885254</v>
      </c>
      <c r="GV18" s="134">
        <v>2.6666612700152696</v>
      </c>
      <c r="GW18" s="133">
        <v>1.9575017076542236</v>
      </c>
      <c r="GX18" s="133">
        <v>1.4002230377124005</v>
      </c>
      <c r="GY18" s="132">
        <v>1.2681397403494727</v>
      </c>
      <c r="GZ18" s="134">
        <v>3.2853495224975151</v>
      </c>
      <c r="HA18" s="133">
        <v>2.168976265202986</v>
      </c>
      <c r="HB18" s="133">
        <v>1.4923583618440661</v>
      </c>
      <c r="HC18" s="132">
        <v>1.3116321002461175</v>
      </c>
      <c r="HD18" s="134">
        <v>0.73792249592331827</v>
      </c>
      <c r="HE18" s="133">
        <v>0.96145914957556133</v>
      </c>
      <c r="HF18" s="133">
        <v>0.97573208889044882</v>
      </c>
      <c r="HG18" s="133">
        <v>0.99787634878176779</v>
      </c>
      <c r="HH18" s="59"/>
      <c r="HI18" s="61"/>
      <c r="HJ18" s="61"/>
      <c r="HK18" s="75"/>
      <c r="HM18" s="59">
        <v>30</v>
      </c>
      <c r="HN18" s="133">
        <v>1.0042910253592792</v>
      </c>
      <c r="HO18" s="172">
        <v>0.86260845394045149</v>
      </c>
      <c r="HP18" s="172">
        <v>0.75696150014987673</v>
      </c>
      <c r="HQ18" s="172">
        <v>0.75902807670140593</v>
      </c>
      <c r="HR18" s="172">
        <v>0.80069840779320067</v>
      </c>
      <c r="HS18" s="59">
        <v>30</v>
      </c>
      <c r="HT18" s="133">
        <v>1.1062438596366704</v>
      </c>
      <c r="HU18" s="172">
        <v>0.94393390255567144</v>
      </c>
      <c r="HV18" s="172">
        <v>0.85695922586016959</v>
      </c>
      <c r="HW18" s="172">
        <v>0.87311495272756534</v>
      </c>
      <c r="HX18" s="172">
        <v>0.8951173635207621</v>
      </c>
      <c r="HY18" s="59">
        <v>30</v>
      </c>
      <c r="HZ18" s="133">
        <v>0.55852529317969091</v>
      </c>
      <c r="IA18" s="172">
        <v>0.51060028799660895</v>
      </c>
      <c r="IB18" s="172">
        <v>0.44513283947254345</v>
      </c>
      <c r="IC18" s="172">
        <v>0.41409780616687264</v>
      </c>
      <c r="ID18" s="172">
        <v>0.4376442633114489</v>
      </c>
      <c r="IE18" s="59"/>
      <c r="IF18" s="61"/>
      <c r="IG18" s="61"/>
      <c r="IH18" s="61"/>
      <c r="II18" s="75"/>
      <c r="IJ18" s="59"/>
      <c r="IK18" s="61"/>
      <c r="IL18" s="61"/>
      <c r="IM18" s="61"/>
      <c r="IN18" s="61"/>
      <c r="IO18" s="75"/>
      <c r="IP18" s="59"/>
      <c r="IQ18" s="61"/>
      <c r="IR18" s="61"/>
      <c r="IS18" s="61"/>
      <c r="IT18" s="61"/>
      <c r="IU18" s="75"/>
      <c r="IW18">
        <v>1910</v>
      </c>
      <c r="IX18" s="76">
        <v>0.93500504970550535</v>
      </c>
      <c r="IY18" s="76">
        <v>0.84726768732070923</v>
      </c>
      <c r="IZ18" s="118">
        <v>0.51679235696792603</v>
      </c>
      <c r="JA18" s="114">
        <v>0.27898636240438784</v>
      </c>
      <c r="JB18" s="114">
        <v>0.61944330811500548</v>
      </c>
      <c r="JC18" s="114">
        <v>0.54022610187530518</v>
      </c>
      <c r="JD18" s="114">
        <v>0.22946566343307495</v>
      </c>
      <c r="JE18" s="114">
        <v>7.9710595264174067E-2</v>
      </c>
    </row>
    <row r="19" spans="1:265" ht="15" thickBot="1" x14ac:dyDescent="0.35">
      <c r="A19" s="74">
        <v>1907</v>
      </c>
      <c r="B19" s="123"/>
      <c r="C19" s="123"/>
      <c r="D19" s="123"/>
      <c r="E19" s="122"/>
      <c r="F19" s="122"/>
      <c r="G19" s="122"/>
      <c r="H19" s="122"/>
      <c r="I19" s="122"/>
      <c r="J19" s="122"/>
      <c r="K19" s="174"/>
      <c r="L19">
        <v>1907</v>
      </c>
      <c r="M19" s="78"/>
      <c r="N19" s="78"/>
      <c r="O19" s="78"/>
      <c r="Q19" s="118"/>
      <c r="U19" s="78"/>
      <c r="V19" s="117"/>
      <c r="W19" s="117"/>
      <c r="X19" s="117"/>
      <c r="Y19" s="171"/>
      <c r="Z19" s="114"/>
      <c r="AA19" s="74">
        <v>1907</v>
      </c>
      <c r="AO19" s="114"/>
      <c r="AP19" s="114"/>
      <c r="AQ19" s="114"/>
      <c r="AR19" s="114"/>
      <c r="AS19" s="114"/>
      <c r="AT19" s="114"/>
      <c r="AU19" s="111">
        <v>5656.814347402601</v>
      </c>
      <c r="BE19" s="178" t="s">
        <v>78</v>
      </c>
      <c r="BF19" s="179">
        <v>61395.055509645405</v>
      </c>
      <c r="BG19" s="178"/>
      <c r="BH19" s="177"/>
      <c r="BJ19" s="74">
        <v>1907</v>
      </c>
      <c r="BK19" s="61"/>
      <c r="BL19" s="61"/>
      <c r="BM19" s="61"/>
      <c r="BN19" s="61"/>
      <c r="BO19" s="61"/>
      <c r="BP19" s="61"/>
      <c r="BQ19" s="61"/>
      <c r="BR19" s="61"/>
      <c r="BS19" s="75"/>
      <c r="BT19" s="60"/>
      <c r="BU19" s="62"/>
      <c r="BV19" s="62"/>
      <c r="BW19" s="62"/>
      <c r="BX19" s="62"/>
      <c r="BY19" s="62"/>
      <c r="BZ19" s="62"/>
      <c r="CA19" s="60"/>
      <c r="CB19" s="62"/>
      <c r="CC19" s="62"/>
      <c r="CD19" s="62"/>
      <c r="CE19" s="62"/>
      <c r="CF19" s="62"/>
      <c r="CG19" s="170"/>
      <c r="CH19" s="62"/>
      <c r="CI19" s="56" t="s">
        <v>72</v>
      </c>
      <c r="CJ19" s="184">
        <v>0.14075328735800496</v>
      </c>
      <c r="CK19" s="183">
        <v>0.1849291912279119</v>
      </c>
      <c r="CL19" s="183">
        <v>1.2506879561001863E-2</v>
      </c>
      <c r="CM19" s="183">
        <v>0.66181063830147957</v>
      </c>
      <c r="CN19" s="182">
        <f t="shared" si="2"/>
        <v>0.6743175178624814</v>
      </c>
      <c r="CO19" s="184">
        <v>0.22866019991388911</v>
      </c>
      <c r="CP19" s="183">
        <v>0.11836399549688896</v>
      </c>
      <c r="CQ19" s="183">
        <v>9.7396291035449466E-3</v>
      </c>
      <c r="CR19" s="183">
        <v>0.64323618636608215</v>
      </c>
      <c r="CS19" s="182">
        <f t="shared" si="3"/>
        <v>0.65297581546962713</v>
      </c>
      <c r="CT19" s="184">
        <v>9.0727900487753088E-2</v>
      </c>
      <c r="CU19" s="183">
        <v>5.0779494153921065E-2</v>
      </c>
      <c r="CV19" s="183">
        <v>1.4878766108877881E-2</v>
      </c>
      <c r="CW19" s="183">
        <v>0.84361384124733862</v>
      </c>
      <c r="CX19" s="182">
        <f t="shared" si="4"/>
        <v>0.85849260735621646</v>
      </c>
      <c r="CY19" s="184">
        <v>0.1555545132359907</v>
      </c>
      <c r="CZ19" s="183">
        <v>6.6724856889997727E-2</v>
      </c>
      <c r="DA19" s="183">
        <v>2.2581422530945246E-2</v>
      </c>
      <c r="DB19" s="183">
        <v>0.75513920398504342</v>
      </c>
      <c r="DC19" s="182">
        <f t="shared" si="5"/>
        <v>0.77772062651598861</v>
      </c>
      <c r="DD19" s="61"/>
      <c r="DE19" s="180"/>
      <c r="DF19" s="59"/>
      <c r="DG19" s="61"/>
      <c r="DH19" s="61"/>
      <c r="DI19" s="61"/>
      <c r="DJ19" s="61"/>
      <c r="DK19" s="61"/>
      <c r="DL19" s="61"/>
      <c r="DM19" s="75"/>
      <c r="DV19" s="59"/>
      <c r="DW19" s="61"/>
      <c r="DX19" s="61"/>
      <c r="DY19" s="61"/>
      <c r="DZ19" s="61"/>
      <c r="EA19" s="61"/>
      <c r="EB19" s="61"/>
      <c r="EC19" s="75"/>
      <c r="EL19" s="59"/>
      <c r="EM19" s="61"/>
      <c r="EN19" s="61"/>
      <c r="EO19" s="61"/>
      <c r="EP19" s="61"/>
      <c r="EQ19" s="61"/>
      <c r="ER19" s="61"/>
      <c r="ES19" s="75"/>
      <c r="ET19" s="59"/>
      <c r="EU19" s="61"/>
      <c r="EV19" s="61"/>
      <c r="EW19" s="61"/>
      <c r="EX19" s="61"/>
      <c r="EY19" s="61"/>
      <c r="EZ19" s="61"/>
      <c r="FA19" s="75"/>
      <c r="FB19" s="59"/>
      <c r="FC19" s="61"/>
      <c r="FD19" s="61"/>
      <c r="FE19" s="61"/>
      <c r="FF19" s="61"/>
      <c r="FG19" s="61"/>
      <c r="FH19" s="61"/>
      <c r="FI19" s="75"/>
      <c r="FK19" s="84">
        <v>1907</v>
      </c>
      <c r="FL19" s="59"/>
      <c r="FM19" s="61"/>
      <c r="FN19" s="61"/>
      <c r="FO19" s="59"/>
      <c r="FP19" s="61"/>
      <c r="FQ19" s="75"/>
      <c r="FR19" s="61"/>
      <c r="FS19" s="61"/>
      <c r="FT19" s="61"/>
      <c r="FU19" s="59"/>
      <c r="FV19" s="61"/>
      <c r="FW19" s="75"/>
      <c r="FX19" s="61"/>
      <c r="FY19" s="61"/>
      <c r="FZ19" s="75"/>
      <c r="GC19" s="59"/>
      <c r="GD19" s="61"/>
      <c r="GE19" s="61"/>
      <c r="GF19" s="61"/>
      <c r="GG19" s="61"/>
      <c r="GH19" s="61"/>
      <c r="GI19" s="61"/>
      <c r="GJ19" s="75"/>
      <c r="GK19" s="74">
        <v>1907</v>
      </c>
      <c r="GL19" s="84"/>
      <c r="GM19" s="61"/>
      <c r="GN19" s="61"/>
      <c r="GO19" s="61"/>
      <c r="GP19" s="75"/>
      <c r="GQ19" s="61">
        <v>31</v>
      </c>
      <c r="GR19" s="134">
        <v>3.018449068069458</v>
      </c>
      <c r="GS19" s="133">
        <v>2.2741971015930176</v>
      </c>
      <c r="GT19" s="133">
        <v>1.4700322151184082</v>
      </c>
      <c r="GU19" s="132">
        <v>1.2671761512756348</v>
      </c>
      <c r="GV19" s="134">
        <v>2.759331892066939</v>
      </c>
      <c r="GW19" s="133">
        <v>1.9890018361982542</v>
      </c>
      <c r="GX19" s="133">
        <v>1.4287914337603349</v>
      </c>
      <c r="GY19" s="132">
        <v>1.2800982622884789</v>
      </c>
      <c r="GZ19" s="134">
        <v>3.4821019707903611</v>
      </c>
      <c r="HA19" s="133">
        <v>2.2291901758173456</v>
      </c>
      <c r="HB19" s="133">
        <v>1.5372942045223548</v>
      </c>
      <c r="HC19" s="132">
        <v>1.3287280063918512</v>
      </c>
      <c r="HD19" s="134">
        <v>0.76138275319796711</v>
      </c>
      <c r="HE19" s="133">
        <v>0.96337691952087223</v>
      </c>
      <c r="HF19" s="133">
        <v>0.97573543751341274</v>
      </c>
      <c r="HG19" s="133">
        <v>0.9976776735459657</v>
      </c>
      <c r="HH19" s="59"/>
      <c r="HI19" s="61"/>
      <c r="HJ19" s="61"/>
      <c r="HK19" s="75"/>
      <c r="HM19" s="59">
        <v>31</v>
      </c>
      <c r="HN19" s="133">
        <v>1.0323466276984445</v>
      </c>
      <c r="HO19" s="172">
        <v>0.90691640791175887</v>
      </c>
      <c r="HP19" s="172">
        <v>0.79589494577092934</v>
      </c>
      <c r="HQ19" s="172">
        <v>0.79526819956277561</v>
      </c>
      <c r="HR19" s="172">
        <v>0.83226627374059303</v>
      </c>
      <c r="HS19" s="59">
        <v>31</v>
      </c>
      <c r="HT19" s="133">
        <v>1.1213883553370763</v>
      </c>
      <c r="HU19" s="172">
        <v>0.98446056033600904</v>
      </c>
      <c r="HV19" s="172">
        <v>0.88646152733227235</v>
      </c>
      <c r="HW19" s="172">
        <v>0.89852821848822384</v>
      </c>
      <c r="HX19" s="172">
        <v>0.91908421648095473</v>
      </c>
      <c r="HY19" s="59">
        <v>31</v>
      </c>
      <c r="HZ19" s="133">
        <v>0.62274040212678949</v>
      </c>
      <c r="IA19" s="172">
        <v>0.56191848042756609</v>
      </c>
      <c r="IB19" s="172">
        <v>0.51013877160877397</v>
      </c>
      <c r="IC19" s="172">
        <v>0.4828124047262265</v>
      </c>
      <c r="ID19" s="172">
        <v>0.49637590894522876</v>
      </c>
      <c r="IE19" s="59"/>
      <c r="IF19" s="61"/>
      <c r="IG19" s="61"/>
      <c r="IH19" s="61"/>
      <c r="II19" s="75"/>
      <c r="IJ19" s="59"/>
      <c r="IK19" s="61"/>
      <c r="IL19" s="61"/>
      <c r="IM19" s="61"/>
      <c r="IN19" s="61"/>
      <c r="IO19" s="75"/>
      <c r="IP19" s="59"/>
      <c r="IQ19" s="61"/>
      <c r="IR19" s="61"/>
      <c r="IS19" s="61"/>
      <c r="IT19" s="61"/>
      <c r="IU19" s="75"/>
      <c r="IW19">
        <v>1911</v>
      </c>
      <c r="IY19" s="76">
        <v>0.85436004400253296</v>
      </c>
      <c r="IZ19" s="118"/>
      <c r="JA19" s="114"/>
      <c r="JB19" s="114"/>
      <c r="JC19" s="114">
        <v>0.55407136678695679</v>
      </c>
      <c r="JD19" s="114"/>
      <c r="JE19" s="114"/>
    </row>
    <row r="20" spans="1:265" x14ac:dyDescent="0.3">
      <c r="A20" s="74">
        <v>1908</v>
      </c>
      <c r="B20" s="123"/>
      <c r="C20" s="123"/>
      <c r="D20" s="123"/>
      <c r="E20" s="122"/>
      <c r="F20" s="122"/>
      <c r="G20" s="122"/>
      <c r="H20" s="122"/>
      <c r="I20" s="122"/>
      <c r="J20" s="122"/>
      <c r="K20" s="174"/>
      <c r="L20">
        <v>1908</v>
      </c>
      <c r="M20" s="78"/>
      <c r="N20" s="78"/>
      <c r="O20" s="78"/>
      <c r="Q20" s="118"/>
      <c r="U20" s="78"/>
      <c r="V20" s="117"/>
      <c r="W20" s="117"/>
      <c r="X20" s="117"/>
      <c r="Y20" s="171"/>
      <c r="Z20" s="114"/>
      <c r="AA20" s="74">
        <v>1908</v>
      </c>
      <c r="AO20" s="114"/>
      <c r="AP20" s="114"/>
      <c r="AQ20" s="114"/>
      <c r="AR20" s="114"/>
      <c r="AS20" s="114"/>
      <c r="AT20" s="114"/>
      <c r="AU20" s="111">
        <v>5467.4426371218078</v>
      </c>
      <c r="BE20" s="178" t="s">
        <v>77</v>
      </c>
      <c r="BF20" s="179">
        <v>76579.262456686221</v>
      </c>
      <c r="BG20" s="178"/>
      <c r="BH20" s="177"/>
      <c r="BJ20" s="74">
        <v>1908</v>
      </c>
      <c r="BK20" s="61"/>
      <c r="BL20" s="61"/>
      <c r="BM20" s="61"/>
      <c r="BN20" s="61"/>
      <c r="BO20" s="61"/>
      <c r="BP20" s="61"/>
      <c r="BQ20" s="61"/>
      <c r="BR20" s="61"/>
      <c r="BS20" s="75"/>
      <c r="BT20" s="60"/>
      <c r="BU20" s="62"/>
      <c r="BV20" s="62"/>
      <c r="BW20" s="62"/>
      <c r="BX20" s="62"/>
      <c r="BY20" s="62"/>
      <c r="BZ20" s="62"/>
      <c r="CA20" s="60"/>
      <c r="CB20" s="62"/>
      <c r="CC20" s="62"/>
      <c r="CD20" s="62"/>
      <c r="CE20" s="62"/>
      <c r="CF20" s="62"/>
      <c r="CG20" s="170"/>
      <c r="CH20" s="62"/>
      <c r="CI20" s="56"/>
      <c r="CJ20" s="61"/>
      <c r="CK20" s="61"/>
      <c r="CL20" s="61"/>
      <c r="CM20" s="61"/>
      <c r="CN20" s="61"/>
      <c r="CO20" s="181"/>
      <c r="CP20" s="181"/>
      <c r="CQ20" s="181"/>
      <c r="CR20" s="181"/>
      <c r="CS20" s="181"/>
      <c r="CT20" s="181"/>
      <c r="CU20" s="181"/>
      <c r="CV20" s="181"/>
      <c r="CW20" s="181"/>
      <c r="CX20" s="181"/>
      <c r="CY20" s="181"/>
      <c r="CZ20" s="181"/>
      <c r="DA20" s="181"/>
      <c r="DB20" s="181"/>
      <c r="DC20" s="181"/>
      <c r="DD20" s="61"/>
      <c r="DE20" s="180"/>
      <c r="DF20" s="59"/>
      <c r="DG20" s="61"/>
      <c r="DH20" s="61"/>
      <c r="DI20" s="61"/>
      <c r="DJ20" s="61"/>
      <c r="DK20" s="61"/>
      <c r="DL20" s="61"/>
      <c r="DM20" s="75"/>
      <c r="DV20" s="59"/>
      <c r="DW20" s="61"/>
      <c r="DX20" s="61"/>
      <c r="DY20" s="61"/>
      <c r="DZ20" s="61"/>
      <c r="EA20" s="61"/>
      <c r="EB20" s="61"/>
      <c r="EC20" s="75"/>
      <c r="EL20" s="59"/>
      <c r="EM20" s="61"/>
      <c r="EN20" s="61"/>
      <c r="EO20" s="61"/>
      <c r="EP20" s="61"/>
      <c r="EQ20" s="61"/>
      <c r="ER20" s="61"/>
      <c r="ES20" s="75"/>
      <c r="ET20" s="59"/>
      <c r="EU20" s="61"/>
      <c r="EV20" s="61"/>
      <c r="EW20" s="61"/>
      <c r="EX20" s="61"/>
      <c r="EY20" s="61"/>
      <c r="EZ20" s="61"/>
      <c r="FA20" s="75"/>
      <c r="FB20" s="59"/>
      <c r="FC20" s="61"/>
      <c r="FD20" s="61"/>
      <c r="FE20" s="61"/>
      <c r="FF20" s="61"/>
      <c r="FG20" s="61"/>
      <c r="FH20" s="61"/>
      <c r="FI20" s="75"/>
      <c r="FK20" s="84">
        <v>1908</v>
      </c>
      <c r="FL20" s="59"/>
      <c r="FM20" s="61"/>
      <c r="FN20" s="61"/>
      <c r="FO20" s="59"/>
      <c r="FP20" s="61"/>
      <c r="FQ20" s="75"/>
      <c r="FR20" s="61"/>
      <c r="FS20" s="61"/>
      <c r="FT20" s="61"/>
      <c r="FU20" s="59"/>
      <c r="FV20" s="61"/>
      <c r="FW20" s="75"/>
      <c r="FX20" s="61"/>
      <c r="FY20" s="61"/>
      <c r="FZ20" s="75"/>
      <c r="GC20" s="59"/>
      <c r="GD20" s="61"/>
      <c r="GE20" s="61"/>
      <c r="GF20" s="61"/>
      <c r="GG20" s="61"/>
      <c r="GH20" s="61"/>
      <c r="GI20" s="61"/>
      <c r="GJ20" s="75"/>
      <c r="GK20" s="74">
        <v>1908</v>
      </c>
      <c r="GL20" s="84"/>
      <c r="GM20" s="61"/>
      <c r="GN20" s="61"/>
      <c r="GO20" s="61"/>
      <c r="GP20" s="75"/>
      <c r="GQ20" s="61">
        <v>32</v>
      </c>
      <c r="GR20" s="134">
        <v>2.7841293811798096</v>
      </c>
      <c r="GS20" s="133">
        <v>2.1036431789398193</v>
      </c>
      <c r="GT20" s="133">
        <v>1.4467059373855591</v>
      </c>
      <c r="GU20" s="132">
        <v>1.2927987575531006</v>
      </c>
      <c r="GV20" s="134">
        <v>2.8260284363216979</v>
      </c>
      <c r="GW20" s="133">
        <v>2.0246737776958521</v>
      </c>
      <c r="GX20" s="133">
        <v>1.4537638533483421</v>
      </c>
      <c r="GY20" s="132">
        <v>1.2936013168605838</v>
      </c>
      <c r="GZ20" s="134">
        <v>3.6351978498399267</v>
      </c>
      <c r="HA20" s="133">
        <v>2.2761353524791317</v>
      </c>
      <c r="HB20" s="133">
        <v>1.5787750294707765</v>
      </c>
      <c r="HC20" s="132">
        <v>1.3458739305813674</v>
      </c>
      <c r="HD20" s="134">
        <v>0.79545647612677539</v>
      </c>
      <c r="HE20" s="133">
        <v>0.96694697870377055</v>
      </c>
      <c r="HF20" s="133">
        <v>0.9791889228915176</v>
      </c>
      <c r="HG20" s="133">
        <v>0.99815516761197798</v>
      </c>
      <c r="HH20" s="59"/>
      <c r="HI20" s="61"/>
      <c r="HJ20" s="61"/>
      <c r="HK20" s="75"/>
      <c r="HM20" s="59">
        <v>32</v>
      </c>
      <c r="HN20" s="133">
        <v>1.0500526129677166</v>
      </c>
      <c r="HO20" s="172">
        <v>0.94784421058301216</v>
      </c>
      <c r="HP20" s="172">
        <v>0.83410813665199868</v>
      </c>
      <c r="HQ20" s="172">
        <v>0.8316485567531533</v>
      </c>
      <c r="HR20" s="172">
        <v>0.86418826919518754</v>
      </c>
      <c r="HS20" s="59">
        <v>32</v>
      </c>
      <c r="HT20" s="133">
        <v>1.1278574046043091</v>
      </c>
      <c r="HU20" s="172">
        <v>1.0202964602547375</v>
      </c>
      <c r="HV20" s="172">
        <v>0.91568058167923327</v>
      </c>
      <c r="HW20" s="172">
        <v>0.92383568541150463</v>
      </c>
      <c r="HX20" s="172">
        <v>0.94248163503433502</v>
      </c>
      <c r="HY20" s="59">
        <v>32</v>
      </c>
      <c r="HZ20" s="133">
        <v>0.68096297495478808</v>
      </c>
      <c r="IA20" s="172">
        <v>0.61161881446735633</v>
      </c>
      <c r="IB20" s="172">
        <v>0.57557899724371053</v>
      </c>
      <c r="IC20" s="172">
        <v>0.55236377062838637</v>
      </c>
      <c r="ID20" s="172">
        <v>0.55210799045894687</v>
      </c>
      <c r="IE20" s="59"/>
      <c r="IF20" s="61"/>
      <c r="IG20" s="61"/>
      <c r="IH20" s="61"/>
      <c r="II20" s="75"/>
      <c r="IJ20" s="59"/>
      <c r="IK20" s="61"/>
      <c r="IL20" s="61"/>
      <c r="IM20" s="61"/>
      <c r="IN20" s="61"/>
      <c r="IO20" s="75"/>
      <c r="IP20" s="59"/>
      <c r="IQ20" s="61"/>
      <c r="IR20" s="61"/>
      <c r="IS20" s="61"/>
      <c r="IT20" s="61"/>
      <c r="IU20" s="75"/>
      <c r="IW20">
        <v>1912</v>
      </c>
      <c r="IY20" s="76">
        <v>0.85245281457901001</v>
      </c>
      <c r="IZ20" s="118"/>
      <c r="JA20" s="114"/>
      <c r="JB20" s="114"/>
      <c r="JC20" s="114">
        <v>0.55299860239028931</v>
      </c>
      <c r="JD20" s="114"/>
      <c r="JE20" s="114"/>
    </row>
    <row r="21" spans="1:265" x14ac:dyDescent="0.3">
      <c r="A21" s="74">
        <v>1909</v>
      </c>
      <c r="B21" s="123"/>
      <c r="C21" s="123"/>
      <c r="D21" s="123"/>
      <c r="E21" s="122"/>
      <c r="F21" s="122"/>
      <c r="G21" s="122"/>
      <c r="H21" s="122"/>
      <c r="I21" s="122"/>
      <c r="J21" s="122"/>
      <c r="K21" s="174"/>
      <c r="L21">
        <v>1909</v>
      </c>
      <c r="M21" s="78"/>
      <c r="N21" s="78"/>
      <c r="O21" s="78"/>
      <c r="Q21" s="118"/>
      <c r="U21" s="78"/>
      <c r="V21" s="117"/>
      <c r="W21" s="117"/>
      <c r="X21" s="117"/>
      <c r="Y21" s="171"/>
      <c r="Z21" s="114"/>
      <c r="AA21" s="74">
        <v>1909</v>
      </c>
      <c r="AO21" s="114"/>
      <c r="AP21" s="114"/>
      <c r="AQ21" s="114"/>
      <c r="AR21" s="114"/>
      <c r="AS21" s="114"/>
      <c r="AT21" s="114"/>
      <c r="AU21" s="111">
        <v>5699.0432696214475</v>
      </c>
      <c r="BE21" s="178" t="s">
        <v>75</v>
      </c>
      <c r="BF21" s="179">
        <v>155208.87075096538</v>
      </c>
      <c r="BG21" s="178"/>
      <c r="BH21" s="177"/>
      <c r="BJ21" s="74">
        <v>1909</v>
      </c>
      <c r="BK21" s="61"/>
      <c r="BL21" s="61"/>
      <c r="BM21" s="61"/>
      <c r="BN21" s="61"/>
      <c r="BO21" s="61"/>
      <c r="BP21" s="61"/>
      <c r="BQ21" s="61"/>
      <c r="BR21" s="61"/>
      <c r="BS21" s="75"/>
      <c r="BT21" s="60"/>
      <c r="BU21" s="62"/>
      <c r="BV21" s="62"/>
      <c r="BW21" s="62"/>
      <c r="BX21" s="62"/>
      <c r="BY21" s="62"/>
      <c r="BZ21" s="62"/>
      <c r="CA21" s="60"/>
      <c r="CB21" s="62"/>
      <c r="CC21" s="62"/>
      <c r="CD21" s="62"/>
      <c r="CE21" s="62"/>
      <c r="CF21" s="62"/>
      <c r="CG21" s="170"/>
      <c r="CH21" s="62"/>
      <c r="CI21" s="56"/>
      <c r="CJ21" s="61"/>
      <c r="CK21" s="61"/>
      <c r="CL21" s="61"/>
      <c r="CM21" s="61"/>
      <c r="CN21" s="61"/>
      <c r="CO21" s="61"/>
      <c r="CP21" s="61"/>
      <c r="CQ21" s="61"/>
      <c r="CR21" s="61"/>
      <c r="CS21" s="61"/>
      <c r="CT21" s="61"/>
      <c r="CU21" s="61"/>
      <c r="CV21" s="61"/>
      <c r="CW21" s="61"/>
      <c r="CX21" s="61"/>
      <c r="CY21" s="61"/>
      <c r="CZ21" s="61"/>
      <c r="DA21" s="61"/>
      <c r="DB21" s="61"/>
      <c r="DC21" s="61"/>
      <c r="DD21" s="61"/>
      <c r="DE21" s="180"/>
      <c r="DF21" s="59"/>
      <c r="DG21" s="61"/>
      <c r="DH21" s="61"/>
      <c r="DI21" s="61"/>
      <c r="DJ21" s="61"/>
      <c r="DK21" s="61"/>
      <c r="DL21" s="61"/>
      <c r="DM21" s="75"/>
      <c r="DV21" s="59"/>
      <c r="DW21" s="61"/>
      <c r="DX21" s="61"/>
      <c r="DY21" s="61"/>
      <c r="DZ21" s="61"/>
      <c r="EA21" s="61"/>
      <c r="EB21" s="61"/>
      <c r="EC21" s="75"/>
      <c r="EL21" s="59"/>
      <c r="EM21" s="61"/>
      <c r="EN21" s="61"/>
      <c r="EO21" s="61"/>
      <c r="EP21" s="61"/>
      <c r="EQ21" s="61"/>
      <c r="ER21" s="61"/>
      <c r="ES21" s="75"/>
      <c r="ET21" s="59"/>
      <c r="EU21" s="61"/>
      <c r="EV21" s="61"/>
      <c r="EW21" s="61"/>
      <c r="EX21" s="61"/>
      <c r="EY21" s="61"/>
      <c r="EZ21" s="61"/>
      <c r="FA21" s="75"/>
      <c r="FB21" s="59"/>
      <c r="FC21" s="61"/>
      <c r="FD21" s="61"/>
      <c r="FE21" s="61"/>
      <c r="FF21" s="61"/>
      <c r="FG21" s="61"/>
      <c r="FH21" s="61"/>
      <c r="FI21" s="75"/>
      <c r="FK21" s="84">
        <v>1909</v>
      </c>
      <c r="FL21" s="59"/>
      <c r="FM21" s="61"/>
      <c r="FN21" s="61"/>
      <c r="FO21" s="59"/>
      <c r="FP21" s="61"/>
      <c r="FQ21" s="75"/>
      <c r="FR21" s="61"/>
      <c r="FS21" s="61"/>
      <c r="FT21" s="61"/>
      <c r="FU21" s="59"/>
      <c r="FV21" s="61"/>
      <c r="FW21" s="75"/>
      <c r="FX21" s="61"/>
      <c r="FY21" s="61"/>
      <c r="FZ21" s="75"/>
      <c r="GC21" s="59"/>
      <c r="GD21" s="61"/>
      <c r="GE21" s="61"/>
      <c r="GF21" s="61"/>
      <c r="GG21" s="61"/>
      <c r="GH21" s="61"/>
      <c r="GI21" s="61"/>
      <c r="GJ21" s="75"/>
      <c r="GK21" s="74">
        <v>1909</v>
      </c>
      <c r="GL21" s="84"/>
      <c r="GM21" s="61"/>
      <c r="GN21" s="61"/>
      <c r="GO21" s="61"/>
      <c r="GP21" s="75"/>
      <c r="GQ21" s="61">
        <v>33</v>
      </c>
      <c r="GR21" s="134">
        <v>2.8319034576416016</v>
      </c>
      <c r="GS21" s="133">
        <v>1.8417911529541016</v>
      </c>
      <c r="GT21" s="133">
        <v>1.4465771913528442</v>
      </c>
      <c r="GU21" s="132">
        <v>1.328264594078064</v>
      </c>
      <c r="GV21" s="134">
        <v>2.8763499813528113</v>
      </c>
      <c r="GW21" s="133">
        <v>2.0533077784818707</v>
      </c>
      <c r="GX21" s="133">
        <v>1.4749405769275772</v>
      </c>
      <c r="GY21" s="132">
        <v>1.3070272354205235</v>
      </c>
      <c r="GZ21" s="134">
        <v>3.742849001990407</v>
      </c>
      <c r="HA21" s="133">
        <v>2.3049918310712214</v>
      </c>
      <c r="HB21" s="133">
        <v>1.6151910466060502</v>
      </c>
      <c r="HC21" s="132">
        <v>1.3634389449328532</v>
      </c>
      <c r="HD21" s="134">
        <v>0.8286956892350873</v>
      </c>
      <c r="HE21" s="133">
        <v>0.97076126516799044</v>
      </c>
      <c r="HF21" s="133">
        <v>0.98521909996851953</v>
      </c>
      <c r="HG21" s="133">
        <v>1.0013367549937719</v>
      </c>
      <c r="HH21" s="59"/>
      <c r="HI21" s="61"/>
      <c r="HJ21" s="61"/>
      <c r="HK21" s="75"/>
      <c r="HM21" s="59">
        <v>33</v>
      </c>
      <c r="HN21" s="133">
        <v>1.0624754147335695</v>
      </c>
      <c r="HO21" s="172">
        <v>0.98727018397887056</v>
      </c>
      <c r="HP21" s="172">
        <v>0.86920352643177556</v>
      </c>
      <c r="HQ21" s="172">
        <v>0.86751066636801899</v>
      </c>
      <c r="HR21" s="172">
        <v>0.89378446024308422</v>
      </c>
      <c r="HS21" s="59">
        <v>33</v>
      </c>
      <c r="HT21" s="133">
        <v>1.132373474237635</v>
      </c>
      <c r="HU21" s="172">
        <v>1.0557246171872146</v>
      </c>
      <c r="HV21" s="172">
        <v>0.94283477031912211</v>
      </c>
      <c r="HW21" s="172">
        <v>0.94828317894529446</v>
      </c>
      <c r="HX21" s="172">
        <v>0.96471496834037596</v>
      </c>
      <c r="HY21" s="59">
        <v>33</v>
      </c>
      <c r="HZ21" s="133">
        <v>0.73482414341127167</v>
      </c>
      <c r="IA21" s="172">
        <v>0.66055342791908656</v>
      </c>
      <c r="IB21" s="172">
        <v>0.63815510783731144</v>
      </c>
      <c r="IC21" s="172">
        <v>0.62300628866834418</v>
      </c>
      <c r="ID21" s="172">
        <v>0.60740369219413048</v>
      </c>
      <c r="IE21" s="59"/>
      <c r="IF21" s="61"/>
      <c r="IG21" s="61"/>
      <c r="IH21" s="61"/>
      <c r="II21" s="75"/>
      <c r="IJ21" s="59"/>
      <c r="IK21" s="61"/>
      <c r="IL21" s="61"/>
      <c r="IM21" s="61"/>
      <c r="IN21" s="61"/>
      <c r="IO21" s="75"/>
      <c r="IP21" s="59"/>
      <c r="IQ21" s="61"/>
      <c r="IR21" s="61"/>
      <c r="IS21" s="61"/>
      <c r="IT21" s="61"/>
      <c r="IU21" s="75"/>
      <c r="IW21">
        <v>1913</v>
      </c>
      <c r="IY21" s="76">
        <v>0.84903013706207275</v>
      </c>
      <c r="IZ21" s="118"/>
      <c r="JA21" s="114"/>
      <c r="JB21" s="114"/>
      <c r="JC21" s="114">
        <v>0.54561007022857666</v>
      </c>
      <c r="JD21" s="114"/>
      <c r="JE21" s="114"/>
    </row>
    <row r="22" spans="1:265" x14ac:dyDescent="0.3">
      <c r="A22" s="74">
        <v>1910</v>
      </c>
      <c r="B22" s="123"/>
      <c r="C22" s="123"/>
      <c r="D22" s="123"/>
      <c r="E22" s="122"/>
      <c r="F22" s="122"/>
      <c r="G22" s="122"/>
      <c r="H22" s="122"/>
      <c r="I22" s="122"/>
      <c r="J22" s="122"/>
      <c r="K22" s="174"/>
      <c r="L22">
        <v>1910</v>
      </c>
      <c r="M22" s="78"/>
      <c r="N22" s="78"/>
      <c r="O22" s="78"/>
      <c r="Q22" s="118"/>
      <c r="U22" s="78"/>
      <c r="V22" s="117"/>
      <c r="W22" s="117"/>
      <c r="X22" s="117"/>
      <c r="Y22" s="171"/>
      <c r="Z22" s="114"/>
      <c r="AA22" s="74">
        <v>1910</v>
      </c>
      <c r="AO22" s="114">
        <v>0.1318424791097641</v>
      </c>
      <c r="AP22" s="114">
        <v>0.35136514902114868</v>
      </c>
      <c r="AQ22" s="114">
        <v>0.51679235696792603</v>
      </c>
      <c r="AR22" s="114">
        <v>0.22946566343307495</v>
      </c>
      <c r="AS22" s="114">
        <f>AQ22-AR22</f>
        <v>0.28732669353485107</v>
      </c>
      <c r="AT22" s="114">
        <v>0.11229488998651505</v>
      </c>
      <c r="AU22" s="111">
        <v>5481.4644804782256</v>
      </c>
      <c r="BE22" s="178" t="s">
        <v>74</v>
      </c>
      <c r="BF22" s="179">
        <v>298282.12144577526</v>
      </c>
      <c r="BG22" s="178"/>
      <c r="BH22" s="177"/>
      <c r="BJ22" s="74">
        <v>1910</v>
      </c>
      <c r="BK22" s="61"/>
      <c r="BL22" s="61"/>
      <c r="BM22" s="61"/>
      <c r="BN22" s="61"/>
      <c r="BO22" s="61"/>
      <c r="BP22" s="61"/>
      <c r="BQ22" s="61"/>
      <c r="BR22" s="61"/>
      <c r="BS22" s="75"/>
      <c r="BT22" s="60"/>
      <c r="BU22" s="62"/>
      <c r="BV22" s="62"/>
      <c r="BW22" s="62"/>
      <c r="BX22" s="62"/>
      <c r="BY22" s="62"/>
      <c r="BZ22" s="62"/>
      <c r="CA22" s="60"/>
      <c r="CB22" s="62"/>
      <c r="CC22" s="62"/>
      <c r="CD22" s="62"/>
      <c r="CE22" s="62"/>
      <c r="CF22" s="62"/>
      <c r="CG22" s="170"/>
      <c r="CH22" s="62"/>
      <c r="CI22" s="56"/>
      <c r="DE22" s="180"/>
      <c r="DF22" s="59"/>
      <c r="DG22" s="61"/>
      <c r="DH22" s="61"/>
      <c r="DI22" s="61"/>
      <c r="DJ22" s="61"/>
      <c r="DK22" s="61"/>
      <c r="DL22" s="61"/>
      <c r="DM22" s="75"/>
      <c r="DV22" s="59"/>
      <c r="DW22" s="61"/>
      <c r="DX22" s="61"/>
      <c r="DY22" s="61"/>
      <c r="DZ22" s="61"/>
      <c r="EA22" s="61"/>
      <c r="EB22" s="61"/>
      <c r="EC22" s="75"/>
      <c r="EL22" s="59"/>
      <c r="EM22" s="61"/>
      <c r="EN22" s="61"/>
      <c r="EO22" s="61"/>
      <c r="EP22" s="61"/>
      <c r="EQ22" s="61"/>
      <c r="ER22" s="61"/>
      <c r="ES22" s="75"/>
      <c r="ET22" s="59"/>
      <c r="EU22" s="61"/>
      <c r="EV22" s="61"/>
      <c r="EW22" s="61"/>
      <c r="EX22" s="61"/>
      <c r="EY22" s="61"/>
      <c r="EZ22" s="61"/>
      <c r="FA22" s="75"/>
      <c r="FB22" s="59"/>
      <c r="FC22" s="61"/>
      <c r="FD22" s="61"/>
      <c r="FE22" s="61"/>
      <c r="FF22" s="61"/>
      <c r="FG22" s="61"/>
      <c r="FH22" s="61"/>
      <c r="FI22" s="75"/>
      <c r="FK22" s="84">
        <v>1910</v>
      </c>
      <c r="FL22" s="59"/>
      <c r="FM22" s="61"/>
      <c r="FN22" s="61"/>
      <c r="FO22" s="59"/>
      <c r="FP22" s="61"/>
      <c r="FQ22" s="75"/>
      <c r="FR22" s="61"/>
      <c r="FS22" s="61"/>
      <c r="FT22" s="61"/>
      <c r="FU22" s="59"/>
      <c r="FV22" s="61"/>
      <c r="FW22" s="75"/>
      <c r="FX22" s="61"/>
      <c r="FY22" s="61"/>
      <c r="FZ22" s="75"/>
      <c r="GC22" s="59"/>
      <c r="GD22" s="61"/>
      <c r="GE22" s="61"/>
      <c r="GF22" s="61"/>
      <c r="GG22" s="61"/>
      <c r="GH22" s="61"/>
      <c r="GI22" s="61"/>
      <c r="GJ22" s="75"/>
      <c r="GK22" s="74">
        <v>1910</v>
      </c>
      <c r="GL22" s="84"/>
      <c r="GM22" s="61"/>
      <c r="GN22" s="61"/>
      <c r="GO22" s="61"/>
      <c r="GP22" s="75"/>
      <c r="GQ22" s="61">
        <v>34</v>
      </c>
      <c r="GR22" s="134">
        <v>2.6542196273803711</v>
      </c>
      <c r="GS22" s="133">
        <v>1.8523472547531128</v>
      </c>
      <c r="GT22" s="133">
        <v>1.5396242141723633</v>
      </c>
      <c r="GU22" s="132">
        <v>1.3040587902069092</v>
      </c>
      <c r="GV22" s="134">
        <v>2.9190628134742909</v>
      </c>
      <c r="GW22" s="133">
        <v>2.0695654778577599</v>
      </c>
      <c r="GX22" s="133">
        <v>1.4905178612789516</v>
      </c>
      <c r="GY22" s="132">
        <v>1.3212096998592384</v>
      </c>
      <c r="GZ22" s="134">
        <v>3.8295141843717766</v>
      </c>
      <c r="HA22" s="133">
        <v>2.3244698102810153</v>
      </c>
      <c r="HB22" s="133">
        <v>1.6456169790912805</v>
      </c>
      <c r="HC22" s="132">
        <v>1.3837940212153077</v>
      </c>
      <c r="HD22" s="134">
        <v>0.85450917687806527</v>
      </c>
      <c r="HE22" s="133">
        <v>0.97349456384932853</v>
      </c>
      <c r="HF22" s="133">
        <v>0.99578256851146274</v>
      </c>
      <c r="HG22" s="133">
        <v>1.0074717133364943</v>
      </c>
      <c r="HH22" s="59"/>
      <c r="HI22" s="61"/>
      <c r="HJ22" s="61"/>
      <c r="HK22" s="75"/>
      <c r="HM22" s="59">
        <v>34</v>
      </c>
      <c r="HN22" s="133">
        <v>1.0765307383480998</v>
      </c>
      <c r="HO22" s="172">
        <v>1.023753259968559</v>
      </c>
      <c r="HP22" s="172">
        <v>0.9021446079271066</v>
      </c>
      <c r="HQ22" s="172">
        <v>0.90168940993150992</v>
      </c>
      <c r="HR22" s="172">
        <v>0.92129389368525605</v>
      </c>
      <c r="HS22" s="59">
        <v>34</v>
      </c>
      <c r="HT22" s="133">
        <v>1.1405363164589861</v>
      </c>
      <c r="HU22" s="172">
        <v>1.0902515591795265</v>
      </c>
      <c r="HV22" s="172">
        <v>0.96781004722148345</v>
      </c>
      <c r="HW22" s="172">
        <v>0.97189784266142698</v>
      </c>
      <c r="HX22" s="172">
        <v>0.98595767538354362</v>
      </c>
      <c r="HY22" s="59">
        <v>34</v>
      </c>
      <c r="HZ22" s="133">
        <v>0.78326037734617027</v>
      </c>
      <c r="IA22" s="172">
        <v>0.70969205668118263</v>
      </c>
      <c r="IB22" s="172">
        <v>0.69577896032719433</v>
      </c>
      <c r="IC22" s="172">
        <v>0.68865074934742865</v>
      </c>
      <c r="ID22" s="172">
        <v>0.65854494983568312</v>
      </c>
      <c r="IE22" s="59"/>
      <c r="IF22" s="61"/>
      <c r="IG22" s="61"/>
      <c r="IH22" s="61"/>
      <c r="II22" s="75"/>
      <c r="IJ22" s="59"/>
      <c r="IK22" s="61"/>
      <c r="IL22" s="61"/>
      <c r="IM22" s="61"/>
      <c r="IN22" s="61"/>
      <c r="IO22" s="75"/>
      <c r="IP22" s="59"/>
      <c r="IQ22" s="61"/>
      <c r="IR22" s="61"/>
      <c r="IS22" s="61"/>
      <c r="IT22" s="61"/>
      <c r="IU22" s="75"/>
      <c r="IW22">
        <v>1914</v>
      </c>
      <c r="IY22" s="76">
        <v>0.84907370805740356</v>
      </c>
      <c r="IZ22" s="118"/>
      <c r="JA22" s="114"/>
      <c r="JB22" s="114"/>
      <c r="JC22" s="114">
        <v>0.54563915729522705</v>
      </c>
      <c r="JD22" s="114"/>
      <c r="JE22" s="114"/>
    </row>
    <row r="23" spans="1:265" x14ac:dyDescent="0.3">
      <c r="A23" s="74">
        <v>1911</v>
      </c>
      <c r="B23" s="123"/>
      <c r="C23" s="123"/>
      <c r="D23" s="123"/>
      <c r="E23" s="122"/>
      <c r="F23" s="122"/>
      <c r="G23" s="122"/>
      <c r="H23" s="122"/>
      <c r="I23" s="122"/>
      <c r="J23" s="122"/>
      <c r="K23" s="174"/>
      <c r="L23">
        <v>1911</v>
      </c>
      <c r="M23" s="78"/>
      <c r="N23" s="78"/>
      <c r="O23" s="78"/>
      <c r="Q23" s="118"/>
      <c r="U23" s="78"/>
      <c r="V23" s="117"/>
      <c r="W23" s="117"/>
      <c r="X23" s="117"/>
      <c r="Y23" s="171"/>
      <c r="Z23" s="114"/>
      <c r="AA23" s="74">
        <v>1911</v>
      </c>
      <c r="AO23" s="114"/>
      <c r="AP23" s="114"/>
      <c r="AQ23" s="114"/>
      <c r="AR23" s="114"/>
      <c r="AS23" s="114"/>
      <c r="AT23" s="114"/>
      <c r="AU23" s="111">
        <v>5557.8293006524291</v>
      </c>
      <c r="BE23" s="178" t="s">
        <v>72</v>
      </c>
      <c r="BF23" s="179">
        <v>1816745.5675442498</v>
      </c>
      <c r="BG23" s="178"/>
      <c r="BH23" s="177"/>
      <c r="BJ23" s="74">
        <v>1911</v>
      </c>
      <c r="BK23" s="61"/>
      <c r="BL23" s="61"/>
      <c r="BM23" s="61"/>
      <c r="BN23" s="61"/>
      <c r="BO23" s="61"/>
      <c r="BP23" s="61"/>
      <c r="BQ23" s="61"/>
      <c r="BR23" s="61"/>
      <c r="BS23" s="75"/>
      <c r="BT23" s="60"/>
      <c r="BU23" s="62"/>
      <c r="BV23" s="62"/>
      <c r="BW23" s="62"/>
      <c r="BX23" s="62"/>
      <c r="BY23" s="62"/>
      <c r="BZ23" s="62"/>
      <c r="CA23" s="60"/>
      <c r="CB23" s="62"/>
      <c r="CC23" s="62"/>
      <c r="CD23" s="62"/>
      <c r="CE23" s="62"/>
      <c r="CF23" s="62"/>
      <c r="CG23" s="170"/>
      <c r="CH23" s="62"/>
      <c r="CI23" s="56"/>
      <c r="DF23" s="59"/>
      <c r="DG23" s="61"/>
      <c r="DH23" s="61"/>
      <c r="DI23" s="61"/>
      <c r="DJ23" s="61"/>
      <c r="DK23" s="61"/>
      <c r="DL23" s="61"/>
      <c r="DM23" s="75"/>
      <c r="DV23" s="59"/>
      <c r="DW23" s="61"/>
      <c r="DX23" s="61"/>
      <c r="DY23" s="61"/>
      <c r="DZ23" s="61"/>
      <c r="EA23" s="61"/>
      <c r="EB23" s="61"/>
      <c r="EC23" s="75"/>
      <c r="EL23" s="59"/>
      <c r="EM23" s="61"/>
      <c r="EN23" s="61"/>
      <c r="EO23" s="61"/>
      <c r="EP23" s="61"/>
      <c r="EQ23" s="61"/>
      <c r="ER23" s="61"/>
      <c r="ES23" s="75"/>
      <c r="ET23" s="59"/>
      <c r="EU23" s="61"/>
      <c r="EV23" s="61"/>
      <c r="EW23" s="61"/>
      <c r="EX23" s="61"/>
      <c r="EY23" s="61"/>
      <c r="EZ23" s="61"/>
      <c r="FA23" s="75"/>
      <c r="FB23" s="59"/>
      <c r="FC23" s="61"/>
      <c r="FD23" s="61"/>
      <c r="FE23" s="61"/>
      <c r="FF23" s="61"/>
      <c r="FG23" s="61"/>
      <c r="FH23" s="61"/>
      <c r="FI23" s="75"/>
      <c r="FK23" s="84">
        <v>1911</v>
      </c>
      <c r="FL23" s="59"/>
      <c r="FM23" s="61"/>
      <c r="FN23" s="61"/>
      <c r="FO23" s="59"/>
      <c r="FP23" s="61"/>
      <c r="FQ23" s="75"/>
      <c r="FR23" s="61"/>
      <c r="FS23" s="61"/>
      <c r="FT23" s="61"/>
      <c r="FU23" s="59"/>
      <c r="FV23" s="61"/>
      <c r="FW23" s="75"/>
      <c r="FX23" s="61"/>
      <c r="FY23" s="61"/>
      <c r="FZ23" s="75"/>
      <c r="GC23" s="59"/>
      <c r="GD23" s="61"/>
      <c r="GE23" s="61"/>
      <c r="GF23" s="61"/>
      <c r="GG23" s="61"/>
      <c r="GH23" s="61"/>
      <c r="GI23" s="61"/>
      <c r="GJ23" s="75"/>
      <c r="GK23" s="74">
        <v>1911</v>
      </c>
      <c r="GL23" s="84"/>
      <c r="GM23" s="61"/>
      <c r="GN23" s="61"/>
      <c r="GO23" s="61"/>
      <c r="GP23" s="75"/>
      <c r="GQ23" s="61">
        <v>35</v>
      </c>
      <c r="GR23" s="134">
        <v>3.208486795425415</v>
      </c>
      <c r="GS23" s="133">
        <v>2.1715097427368164</v>
      </c>
      <c r="GT23" s="133">
        <v>1.5240188837051392</v>
      </c>
      <c r="GU23" s="132">
        <v>1.3387959003448486</v>
      </c>
      <c r="GV23" s="134">
        <v>2.9620701626725645</v>
      </c>
      <c r="GW23" s="133">
        <v>2.0764545402299603</v>
      </c>
      <c r="GX23" s="133">
        <v>1.5016798363130344</v>
      </c>
      <c r="GY23" s="132">
        <v>1.3376092696569957</v>
      </c>
      <c r="GZ23" s="134">
        <v>3.8780972135133656</v>
      </c>
      <c r="HA23" s="133">
        <v>2.3442988131443037</v>
      </c>
      <c r="HB23" s="133">
        <v>1.670416857354613</v>
      </c>
      <c r="HC23" s="132">
        <v>1.4073496658309961</v>
      </c>
      <c r="HD23" s="134">
        <v>0.87950572334728949</v>
      </c>
      <c r="HE23" s="133">
        <v>0.97577069169396735</v>
      </c>
      <c r="HF23" s="133">
        <v>1.008081380440879</v>
      </c>
      <c r="HG23" s="133">
        <v>1.015224158794209</v>
      </c>
      <c r="HH23" s="59"/>
      <c r="HI23" s="61"/>
      <c r="HJ23" s="61"/>
      <c r="HK23" s="75"/>
      <c r="HM23" s="59">
        <v>35</v>
      </c>
      <c r="HN23" s="133">
        <v>1.0879641385126992</v>
      </c>
      <c r="HO23" s="172">
        <v>1.0567232689382255</v>
      </c>
      <c r="HP23" s="172">
        <v>0.93352541886295781</v>
      </c>
      <c r="HQ23" s="172">
        <v>0.93189128257093123</v>
      </c>
      <c r="HR23" s="172">
        <v>0.94689513883307275</v>
      </c>
      <c r="HS23" s="59">
        <v>35</v>
      </c>
      <c r="HT23" s="133">
        <v>1.1482222584693025</v>
      </c>
      <c r="HU23" s="172">
        <v>1.1181166785607055</v>
      </c>
      <c r="HV23" s="172">
        <v>0.99298771826624266</v>
      </c>
      <c r="HW23" s="172">
        <v>0.99397628491042178</v>
      </c>
      <c r="HX23" s="172">
        <v>1.0081190392807957</v>
      </c>
      <c r="HY23" s="59">
        <v>35</v>
      </c>
      <c r="HZ23" s="133">
        <v>0.82486025423532539</v>
      </c>
      <c r="IA23" s="172">
        <v>0.75934029144201054</v>
      </c>
      <c r="IB23" s="172">
        <v>0.74728607680442416</v>
      </c>
      <c r="IC23" s="172">
        <v>0.74525328327879992</v>
      </c>
      <c r="ID23" s="172">
        <v>0.70696825915403994</v>
      </c>
      <c r="IE23" s="59"/>
      <c r="IF23" s="61"/>
      <c r="IG23" s="61"/>
      <c r="IH23" s="61"/>
      <c r="II23" s="75"/>
      <c r="IJ23" s="59"/>
      <c r="IK23" s="61"/>
      <c r="IL23" s="61"/>
      <c r="IM23" s="61"/>
      <c r="IN23" s="61"/>
      <c r="IO23" s="75"/>
      <c r="IP23" s="59"/>
      <c r="IQ23" s="61"/>
      <c r="IR23" s="61"/>
      <c r="IS23" s="61"/>
      <c r="IT23" s="61"/>
      <c r="IU23" s="75"/>
      <c r="IW23">
        <v>1915</v>
      </c>
      <c r="IX23" s="76">
        <v>0.91116609334945675</v>
      </c>
      <c r="IY23" s="76">
        <v>0.84342873096466064</v>
      </c>
      <c r="IZ23" s="118">
        <v>0.48509722948074341</v>
      </c>
      <c r="JA23" s="114">
        <v>0.24855765816159597</v>
      </c>
      <c r="JB23" s="114">
        <v>0.59923802971839901</v>
      </c>
      <c r="JC23" s="114">
        <v>0.54002082347869873</v>
      </c>
      <c r="JD23" s="114">
        <v>0.19826525449752808</v>
      </c>
      <c r="JE23" s="114">
        <v>5.9607785675399053E-2</v>
      </c>
    </row>
    <row r="24" spans="1:265" x14ac:dyDescent="0.3">
      <c r="A24" s="74">
        <v>1912</v>
      </c>
      <c r="B24" s="123"/>
      <c r="C24" s="123"/>
      <c r="D24" s="123"/>
      <c r="E24" s="122"/>
      <c r="F24" s="122"/>
      <c r="G24" s="122"/>
      <c r="H24" s="122"/>
      <c r="I24" s="122"/>
      <c r="J24" s="122"/>
      <c r="K24" s="174"/>
      <c r="L24">
        <v>1912</v>
      </c>
      <c r="M24" s="78"/>
      <c r="N24" s="78"/>
      <c r="O24" s="78"/>
      <c r="Q24" s="118"/>
      <c r="U24" s="78"/>
      <c r="V24" s="117"/>
      <c r="W24" s="117"/>
      <c r="X24" s="117"/>
      <c r="Y24" s="171"/>
      <c r="Z24" s="114"/>
      <c r="AA24" s="74">
        <v>1912</v>
      </c>
      <c r="AO24" s="114"/>
      <c r="AP24" s="114"/>
      <c r="AQ24" s="114"/>
      <c r="AR24" s="114"/>
      <c r="AS24" s="114"/>
      <c r="AT24" s="114"/>
      <c r="AU24" s="111">
        <v>6095.0534399107009</v>
      </c>
      <c r="BJ24" s="74">
        <v>1912</v>
      </c>
      <c r="BK24" s="61"/>
      <c r="BL24" s="61"/>
      <c r="BM24" s="61"/>
      <c r="BN24" s="61"/>
      <c r="BO24" s="61"/>
      <c r="BP24" s="61"/>
      <c r="BQ24" s="61"/>
      <c r="BR24" s="61"/>
      <c r="BS24" s="75"/>
      <c r="BT24" s="60"/>
      <c r="BU24" s="62"/>
      <c r="BV24" s="62"/>
      <c r="BW24" s="62"/>
      <c r="BX24" s="62"/>
      <c r="BY24" s="62"/>
      <c r="BZ24" s="62"/>
      <c r="CA24" s="60"/>
      <c r="CB24" s="62"/>
      <c r="CC24" s="62"/>
      <c r="CD24" s="62"/>
      <c r="CE24" s="62"/>
      <c r="CF24" s="62"/>
      <c r="CG24" s="170"/>
      <c r="CH24" s="62"/>
      <c r="CI24" s="56"/>
      <c r="DF24" s="59"/>
      <c r="DG24" s="61"/>
      <c r="DH24" s="61"/>
      <c r="DI24" s="61"/>
      <c r="DJ24" s="61"/>
      <c r="DK24" s="61"/>
      <c r="DL24" s="61"/>
      <c r="DM24" s="75"/>
      <c r="DV24" s="59"/>
      <c r="DW24" s="61"/>
      <c r="DX24" s="61"/>
      <c r="DY24" s="61"/>
      <c r="DZ24" s="61"/>
      <c r="EA24" s="61"/>
      <c r="EB24" s="61"/>
      <c r="EC24" s="75"/>
      <c r="EL24" s="59"/>
      <c r="EM24" s="61"/>
      <c r="EN24" s="61"/>
      <c r="EO24" s="61"/>
      <c r="EP24" s="61"/>
      <c r="EQ24" s="61"/>
      <c r="ER24" s="61"/>
      <c r="ES24" s="75"/>
      <c r="ET24" s="59"/>
      <c r="EU24" s="61"/>
      <c r="EV24" s="61"/>
      <c r="EW24" s="61"/>
      <c r="EX24" s="61"/>
      <c r="EY24" s="61"/>
      <c r="EZ24" s="61"/>
      <c r="FA24" s="75"/>
      <c r="FB24" s="59"/>
      <c r="FC24" s="61"/>
      <c r="FD24" s="61"/>
      <c r="FE24" s="61"/>
      <c r="FF24" s="61"/>
      <c r="FG24" s="61"/>
      <c r="FH24" s="61"/>
      <c r="FI24" s="75"/>
      <c r="FK24" s="84">
        <v>1912</v>
      </c>
      <c r="FL24" s="59"/>
      <c r="FM24" s="61"/>
      <c r="FN24" s="61"/>
      <c r="FO24" s="59"/>
      <c r="FP24" s="61"/>
      <c r="FQ24" s="75"/>
      <c r="FR24" s="61"/>
      <c r="FS24" s="61"/>
      <c r="FT24" s="61"/>
      <c r="FU24" s="59"/>
      <c r="FV24" s="61"/>
      <c r="FW24" s="75"/>
      <c r="FX24" s="61"/>
      <c r="FY24" s="61"/>
      <c r="FZ24" s="75"/>
      <c r="GC24" s="59"/>
      <c r="GD24" s="61"/>
      <c r="GE24" s="61"/>
      <c r="GF24" s="61"/>
      <c r="GG24" s="61"/>
      <c r="GH24" s="61"/>
      <c r="GI24" s="61"/>
      <c r="GJ24" s="75"/>
      <c r="GK24" s="74">
        <v>1912</v>
      </c>
      <c r="GL24" s="84"/>
      <c r="GM24" s="61"/>
      <c r="GN24" s="61"/>
      <c r="GO24" s="61"/>
      <c r="GP24" s="75"/>
      <c r="GQ24" s="61">
        <v>36</v>
      </c>
      <c r="GR24" s="134">
        <v>3.1023075580596924</v>
      </c>
      <c r="GS24" s="133">
        <v>2.1612973213195801</v>
      </c>
      <c r="GT24" s="133">
        <v>1.501779317855835</v>
      </c>
      <c r="GU24" s="132">
        <v>1.3249896764755249</v>
      </c>
      <c r="GV24" s="134">
        <v>2.9809211592053373</v>
      </c>
      <c r="GW24" s="133">
        <v>2.0860762496605787</v>
      </c>
      <c r="GX24" s="133">
        <v>1.5113717931734201</v>
      </c>
      <c r="GY24" s="132">
        <v>1.3543163546461781</v>
      </c>
      <c r="GZ24" s="134">
        <v>3.9089006984572361</v>
      </c>
      <c r="HA24" s="133">
        <v>2.3684949613858857</v>
      </c>
      <c r="HB24" s="133">
        <v>1.6906727400992909</v>
      </c>
      <c r="HC24" s="132">
        <v>1.4313530089008302</v>
      </c>
      <c r="HD24" s="134">
        <v>0.90329746333299066</v>
      </c>
      <c r="HE24" s="133">
        <v>0.97760668061217748</v>
      </c>
      <c r="HF24" s="133">
        <v>1.0179743987866863</v>
      </c>
      <c r="HG24" s="133">
        <v>1.0253961860114478</v>
      </c>
      <c r="HH24" s="59"/>
      <c r="HI24" s="61"/>
      <c r="HJ24" s="61"/>
      <c r="HK24" s="75"/>
      <c r="HM24" s="59">
        <v>36</v>
      </c>
      <c r="HN24" s="133">
        <v>1.0980572862311664</v>
      </c>
      <c r="HO24" s="172">
        <v>1.0870117516056983</v>
      </c>
      <c r="HP24" s="172">
        <v>0.96355338785869005</v>
      </c>
      <c r="HQ24" s="172">
        <v>0.96121733163065415</v>
      </c>
      <c r="HR24" s="172">
        <v>0.97337878535116595</v>
      </c>
      <c r="HS24" s="59">
        <v>36</v>
      </c>
      <c r="HT24" s="133">
        <v>1.1526287518694356</v>
      </c>
      <c r="HU24" s="172">
        <v>1.1452847297177144</v>
      </c>
      <c r="HV24" s="172">
        <v>1.0171526041823169</v>
      </c>
      <c r="HW24" s="172">
        <v>1.0148814319263579</v>
      </c>
      <c r="HX24" s="172">
        <v>1.0309977882171242</v>
      </c>
      <c r="HY24" s="59">
        <v>36</v>
      </c>
      <c r="HZ24" s="133">
        <v>0.86080436515078806</v>
      </c>
      <c r="IA24" s="172">
        <v>0.808101424496104</v>
      </c>
      <c r="IB24" s="172">
        <v>0.79726753063677969</v>
      </c>
      <c r="IC24" s="172">
        <v>0.7996124035544292</v>
      </c>
      <c r="ID24" s="172">
        <v>0.75317606284605776</v>
      </c>
      <c r="IE24" s="59"/>
      <c r="IF24" s="61"/>
      <c r="IG24" s="61"/>
      <c r="IH24" s="61"/>
      <c r="II24" s="75"/>
      <c r="IJ24" s="59"/>
      <c r="IK24" s="61"/>
      <c r="IL24" s="61"/>
      <c r="IM24" s="61"/>
      <c r="IN24" s="61"/>
      <c r="IO24" s="75"/>
      <c r="IP24" s="59"/>
      <c r="IQ24" s="61"/>
      <c r="IR24" s="61"/>
      <c r="IS24" s="61"/>
      <c r="IT24" s="61"/>
      <c r="IU24" s="75"/>
      <c r="IW24">
        <v>1916</v>
      </c>
      <c r="IX24" s="76">
        <v>0.91077401399612423</v>
      </c>
      <c r="IY24" s="76">
        <v>0.84303665161132813</v>
      </c>
      <c r="IZ24" s="118">
        <v>0.50453490018844604</v>
      </c>
      <c r="JA24" s="114">
        <v>0.23941585009074079</v>
      </c>
      <c r="JB24" s="114">
        <v>0.59682737946510311</v>
      </c>
      <c r="JC24" s="114">
        <v>0.53761017322540283</v>
      </c>
      <c r="JD24" s="114">
        <v>0.22825244069099426</v>
      </c>
      <c r="JE24" s="114">
        <v>5.7415445514956698E-2</v>
      </c>
    </row>
    <row r="25" spans="1:265" x14ac:dyDescent="0.3">
      <c r="A25" s="74">
        <v>1913</v>
      </c>
      <c r="B25" s="123"/>
      <c r="C25" s="123"/>
      <c r="D25" s="123"/>
      <c r="E25" s="122"/>
      <c r="F25" s="122"/>
      <c r="G25" s="122"/>
      <c r="H25" s="122"/>
      <c r="I25" s="122"/>
      <c r="J25" s="122"/>
      <c r="K25" s="174"/>
      <c r="L25">
        <v>1913</v>
      </c>
      <c r="M25" s="78"/>
      <c r="N25" s="78"/>
      <c r="O25" s="78"/>
      <c r="Q25" s="118"/>
      <c r="U25" s="78"/>
      <c r="V25" s="117"/>
      <c r="W25" s="117"/>
      <c r="X25" s="117"/>
      <c r="Y25" s="171"/>
      <c r="Z25" s="114"/>
      <c r="AA25" s="74">
        <v>1913</v>
      </c>
      <c r="AO25" s="114"/>
      <c r="AP25" s="114"/>
      <c r="AQ25" s="114"/>
      <c r="AR25" s="114"/>
      <c r="AS25" s="114"/>
      <c r="AT25" s="114"/>
      <c r="AU25" s="111">
        <v>5762.5830324781746</v>
      </c>
      <c r="AV25" s="57">
        <f t="shared" ref="AV25:AW44" si="6">AV$74/(1-$AX$74)*(1-$AX27)</f>
        <v>0.17644019411070519</v>
      </c>
      <c r="AW25" s="57">
        <f t="shared" si="6"/>
        <v>0.40167770128415442</v>
      </c>
      <c r="AX25" s="57">
        <v>0.42309919443692967</v>
      </c>
      <c r="AY25" s="57">
        <v>0.18835218480515314</v>
      </c>
      <c r="AZ25" s="57">
        <f t="shared" ref="AZ25:AZ56" si="7">AX25-AY25</f>
        <v>0.23474700963177653</v>
      </c>
      <c r="BA25" s="112">
        <v>11652.770957804472</v>
      </c>
      <c r="BB25" s="111">
        <f>DataG10.6!BA25*$BF$26</f>
        <v>9541.8948043401087</v>
      </c>
      <c r="BC25" s="57">
        <f t="shared" ref="BC25:BC56" si="8">AU25/BB25</f>
        <v>0.60392439349227334</v>
      </c>
      <c r="BD25" s="110"/>
      <c r="BE25" s="176" t="s">
        <v>105</v>
      </c>
      <c r="BF25" s="175">
        <f>0.848425</f>
        <v>0.84842499999999998</v>
      </c>
      <c r="BG25" t="s">
        <v>104</v>
      </c>
      <c r="BJ25" s="74">
        <v>1913</v>
      </c>
      <c r="BK25" s="61"/>
      <c r="BL25" s="61"/>
      <c r="BM25" s="61"/>
      <c r="BN25" s="61"/>
      <c r="BO25" s="61"/>
      <c r="BP25" s="61"/>
      <c r="BQ25" s="61"/>
      <c r="BR25" s="61"/>
      <c r="BS25" s="75"/>
      <c r="BT25" s="60"/>
      <c r="BU25" s="62"/>
      <c r="BV25" s="62"/>
      <c r="BW25" s="62"/>
      <c r="BX25" s="62"/>
      <c r="BY25" s="62"/>
      <c r="BZ25" s="62"/>
      <c r="CA25" s="60"/>
      <c r="CB25" s="62"/>
      <c r="CC25" s="62"/>
      <c r="CD25" s="62"/>
      <c r="CE25" s="62"/>
      <c r="CF25" s="62"/>
      <c r="CG25" s="170"/>
      <c r="CH25" s="62"/>
      <c r="CI25" s="56"/>
      <c r="DF25" s="59"/>
      <c r="DG25" s="61"/>
      <c r="DH25" s="61"/>
      <c r="DI25" s="61"/>
      <c r="DJ25" s="61"/>
      <c r="DK25" s="61"/>
      <c r="DL25" s="61"/>
      <c r="DM25" s="75"/>
      <c r="DV25" s="59"/>
      <c r="DW25" s="61"/>
      <c r="DX25" s="61"/>
      <c r="DY25" s="61"/>
      <c r="DZ25" s="61"/>
      <c r="EA25" s="61"/>
      <c r="EB25" s="61"/>
      <c r="EC25" s="75"/>
      <c r="EL25" s="59"/>
      <c r="EM25" s="61"/>
      <c r="EN25" s="61"/>
      <c r="EO25" s="61"/>
      <c r="EP25" s="61"/>
      <c r="EQ25" s="61"/>
      <c r="ER25" s="61"/>
      <c r="ES25" s="75"/>
      <c r="ET25" s="59"/>
      <c r="EU25" s="61"/>
      <c r="EV25" s="61"/>
      <c r="EW25" s="61"/>
      <c r="EX25" s="61"/>
      <c r="EY25" s="61"/>
      <c r="EZ25" s="61"/>
      <c r="FA25" s="75"/>
      <c r="FB25" s="59"/>
      <c r="FC25" s="61"/>
      <c r="FD25" s="61"/>
      <c r="FE25" s="61"/>
      <c r="FF25" s="61"/>
      <c r="FG25" s="61"/>
      <c r="FH25" s="61"/>
      <c r="FI25" s="75"/>
      <c r="FK25" s="84">
        <v>1913</v>
      </c>
      <c r="FL25" s="59"/>
      <c r="FM25" s="61"/>
      <c r="FN25" s="61"/>
      <c r="FO25" s="59"/>
      <c r="FP25" s="61"/>
      <c r="FQ25" s="75"/>
      <c r="FR25" s="61"/>
      <c r="FS25" s="61"/>
      <c r="FT25" s="61"/>
      <c r="FU25" s="59"/>
      <c r="FV25" s="61"/>
      <c r="FW25" s="75"/>
      <c r="FX25" s="61"/>
      <c r="FY25" s="61"/>
      <c r="FZ25" s="75"/>
      <c r="GC25" s="59"/>
      <c r="GD25" s="61"/>
      <c r="GE25" s="61"/>
      <c r="GF25" s="61"/>
      <c r="GG25" s="61"/>
      <c r="GH25" s="61"/>
      <c r="GI25" s="61"/>
      <c r="GJ25" s="75"/>
      <c r="GK25" s="74">
        <v>1913</v>
      </c>
      <c r="GL25" s="84"/>
      <c r="GM25" s="61"/>
      <c r="GN25" s="61"/>
      <c r="GO25" s="61"/>
      <c r="GP25" s="75"/>
      <c r="GQ25" s="61">
        <v>37</v>
      </c>
      <c r="GR25" s="134">
        <v>2.9279065132141113</v>
      </c>
      <c r="GS25" s="133">
        <v>2.0944221019744873</v>
      </c>
      <c r="GT25" s="133">
        <v>1.5152262449264526</v>
      </c>
      <c r="GU25" s="132">
        <v>1.3826687335968018</v>
      </c>
      <c r="GV25" s="134">
        <v>2.9925297401072783</v>
      </c>
      <c r="GW25" s="133">
        <v>2.0970483976621228</v>
      </c>
      <c r="GX25" s="133">
        <v>1.5202292779983377</v>
      </c>
      <c r="GY25" s="132">
        <v>1.3712997798609763</v>
      </c>
      <c r="GZ25" s="134">
        <v>3.9226438490371267</v>
      </c>
      <c r="HA25" s="133">
        <v>2.3975448378033968</v>
      </c>
      <c r="HB25" s="133">
        <v>1.707314187455391</v>
      </c>
      <c r="HC25" s="132">
        <v>1.4537495241951952</v>
      </c>
      <c r="HD25" s="134">
        <v>0.92645298483905347</v>
      </c>
      <c r="HE25" s="133">
        <v>0.98014420868597485</v>
      </c>
      <c r="HF25" s="133">
        <v>1.0262096269748875</v>
      </c>
      <c r="HG25" s="133">
        <v>1.0350727568054494</v>
      </c>
      <c r="HH25" s="59"/>
      <c r="HI25" s="61"/>
      <c r="HJ25" s="61"/>
      <c r="HK25" s="75"/>
      <c r="HM25" s="59">
        <v>37</v>
      </c>
      <c r="HN25" s="133">
        <v>1.1125156933777978</v>
      </c>
      <c r="HO25" s="172">
        <v>1.1155584684265583</v>
      </c>
      <c r="HP25" s="172">
        <v>0.99302134040207968</v>
      </c>
      <c r="HQ25" s="172">
        <v>0.99281032885349063</v>
      </c>
      <c r="HR25" s="172">
        <v>1.0002158821749976</v>
      </c>
      <c r="HS25" s="59">
        <v>37</v>
      </c>
      <c r="HT25" s="133">
        <v>1.1620270875752774</v>
      </c>
      <c r="HU25" s="172">
        <v>1.1692007043943389</v>
      </c>
      <c r="HV25" s="172">
        <v>1.0395103074264764</v>
      </c>
      <c r="HW25" s="172">
        <v>1.0342629908172869</v>
      </c>
      <c r="HX25" s="172">
        <v>1.0534230605845247</v>
      </c>
      <c r="HY25" s="59">
        <v>37</v>
      </c>
      <c r="HZ25" s="133">
        <v>0.89425897986505332</v>
      </c>
      <c r="IA25" s="172">
        <v>0.85571447153699165</v>
      </c>
      <c r="IB25" s="172">
        <v>0.8515790414849328</v>
      </c>
      <c r="IC25" s="172">
        <v>0.86698453998722214</v>
      </c>
      <c r="ID25" s="172">
        <v>0.8051655765397312</v>
      </c>
      <c r="IE25" s="59"/>
      <c r="IF25" s="61"/>
      <c r="IG25" s="61"/>
      <c r="IH25" s="61"/>
      <c r="II25" s="75"/>
      <c r="IJ25" s="59"/>
      <c r="IK25" s="61"/>
      <c r="IL25" s="61"/>
      <c r="IM25" s="61"/>
      <c r="IN25" s="61"/>
      <c r="IO25" s="75"/>
      <c r="IP25" s="59"/>
      <c r="IQ25" s="61"/>
      <c r="IR25" s="61"/>
      <c r="IS25" s="61"/>
      <c r="IT25" s="61"/>
      <c r="IU25" s="75"/>
      <c r="IW25">
        <v>1917</v>
      </c>
      <c r="IX25" s="76">
        <v>0.90998925924301144</v>
      </c>
      <c r="IY25" s="76">
        <v>0.84225189685821533</v>
      </c>
      <c r="IZ25" s="118">
        <v>0.50301694869995117</v>
      </c>
      <c r="JA25" s="114">
        <v>0.24023189894711788</v>
      </c>
      <c r="JB25" s="114">
        <v>0.59408306241035458</v>
      </c>
      <c r="JC25" s="114">
        <v>0.5348658561706543</v>
      </c>
      <c r="JD25" s="114">
        <v>0.2257927805185318</v>
      </c>
      <c r="JE25" s="114">
        <v>5.7611146044529424E-2</v>
      </c>
    </row>
    <row r="26" spans="1:265" x14ac:dyDescent="0.3">
      <c r="A26" s="74">
        <v>1914</v>
      </c>
      <c r="B26" s="123"/>
      <c r="C26" s="123"/>
      <c r="D26" s="123"/>
      <c r="E26" s="122"/>
      <c r="F26" s="122"/>
      <c r="G26" s="122"/>
      <c r="H26" s="122"/>
      <c r="I26" s="122"/>
      <c r="J26" s="122"/>
      <c r="K26" s="174"/>
      <c r="L26">
        <v>1914</v>
      </c>
      <c r="M26" s="78"/>
      <c r="N26" s="78"/>
      <c r="O26" s="78"/>
      <c r="Q26" s="118"/>
      <c r="U26" s="78"/>
      <c r="V26" s="117"/>
      <c r="W26" s="117"/>
      <c r="X26" s="117"/>
      <c r="Y26" s="171"/>
      <c r="Z26" s="114"/>
      <c r="AA26" s="74">
        <v>1914</v>
      </c>
      <c r="AO26" s="114"/>
      <c r="AP26" s="114"/>
      <c r="AQ26" s="114"/>
      <c r="AR26" s="114"/>
      <c r="AS26" s="114"/>
      <c r="AT26" s="114"/>
      <c r="AU26" s="111">
        <v>5317.6830095641963</v>
      </c>
      <c r="AV26" s="57">
        <f t="shared" si="6"/>
        <v>0.16972534382820004</v>
      </c>
      <c r="AW26" s="57">
        <f t="shared" si="6"/>
        <v>0.3863909031736763</v>
      </c>
      <c r="AX26" s="57">
        <v>0.42953700544365464</v>
      </c>
      <c r="AY26" s="57">
        <v>0.19327315990834554</v>
      </c>
      <c r="AZ26" s="57">
        <f t="shared" si="7"/>
        <v>0.2362638455353091</v>
      </c>
      <c r="BA26" s="112">
        <v>10528.676371199752</v>
      </c>
      <c r="BB26" s="111">
        <f>DataG10.6!BA26*$BF$26</f>
        <v>8621.4277039096596</v>
      </c>
      <c r="BC26" s="57">
        <f t="shared" si="8"/>
        <v>0.61679842274299002</v>
      </c>
      <c r="BD26" s="110"/>
      <c r="BF26">
        <v>0.81885200000000002</v>
      </c>
      <c r="BG26" t="s">
        <v>103</v>
      </c>
      <c r="BJ26" s="74">
        <v>1914</v>
      </c>
      <c r="BK26" s="61"/>
      <c r="BL26" s="61"/>
      <c r="BM26" s="61"/>
      <c r="BN26" s="61"/>
      <c r="BO26" s="61"/>
      <c r="BP26" s="61"/>
      <c r="BQ26" s="61"/>
      <c r="BR26" s="61"/>
      <c r="BS26" s="75"/>
      <c r="BT26" s="60"/>
      <c r="BU26" s="62"/>
      <c r="BV26" s="62"/>
      <c r="BW26" s="62"/>
      <c r="BX26" s="62"/>
      <c r="BY26" s="62"/>
      <c r="BZ26" s="62"/>
      <c r="CA26" s="60"/>
      <c r="CB26" s="62"/>
      <c r="CC26" s="62"/>
      <c r="CD26" s="62"/>
      <c r="CE26" s="62"/>
      <c r="CF26" s="62"/>
      <c r="CG26" s="170"/>
      <c r="CH26" s="62"/>
      <c r="CJ26" s="61"/>
      <c r="CK26" s="61"/>
      <c r="CL26" s="61"/>
      <c r="CM26" s="61"/>
      <c r="CN26" s="61"/>
      <c r="DF26" s="59"/>
      <c r="DG26" s="61"/>
      <c r="DH26" s="61"/>
      <c r="DI26" s="61"/>
      <c r="DJ26" s="61"/>
      <c r="DK26" s="61"/>
      <c r="DL26" s="61"/>
      <c r="DM26" s="75"/>
      <c r="DV26" s="59"/>
      <c r="DW26" s="61"/>
      <c r="DX26" s="61"/>
      <c r="DY26" s="61"/>
      <c r="DZ26" s="61"/>
      <c r="EA26" s="61"/>
      <c r="EB26" s="61"/>
      <c r="EC26" s="75"/>
      <c r="EL26" s="59"/>
      <c r="EM26" s="61"/>
      <c r="EN26" s="61"/>
      <c r="EO26" s="61"/>
      <c r="EP26" s="61"/>
      <c r="EQ26" s="61"/>
      <c r="ER26" s="61"/>
      <c r="ES26" s="75"/>
      <c r="ET26" s="59"/>
      <c r="EU26" s="61"/>
      <c r="EV26" s="61"/>
      <c r="EW26" s="61"/>
      <c r="EX26" s="61"/>
      <c r="EY26" s="61"/>
      <c r="EZ26" s="61"/>
      <c r="FA26" s="75"/>
      <c r="FB26" s="59"/>
      <c r="FC26" s="61"/>
      <c r="FD26" s="61"/>
      <c r="FE26" s="61"/>
      <c r="FF26" s="61"/>
      <c r="FG26" s="61"/>
      <c r="FH26" s="61"/>
      <c r="FI26" s="75"/>
      <c r="FK26" s="84">
        <v>1914</v>
      </c>
      <c r="FL26" s="59"/>
      <c r="FM26" s="61"/>
      <c r="FN26" s="61"/>
      <c r="FO26" s="59"/>
      <c r="FP26" s="61"/>
      <c r="FQ26" s="75"/>
      <c r="FR26" s="61"/>
      <c r="FS26" s="61"/>
      <c r="FT26" s="61"/>
      <c r="FU26" s="59"/>
      <c r="FV26" s="61"/>
      <c r="FW26" s="75"/>
      <c r="FX26" s="61"/>
      <c r="FY26" s="61"/>
      <c r="FZ26" s="75"/>
      <c r="GC26" s="59"/>
      <c r="GD26" s="61"/>
      <c r="GE26" s="61"/>
      <c r="GF26" s="61"/>
      <c r="GG26" s="61"/>
      <c r="GH26" s="61"/>
      <c r="GI26" s="61"/>
      <c r="GJ26" s="75"/>
      <c r="GK26" s="74">
        <v>1914</v>
      </c>
      <c r="GL26" s="84"/>
      <c r="GM26" s="61"/>
      <c r="GN26" s="61"/>
      <c r="GO26" s="61"/>
      <c r="GP26" s="75"/>
      <c r="GQ26" s="61">
        <v>38</v>
      </c>
      <c r="GR26" s="134">
        <v>2.9808857440948486</v>
      </c>
      <c r="GS26" s="133">
        <v>2.0146996974945068</v>
      </c>
      <c r="GT26" s="133">
        <v>1.5284080505371094</v>
      </c>
      <c r="GU26" s="132">
        <v>1.3871097564697266</v>
      </c>
      <c r="GV26" s="134">
        <v>2.9952465287277454</v>
      </c>
      <c r="GW26" s="133">
        <v>2.109608962305106</v>
      </c>
      <c r="GX26" s="133">
        <v>1.526909061830884</v>
      </c>
      <c r="GY26" s="132">
        <v>1.3862987877501505</v>
      </c>
      <c r="GZ26" s="134">
        <v>3.9264681034894111</v>
      </c>
      <c r="HA26" s="133">
        <v>2.4372817912067202</v>
      </c>
      <c r="HB26" s="133">
        <v>1.7196881603487555</v>
      </c>
      <c r="HC26" s="132">
        <v>1.4748004178144154</v>
      </c>
      <c r="HD26" s="134">
        <v>0.94429468739659128</v>
      </c>
      <c r="HE26" s="133">
        <v>0.98199888257986412</v>
      </c>
      <c r="HF26" s="133">
        <v>1.0335439115100216</v>
      </c>
      <c r="HG26" s="133">
        <v>1.0425153700483871</v>
      </c>
      <c r="HH26" s="59"/>
      <c r="HI26" s="61"/>
      <c r="HJ26" s="61"/>
      <c r="HK26" s="75"/>
      <c r="HM26" s="59">
        <v>38</v>
      </c>
      <c r="HN26" s="133">
        <v>1.1283291032410578</v>
      </c>
      <c r="HO26" s="172">
        <v>1.1396813272938542</v>
      </c>
      <c r="HP26" s="172">
        <v>1.0216562750127938</v>
      </c>
      <c r="HQ26" s="172">
        <v>1.0252107542251667</v>
      </c>
      <c r="HR26" s="172">
        <v>1.0264526224584725</v>
      </c>
      <c r="HS26" s="59">
        <v>38</v>
      </c>
      <c r="HT26" s="133">
        <v>1.1764968379605711</v>
      </c>
      <c r="HU26" s="172">
        <v>1.1875787952553274</v>
      </c>
      <c r="HV26" s="172">
        <v>1.0584276224947797</v>
      </c>
      <c r="HW26" s="172">
        <v>1.0529747319673879</v>
      </c>
      <c r="HX26" s="172">
        <v>1.0731389582894064</v>
      </c>
      <c r="HY26" s="59">
        <v>38</v>
      </c>
      <c r="HZ26" s="133">
        <v>0.92559731491004305</v>
      </c>
      <c r="IA26" s="172">
        <v>0.9019792937723673</v>
      </c>
      <c r="IB26" s="172">
        <v>0.90872613849296346</v>
      </c>
      <c r="IC26" s="172">
        <v>0.94079759027027365</v>
      </c>
      <c r="ID26" s="172">
        <v>0.8555496237655551</v>
      </c>
      <c r="IE26" s="59"/>
      <c r="IF26" s="61"/>
      <c r="IG26" s="61"/>
      <c r="IH26" s="61"/>
      <c r="II26" s="75"/>
      <c r="IJ26" s="59"/>
      <c r="IK26" s="61"/>
      <c r="IL26" s="61"/>
      <c r="IM26" s="61"/>
      <c r="IN26" s="61"/>
      <c r="IO26" s="75"/>
      <c r="IP26" s="59"/>
      <c r="IQ26" s="61"/>
      <c r="IR26" s="61"/>
      <c r="IS26" s="61"/>
      <c r="IT26" s="61"/>
      <c r="IU26" s="75"/>
      <c r="IW26">
        <v>1918</v>
      </c>
      <c r="IX26" s="76">
        <v>0.91615066051483152</v>
      </c>
      <c r="IY26" s="76">
        <v>0.8384132981300354</v>
      </c>
      <c r="IZ26" s="118">
        <v>0.47408735752105713</v>
      </c>
      <c r="JA26" s="114">
        <v>0.23690554140640485</v>
      </c>
      <c r="JB26" s="114">
        <v>0.5973020803928375</v>
      </c>
      <c r="JC26" s="114">
        <v>0.52808487415313721</v>
      </c>
      <c r="JD26" s="114">
        <v>0.2007017582654953</v>
      </c>
      <c r="JE26" s="114">
        <v>5.6813436535866194E-2</v>
      </c>
    </row>
    <row r="27" spans="1:265" x14ac:dyDescent="0.3">
      <c r="A27" s="74">
        <v>1915</v>
      </c>
      <c r="B27" s="123"/>
      <c r="C27" s="123"/>
      <c r="D27" s="123"/>
      <c r="E27" s="122"/>
      <c r="F27" s="122"/>
      <c r="G27" s="122"/>
      <c r="H27" s="122"/>
      <c r="I27" s="122"/>
      <c r="J27" s="122"/>
      <c r="K27" s="174"/>
      <c r="L27">
        <v>1915</v>
      </c>
      <c r="M27" s="78"/>
      <c r="N27" s="78"/>
      <c r="O27" s="78"/>
      <c r="Q27" s="118"/>
      <c r="U27" s="78"/>
      <c r="V27" s="117"/>
      <c r="W27" s="117"/>
      <c r="X27" s="117"/>
      <c r="Y27" s="171"/>
      <c r="Z27" s="114"/>
      <c r="AA27" s="74">
        <v>1915</v>
      </c>
      <c r="AO27" s="114">
        <v>0.13869760930538177</v>
      </c>
      <c r="AP27" s="114">
        <v>0.37620514631271362</v>
      </c>
      <c r="AQ27" s="114">
        <v>0.48509722948074341</v>
      </c>
      <c r="AR27" s="114">
        <v>0.19826525449752808</v>
      </c>
      <c r="AS27" s="114">
        <f t="shared" ref="AS27:AS58" si="9">AQ27-AR27</f>
        <v>0.28683197498321533</v>
      </c>
      <c r="AT27" s="114">
        <v>8.2421667873859406E-2</v>
      </c>
      <c r="AU27" s="111">
        <v>5022.7149098754753</v>
      </c>
      <c r="AV27" s="57">
        <f t="shared" si="6"/>
        <v>0.16815781043641731</v>
      </c>
      <c r="AW27" s="57">
        <f t="shared" si="6"/>
        <v>0.38282231035574743</v>
      </c>
      <c r="AX27" s="57">
        <v>0.42188210460514047</v>
      </c>
      <c r="AY27" s="57">
        <v>0.18702569406720165</v>
      </c>
      <c r="AZ27" s="57">
        <f t="shared" si="7"/>
        <v>0.23485641053793882</v>
      </c>
      <c r="BA27" s="112">
        <v>10737.726374631529</v>
      </c>
      <c r="BB27" s="111">
        <f>DataG10.6!BA27*$BF$26</f>
        <v>8792.6087173197775</v>
      </c>
      <c r="BC27" s="57">
        <f t="shared" si="8"/>
        <v>0.57124285537484187</v>
      </c>
      <c r="BD27" s="110"/>
      <c r="BF27" t="s">
        <v>102</v>
      </c>
      <c r="BJ27" s="74">
        <v>1915</v>
      </c>
      <c r="BK27" s="61"/>
      <c r="BL27" s="61"/>
      <c r="BM27" s="61"/>
      <c r="BN27" s="61"/>
      <c r="BO27" s="61"/>
      <c r="BP27" s="61"/>
      <c r="BQ27" s="61"/>
      <c r="BR27" s="61"/>
      <c r="BS27" s="75"/>
      <c r="BT27" s="60"/>
      <c r="BU27" s="62"/>
      <c r="BV27" s="62"/>
      <c r="BW27" s="62"/>
      <c r="BX27" s="62"/>
      <c r="BY27" s="62"/>
      <c r="BZ27" s="62"/>
      <c r="CA27" s="60"/>
      <c r="CB27" s="62"/>
      <c r="CC27" s="62"/>
      <c r="CD27" s="62"/>
      <c r="CE27" s="62"/>
      <c r="CF27" s="62"/>
      <c r="CG27" s="170"/>
      <c r="CH27" s="62"/>
      <c r="CJ27" s="61"/>
      <c r="CK27" s="61"/>
      <c r="CL27" s="61"/>
      <c r="CM27" s="61"/>
      <c r="CN27" s="61"/>
      <c r="DF27" s="59"/>
      <c r="DG27" s="61"/>
      <c r="DH27" s="61"/>
      <c r="DI27" s="61"/>
      <c r="DJ27" s="61"/>
      <c r="DK27" s="61"/>
      <c r="DL27" s="61"/>
      <c r="DM27" s="75"/>
      <c r="DV27" s="59"/>
      <c r="DW27" s="61"/>
      <c r="DX27" s="61"/>
      <c r="DY27" s="61"/>
      <c r="DZ27" s="61"/>
      <c r="EA27" s="61"/>
      <c r="EB27" s="61"/>
      <c r="EC27" s="75"/>
      <c r="EL27" s="59"/>
      <c r="EM27" s="61"/>
      <c r="EN27" s="61"/>
      <c r="EO27" s="61"/>
      <c r="EP27" s="61"/>
      <c r="EQ27" s="61"/>
      <c r="ER27" s="61"/>
      <c r="ES27" s="75"/>
      <c r="ET27" s="59"/>
      <c r="EU27" s="61"/>
      <c r="EV27" s="61"/>
      <c r="EW27" s="61"/>
      <c r="EX27" s="61"/>
      <c r="EY27" s="61"/>
      <c r="EZ27" s="61"/>
      <c r="FA27" s="75"/>
      <c r="FB27" s="59"/>
      <c r="FC27" s="61"/>
      <c r="FD27" s="61"/>
      <c r="FE27" s="61"/>
      <c r="FF27" s="61"/>
      <c r="FG27" s="61"/>
      <c r="FH27" s="61"/>
      <c r="FI27" s="75"/>
      <c r="FK27" s="84">
        <v>1915</v>
      </c>
      <c r="FL27" s="59"/>
      <c r="FM27" s="61"/>
      <c r="FN27" s="61"/>
      <c r="FO27" s="59"/>
      <c r="FP27" s="61"/>
      <c r="FQ27" s="75"/>
      <c r="FR27" s="61"/>
      <c r="FS27" s="61"/>
      <c r="FT27" s="61"/>
      <c r="FU27" s="59"/>
      <c r="FV27" s="61"/>
      <c r="FW27" s="75"/>
      <c r="FX27" s="61"/>
      <c r="FY27" s="61"/>
      <c r="FZ27" s="75"/>
      <c r="GC27" s="59"/>
      <c r="GD27" s="61"/>
      <c r="GE27" s="61"/>
      <c r="GF27" s="61"/>
      <c r="GG27" s="61"/>
      <c r="GH27" s="61"/>
      <c r="GI27" s="61"/>
      <c r="GJ27" s="75"/>
      <c r="GK27" s="74">
        <v>1915</v>
      </c>
      <c r="GL27" s="84"/>
      <c r="GM27" s="61"/>
      <c r="GN27" s="61"/>
      <c r="GO27" s="61"/>
      <c r="GP27" s="75"/>
      <c r="GQ27" s="61">
        <v>39</v>
      </c>
      <c r="GR27" s="134">
        <v>3.2807633876800537</v>
      </c>
      <c r="GS27" s="133">
        <v>2.2264769077301025</v>
      </c>
      <c r="GT27" s="133">
        <v>1.5200642347335815</v>
      </c>
      <c r="GU27" s="132">
        <v>1.4147565364837646</v>
      </c>
      <c r="GV27" s="134">
        <v>2.9855207677623503</v>
      </c>
      <c r="GW27" s="133">
        <v>2.124697823633932</v>
      </c>
      <c r="GX27" s="133">
        <v>1.5294310463716971</v>
      </c>
      <c r="GY27" s="132">
        <v>1.3990971349745354</v>
      </c>
      <c r="GZ27" s="134">
        <v>3.919999534340795</v>
      </c>
      <c r="HA27" s="133">
        <v>2.4884510384910077</v>
      </c>
      <c r="HB27" s="133">
        <v>1.7276504672951687</v>
      </c>
      <c r="HC27" s="132">
        <v>1.4934748507643356</v>
      </c>
      <c r="HD27" s="134">
        <v>0.95807855138323528</v>
      </c>
      <c r="HE27" s="133">
        <v>0.98371386895743251</v>
      </c>
      <c r="HF27" s="133">
        <v>1.0419049148981478</v>
      </c>
      <c r="HG27" s="133">
        <v>1.0482545000335071</v>
      </c>
      <c r="HH27" s="59"/>
      <c r="HI27" s="61"/>
      <c r="HJ27" s="61"/>
      <c r="HK27" s="75"/>
      <c r="HM27" s="59">
        <v>39</v>
      </c>
      <c r="HN27" s="133">
        <v>1.1436062559969353</v>
      </c>
      <c r="HO27" s="172">
        <v>1.162318507854903</v>
      </c>
      <c r="HP27" s="172">
        <v>1.0496327393926668</v>
      </c>
      <c r="HQ27" s="172">
        <v>1.0549793998319934</v>
      </c>
      <c r="HR27" s="172">
        <v>1.0502188120179354</v>
      </c>
      <c r="HS27" s="59">
        <v>39</v>
      </c>
      <c r="HT27" s="133">
        <v>1.189089098725354</v>
      </c>
      <c r="HU27" s="172">
        <v>1.2019390025927041</v>
      </c>
      <c r="HV27" s="172">
        <v>1.074484543572048</v>
      </c>
      <c r="HW27" s="172">
        <v>1.0703403395864783</v>
      </c>
      <c r="HX27" s="172">
        <v>1.0898045992402632</v>
      </c>
      <c r="HY27" s="59">
        <v>39</v>
      </c>
      <c r="HZ27" s="133">
        <v>0.95541843054153808</v>
      </c>
      <c r="IA27" s="172">
        <v>0.94676449773357818</v>
      </c>
      <c r="IB27" s="172">
        <v>0.96875913525851298</v>
      </c>
      <c r="IC27" s="172">
        <v>1.0094428949703718</v>
      </c>
      <c r="ID27" s="172">
        <v>0.90600036471066336</v>
      </c>
      <c r="IE27" s="59"/>
      <c r="IF27" s="61"/>
      <c r="IG27" s="61"/>
      <c r="IH27" s="61"/>
      <c r="II27" s="75"/>
      <c r="IJ27" s="59"/>
      <c r="IK27" s="61"/>
      <c r="IL27" s="61"/>
      <c r="IM27" s="61"/>
      <c r="IN27" s="61"/>
      <c r="IO27" s="75"/>
      <c r="IP27" s="59"/>
      <c r="IQ27" s="61"/>
      <c r="IR27" s="61"/>
      <c r="IS27" s="61"/>
      <c r="IT27" s="61"/>
      <c r="IU27" s="75"/>
      <c r="IW27">
        <v>1919</v>
      </c>
      <c r="IX27" s="76">
        <v>0.92107860326766966</v>
      </c>
      <c r="IY27" s="76">
        <v>0.83334124088287354</v>
      </c>
      <c r="IZ27" s="118">
        <v>0.48285171389579773</v>
      </c>
      <c r="JA27" s="114">
        <v>0.23714302031391044</v>
      </c>
      <c r="JB27" s="114">
        <v>0.59923059821128843</v>
      </c>
      <c r="JC27" s="114">
        <v>0.52001339197158813</v>
      </c>
      <c r="JD27" s="114">
        <v>0.20919206738471985</v>
      </c>
      <c r="JE27" s="114">
        <v>5.6870387474033696E-2</v>
      </c>
    </row>
    <row r="28" spans="1:265" x14ac:dyDescent="0.3">
      <c r="A28" s="74">
        <v>1916</v>
      </c>
      <c r="B28" s="123"/>
      <c r="C28" s="123"/>
      <c r="D28" s="123"/>
      <c r="E28" s="122"/>
      <c r="F28" s="122"/>
      <c r="G28" s="122"/>
      <c r="H28" s="122"/>
      <c r="I28" s="122"/>
      <c r="J28" s="122"/>
      <c r="K28" s="174"/>
      <c r="L28">
        <v>1916</v>
      </c>
      <c r="M28" s="78"/>
      <c r="N28" s="78"/>
      <c r="O28" s="78"/>
      <c r="Q28" s="118"/>
      <c r="U28" s="78"/>
      <c r="V28" s="117"/>
      <c r="W28" s="117"/>
      <c r="X28" s="117"/>
      <c r="Y28" s="171"/>
      <c r="Z28" s="114"/>
      <c r="AA28" s="74">
        <v>1916</v>
      </c>
      <c r="AO28" s="114">
        <v>0.13764789700508118</v>
      </c>
      <c r="AP28" s="114">
        <v>0.35781720280647278</v>
      </c>
      <c r="AQ28" s="114">
        <v>0.50453490018844604</v>
      </c>
      <c r="AR28" s="114">
        <v>0.22825244069099426</v>
      </c>
      <c r="AS28" s="114">
        <f t="shared" si="9"/>
        <v>0.27628245949745178</v>
      </c>
      <c r="AT28" s="114">
        <v>0.10822024941444397</v>
      </c>
      <c r="AU28" s="111">
        <v>5688.4677622106856</v>
      </c>
      <c r="AV28" s="57">
        <f t="shared" si="6"/>
        <v>0.17201563504243084</v>
      </c>
      <c r="AW28" s="57">
        <f t="shared" si="6"/>
        <v>0.39160490168937906</v>
      </c>
      <c r="AX28" s="57">
        <v>0.4438837529981236</v>
      </c>
      <c r="AY28" s="57">
        <v>0.20635863045401706</v>
      </c>
      <c r="AZ28" s="57">
        <f t="shared" si="7"/>
        <v>0.23752512254410654</v>
      </c>
      <c r="BA28" s="112">
        <v>12243.891223382116</v>
      </c>
      <c r="BB28" s="111">
        <f>DataG10.6!BA28*$BF$26</f>
        <v>10025.934816048892</v>
      </c>
      <c r="BC28" s="57">
        <f t="shared" si="8"/>
        <v>0.56737529882050908</v>
      </c>
      <c r="BD28" s="110"/>
      <c r="BJ28" s="74">
        <v>1916</v>
      </c>
      <c r="BK28" s="61"/>
      <c r="BL28" s="61"/>
      <c r="BM28" s="61"/>
      <c r="BN28" s="61"/>
      <c r="BO28" s="61"/>
      <c r="BP28" s="61"/>
      <c r="BQ28" s="61"/>
      <c r="BR28" s="61"/>
      <c r="BS28" s="75"/>
      <c r="BT28" s="60"/>
      <c r="BU28" s="62"/>
      <c r="BV28" s="62"/>
      <c r="BW28" s="62"/>
      <c r="BX28" s="62"/>
      <c r="BY28" s="62"/>
      <c r="BZ28" s="62"/>
      <c r="CA28" s="60"/>
      <c r="CB28" s="62"/>
      <c r="CC28" s="62"/>
      <c r="CD28" s="62"/>
      <c r="CE28" s="62"/>
      <c r="CF28" s="62"/>
      <c r="CG28" s="170"/>
      <c r="CH28" s="62"/>
      <c r="CJ28" s="61"/>
      <c r="CK28" s="61"/>
      <c r="CL28" s="61"/>
      <c r="CM28" s="61"/>
      <c r="CN28" s="61"/>
      <c r="DF28" s="59"/>
      <c r="DG28" s="61"/>
      <c r="DH28" s="61"/>
      <c r="DI28" s="61"/>
      <c r="DJ28" s="61"/>
      <c r="DK28" s="61"/>
      <c r="DL28" s="61"/>
      <c r="DM28" s="75"/>
      <c r="DV28" s="59"/>
      <c r="DW28" s="61"/>
      <c r="DX28" s="61"/>
      <c r="DY28" s="61"/>
      <c r="DZ28" s="61"/>
      <c r="EA28" s="61"/>
      <c r="EB28" s="61"/>
      <c r="EC28" s="75"/>
      <c r="EL28" s="59"/>
      <c r="EM28" s="61"/>
      <c r="EN28" s="61"/>
      <c r="EO28" s="61"/>
      <c r="EP28" s="61"/>
      <c r="EQ28" s="61"/>
      <c r="ER28" s="61"/>
      <c r="ES28" s="75"/>
      <c r="ET28" s="59"/>
      <c r="EU28" s="61"/>
      <c r="EV28" s="61"/>
      <c r="EW28" s="61"/>
      <c r="EX28" s="61"/>
      <c r="EY28" s="61"/>
      <c r="EZ28" s="61"/>
      <c r="FA28" s="75"/>
      <c r="FB28" s="59"/>
      <c r="FC28" s="61"/>
      <c r="FD28" s="61"/>
      <c r="FE28" s="61"/>
      <c r="FF28" s="61"/>
      <c r="FG28" s="61"/>
      <c r="FH28" s="61"/>
      <c r="FI28" s="75"/>
      <c r="FK28" s="84">
        <v>1916</v>
      </c>
      <c r="FL28" s="59"/>
      <c r="FM28" s="61"/>
      <c r="FN28" s="61"/>
      <c r="FO28" s="59"/>
      <c r="FP28" s="61"/>
      <c r="FQ28" s="75"/>
      <c r="FR28" s="61"/>
      <c r="FS28" s="61"/>
      <c r="FT28" s="61"/>
      <c r="FU28" s="59"/>
      <c r="FV28" s="61"/>
      <c r="FW28" s="75"/>
      <c r="FX28" s="61"/>
      <c r="FY28" s="61"/>
      <c r="FZ28" s="75"/>
      <c r="GC28" s="59"/>
      <c r="GD28" s="61"/>
      <c r="GE28" s="61"/>
      <c r="GF28" s="61"/>
      <c r="GG28" s="61"/>
      <c r="GH28" s="61"/>
      <c r="GI28" s="61"/>
      <c r="GJ28" s="75"/>
      <c r="GK28" s="74">
        <v>1916</v>
      </c>
      <c r="GL28" s="84"/>
      <c r="GM28" s="61"/>
      <c r="GN28" s="61"/>
      <c r="GO28" s="61"/>
      <c r="GP28" s="75"/>
      <c r="GQ28" s="61">
        <v>40</v>
      </c>
      <c r="GR28" s="134">
        <v>2.8463616371154785</v>
      </c>
      <c r="GS28" s="133">
        <v>2.0681536197662354</v>
      </c>
      <c r="GT28" s="133">
        <v>1.5616937875747681</v>
      </c>
      <c r="GU28" s="132">
        <v>1.4238144159317017</v>
      </c>
      <c r="GV28" s="134">
        <v>2.9587544521184173</v>
      </c>
      <c r="GW28" s="133">
        <v>2.1517650651560052</v>
      </c>
      <c r="GX28" s="133">
        <v>1.5299706077598136</v>
      </c>
      <c r="GY28" s="132">
        <v>1.4096791937032704</v>
      </c>
      <c r="GZ28" s="134">
        <v>3.8954169968733314</v>
      </c>
      <c r="HA28" s="133">
        <v>2.538052091600647</v>
      </c>
      <c r="HB28" s="133">
        <v>1.7336997012299293</v>
      </c>
      <c r="HC28" s="132">
        <v>1.5095354020048652</v>
      </c>
      <c r="HD28" s="134">
        <v>0.96732877101887083</v>
      </c>
      <c r="HE28" s="133">
        <v>0.98332128202013058</v>
      </c>
      <c r="HF28" s="133">
        <v>1.0481464744925229</v>
      </c>
      <c r="HG28" s="133">
        <v>1.0541529146755357</v>
      </c>
      <c r="HH28" s="59"/>
      <c r="HI28" s="61"/>
      <c r="HJ28" s="61"/>
      <c r="HK28" s="75"/>
      <c r="HM28" s="59">
        <v>40</v>
      </c>
      <c r="HN28" s="133">
        <v>1.1603306246522795</v>
      </c>
      <c r="HO28" s="172">
        <v>1.1842840821692286</v>
      </c>
      <c r="HP28" s="172">
        <v>1.0771604734366851</v>
      </c>
      <c r="HQ28" s="172">
        <v>1.0828075094752834</v>
      </c>
      <c r="HR28" s="172">
        <v>1.0708156969343621</v>
      </c>
      <c r="HS28" s="59">
        <v>40</v>
      </c>
      <c r="HT28" s="133">
        <v>1.2027195379756292</v>
      </c>
      <c r="HU28" s="172">
        <v>1.217024247236181</v>
      </c>
      <c r="HV28" s="172">
        <v>1.0933602391645381</v>
      </c>
      <c r="HW28" s="172">
        <v>1.0868400704564027</v>
      </c>
      <c r="HX28" s="172">
        <v>1.100403410171537</v>
      </c>
      <c r="HY28" s="59">
        <v>40</v>
      </c>
      <c r="HZ28" s="133">
        <v>0.98620076085358044</v>
      </c>
      <c r="IA28" s="172">
        <v>0.98989321789283691</v>
      </c>
      <c r="IB28" s="172">
        <v>1.0269964333504897</v>
      </c>
      <c r="IC28" s="172">
        <v>1.0716290396901116</v>
      </c>
      <c r="ID28" s="172">
        <v>0.94862990103941058</v>
      </c>
      <c r="IE28" s="59"/>
      <c r="IF28" s="61"/>
      <c r="IG28" s="61"/>
      <c r="IH28" s="61"/>
      <c r="II28" s="75"/>
      <c r="IJ28" s="59"/>
      <c r="IK28" s="61"/>
      <c r="IL28" s="61"/>
      <c r="IM28" s="61"/>
      <c r="IN28" s="61"/>
      <c r="IO28" s="75"/>
      <c r="IP28" s="59"/>
      <c r="IQ28" s="61"/>
      <c r="IR28" s="61"/>
      <c r="IS28" s="61"/>
      <c r="IT28" s="61"/>
      <c r="IU28" s="75"/>
      <c r="IW28">
        <v>1920</v>
      </c>
      <c r="IX28" s="76">
        <v>0.92066948652267455</v>
      </c>
      <c r="IY28" s="76">
        <v>0.82293212413787842</v>
      </c>
      <c r="IZ28" s="118">
        <v>0.47281983494758606</v>
      </c>
      <c r="JA28" s="114">
        <v>0.24403769398633596</v>
      </c>
      <c r="JB28" s="114">
        <v>0.59380229353904723</v>
      </c>
      <c r="JC28" s="114">
        <v>0.50458508729934692</v>
      </c>
      <c r="JD28" s="114">
        <v>0.20020189881324768</v>
      </c>
      <c r="JE28" s="114">
        <v>5.8116627557468992E-2</v>
      </c>
    </row>
    <row r="29" spans="1:265" x14ac:dyDescent="0.3">
      <c r="A29" s="74">
        <v>1917</v>
      </c>
      <c r="B29" s="123"/>
      <c r="C29" s="123"/>
      <c r="D29" s="123"/>
      <c r="E29" s="122"/>
      <c r="F29" s="122"/>
      <c r="G29" s="122"/>
      <c r="H29" s="122"/>
      <c r="I29" s="122"/>
      <c r="J29" s="122"/>
      <c r="K29" s="174"/>
      <c r="L29">
        <v>1917</v>
      </c>
      <c r="M29" s="78"/>
      <c r="N29" s="78"/>
      <c r="O29" s="78"/>
      <c r="Q29" s="118"/>
      <c r="U29" s="78"/>
      <c r="V29" s="117"/>
      <c r="W29" s="117"/>
      <c r="X29" s="117"/>
      <c r="Y29" s="171"/>
      <c r="Z29" s="114"/>
      <c r="AA29" s="74">
        <v>1917</v>
      </c>
      <c r="AO29" s="114">
        <v>0.13672846555709839</v>
      </c>
      <c r="AP29" s="114">
        <v>0.36025458574295044</v>
      </c>
      <c r="AQ29" s="114">
        <v>0.50301694869995117</v>
      </c>
      <c r="AR29" s="114">
        <v>0.2257927805185318</v>
      </c>
      <c r="AS29" s="114">
        <f t="shared" si="9"/>
        <v>0.27722416818141937</v>
      </c>
      <c r="AT29" s="114">
        <v>0.10654614865779877</v>
      </c>
      <c r="AU29" s="111">
        <v>5631.2568915640613</v>
      </c>
      <c r="AV29" s="57">
        <f t="shared" si="6"/>
        <v>0.16653203384449219</v>
      </c>
      <c r="AW29" s="57">
        <f t="shared" si="6"/>
        <v>0.37912112306371615</v>
      </c>
      <c r="AX29" s="57">
        <v>0.4490198792078352</v>
      </c>
      <c r="AY29" s="57">
        <v>0.20136263442645991</v>
      </c>
      <c r="AZ29" s="57">
        <f t="shared" si="7"/>
        <v>0.2476572447813753</v>
      </c>
      <c r="BA29" s="112">
        <v>12051.098671656804</v>
      </c>
      <c r="BB29" s="111">
        <f>DataG10.6!BA29*$BF$26</f>
        <v>9868.0662494835178</v>
      </c>
      <c r="BC29" s="57">
        <f t="shared" si="8"/>
        <v>0.57065454864156329</v>
      </c>
      <c r="BD29" s="110"/>
      <c r="BJ29" s="74">
        <v>1917</v>
      </c>
      <c r="BK29" s="61"/>
      <c r="BL29" s="61"/>
      <c r="BM29" s="61"/>
      <c r="BN29" s="61"/>
      <c r="BO29" s="61"/>
      <c r="BP29" s="61"/>
      <c r="BQ29" s="61"/>
      <c r="BR29" s="61"/>
      <c r="BS29" s="75"/>
      <c r="BT29" s="60"/>
      <c r="BU29" s="62"/>
      <c r="BV29" s="62"/>
      <c r="BW29" s="62"/>
      <c r="BX29" s="62"/>
      <c r="BY29" s="62"/>
      <c r="BZ29" s="62"/>
      <c r="CA29" s="60"/>
      <c r="CB29" s="62"/>
      <c r="CC29" s="62"/>
      <c r="CD29" s="62"/>
      <c r="CE29" s="62"/>
      <c r="CF29" s="62"/>
      <c r="CG29" s="170"/>
      <c r="CH29" s="62"/>
      <c r="CJ29" s="61"/>
      <c r="CK29" s="61"/>
      <c r="CL29" s="61"/>
      <c r="CM29" s="61"/>
      <c r="CN29" s="61"/>
      <c r="DF29" s="59"/>
      <c r="DG29" s="61"/>
      <c r="DH29" s="61"/>
      <c r="DI29" s="61"/>
      <c r="DJ29" s="61"/>
      <c r="DK29" s="61"/>
      <c r="DL29" s="61"/>
      <c r="DM29" s="75"/>
      <c r="DV29" s="59"/>
      <c r="DW29" s="61"/>
      <c r="DX29" s="61"/>
      <c r="DY29" s="61"/>
      <c r="DZ29" s="61"/>
      <c r="EA29" s="61"/>
      <c r="EB29" s="61"/>
      <c r="EC29" s="75"/>
      <c r="EL29" s="59"/>
      <c r="EM29" s="61"/>
      <c r="EN29" s="61"/>
      <c r="EO29" s="61"/>
      <c r="EP29" s="61"/>
      <c r="EQ29" s="61"/>
      <c r="ER29" s="61"/>
      <c r="ES29" s="75"/>
      <c r="ET29" s="59"/>
      <c r="EU29" s="61"/>
      <c r="EV29" s="61"/>
      <c r="EW29" s="61"/>
      <c r="EX29" s="61"/>
      <c r="EY29" s="61"/>
      <c r="EZ29" s="61"/>
      <c r="FA29" s="75"/>
      <c r="FB29" s="59"/>
      <c r="FC29" s="61"/>
      <c r="FD29" s="61"/>
      <c r="FE29" s="61"/>
      <c r="FF29" s="61"/>
      <c r="FG29" s="61"/>
      <c r="FH29" s="61"/>
      <c r="FI29" s="75"/>
      <c r="FK29" s="84">
        <v>1917</v>
      </c>
      <c r="FL29" s="59"/>
      <c r="FM29" s="61"/>
      <c r="FN29" s="61"/>
      <c r="FO29" s="59"/>
      <c r="FP29" s="61"/>
      <c r="FQ29" s="75"/>
      <c r="FR29" s="61"/>
      <c r="FS29" s="61"/>
      <c r="FT29" s="61"/>
      <c r="FU29" s="59"/>
      <c r="FV29" s="61"/>
      <c r="FW29" s="75"/>
      <c r="FX29" s="61"/>
      <c r="FY29" s="61"/>
      <c r="FZ29" s="75"/>
      <c r="GC29" s="59"/>
      <c r="GD29" s="61"/>
      <c r="GE29" s="61"/>
      <c r="GF29" s="61"/>
      <c r="GG29" s="61"/>
      <c r="GH29" s="61"/>
      <c r="GI29" s="61"/>
      <c r="GJ29" s="75"/>
      <c r="GK29" s="74">
        <v>1917</v>
      </c>
      <c r="GL29" s="84"/>
      <c r="GM29" s="61"/>
      <c r="GN29" s="61"/>
      <c r="GO29" s="61"/>
      <c r="GP29" s="75"/>
      <c r="GQ29" s="61">
        <v>41</v>
      </c>
      <c r="GR29" s="134">
        <v>2.8268458843231201</v>
      </c>
      <c r="GS29" s="133">
        <v>2.1606237888336182</v>
      </c>
      <c r="GT29" s="133">
        <v>1.5407760143280029</v>
      </c>
      <c r="GU29" s="132">
        <v>1.4094399213790894</v>
      </c>
      <c r="GV29" s="134">
        <v>2.9306537464276952</v>
      </c>
      <c r="GW29" s="133">
        <v>2.1847365997756816</v>
      </c>
      <c r="GX29" s="133">
        <v>1.5299773057211481</v>
      </c>
      <c r="GY29" s="132">
        <v>1.4149919787592562</v>
      </c>
      <c r="GZ29" s="134">
        <v>3.8541027327284296</v>
      </c>
      <c r="HA29" s="133">
        <v>2.5837831133157865</v>
      </c>
      <c r="HB29" s="133">
        <v>1.7392828452268716</v>
      </c>
      <c r="HC29" s="132">
        <v>1.519595794991466</v>
      </c>
      <c r="HD29" s="134">
        <v>0.97259312659361274</v>
      </c>
      <c r="HE29" s="133">
        <v>0.98520026236817015</v>
      </c>
      <c r="HF29" s="133">
        <v>1.0526562342831229</v>
      </c>
      <c r="HG29" s="133">
        <v>1.0597894633330855</v>
      </c>
      <c r="HH29" s="59"/>
      <c r="HI29" s="61"/>
      <c r="HJ29" s="61"/>
      <c r="HK29" s="75"/>
      <c r="HM29" s="59">
        <v>41</v>
      </c>
      <c r="HN29" s="133">
        <v>1.1751376131614824</v>
      </c>
      <c r="HO29" s="172">
        <v>1.1997149140220895</v>
      </c>
      <c r="HP29" s="172">
        <v>1.1041550022745321</v>
      </c>
      <c r="HQ29" s="172">
        <v>1.1073402432233799</v>
      </c>
      <c r="HR29" s="172">
        <v>1.0857080075859358</v>
      </c>
      <c r="HS29" s="59">
        <v>41</v>
      </c>
      <c r="HT29" s="133">
        <v>1.2137815417170037</v>
      </c>
      <c r="HU29" s="172">
        <v>1.2286981822098026</v>
      </c>
      <c r="HV29" s="172">
        <v>1.1116647214199062</v>
      </c>
      <c r="HW29" s="172">
        <v>1.1010122522666328</v>
      </c>
      <c r="HX29" s="172">
        <v>1.1067095387425026</v>
      </c>
      <c r="HY29" s="59">
        <v>41</v>
      </c>
      <c r="HZ29" s="133">
        <v>1.0165665034439968</v>
      </c>
      <c r="IA29" s="172">
        <v>1.0315805661040818</v>
      </c>
      <c r="IB29" s="172">
        <v>1.0813418601831151</v>
      </c>
      <c r="IC29" s="172">
        <v>1.1292384840683791</v>
      </c>
      <c r="ID29" s="172">
        <v>0.99429664979927546</v>
      </c>
      <c r="IE29" s="59"/>
      <c r="IF29" s="61"/>
      <c r="IG29" s="61"/>
      <c r="IH29" s="61"/>
      <c r="II29" s="75"/>
      <c r="IJ29" s="59"/>
      <c r="IK29" s="61"/>
      <c r="IL29" s="61"/>
      <c r="IM29" s="61"/>
      <c r="IN29" s="61"/>
      <c r="IO29" s="75"/>
      <c r="IP29" s="59"/>
      <c r="IQ29" s="61"/>
      <c r="IR29" s="61"/>
      <c r="IS29" s="61"/>
      <c r="IT29" s="61"/>
      <c r="IU29" s="75"/>
      <c r="IW29">
        <v>1921</v>
      </c>
      <c r="IX29" s="76">
        <v>0.92343324422836304</v>
      </c>
      <c r="IY29" s="76">
        <v>0.81569588184356689</v>
      </c>
      <c r="IZ29" s="118">
        <v>0.46158221364021301</v>
      </c>
      <c r="JA29" s="114">
        <v>0.23742835507223742</v>
      </c>
      <c r="JB29" s="114">
        <v>0.59317761659622192</v>
      </c>
      <c r="JC29" s="114">
        <v>0.49396041035652161</v>
      </c>
      <c r="JD29" s="114">
        <v>0.19091731309890747</v>
      </c>
      <c r="JE29" s="114">
        <v>5.2943268842008673E-2</v>
      </c>
    </row>
    <row r="30" spans="1:265" x14ac:dyDescent="0.3">
      <c r="A30" s="74">
        <v>1918</v>
      </c>
      <c r="B30" s="123"/>
      <c r="C30" s="123"/>
      <c r="D30" s="123"/>
      <c r="E30" s="122"/>
      <c r="F30" s="122"/>
      <c r="G30" s="122"/>
      <c r="H30" s="122"/>
      <c r="I30" s="122"/>
      <c r="J30" s="122"/>
      <c r="K30" s="174"/>
      <c r="L30">
        <v>1918</v>
      </c>
      <c r="M30" s="78"/>
      <c r="N30" s="78"/>
      <c r="O30" s="78"/>
      <c r="Q30" s="118"/>
      <c r="U30" s="78"/>
      <c r="V30" s="117"/>
      <c r="W30" s="117"/>
      <c r="X30" s="117"/>
      <c r="Y30" s="171"/>
      <c r="Z30" s="114"/>
      <c r="AA30" s="74">
        <v>1918</v>
      </c>
      <c r="AO30" s="114">
        <v>0.14405384659767151</v>
      </c>
      <c r="AP30" s="114">
        <v>0.38185879588127136</v>
      </c>
      <c r="AQ30" s="114">
        <v>0.47408735752105713</v>
      </c>
      <c r="AR30" s="114">
        <v>0.2007017582654953</v>
      </c>
      <c r="AS30" s="114">
        <f t="shared" si="9"/>
        <v>0.27338559925556183</v>
      </c>
      <c r="AT30" s="114">
        <v>9.1365702450275421E-2</v>
      </c>
      <c r="AU30" s="111">
        <v>4936.441169818444</v>
      </c>
      <c r="AV30" s="57">
        <f t="shared" si="6"/>
        <v>0.17262409635125051</v>
      </c>
      <c r="AW30" s="57">
        <f t="shared" si="6"/>
        <v>0.3929901038598872</v>
      </c>
      <c r="AX30" s="57">
        <v>0.43637946326819005</v>
      </c>
      <c r="AY30" s="57">
        <v>0.18951893559985655</v>
      </c>
      <c r="AZ30" s="57">
        <f t="shared" si="7"/>
        <v>0.2468605276683335</v>
      </c>
      <c r="BA30" s="112">
        <v>12749.98636683173</v>
      </c>
      <c r="BB30" s="111">
        <f>DataG10.6!BA30*$BF$26</f>
        <v>10440.351836452895</v>
      </c>
      <c r="BC30" s="57">
        <f t="shared" si="8"/>
        <v>0.47282325798472302</v>
      </c>
      <c r="BD30" s="110"/>
      <c r="BJ30" s="74">
        <v>1918</v>
      </c>
      <c r="BK30" s="61"/>
      <c r="BL30" s="61"/>
      <c r="BM30" s="61"/>
      <c r="BN30" s="61"/>
      <c r="BO30" s="61"/>
      <c r="BP30" s="61"/>
      <c r="BQ30" s="61"/>
      <c r="BR30" s="61"/>
      <c r="BS30" s="75"/>
      <c r="BT30" s="60"/>
      <c r="BU30" s="62"/>
      <c r="BV30" s="62"/>
      <c r="BW30" s="62"/>
      <c r="BX30" s="62"/>
      <c r="BY30" s="62"/>
      <c r="BZ30" s="62"/>
      <c r="CA30" s="60"/>
      <c r="CB30" s="62"/>
      <c r="CC30" s="62"/>
      <c r="CD30" s="62"/>
      <c r="CE30" s="62"/>
      <c r="CF30" s="62"/>
      <c r="CG30" s="170"/>
      <c r="CH30" s="62"/>
      <c r="CJ30" s="61"/>
      <c r="CK30" s="61"/>
      <c r="CL30" s="61"/>
      <c r="CM30" s="61"/>
      <c r="CN30" s="61"/>
      <c r="DF30" s="59"/>
      <c r="DG30" s="61"/>
      <c r="DH30" s="61"/>
      <c r="DI30" s="61"/>
      <c r="DJ30" s="61"/>
      <c r="DK30" s="61"/>
      <c r="DL30" s="61"/>
      <c r="DM30" s="75"/>
      <c r="DV30" s="59"/>
      <c r="DW30" s="61"/>
      <c r="DX30" s="61"/>
      <c r="DY30" s="61"/>
      <c r="DZ30" s="61"/>
      <c r="EA30" s="61"/>
      <c r="EB30" s="61"/>
      <c r="EC30" s="75"/>
      <c r="EL30" s="59"/>
      <c r="EM30" s="61"/>
      <c r="EN30" s="61"/>
      <c r="EO30" s="61"/>
      <c r="EP30" s="61"/>
      <c r="EQ30" s="61"/>
      <c r="ER30" s="61"/>
      <c r="ES30" s="75"/>
      <c r="ET30" s="59"/>
      <c r="EU30" s="61"/>
      <c r="EV30" s="61"/>
      <c r="EW30" s="61"/>
      <c r="EX30" s="61"/>
      <c r="EY30" s="61"/>
      <c r="EZ30" s="61"/>
      <c r="FA30" s="75"/>
      <c r="FB30" s="59"/>
      <c r="FC30" s="61"/>
      <c r="FD30" s="61"/>
      <c r="FE30" s="61"/>
      <c r="FF30" s="61"/>
      <c r="FG30" s="61"/>
      <c r="FH30" s="61"/>
      <c r="FI30" s="75"/>
      <c r="FK30" s="84">
        <v>1918</v>
      </c>
      <c r="FL30" s="59"/>
      <c r="FM30" s="61"/>
      <c r="FN30" s="61"/>
      <c r="FO30" s="59"/>
      <c r="FP30" s="61"/>
      <c r="FQ30" s="75"/>
      <c r="FR30" s="61"/>
      <c r="FS30" s="61"/>
      <c r="FT30" s="61"/>
      <c r="FU30" s="59"/>
      <c r="FV30" s="61"/>
      <c r="FW30" s="75"/>
      <c r="FX30" s="61"/>
      <c r="FY30" s="61"/>
      <c r="FZ30" s="75"/>
      <c r="GC30" s="59"/>
      <c r="GD30" s="61"/>
      <c r="GE30" s="61"/>
      <c r="GF30" s="61"/>
      <c r="GG30" s="61"/>
      <c r="GH30" s="61"/>
      <c r="GI30" s="61"/>
      <c r="GJ30" s="75"/>
      <c r="GK30" s="74">
        <v>1918</v>
      </c>
      <c r="GL30" s="84"/>
      <c r="GM30" s="61"/>
      <c r="GN30" s="61"/>
      <c r="GO30" s="61"/>
      <c r="GP30" s="75"/>
      <c r="GQ30" s="61">
        <v>42</v>
      </c>
      <c r="GR30" s="134">
        <v>2.931342601776123</v>
      </c>
      <c r="GS30" s="133">
        <v>2.3243558406829834</v>
      </c>
      <c r="GT30" s="133">
        <v>1.5521897077560425</v>
      </c>
      <c r="GU30" s="132">
        <v>1.4688205718994141</v>
      </c>
      <c r="GV30" s="134">
        <v>2.9036180380515977</v>
      </c>
      <c r="GW30" s="133">
        <v>2.215195914915205</v>
      </c>
      <c r="GX30" s="133">
        <v>1.5302903489925515</v>
      </c>
      <c r="GY30" s="132">
        <v>1.42019734923751</v>
      </c>
      <c r="GZ30" s="134">
        <v>3.8259885700230201</v>
      </c>
      <c r="HA30" s="133">
        <v>2.6415791900769721</v>
      </c>
      <c r="HB30" s="133">
        <v>1.746394412973078</v>
      </c>
      <c r="HC30" s="132">
        <v>1.5243074931553389</v>
      </c>
      <c r="HD30" s="134">
        <v>0.97534380740901572</v>
      </c>
      <c r="HE30" s="133">
        <v>0.98638071686366247</v>
      </c>
      <c r="HF30" s="133">
        <v>1.0566932379186118</v>
      </c>
      <c r="HG30" s="133">
        <v>1.0646716052381131</v>
      </c>
      <c r="HH30" s="59"/>
      <c r="HI30" s="61"/>
      <c r="HJ30" s="61"/>
      <c r="HK30" s="75"/>
      <c r="HM30" s="59">
        <v>42</v>
      </c>
      <c r="HN30" s="133">
        <v>1.1868717510183437</v>
      </c>
      <c r="HO30" s="172">
        <v>1.2085561318456333</v>
      </c>
      <c r="HP30" s="172">
        <v>1.1276379484780277</v>
      </c>
      <c r="HQ30" s="172">
        <v>1.1301266021033027</v>
      </c>
      <c r="HR30" s="172">
        <v>1.0978717727268696</v>
      </c>
      <c r="HS30" s="59">
        <v>42</v>
      </c>
      <c r="HT30" s="133">
        <v>1.2222932014761629</v>
      </c>
      <c r="HU30" s="172">
        <v>1.2332907261153816</v>
      </c>
      <c r="HV30" s="172">
        <v>1.1271659063546562</v>
      </c>
      <c r="HW30" s="172">
        <v>1.1141227384892454</v>
      </c>
      <c r="HX30" s="172">
        <v>1.1105809430623326</v>
      </c>
      <c r="HY30" s="59">
        <v>42</v>
      </c>
      <c r="HZ30" s="133">
        <v>1.0486943945591343</v>
      </c>
      <c r="IA30" s="172">
        <v>1.0698297853811933</v>
      </c>
      <c r="IB30" s="172">
        <v>1.1291300620117886</v>
      </c>
      <c r="IC30" s="172">
        <v>1.1802969953246767</v>
      </c>
      <c r="ID30" s="172">
        <v>1.036437980428617</v>
      </c>
      <c r="IE30" s="59"/>
      <c r="IF30" s="61"/>
      <c r="IG30" s="61"/>
      <c r="IH30" s="61"/>
      <c r="II30" s="75"/>
      <c r="IJ30" s="59"/>
      <c r="IK30" s="61"/>
      <c r="IL30" s="61"/>
      <c r="IM30" s="61"/>
      <c r="IN30" s="61"/>
      <c r="IO30" s="75"/>
      <c r="IP30" s="59"/>
      <c r="IQ30" s="61"/>
      <c r="IR30" s="61"/>
      <c r="IS30" s="61"/>
      <c r="IT30" s="61"/>
      <c r="IU30" s="75"/>
      <c r="IW30">
        <v>1922</v>
      </c>
      <c r="IX30" s="76">
        <v>0.91730910539627075</v>
      </c>
      <c r="IY30" s="76">
        <v>0.80957174301147461</v>
      </c>
      <c r="IZ30" s="118">
        <v>0.47665166854858398</v>
      </c>
      <c r="JA30" s="114">
        <v>0.2592621499252945</v>
      </c>
      <c r="JB30" s="114">
        <v>0.58381626009941101</v>
      </c>
      <c r="JC30" s="114">
        <v>0.48459905385971069</v>
      </c>
      <c r="JD30" s="114">
        <v>0.20882850885391235</v>
      </c>
      <c r="JE30" s="114">
        <v>5.9864995721196489E-2</v>
      </c>
    </row>
    <row r="31" spans="1:265" x14ac:dyDescent="0.3">
      <c r="A31" s="74">
        <v>1919</v>
      </c>
      <c r="B31" s="123"/>
      <c r="C31" s="123"/>
      <c r="D31" s="123"/>
      <c r="E31" s="122"/>
      <c r="F31" s="122"/>
      <c r="G31" s="122"/>
      <c r="H31" s="122"/>
      <c r="I31" s="122"/>
      <c r="J31" s="122"/>
      <c r="K31" s="174"/>
      <c r="L31">
        <v>1919</v>
      </c>
      <c r="M31" s="78"/>
      <c r="N31" s="78"/>
      <c r="O31" s="78"/>
      <c r="Q31" s="118"/>
      <c r="U31" s="78"/>
      <c r="V31" s="117"/>
      <c r="W31" s="117"/>
      <c r="X31" s="117"/>
      <c r="Y31" s="171"/>
      <c r="Z31" s="114"/>
      <c r="AA31" s="74">
        <v>1919</v>
      </c>
      <c r="AO31" s="114">
        <v>0.14353509247303009</v>
      </c>
      <c r="AP31" s="114">
        <v>0.37361317873001099</v>
      </c>
      <c r="AQ31" s="114">
        <v>0.48285171389579773</v>
      </c>
      <c r="AR31" s="114">
        <v>0.20919206738471985</v>
      </c>
      <c r="AS31" s="114">
        <f t="shared" si="9"/>
        <v>0.27365964651107788</v>
      </c>
      <c r="AT31" s="114">
        <v>9.1259263455867767E-2</v>
      </c>
      <c r="AU31" s="111">
        <v>5250.3571240594611</v>
      </c>
      <c r="AV31" s="57">
        <f t="shared" si="6"/>
        <v>0.16319505047270524</v>
      </c>
      <c r="AW31" s="57">
        <f t="shared" si="6"/>
        <v>0.37152426104053216</v>
      </c>
      <c r="AX31" s="57">
        <v>0.45434684309179169</v>
      </c>
      <c r="AY31" s="57">
        <v>0.21007459057269554</v>
      </c>
      <c r="AZ31" s="57">
        <f t="shared" si="7"/>
        <v>0.24427225251909615</v>
      </c>
      <c r="BA31" s="112">
        <v>12081.035361245136</v>
      </c>
      <c r="BB31" s="111">
        <f>DataG10.6!BA31*$BF$26</f>
        <v>9892.5799676263032</v>
      </c>
      <c r="BC31" s="57">
        <f t="shared" si="8"/>
        <v>0.53073688979430811</v>
      </c>
      <c r="BD31" s="110"/>
      <c r="BJ31" s="74">
        <v>1919</v>
      </c>
      <c r="BK31" s="61"/>
      <c r="BL31" s="61"/>
      <c r="BM31" s="61"/>
      <c r="BN31" s="61"/>
      <c r="BO31" s="61"/>
      <c r="BP31" s="61"/>
      <c r="BQ31" s="61"/>
      <c r="BR31" s="61"/>
      <c r="BS31" s="75"/>
      <c r="BT31" s="60"/>
      <c r="BU31" s="62"/>
      <c r="BV31" s="62"/>
      <c r="BW31" s="62"/>
      <c r="BX31" s="62"/>
      <c r="BY31" s="62"/>
      <c r="BZ31" s="62"/>
      <c r="CA31" s="60"/>
      <c r="CB31" s="62"/>
      <c r="CC31" s="62"/>
      <c r="CD31" s="62"/>
      <c r="CE31" s="62"/>
      <c r="CF31" s="62"/>
      <c r="CG31" s="170"/>
      <c r="CH31" s="62"/>
      <c r="CJ31" s="61"/>
      <c r="CK31" s="61"/>
      <c r="CL31" s="61"/>
      <c r="CM31" s="61"/>
      <c r="CN31" s="61"/>
      <c r="DF31" s="59"/>
      <c r="DG31" s="61"/>
      <c r="DH31" s="61"/>
      <c r="DI31" s="61"/>
      <c r="DJ31" s="61"/>
      <c r="DK31" s="61"/>
      <c r="DL31" s="61"/>
      <c r="DM31" s="75"/>
      <c r="DV31" s="59"/>
      <c r="DW31" s="61"/>
      <c r="DX31" s="61"/>
      <c r="DY31" s="61"/>
      <c r="DZ31" s="61"/>
      <c r="EA31" s="61"/>
      <c r="EB31" s="61"/>
      <c r="EC31" s="75"/>
      <c r="EL31" s="59"/>
      <c r="EM31" s="61"/>
      <c r="EN31" s="61"/>
      <c r="EO31" s="61"/>
      <c r="EP31" s="61"/>
      <c r="EQ31" s="61"/>
      <c r="ER31" s="61"/>
      <c r="ES31" s="75"/>
      <c r="ET31" s="59"/>
      <c r="EU31" s="61"/>
      <c r="EV31" s="61"/>
      <c r="EW31" s="61"/>
      <c r="EX31" s="61"/>
      <c r="EY31" s="61"/>
      <c r="EZ31" s="61"/>
      <c r="FA31" s="75"/>
      <c r="FB31" s="59"/>
      <c r="FC31" s="61"/>
      <c r="FD31" s="61"/>
      <c r="FE31" s="61"/>
      <c r="FF31" s="61"/>
      <c r="FG31" s="61"/>
      <c r="FH31" s="61"/>
      <c r="FI31" s="75"/>
      <c r="FK31" s="84">
        <v>1919</v>
      </c>
      <c r="FL31" s="59"/>
      <c r="FM31" s="61"/>
      <c r="FN31" s="61"/>
      <c r="FO31" s="59"/>
      <c r="FP31" s="61"/>
      <c r="FQ31" s="75"/>
      <c r="FR31" s="61"/>
      <c r="FS31" s="61"/>
      <c r="FT31" s="61"/>
      <c r="FU31" s="59"/>
      <c r="FV31" s="61"/>
      <c r="FW31" s="75"/>
      <c r="FX31" s="61"/>
      <c r="FY31" s="61"/>
      <c r="FZ31" s="75"/>
      <c r="GC31" s="59"/>
      <c r="GD31" s="61"/>
      <c r="GE31" s="61"/>
      <c r="GF31" s="61"/>
      <c r="GG31" s="61"/>
      <c r="GH31" s="61"/>
      <c r="GI31" s="61"/>
      <c r="GJ31" s="75"/>
      <c r="GK31" s="74">
        <v>1919</v>
      </c>
      <c r="GL31" s="84"/>
      <c r="GM31" s="61"/>
      <c r="GN31" s="61"/>
      <c r="GO31" s="61"/>
      <c r="GP31" s="75"/>
      <c r="GQ31" s="61">
        <v>43</v>
      </c>
      <c r="GR31" s="134">
        <v>2.8233425617218018</v>
      </c>
      <c r="GS31" s="133">
        <v>2.2855880260467529</v>
      </c>
      <c r="GT31" s="133">
        <v>1.5023773908615112</v>
      </c>
      <c r="GU31" s="132">
        <v>1.4338431358337402</v>
      </c>
      <c r="GV31" s="134">
        <v>2.8700817650865931</v>
      </c>
      <c r="GW31" s="133">
        <v>2.2415306273230837</v>
      </c>
      <c r="GX31" s="133">
        <v>1.5310703303648556</v>
      </c>
      <c r="GY31" s="132">
        <v>1.4209783559078466</v>
      </c>
      <c r="GZ31" s="134">
        <v>3.828691972250704</v>
      </c>
      <c r="HA31" s="133">
        <v>2.7125192322388694</v>
      </c>
      <c r="HB31" s="133">
        <v>1.7549589978899924</v>
      </c>
      <c r="HC31" s="132">
        <v>1.5269929300692009</v>
      </c>
      <c r="HD31" s="134">
        <v>0.97198629277517989</v>
      </c>
      <c r="HE31" s="133">
        <v>0.98608196862206721</v>
      </c>
      <c r="HF31" s="133">
        <v>1.0588160003350477</v>
      </c>
      <c r="HG31" s="133">
        <v>1.0682901743533668</v>
      </c>
      <c r="HH31" s="59"/>
      <c r="HI31" s="61"/>
      <c r="HJ31" s="61"/>
      <c r="HK31" s="75"/>
      <c r="HM31" s="59">
        <v>43</v>
      </c>
      <c r="HN31" s="133">
        <v>1.1964828068304636</v>
      </c>
      <c r="HO31" s="172">
        <v>1.2104474793815301</v>
      </c>
      <c r="HP31" s="172">
        <v>1.1496274787461509</v>
      </c>
      <c r="HQ31" s="172">
        <v>1.149606044549655</v>
      </c>
      <c r="HR31" s="172">
        <v>1.1094853305928194</v>
      </c>
      <c r="HS31" s="59">
        <v>43</v>
      </c>
      <c r="HT31" s="133">
        <v>1.226426038221536</v>
      </c>
      <c r="HU31" s="172">
        <v>1.2260373263829154</v>
      </c>
      <c r="HV31" s="172">
        <v>1.1415647486419038</v>
      </c>
      <c r="HW31" s="172">
        <v>1.1257085958743969</v>
      </c>
      <c r="HX31" s="172">
        <v>1.11649261883683</v>
      </c>
      <c r="HY31" s="59">
        <v>43</v>
      </c>
      <c r="HZ31" s="133">
        <v>1.0797322275066377</v>
      </c>
      <c r="IA31" s="172">
        <v>1.1026584322073572</v>
      </c>
      <c r="IB31" s="172">
        <v>1.1734360220016049</v>
      </c>
      <c r="IC31" s="172">
        <v>1.2217730837954937</v>
      </c>
      <c r="ID31" s="172">
        <v>1.0776808098083157</v>
      </c>
      <c r="IE31" s="59"/>
      <c r="IF31" s="61"/>
      <c r="IG31" s="61"/>
      <c r="IH31" s="61"/>
      <c r="II31" s="75"/>
      <c r="IJ31" s="59"/>
      <c r="IK31" s="61"/>
      <c r="IL31" s="61"/>
      <c r="IM31" s="61"/>
      <c r="IN31" s="61"/>
      <c r="IO31" s="75"/>
      <c r="IP31" s="59"/>
      <c r="IQ31" s="61"/>
      <c r="IR31" s="61"/>
      <c r="IS31" s="61"/>
      <c r="IT31" s="61"/>
      <c r="IU31" s="75"/>
      <c r="IW31">
        <v>1923</v>
      </c>
      <c r="IX31" s="76">
        <v>0.91258144378662109</v>
      </c>
      <c r="IY31" s="76">
        <v>0.80484408140182495</v>
      </c>
      <c r="IZ31" s="118">
        <v>0.49475258588790894</v>
      </c>
      <c r="JA31" s="114">
        <v>0.27070366391575479</v>
      </c>
      <c r="JB31" s="114">
        <v>0.57652956247329712</v>
      </c>
      <c r="JC31" s="114">
        <v>0.4773123562335968</v>
      </c>
      <c r="JD31" s="114">
        <v>0.23191572725772858</v>
      </c>
      <c r="JE31" s="114">
        <v>6.5586837647525639E-2</v>
      </c>
    </row>
    <row r="32" spans="1:265" x14ac:dyDescent="0.3">
      <c r="A32" s="74">
        <v>1920</v>
      </c>
      <c r="B32" s="123"/>
      <c r="C32" s="123"/>
      <c r="D32" s="123"/>
      <c r="E32" s="122"/>
      <c r="F32" s="122"/>
      <c r="G32" s="122"/>
      <c r="H32" s="122"/>
      <c r="I32" s="122"/>
      <c r="J32" s="122"/>
      <c r="K32" s="174"/>
      <c r="L32">
        <v>1920</v>
      </c>
      <c r="M32" s="78"/>
      <c r="N32" s="78"/>
      <c r="O32" s="78"/>
      <c r="Q32" s="118"/>
      <c r="U32" s="78"/>
      <c r="V32" s="117"/>
      <c r="W32" s="117"/>
      <c r="X32" s="117"/>
      <c r="Y32" s="171"/>
      <c r="Z32" s="114"/>
      <c r="AA32" s="74">
        <v>1920</v>
      </c>
      <c r="AO32" s="114">
        <v>0.14580459892749786</v>
      </c>
      <c r="AP32" s="114">
        <v>0.38137555122375488</v>
      </c>
      <c r="AQ32" s="114">
        <v>0.47281983494758606</v>
      </c>
      <c r="AR32" s="114">
        <v>0.20020189881324768</v>
      </c>
      <c r="AS32" s="114">
        <f t="shared" si="9"/>
        <v>0.27261793613433838</v>
      </c>
      <c r="AT32" s="114">
        <v>8.8978908956050873E-2</v>
      </c>
      <c r="AU32" s="111">
        <v>5420.2247624419133</v>
      </c>
      <c r="AV32" s="57">
        <f t="shared" si="6"/>
        <v>0.16622104876219868</v>
      </c>
      <c r="AW32" s="57">
        <f t="shared" si="6"/>
        <v>0.37841314507934065</v>
      </c>
      <c r="AX32" s="57">
        <v>0.43438579978886221</v>
      </c>
      <c r="AY32" s="57">
        <v>0.18402602239174717</v>
      </c>
      <c r="AZ32" s="57">
        <f t="shared" si="7"/>
        <v>0.25035977739711501</v>
      </c>
      <c r="BA32" s="112">
        <v>11818.501477407306</v>
      </c>
      <c r="BB32" s="111">
        <f>DataG10.6!BA32*$BF$26</f>
        <v>9677.6035717779268</v>
      </c>
      <c r="BC32" s="57">
        <f t="shared" si="8"/>
        <v>0.56007923059056797</v>
      </c>
      <c r="BD32" s="110"/>
      <c r="BJ32" s="74">
        <v>1920</v>
      </c>
      <c r="BK32" s="61"/>
      <c r="BL32" s="61"/>
      <c r="BM32" s="61"/>
      <c r="BN32" s="61"/>
      <c r="BO32" s="61"/>
      <c r="BP32" s="61"/>
      <c r="BQ32" s="61"/>
      <c r="BR32" s="61"/>
      <c r="BS32" s="75"/>
      <c r="BT32" s="60"/>
      <c r="BU32" s="62"/>
      <c r="BV32" s="62"/>
      <c r="BW32" s="62"/>
      <c r="BX32" s="62"/>
      <c r="BY32" s="62"/>
      <c r="BZ32" s="62"/>
      <c r="CA32" s="60"/>
      <c r="CB32" s="62"/>
      <c r="CC32" s="62"/>
      <c r="CD32" s="62"/>
      <c r="CE32" s="62"/>
      <c r="CF32" s="62"/>
      <c r="CG32" s="170"/>
      <c r="CH32" s="62"/>
      <c r="CJ32" s="61"/>
      <c r="CK32" s="61"/>
      <c r="CL32" s="61"/>
      <c r="CM32" s="61"/>
      <c r="CN32" s="61"/>
      <c r="DF32" s="59"/>
      <c r="DG32" s="61"/>
      <c r="DH32" s="61"/>
      <c r="DI32" s="61"/>
      <c r="DJ32" s="61"/>
      <c r="DK32" s="61"/>
      <c r="DL32" s="61"/>
      <c r="DM32" s="75"/>
      <c r="DV32" s="59"/>
      <c r="DW32" s="61"/>
      <c r="DX32" s="61"/>
      <c r="DY32" s="61"/>
      <c r="DZ32" s="61"/>
      <c r="EA32" s="61"/>
      <c r="EB32" s="61"/>
      <c r="EC32" s="75"/>
      <c r="EL32" s="59"/>
      <c r="EM32" s="61"/>
      <c r="EN32" s="61"/>
      <c r="EO32" s="61"/>
      <c r="EP32" s="61"/>
      <c r="EQ32" s="61"/>
      <c r="ER32" s="61"/>
      <c r="ES32" s="75"/>
      <c r="ET32" s="59"/>
      <c r="EU32" s="61"/>
      <c r="EV32" s="61"/>
      <c r="EW32" s="61"/>
      <c r="EX32" s="61"/>
      <c r="EY32" s="61"/>
      <c r="EZ32" s="61"/>
      <c r="FA32" s="75"/>
      <c r="FB32" s="59"/>
      <c r="FC32" s="61"/>
      <c r="FD32" s="61"/>
      <c r="FE32" s="61"/>
      <c r="FF32" s="61"/>
      <c r="FG32" s="61"/>
      <c r="FH32" s="61"/>
      <c r="FI32" s="75"/>
      <c r="FK32" s="84">
        <v>1920</v>
      </c>
      <c r="FL32" s="59"/>
      <c r="FM32" s="61"/>
      <c r="FN32" s="61"/>
      <c r="FO32" s="59"/>
      <c r="FP32" s="61"/>
      <c r="FQ32" s="75"/>
      <c r="FR32" s="61"/>
      <c r="FS32" s="61"/>
      <c r="FT32" s="61"/>
      <c r="FU32" s="59"/>
      <c r="FV32" s="61"/>
      <c r="FW32" s="75"/>
      <c r="FX32" s="61"/>
      <c r="FY32" s="61"/>
      <c r="FZ32" s="75"/>
      <c r="GC32" s="59"/>
      <c r="GD32" s="61"/>
      <c r="GE32" s="61"/>
      <c r="GF32" s="61"/>
      <c r="GG32" s="61"/>
      <c r="GH32" s="61"/>
      <c r="GI32" s="61"/>
      <c r="GJ32" s="75"/>
      <c r="GK32" s="74">
        <v>1920</v>
      </c>
      <c r="GL32" s="84"/>
      <c r="GM32" s="61"/>
      <c r="GN32" s="61"/>
      <c r="GO32" s="61"/>
      <c r="GP32" s="75"/>
      <c r="GQ32" s="61">
        <v>44</v>
      </c>
      <c r="GR32" s="134">
        <v>2.9251396656036377</v>
      </c>
      <c r="GS32" s="133">
        <v>2.1758592128753662</v>
      </c>
      <c r="GT32" s="133">
        <v>1.5258666276931763</v>
      </c>
      <c r="GU32" s="132">
        <v>1.4314886331558228</v>
      </c>
      <c r="GV32" s="134">
        <v>2.850077962355904</v>
      </c>
      <c r="GW32" s="133">
        <v>2.2774113251148687</v>
      </c>
      <c r="GX32" s="133">
        <v>1.5327036506568814</v>
      </c>
      <c r="GY32" s="132">
        <v>1.4224861735390522</v>
      </c>
      <c r="GZ32" s="134">
        <v>3.8464730534908562</v>
      </c>
      <c r="HA32" s="133">
        <v>2.7841610434107542</v>
      </c>
      <c r="HB32" s="133">
        <v>1.7651429683950608</v>
      </c>
      <c r="HC32" s="132">
        <v>1.5277644089067604</v>
      </c>
      <c r="HD32" s="134">
        <v>0.96561799256662217</v>
      </c>
      <c r="HE32" s="133">
        <v>0.9885134420761833</v>
      </c>
      <c r="HF32" s="133">
        <v>1.0601551919607186</v>
      </c>
      <c r="HG32" s="133">
        <v>1.0732092203055872</v>
      </c>
      <c r="HH32" s="59"/>
      <c r="HI32" s="61"/>
      <c r="HJ32" s="61"/>
      <c r="HK32" s="75"/>
      <c r="HM32" s="59">
        <v>44</v>
      </c>
      <c r="HN32" s="133">
        <v>1.2025466041670463</v>
      </c>
      <c r="HO32" s="172">
        <v>1.2062498383860354</v>
      </c>
      <c r="HP32" s="172">
        <v>1.1724842169869649</v>
      </c>
      <c r="HQ32" s="172">
        <v>1.1657485086497734</v>
      </c>
      <c r="HR32" s="172">
        <v>1.1222705841475644</v>
      </c>
      <c r="HS32" s="59">
        <v>44</v>
      </c>
      <c r="HT32" s="133">
        <v>1.2239906102547062</v>
      </c>
      <c r="HU32" s="172">
        <v>1.2145686245315752</v>
      </c>
      <c r="HV32" s="172">
        <v>1.1588403736788393</v>
      </c>
      <c r="HW32" s="172">
        <v>1.1371078351534583</v>
      </c>
      <c r="HX32" s="172">
        <v>1.1252538839439432</v>
      </c>
      <c r="HY32" s="59">
        <v>44</v>
      </c>
      <c r="HZ32" s="133">
        <v>1.1073832562330286</v>
      </c>
      <c r="IA32" s="172">
        <v>1.1331562626669762</v>
      </c>
      <c r="IB32" s="172">
        <v>1.2146323536149748</v>
      </c>
      <c r="IC32" s="172">
        <v>1.2515179328431332</v>
      </c>
      <c r="ID32" s="172">
        <v>1.1179366225437619</v>
      </c>
      <c r="IE32" s="59"/>
      <c r="IF32" s="61"/>
      <c r="IG32" s="61"/>
      <c r="IH32" s="61"/>
      <c r="II32" s="75"/>
      <c r="IJ32" s="59"/>
      <c r="IK32" s="61"/>
      <c r="IL32" s="61"/>
      <c r="IM32" s="61"/>
      <c r="IN32" s="61"/>
      <c r="IO32" s="75"/>
      <c r="IP32" s="59"/>
      <c r="IQ32" s="61"/>
      <c r="IR32" s="61"/>
      <c r="IS32" s="61"/>
      <c r="IT32" s="61"/>
      <c r="IU32" s="75"/>
      <c r="IW32">
        <v>1924</v>
      </c>
      <c r="IX32" s="76">
        <v>0.91109746694564819</v>
      </c>
      <c r="IY32" s="76">
        <v>0.80336010456085205</v>
      </c>
      <c r="IZ32" s="118">
        <v>0.47738513350486755</v>
      </c>
      <c r="JA32" s="114">
        <v>0.26530424382840434</v>
      </c>
      <c r="JB32" s="114">
        <v>0.57348662614822388</v>
      </c>
      <c r="JC32" s="114">
        <v>0.47426941990852356</v>
      </c>
      <c r="JD32" s="114">
        <v>0.21508234739303589</v>
      </c>
      <c r="JE32" s="114">
        <v>6.2098211503916437E-2</v>
      </c>
    </row>
    <row r="33" spans="1:265" x14ac:dyDescent="0.3">
      <c r="A33" s="74">
        <v>1921</v>
      </c>
      <c r="B33" s="123"/>
      <c r="C33" s="123"/>
      <c r="D33" s="123"/>
      <c r="E33" s="122"/>
      <c r="F33" s="122"/>
      <c r="G33" s="122"/>
      <c r="H33" s="122"/>
      <c r="I33" s="122"/>
      <c r="J33" s="122"/>
      <c r="K33" s="174"/>
      <c r="L33">
        <v>1921</v>
      </c>
      <c r="M33" s="78"/>
      <c r="N33" s="78"/>
      <c r="O33" s="78"/>
      <c r="Q33" s="118"/>
      <c r="U33" s="78"/>
      <c r="V33" s="117"/>
      <c r="W33" s="117"/>
      <c r="X33" s="117"/>
      <c r="Y33" s="171"/>
      <c r="Z33" s="114"/>
      <c r="AA33" s="74">
        <v>1921</v>
      </c>
      <c r="AO33" s="114">
        <v>0.14864422380924225</v>
      </c>
      <c r="AP33" s="114">
        <v>0.38977354764938354</v>
      </c>
      <c r="AQ33" s="114">
        <v>0.46158221364021301</v>
      </c>
      <c r="AR33" s="114">
        <v>0.19091731309890747</v>
      </c>
      <c r="AS33" s="114">
        <f t="shared" si="9"/>
        <v>0.27066490054130554</v>
      </c>
      <c r="AT33" s="114">
        <v>8.4117725491523743E-2</v>
      </c>
      <c r="AU33" s="111">
        <v>6233.6114585966452</v>
      </c>
      <c r="AV33" s="57">
        <f t="shared" si="6"/>
        <v>0.17364894172185213</v>
      </c>
      <c r="AW33" s="57">
        <f t="shared" si="6"/>
        <v>0.39532323172063238</v>
      </c>
      <c r="AX33" s="57">
        <v>0.46528068848676268</v>
      </c>
      <c r="AY33" s="57">
        <v>0.18099041031887286</v>
      </c>
      <c r="AZ33" s="57">
        <f t="shared" si="7"/>
        <v>0.28429027816788982</v>
      </c>
      <c r="BA33" s="112">
        <v>10657.5731258367</v>
      </c>
      <c r="BB33" s="111">
        <f>DataG10.6!BA33*$BF$26</f>
        <v>8726.9750692376329</v>
      </c>
      <c r="BC33" s="57">
        <f t="shared" si="8"/>
        <v>0.7142923417496595</v>
      </c>
      <c r="BD33" s="110"/>
      <c r="BJ33" s="74">
        <v>1921</v>
      </c>
      <c r="BK33" s="61"/>
      <c r="BL33" s="61"/>
      <c r="BM33" s="61"/>
      <c r="BN33" s="61"/>
      <c r="BO33" s="61"/>
      <c r="BP33" s="61"/>
      <c r="BQ33" s="61"/>
      <c r="BR33" s="61"/>
      <c r="BS33" s="75"/>
      <c r="BT33" s="60"/>
      <c r="BU33" s="62"/>
      <c r="BV33" s="62"/>
      <c r="BW33" s="62"/>
      <c r="BX33" s="62"/>
      <c r="BY33" s="62"/>
      <c r="BZ33" s="62"/>
      <c r="CA33" s="60"/>
      <c r="CB33" s="62"/>
      <c r="CC33" s="62"/>
      <c r="CD33" s="62"/>
      <c r="CE33" s="62"/>
      <c r="CF33" s="62"/>
      <c r="CG33" s="170"/>
      <c r="CH33" s="62"/>
      <c r="CJ33" s="61"/>
      <c r="CK33" s="61"/>
      <c r="CL33" s="61"/>
      <c r="CM33" s="61"/>
      <c r="CN33" s="61"/>
      <c r="DF33" s="59"/>
      <c r="DG33" s="61"/>
      <c r="DH33" s="61"/>
      <c r="DI33" s="61"/>
      <c r="DJ33" s="61"/>
      <c r="DK33" s="61"/>
      <c r="DL33" s="61"/>
      <c r="DM33" s="75"/>
      <c r="DV33" s="59"/>
      <c r="DW33" s="61"/>
      <c r="DX33" s="61"/>
      <c r="DY33" s="61"/>
      <c r="DZ33" s="61"/>
      <c r="EA33" s="61"/>
      <c r="EB33" s="61"/>
      <c r="EC33" s="75"/>
      <c r="EL33" s="59"/>
      <c r="EM33" s="61"/>
      <c r="EN33" s="61"/>
      <c r="EO33" s="61"/>
      <c r="EP33" s="61"/>
      <c r="EQ33" s="61"/>
      <c r="ER33" s="61"/>
      <c r="ES33" s="75"/>
      <c r="ET33" s="59"/>
      <c r="EU33" s="61"/>
      <c r="EV33" s="61"/>
      <c r="EW33" s="61"/>
      <c r="EX33" s="61"/>
      <c r="EY33" s="61"/>
      <c r="EZ33" s="61"/>
      <c r="FA33" s="75"/>
      <c r="FB33" s="59"/>
      <c r="FC33" s="61"/>
      <c r="FD33" s="61"/>
      <c r="FE33" s="61"/>
      <c r="FF33" s="61"/>
      <c r="FG33" s="61"/>
      <c r="FH33" s="61"/>
      <c r="FI33" s="75"/>
      <c r="FK33" s="84">
        <v>1921</v>
      </c>
      <c r="FL33" s="59"/>
      <c r="FM33" s="61"/>
      <c r="FN33" s="61"/>
      <c r="FO33" s="59"/>
      <c r="FP33" s="61"/>
      <c r="FQ33" s="75"/>
      <c r="FR33" s="61"/>
      <c r="FS33" s="61"/>
      <c r="FT33" s="61"/>
      <c r="FU33" s="59"/>
      <c r="FV33" s="61"/>
      <c r="FW33" s="75"/>
      <c r="FX33" s="61"/>
      <c r="FY33" s="61"/>
      <c r="FZ33" s="75"/>
      <c r="GC33" s="59"/>
      <c r="GD33" s="61"/>
      <c r="GE33" s="61"/>
      <c r="GF33" s="61"/>
      <c r="GG33" s="61"/>
      <c r="GH33" s="61"/>
      <c r="GI33" s="61"/>
      <c r="GJ33" s="75"/>
      <c r="GK33" s="74">
        <v>1921</v>
      </c>
      <c r="GL33" s="84"/>
      <c r="GM33" s="61"/>
      <c r="GN33" s="61"/>
      <c r="GO33" s="61"/>
      <c r="GP33" s="75"/>
      <c r="GQ33" s="61">
        <v>45</v>
      </c>
      <c r="GR33" s="134">
        <v>2.7888200283050537</v>
      </c>
      <c r="GS33" s="133">
        <v>2.241987943649292</v>
      </c>
      <c r="GT33" s="133">
        <v>1.4971737861633301</v>
      </c>
      <c r="GU33" s="132">
        <v>1.4081954956054688</v>
      </c>
      <c r="GV33" s="134">
        <v>2.8439028258044443</v>
      </c>
      <c r="GW33" s="133">
        <v>2.3146061194662573</v>
      </c>
      <c r="GX33" s="133">
        <v>1.5359504640488741</v>
      </c>
      <c r="GY33" s="132">
        <v>1.4220668166555126</v>
      </c>
      <c r="GZ33" s="134">
        <v>3.8600081772470163</v>
      </c>
      <c r="HA33" s="133">
        <v>2.859554947712089</v>
      </c>
      <c r="HB33" s="133">
        <v>1.7775948344372259</v>
      </c>
      <c r="HC33" s="132">
        <v>1.5293338804739551</v>
      </c>
      <c r="HD33" s="134">
        <v>0.95848372399149373</v>
      </c>
      <c r="HE33" s="133">
        <v>0.99108370842001758</v>
      </c>
      <c r="HF33" s="133">
        <v>1.0622191700052555</v>
      </c>
      <c r="HG33" s="133">
        <v>1.0784823361080094</v>
      </c>
      <c r="HH33" s="59"/>
      <c r="HI33" s="61"/>
      <c r="HJ33" s="61"/>
      <c r="HK33" s="75"/>
      <c r="HM33" s="59">
        <v>45</v>
      </c>
      <c r="HN33" s="133">
        <v>1.2117830591751673</v>
      </c>
      <c r="HO33" s="172">
        <v>1.1959583241282845</v>
      </c>
      <c r="HP33" s="172">
        <v>1.1943908051956109</v>
      </c>
      <c r="HQ33" s="172">
        <v>1.1821831661193232</v>
      </c>
      <c r="HR33" s="172">
        <v>1.1369407080055671</v>
      </c>
      <c r="HS33" s="59">
        <v>45</v>
      </c>
      <c r="HT33" s="133">
        <v>1.2266625448594044</v>
      </c>
      <c r="HU33" s="172">
        <v>1.1989067173868841</v>
      </c>
      <c r="HV33" s="172">
        <v>1.1767823202092338</v>
      </c>
      <c r="HW33" s="172">
        <v>1.1480697131099116</v>
      </c>
      <c r="HX33" s="172">
        <v>1.1348076404432392</v>
      </c>
      <c r="HY33" s="59">
        <v>45</v>
      </c>
      <c r="HZ33" s="133">
        <v>1.131554549769386</v>
      </c>
      <c r="IA33" s="172">
        <v>1.1572491944746444</v>
      </c>
      <c r="IB33" s="172">
        <v>1.253109489131589</v>
      </c>
      <c r="IC33" s="172">
        <v>1.286340018881061</v>
      </c>
      <c r="ID33" s="172">
        <v>1.1498811228609216</v>
      </c>
      <c r="IE33" s="59"/>
      <c r="IF33" s="61"/>
      <c r="IG33" s="61"/>
      <c r="IH33" s="61"/>
      <c r="II33" s="75"/>
      <c r="IJ33" s="59"/>
      <c r="IK33" s="61"/>
      <c r="IL33" s="61"/>
      <c r="IM33" s="61"/>
      <c r="IN33" s="61"/>
      <c r="IO33" s="75"/>
      <c r="IP33" s="59"/>
      <c r="IQ33" s="61"/>
      <c r="IR33" s="61"/>
      <c r="IS33" s="61"/>
      <c r="IT33" s="61"/>
      <c r="IU33" s="75"/>
      <c r="IW33">
        <v>1925</v>
      </c>
      <c r="IX33" s="76">
        <v>0.89456892013549805</v>
      </c>
      <c r="IY33" s="76">
        <v>0.7868315577507019</v>
      </c>
      <c r="IZ33" s="118">
        <v>0.47042021155357361</v>
      </c>
      <c r="JA33" s="114">
        <v>0.27997641871916279</v>
      </c>
      <c r="JB33" s="114">
        <v>0.54620397090911865</v>
      </c>
      <c r="JC33" s="114">
        <v>0.44698676466941833</v>
      </c>
      <c r="JD33" s="114">
        <v>0.20887887477874756</v>
      </c>
      <c r="JE33" s="114">
        <v>6.935527672562998E-2</v>
      </c>
    </row>
    <row r="34" spans="1:265" x14ac:dyDescent="0.3">
      <c r="A34" s="74">
        <v>1922</v>
      </c>
      <c r="B34" s="123"/>
      <c r="C34" s="123"/>
      <c r="D34" s="123"/>
      <c r="E34" s="122"/>
      <c r="F34" s="122"/>
      <c r="G34" s="122"/>
      <c r="H34" s="122"/>
      <c r="I34" s="122"/>
      <c r="J34" s="122"/>
      <c r="K34" s="174"/>
      <c r="L34">
        <v>1922</v>
      </c>
      <c r="M34" s="78"/>
      <c r="N34" s="78"/>
      <c r="O34" s="78"/>
      <c r="Q34" s="118"/>
      <c r="U34" s="78"/>
      <c r="V34" s="117"/>
      <c r="W34" s="117"/>
      <c r="X34" s="117"/>
      <c r="Y34" s="171"/>
      <c r="Z34" s="114"/>
      <c r="AA34" s="74">
        <v>1922</v>
      </c>
      <c r="AO34" s="114">
        <v>0.14481285214424133</v>
      </c>
      <c r="AP34" s="114">
        <v>0.37853547930717468</v>
      </c>
      <c r="AQ34" s="114">
        <v>0.47665166854858398</v>
      </c>
      <c r="AR34" s="114">
        <v>0.20882850885391235</v>
      </c>
      <c r="AS34" s="114">
        <f t="shared" si="9"/>
        <v>0.26782315969467163</v>
      </c>
      <c r="AT34" s="114">
        <v>9.2364661395549774E-2</v>
      </c>
      <c r="AU34" s="111">
        <v>6904.5040107108944</v>
      </c>
      <c r="AV34" s="57">
        <f t="shared" si="6"/>
        <v>0.16705622163298389</v>
      </c>
      <c r="AW34" s="57">
        <f t="shared" si="6"/>
        <v>0.3803144710249548</v>
      </c>
      <c r="AX34" s="57">
        <v>0.45536580615846073</v>
      </c>
      <c r="AY34" s="57">
        <v>0.17626613263747531</v>
      </c>
      <c r="AZ34" s="57">
        <f t="shared" si="7"/>
        <v>0.27909967352098541</v>
      </c>
      <c r="BA34" s="112">
        <v>11567.933210626014</v>
      </c>
      <c r="BB34" s="111">
        <f>DataG10.6!BA34*$BF$26</f>
        <v>9472.4252453875324</v>
      </c>
      <c r="BC34" s="57">
        <f t="shared" si="8"/>
        <v>0.72890562151154981</v>
      </c>
      <c r="BD34" s="110"/>
      <c r="BJ34" s="74">
        <v>1922</v>
      </c>
      <c r="BK34" s="61"/>
      <c r="BL34" s="61"/>
      <c r="BM34" s="61"/>
      <c r="BN34" s="61"/>
      <c r="BO34" s="61"/>
      <c r="BP34" s="61"/>
      <c r="BQ34" s="61"/>
      <c r="BR34" s="61"/>
      <c r="BS34" s="75"/>
      <c r="BT34" s="60"/>
      <c r="BU34" s="62"/>
      <c r="BV34" s="62"/>
      <c r="BW34" s="62"/>
      <c r="BX34" s="62"/>
      <c r="BY34" s="62"/>
      <c r="BZ34" s="62"/>
      <c r="CA34" s="60"/>
      <c r="CB34" s="62"/>
      <c r="CC34" s="62"/>
      <c r="CD34" s="62"/>
      <c r="CE34" s="62"/>
      <c r="CF34" s="62"/>
      <c r="CG34" s="170"/>
      <c r="CH34" s="62"/>
      <c r="CJ34" s="61"/>
      <c r="CK34" s="61"/>
      <c r="CL34" s="61"/>
      <c r="CM34" s="61"/>
      <c r="CN34" s="61"/>
      <c r="DF34" s="59"/>
      <c r="DG34" s="61"/>
      <c r="DH34" s="61"/>
      <c r="DI34" s="61"/>
      <c r="DJ34" s="61"/>
      <c r="DK34" s="61"/>
      <c r="DL34" s="61"/>
      <c r="DM34" s="75"/>
      <c r="DV34" s="59"/>
      <c r="DW34" s="61"/>
      <c r="DX34" s="61"/>
      <c r="DY34" s="61"/>
      <c r="DZ34" s="61"/>
      <c r="EA34" s="61"/>
      <c r="EB34" s="61"/>
      <c r="EC34" s="75"/>
      <c r="EL34" s="59"/>
      <c r="EM34" s="61"/>
      <c r="EN34" s="61"/>
      <c r="EO34" s="61"/>
      <c r="EP34" s="61"/>
      <c r="EQ34" s="61"/>
      <c r="ER34" s="61"/>
      <c r="ES34" s="75"/>
      <c r="ET34" s="59"/>
      <c r="EU34" s="61"/>
      <c r="EV34" s="61"/>
      <c r="EW34" s="61"/>
      <c r="EX34" s="61"/>
      <c r="EY34" s="61"/>
      <c r="EZ34" s="61"/>
      <c r="FA34" s="75"/>
      <c r="FB34" s="59"/>
      <c r="FC34" s="61"/>
      <c r="FD34" s="61"/>
      <c r="FE34" s="61"/>
      <c r="FF34" s="61"/>
      <c r="FG34" s="61"/>
      <c r="FH34" s="61"/>
      <c r="FI34" s="75"/>
      <c r="FK34" s="84">
        <v>1922</v>
      </c>
      <c r="FL34" s="59"/>
      <c r="FM34" s="61"/>
      <c r="FN34" s="61"/>
      <c r="FO34" s="59"/>
      <c r="FP34" s="61"/>
      <c r="FQ34" s="75"/>
      <c r="FR34" s="61"/>
      <c r="FS34" s="61"/>
      <c r="FT34" s="61"/>
      <c r="FU34" s="59"/>
      <c r="FV34" s="61"/>
      <c r="FW34" s="75"/>
      <c r="FX34" s="61"/>
      <c r="FY34" s="61"/>
      <c r="FZ34" s="75"/>
      <c r="GC34" s="59"/>
      <c r="GD34" s="61"/>
      <c r="GE34" s="61"/>
      <c r="GF34" s="61"/>
      <c r="GG34" s="61"/>
      <c r="GH34" s="61"/>
      <c r="GI34" s="61"/>
      <c r="GJ34" s="75"/>
      <c r="GK34" s="74">
        <v>1922</v>
      </c>
      <c r="GL34" s="84"/>
      <c r="GM34" s="61"/>
      <c r="GN34" s="61"/>
      <c r="GO34" s="61"/>
      <c r="GP34" s="75"/>
      <c r="GQ34" s="61">
        <v>46</v>
      </c>
      <c r="GR34" s="134">
        <v>2.796400785446167</v>
      </c>
      <c r="GS34" s="133">
        <v>2.2759788036346436</v>
      </c>
      <c r="GT34" s="133">
        <v>1.5218626260757446</v>
      </c>
      <c r="GU34" s="132">
        <v>1.3579978942871094</v>
      </c>
      <c r="GV34" s="134">
        <v>2.8329287813589579</v>
      </c>
      <c r="GW34" s="133">
        <v>2.3453571843915721</v>
      </c>
      <c r="GX34" s="133">
        <v>1.5421249234002181</v>
      </c>
      <c r="GY34" s="132">
        <v>1.4230113452778279</v>
      </c>
      <c r="GZ34" s="134">
        <v>3.8861250103202987</v>
      </c>
      <c r="HA34" s="133">
        <v>2.9437907317057515</v>
      </c>
      <c r="HB34" s="133">
        <v>1.7923747650868107</v>
      </c>
      <c r="HC34" s="132">
        <v>1.5321321941830033</v>
      </c>
      <c r="HD34" s="134">
        <v>0.94864790217856787</v>
      </c>
      <c r="HE34" s="133">
        <v>0.99267125251228971</v>
      </c>
      <c r="HF34" s="133">
        <v>1.0624627405017963</v>
      </c>
      <c r="HG34" s="133">
        <v>1.0823658096177322</v>
      </c>
      <c r="HH34" s="59"/>
      <c r="HI34" s="61"/>
      <c r="HJ34" s="61"/>
      <c r="HK34" s="75"/>
      <c r="HM34" s="59">
        <v>46</v>
      </c>
      <c r="HN34" s="133">
        <v>1.2224605403865623</v>
      </c>
      <c r="HO34" s="172">
        <v>1.1809855222273049</v>
      </c>
      <c r="HP34" s="172">
        <v>1.2138164974992263</v>
      </c>
      <c r="HQ34" s="172">
        <v>1.1977917249810843</v>
      </c>
      <c r="HR34" s="172">
        <v>1.1518974994498004</v>
      </c>
      <c r="HS34" s="59">
        <v>46</v>
      </c>
      <c r="HT34" s="133">
        <v>1.2311754949261311</v>
      </c>
      <c r="HU34" s="172">
        <v>1.17706259711854</v>
      </c>
      <c r="HV34" s="172">
        <v>1.1901824039962086</v>
      </c>
      <c r="HW34" s="172">
        <v>1.1575437278213987</v>
      </c>
      <c r="HX34" s="172">
        <v>1.1440533562035216</v>
      </c>
      <c r="HY34" s="59">
        <v>46</v>
      </c>
      <c r="HZ34" s="133">
        <v>1.1539024486283485</v>
      </c>
      <c r="IA34" s="172">
        <v>1.1755166484069666</v>
      </c>
      <c r="IB34" s="172">
        <v>1.2939713070694165</v>
      </c>
      <c r="IC34" s="172">
        <v>1.3211094588547203</v>
      </c>
      <c r="ID34" s="172">
        <v>1.1903263891590476</v>
      </c>
      <c r="IE34" s="59"/>
      <c r="IF34" s="61"/>
      <c r="IG34" s="61"/>
      <c r="IH34" s="61"/>
      <c r="II34" s="75"/>
      <c r="IJ34" s="59"/>
      <c r="IK34" s="61"/>
      <c r="IL34" s="61"/>
      <c r="IM34" s="61"/>
      <c r="IN34" s="61"/>
      <c r="IO34" s="75"/>
      <c r="IP34" s="59"/>
      <c r="IQ34" s="61"/>
      <c r="IR34" s="61"/>
      <c r="IS34" s="61"/>
      <c r="IT34" s="61"/>
      <c r="IU34" s="75"/>
      <c r="IW34">
        <v>1926</v>
      </c>
      <c r="IX34" s="76">
        <v>0.89482611417770386</v>
      </c>
      <c r="IY34" s="76">
        <v>0.78708875179290771</v>
      </c>
      <c r="IZ34" s="118">
        <v>0.45417675375938416</v>
      </c>
      <c r="JA34" s="114">
        <v>0.2661900423797921</v>
      </c>
      <c r="JB34" s="114">
        <v>0.55279162526130676</v>
      </c>
      <c r="JC34" s="114">
        <v>0.45357441902160645</v>
      </c>
      <c r="JD34" s="114">
        <v>0.2047254741191864</v>
      </c>
      <c r="JE34" s="114">
        <v>6.8869478351739344E-2</v>
      </c>
    </row>
    <row r="35" spans="1:265" x14ac:dyDescent="0.3">
      <c r="A35" s="74">
        <v>1923</v>
      </c>
      <c r="B35" s="123"/>
      <c r="C35" s="123"/>
      <c r="D35" s="123"/>
      <c r="E35" s="122"/>
      <c r="F35" s="122"/>
      <c r="G35" s="122"/>
      <c r="H35" s="122"/>
      <c r="I35" s="122"/>
      <c r="J35" s="122"/>
      <c r="K35" s="174"/>
      <c r="L35">
        <v>1923</v>
      </c>
      <c r="M35" s="78"/>
      <c r="N35" s="78"/>
      <c r="O35" s="78"/>
      <c r="Q35" s="118"/>
      <c r="U35" s="78"/>
      <c r="V35" s="117"/>
      <c r="W35" s="117"/>
      <c r="X35" s="117"/>
      <c r="Y35" s="171"/>
      <c r="Z35" s="114"/>
      <c r="AA35" s="74">
        <v>1923</v>
      </c>
      <c r="AO35" s="114">
        <v>0.14005129039287567</v>
      </c>
      <c r="AP35" s="114">
        <v>0.3651961088180542</v>
      </c>
      <c r="AQ35" s="114">
        <v>0.49475258588790894</v>
      </c>
      <c r="AR35" s="114">
        <v>0.23191572725772858</v>
      </c>
      <c r="AS35" s="114">
        <f t="shared" si="9"/>
        <v>0.26283685863018036</v>
      </c>
      <c r="AT35" s="114">
        <v>0.10467749089002609</v>
      </c>
      <c r="AU35" s="111">
        <v>6960.7156540575743</v>
      </c>
      <c r="AV35" s="57">
        <f t="shared" si="6"/>
        <v>0.16149945637385282</v>
      </c>
      <c r="AW35" s="57">
        <f t="shared" si="6"/>
        <v>0.36766412960409384</v>
      </c>
      <c r="AX35" s="57">
        <v>0.43102782655751548</v>
      </c>
      <c r="AY35" s="57">
        <v>0.16885257938925011</v>
      </c>
      <c r="AZ35" s="57">
        <f t="shared" si="7"/>
        <v>0.26217524716826535</v>
      </c>
      <c r="BA35" s="112">
        <v>13017.208961135675</v>
      </c>
      <c r="BB35" s="111">
        <f>DataG10.6!BA35*$BF$26</f>
        <v>10659.16759224387</v>
      </c>
      <c r="BC35" s="57">
        <f t="shared" si="8"/>
        <v>0.65302619494626679</v>
      </c>
      <c r="BD35" s="110"/>
      <c r="BJ35" s="74">
        <v>1923</v>
      </c>
      <c r="BK35" s="61"/>
      <c r="BL35" s="61"/>
      <c r="BM35" s="61"/>
      <c r="BN35" s="61"/>
      <c r="BO35" s="61"/>
      <c r="BP35" s="61"/>
      <c r="BQ35" s="61"/>
      <c r="BR35" s="61"/>
      <c r="BS35" s="75"/>
      <c r="BT35" s="60"/>
      <c r="BU35" s="62"/>
      <c r="BV35" s="62"/>
      <c r="BW35" s="62"/>
      <c r="BX35" s="62"/>
      <c r="BY35" s="62"/>
      <c r="BZ35" s="62"/>
      <c r="CA35" s="60"/>
      <c r="CB35" s="62"/>
      <c r="CC35" s="62"/>
      <c r="CD35" s="62"/>
      <c r="CE35" s="62"/>
      <c r="CF35" s="62"/>
      <c r="CG35" s="170"/>
      <c r="CH35" s="62"/>
      <c r="CJ35" s="61"/>
      <c r="CK35" s="61"/>
      <c r="CL35" s="61"/>
      <c r="CM35" s="61"/>
      <c r="CN35" s="61"/>
      <c r="DF35" s="59"/>
      <c r="DG35" s="61"/>
      <c r="DH35" s="61"/>
      <c r="DI35" s="61"/>
      <c r="DJ35" s="61"/>
      <c r="DK35" s="61"/>
      <c r="DL35" s="61"/>
      <c r="DM35" s="75"/>
      <c r="DV35" s="59"/>
      <c r="DW35" s="61"/>
      <c r="DX35" s="61"/>
      <c r="DY35" s="61"/>
      <c r="DZ35" s="61"/>
      <c r="EA35" s="61"/>
      <c r="EB35" s="61"/>
      <c r="EC35" s="75"/>
      <c r="EL35" s="59"/>
      <c r="EM35" s="61"/>
      <c r="EN35" s="61"/>
      <c r="EO35" s="61"/>
      <c r="EP35" s="61"/>
      <c r="EQ35" s="61"/>
      <c r="ER35" s="61"/>
      <c r="ES35" s="75"/>
      <c r="ET35" s="59"/>
      <c r="EU35" s="61"/>
      <c r="EV35" s="61"/>
      <c r="EW35" s="61"/>
      <c r="EX35" s="61"/>
      <c r="EY35" s="61"/>
      <c r="EZ35" s="61"/>
      <c r="FA35" s="75"/>
      <c r="FB35" s="59"/>
      <c r="FC35" s="61"/>
      <c r="FD35" s="61"/>
      <c r="FE35" s="61"/>
      <c r="FF35" s="61"/>
      <c r="FG35" s="61"/>
      <c r="FH35" s="61"/>
      <c r="FI35" s="75"/>
      <c r="FK35" s="84">
        <v>1923</v>
      </c>
      <c r="FL35" s="59"/>
      <c r="FM35" s="61"/>
      <c r="FN35" s="61"/>
      <c r="FO35" s="59"/>
      <c r="FP35" s="61"/>
      <c r="FQ35" s="75"/>
      <c r="FR35" s="61"/>
      <c r="FS35" s="61"/>
      <c r="FT35" s="61"/>
      <c r="FU35" s="59"/>
      <c r="FV35" s="61"/>
      <c r="FW35" s="75"/>
      <c r="FX35" s="61"/>
      <c r="FY35" s="61"/>
      <c r="FZ35" s="75"/>
      <c r="GC35" s="59"/>
      <c r="GD35" s="61"/>
      <c r="GE35" s="61"/>
      <c r="GF35" s="61"/>
      <c r="GG35" s="61"/>
      <c r="GH35" s="61"/>
      <c r="GI35" s="61"/>
      <c r="GJ35" s="75"/>
      <c r="GK35" s="74">
        <v>1923</v>
      </c>
      <c r="GL35" s="84"/>
      <c r="GM35" s="61"/>
      <c r="GN35" s="61"/>
      <c r="GO35" s="61"/>
      <c r="GP35" s="75"/>
      <c r="GQ35" s="61">
        <v>47</v>
      </c>
      <c r="GR35" s="134">
        <v>2.6340296268463135</v>
      </c>
      <c r="GS35" s="133">
        <v>2.5454771518707275</v>
      </c>
      <c r="GT35" s="133">
        <v>1.5790810585021973</v>
      </c>
      <c r="GU35" s="132">
        <v>1.4649685621261597</v>
      </c>
      <c r="GV35" s="134">
        <v>2.8222821962954847</v>
      </c>
      <c r="GW35" s="133">
        <v>2.372755214733373</v>
      </c>
      <c r="GX35" s="133">
        <v>1.5518758908944681</v>
      </c>
      <c r="GY35" s="132">
        <v>1.424567332180793</v>
      </c>
      <c r="GZ35" s="134">
        <v>3.9037295457190706</v>
      </c>
      <c r="HA35" s="133">
        <v>3.0189866750414724</v>
      </c>
      <c r="HB35" s="133">
        <v>1.8104949576965996</v>
      </c>
      <c r="HC35" s="132">
        <v>1.5365212150211791</v>
      </c>
      <c r="HD35" s="134">
        <v>0.9375730330589217</v>
      </c>
      <c r="HE35" s="133">
        <v>0.99603958067971099</v>
      </c>
      <c r="HF35" s="133">
        <v>1.0620175488821493</v>
      </c>
      <c r="HG35" s="133">
        <v>1.0842439419118863</v>
      </c>
      <c r="HH35" s="59"/>
      <c r="HI35" s="61"/>
      <c r="HJ35" s="61"/>
      <c r="HK35" s="75"/>
      <c r="HM35" s="59">
        <v>47</v>
      </c>
      <c r="HN35" s="133">
        <v>1.2247993569582569</v>
      </c>
      <c r="HO35" s="172">
        <v>1.1603806700058756</v>
      </c>
      <c r="HP35" s="172">
        <v>1.230715002505953</v>
      </c>
      <c r="HQ35" s="172">
        <v>1.2125678323508411</v>
      </c>
      <c r="HR35" s="172">
        <v>1.1676634801430674</v>
      </c>
      <c r="HS35" s="59">
        <v>47</v>
      </c>
      <c r="HT35" s="133">
        <v>1.2266687466907098</v>
      </c>
      <c r="HU35" s="172">
        <v>1.1509715790291029</v>
      </c>
      <c r="HV35" s="172">
        <v>1.1987130437858842</v>
      </c>
      <c r="HW35" s="172">
        <v>1.1662671804397642</v>
      </c>
      <c r="HX35" s="172">
        <v>1.151952700790279</v>
      </c>
      <c r="HY35" s="59">
        <v>47</v>
      </c>
      <c r="HZ35" s="133">
        <v>1.1764714355472141</v>
      </c>
      <c r="IA35" s="172">
        <v>1.190746071102341</v>
      </c>
      <c r="IB35" s="172">
        <v>1.3384961896345096</v>
      </c>
      <c r="IC35" s="172">
        <v>1.3541684689618119</v>
      </c>
      <c r="ID35" s="172">
        <v>1.2337193807110731</v>
      </c>
      <c r="IE35" s="59"/>
      <c r="IF35" s="61"/>
      <c r="IG35" s="61"/>
      <c r="IH35" s="61"/>
      <c r="II35" s="75"/>
      <c r="IJ35" s="59"/>
      <c r="IK35" s="61"/>
      <c r="IL35" s="61"/>
      <c r="IM35" s="61"/>
      <c r="IN35" s="61"/>
      <c r="IO35" s="75"/>
      <c r="IP35" s="59"/>
      <c r="IQ35" s="61"/>
      <c r="IR35" s="61"/>
      <c r="IS35" s="61"/>
      <c r="IT35" s="61"/>
      <c r="IU35" s="75"/>
      <c r="IW35">
        <v>1927</v>
      </c>
      <c r="IX35" s="76">
        <v>0.90578639507293701</v>
      </c>
      <c r="IY35" s="76">
        <v>0.79804903268814087</v>
      </c>
      <c r="IZ35" s="118">
        <v>0.46715191006660461</v>
      </c>
      <c r="JA35" s="114">
        <v>0.29328070596766226</v>
      </c>
      <c r="JB35" s="114">
        <v>0.57662501931190491</v>
      </c>
      <c r="JC35" s="114">
        <v>0.47740781307220459</v>
      </c>
      <c r="JD35" s="114">
        <v>0.21157597005367279</v>
      </c>
      <c r="JE35" s="114">
        <v>7.4861819877734034E-2</v>
      </c>
    </row>
    <row r="36" spans="1:265" x14ac:dyDescent="0.3">
      <c r="A36" s="74">
        <v>1924</v>
      </c>
      <c r="B36" s="123"/>
      <c r="C36" s="123"/>
      <c r="D36" s="123"/>
      <c r="E36" s="122"/>
      <c r="F36" s="122"/>
      <c r="G36" s="122"/>
      <c r="H36" s="122"/>
      <c r="I36" s="122"/>
      <c r="J36" s="122"/>
      <c r="K36" s="174"/>
      <c r="L36">
        <v>1924</v>
      </c>
      <c r="M36" s="78"/>
      <c r="N36" s="78"/>
      <c r="O36" s="78"/>
      <c r="Q36" s="118"/>
      <c r="U36" s="78"/>
      <c r="V36" s="117"/>
      <c r="W36" s="117"/>
      <c r="X36" s="117"/>
      <c r="Y36" s="171"/>
      <c r="Z36" s="114"/>
      <c r="AA36" s="74">
        <v>1924</v>
      </c>
      <c r="AO36" s="114">
        <v>0.14466185867786407</v>
      </c>
      <c r="AP36" s="114">
        <v>0.37795299291610718</v>
      </c>
      <c r="AQ36" s="114">
        <v>0.47738513350486755</v>
      </c>
      <c r="AR36" s="114">
        <v>0.21508234739303589</v>
      </c>
      <c r="AS36" s="114">
        <f t="shared" si="9"/>
        <v>0.26230278611183167</v>
      </c>
      <c r="AT36" s="114">
        <v>9.4521492719650269E-2</v>
      </c>
      <c r="AU36" s="111">
        <v>6944.3095855771489</v>
      </c>
      <c r="AV36" s="57">
        <f t="shared" si="6"/>
        <v>0.16040815887444662</v>
      </c>
      <c r="AW36" s="57">
        <f t="shared" si="6"/>
        <v>0.36517971910348196</v>
      </c>
      <c r="AX36" s="57">
        <v>0.45262930734206125</v>
      </c>
      <c r="AY36" s="57">
        <v>0.17605549310994764</v>
      </c>
      <c r="AZ36" s="57">
        <f t="shared" si="7"/>
        <v>0.27657381423211358</v>
      </c>
      <c r="BA36" s="112">
        <v>12851.300497927885</v>
      </c>
      <c r="BB36" s="111">
        <f>DataG10.6!BA36*$BF$26</f>
        <v>10523.313115329245</v>
      </c>
      <c r="BC36" s="57">
        <f t="shared" si="8"/>
        <v>0.65989764910267812</v>
      </c>
      <c r="BD36" s="110"/>
      <c r="BJ36" s="74">
        <v>1924</v>
      </c>
      <c r="BK36" s="61"/>
      <c r="BL36" s="61"/>
      <c r="BM36" s="61"/>
      <c r="BN36" s="61"/>
      <c r="BO36" s="61"/>
      <c r="BP36" s="61"/>
      <c r="BQ36" s="61"/>
      <c r="BR36" s="61"/>
      <c r="BS36" s="75"/>
      <c r="BT36" s="60"/>
      <c r="BU36" s="62"/>
      <c r="BV36" s="62"/>
      <c r="BW36" s="62"/>
      <c r="BX36" s="62"/>
      <c r="BY36" s="62"/>
      <c r="BZ36" s="62"/>
      <c r="CA36" s="60"/>
      <c r="CB36" s="62"/>
      <c r="CC36" s="62"/>
      <c r="CD36" s="62"/>
      <c r="CE36" s="62"/>
      <c r="CF36" s="62"/>
      <c r="CG36" s="170"/>
      <c r="CH36" s="62"/>
      <c r="CJ36" s="61"/>
      <c r="CK36" s="61"/>
      <c r="CL36" s="61"/>
      <c r="CM36" s="61"/>
      <c r="CN36" s="61"/>
      <c r="DF36" s="59"/>
      <c r="DG36" s="61"/>
      <c r="DH36" s="61"/>
      <c r="DI36" s="61"/>
      <c r="DJ36" s="61"/>
      <c r="DK36" s="61"/>
      <c r="DL36" s="61"/>
      <c r="DM36" s="75"/>
      <c r="DV36" s="59"/>
      <c r="DW36" s="61"/>
      <c r="DX36" s="61"/>
      <c r="DY36" s="61"/>
      <c r="DZ36" s="61"/>
      <c r="EA36" s="61"/>
      <c r="EB36" s="61"/>
      <c r="EC36" s="75"/>
      <c r="EL36" s="59"/>
      <c r="EM36" s="61"/>
      <c r="EN36" s="61"/>
      <c r="EO36" s="61"/>
      <c r="EP36" s="61"/>
      <c r="EQ36" s="61"/>
      <c r="ER36" s="61"/>
      <c r="ES36" s="75"/>
      <c r="ET36" s="59"/>
      <c r="EU36" s="61"/>
      <c r="EV36" s="61"/>
      <c r="EW36" s="61"/>
      <c r="EX36" s="61"/>
      <c r="EY36" s="61"/>
      <c r="EZ36" s="61"/>
      <c r="FA36" s="75"/>
      <c r="FB36" s="59"/>
      <c r="FC36" s="61"/>
      <c r="FD36" s="61"/>
      <c r="FE36" s="61"/>
      <c r="FF36" s="61"/>
      <c r="FG36" s="61"/>
      <c r="FH36" s="61"/>
      <c r="FI36" s="75"/>
      <c r="FK36" s="84">
        <v>1924</v>
      </c>
      <c r="FL36" s="59"/>
      <c r="FM36" s="61"/>
      <c r="FN36" s="61"/>
      <c r="FO36" s="59"/>
      <c r="FP36" s="61"/>
      <c r="FQ36" s="75"/>
      <c r="FR36" s="61"/>
      <c r="FS36" s="61"/>
      <c r="FT36" s="61"/>
      <c r="FU36" s="59"/>
      <c r="FV36" s="61"/>
      <c r="FW36" s="75"/>
      <c r="FX36" s="61"/>
      <c r="FY36" s="61"/>
      <c r="FZ36" s="75"/>
      <c r="GC36" s="59"/>
      <c r="GD36" s="61"/>
      <c r="GE36" s="61"/>
      <c r="GF36" s="61"/>
      <c r="GG36" s="61"/>
      <c r="GH36" s="61"/>
      <c r="GI36" s="61"/>
      <c r="GJ36" s="75"/>
      <c r="GK36" s="74">
        <v>1924</v>
      </c>
      <c r="GL36" s="84"/>
      <c r="GM36" s="61"/>
      <c r="GN36" s="61"/>
      <c r="GO36" s="61"/>
      <c r="GP36" s="75"/>
      <c r="GQ36" s="61">
        <v>48</v>
      </c>
      <c r="GR36" s="134">
        <v>3.1348538398742676</v>
      </c>
      <c r="GS36" s="133">
        <v>2.4316432476043701</v>
      </c>
      <c r="GT36" s="133">
        <v>1.5405861139297485</v>
      </c>
      <c r="GU36" s="132">
        <v>1.3830623626708984</v>
      </c>
      <c r="GV36" s="134">
        <v>2.8124304691640298</v>
      </c>
      <c r="GW36" s="133">
        <v>2.400213181975809</v>
      </c>
      <c r="GX36" s="133">
        <v>1.5638531395720376</v>
      </c>
      <c r="GY36" s="132">
        <v>1.4271481013835081</v>
      </c>
      <c r="GZ36" s="134">
        <v>3.9108497075298376</v>
      </c>
      <c r="HA36" s="133">
        <v>3.0865622199402152</v>
      </c>
      <c r="HB36" s="133">
        <v>1.8309165186361094</v>
      </c>
      <c r="HC36" s="132">
        <v>1.5442172296588494</v>
      </c>
      <c r="HD36" s="134">
        <v>0.93124073296498255</v>
      </c>
      <c r="HE36" s="133">
        <v>0.9995254322717152</v>
      </c>
      <c r="HF36" s="133">
        <v>1.0645761295784211</v>
      </c>
      <c r="HG36" s="133">
        <v>1.0881176239719919</v>
      </c>
      <c r="HH36" s="59"/>
      <c r="HI36" s="61"/>
      <c r="HJ36" s="61"/>
      <c r="HK36" s="75"/>
      <c r="HM36" s="59">
        <v>48</v>
      </c>
      <c r="HN36" s="133">
        <v>1.2228226400313513</v>
      </c>
      <c r="HO36" s="172">
        <v>1.1398746835112474</v>
      </c>
      <c r="HP36" s="172">
        <v>1.2461435030990822</v>
      </c>
      <c r="HQ36" s="172">
        <v>1.2276420514645205</v>
      </c>
      <c r="HR36" s="172">
        <v>1.1823471496790541</v>
      </c>
      <c r="HS36" s="59">
        <v>48</v>
      </c>
      <c r="HT36" s="133">
        <v>1.2216414161900442</v>
      </c>
      <c r="HU36" s="172">
        <v>1.1258996819533169</v>
      </c>
      <c r="HV36" s="172">
        <v>1.2040825481910942</v>
      </c>
      <c r="HW36" s="172">
        <v>1.1750212918992</v>
      </c>
      <c r="HX36" s="172">
        <v>1.1573613134964325</v>
      </c>
      <c r="HY36" s="59">
        <v>48</v>
      </c>
      <c r="HZ36" s="133">
        <v>1.195944172692369</v>
      </c>
      <c r="IA36" s="172">
        <v>1.2086502874952123</v>
      </c>
      <c r="IB36" s="172">
        <v>1.3877118780117752</v>
      </c>
      <c r="IC36" s="172">
        <v>1.3866987017297761</v>
      </c>
      <c r="ID36" s="172">
        <v>1.2717529737682793</v>
      </c>
      <c r="IE36" s="59"/>
      <c r="IF36" s="61"/>
      <c r="IG36" s="61"/>
      <c r="IH36" s="61"/>
      <c r="II36" s="75"/>
      <c r="IJ36" s="59"/>
      <c r="IK36" s="61"/>
      <c r="IL36" s="61"/>
      <c r="IM36" s="61"/>
      <c r="IN36" s="61"/>
      <c r="IO36" s="75"/>
      <c r="IP36" s="59"/>
      <c r="IQ36" s="61"/>
      <c r="IR36" s="61"/>
      <c r="IS36" s="61"/>
      <c r="IT36" s="61"/>
      <c r="IU36" s="75"/>
      <c r="IW36">
        <v>1928</v>
      </c>
      <c r="IX36" s="76"/>
      <c r="IY36" s="76"/>
      <c r="IZ36" s="118">
        <v>0.46609532833099365</v>
      </c>
      <c r="JA36" s="114">
        <v>0.29364865237888049</v>
      </c>
      <c r="JB36" s="114"/>
      <c r="JC36" s="114"/>
      <c r="JD36" s="114">
        <v>0.21269665658473969</v>
      </c>
      <c r="JE36" s="114">
        <v>7.4155108084901999E-2</v>
      </c>
    </row>
    <row r="37" spans="1:265" x14ac:dyDescent="0.3">
      <c r="A37" s="74">
        <v>1925</v>
      </c>
      <c r="B37" s="123"/>
      <c r="C37" s="123"/>
      <c r="D37" s="123"/>
      <c r="E37" s="122"/>
      <c r="F37" s="122"/>
      <c r="G37" s="122"/>
      <c r="H37" s="122"/>
      <c r="I37" s="122"/>
      <c r="J37" s="122"/>
      <c r="K37" s="174"/>
      <c r="L37">
        <v>1925</v>
      </c>
      <c r="M37" s="78"/>
      <c r="N37" s="78"/>
      <c r="O37" s="78"/>
      <c r="Q37" s="118"/>
      <c r="U37" s="78"/>
      <c r="V37" s="117"/>
      <c r="W37" s="117"/>
      <c r="X37" s="117"/>
      <c r="Y37" s="171"/>
      <c r="Z37" s="114"/>
      <c r="AA37" s="74">
        <v>1925</v>
      </c>
      <c r="AO37" s="114">
        <v>0.14690305292606354</v>
      </c>
      <c r="AP37" s="114">
        <v>0.38267672061920166</v>
      </c>
      <c r="AQ37" s="114">
        <v>0.47042021155357361</v>
      </c>
      <c r="AR37" s="114">
        <v>0.20887887477874756</v>
      </c>
      <c r="AS37" s="114">
        <f t="shared" si="9"/>
        <v>0.26154133677482605</v>
      </c>
      <c r="AT37" s="114">
        <v>8.8850416243076324E-2</v>
      </c>
      <c r="AU37" s="111">
        <v>7082.1924011558212</v>
      </c>
      <c r="AV37" s="57">
        <f t="shared" si="6"/>
        <v>0.16248845030803408</v>
      </c>
      <c r="AW37" s="57">
        <f t="shared" si="6"/>
        <v>0.36991563931291133</v>
      </c>
      <c r="AX37" s="57">
        <v>0.4708364140220534</v>
      </c>
      <c r="AY37" s="57">
        <v>0.19947570860664071</v>
      </c>
      <c r="AZ37" s="57">
        <f t="shared" si="7"/>
        <v>0.27136070541541268</v>
      </c>
      <c r="BA37" s="112">
        <v>13082.519431988982</v>
      </c>
      <c r="BB37" s="111">
        <f>DataG10.6!BA37*$BF$26</f>
        <v>10712.647201923042</v>
      </c>
      <c r="BC37" s="57">
        <f t="shared" si="8"/>
        <v>0.66110572556561809</v>
      </c>
      <c r="BD37" s="110"/>
      <c r="BJ37" s="74">
        <v>1925</v>
      </c>
      <c r="BK37" s="61"/>
      <c r="BL37" s="61"/>
      <c r="BM37" s="61"/>
      <c r="BN37" s="61"/>
      <c r="BO37" s="61"/>
      <c r="BP37" s="61"/>
      <c r="BQ37" s="61"/>
      <c r="BR37" s="61"/>
      <c r="BS37" s="75"/>
      <c r="BT37" s="60"/>
      <c r="BU37" s="62"/>
      <c r="BV37" s="62"/>
      <c r="BW37" s="62"/>
      <c r="BX37" s="62"/>
      <c r="BY37" s="62"/>
      <c r="BZ37" s="62"/>
      <c r="CA37" s="60"/>
      <c r="CB37" s="62"/>
      <c r="CC37" s="62"/>
      <c r="CD37" s="62"/>
      <c r="CE37" s="62"/>
      <c r="CF37" s="62"/>
      <c r="CG37" s="170"/>
      <c r="CH37" s="62"/>
      <c r="CJ37" s="61"/>
      <c r="CK37" s="61"/>
      <c r="CL37" s="61"/>
      <c r="CM37" s="61"/>
      <c r="CN37" s="61"/>
      <c r="DF37" s="59"/>
      <c r="DG37" s="61"/>
      <c r="DH37" s="61"/>
      <c r="DI37" s="61"/>
      <c r="DJ37" s="61"/>
      <c r="DK37" s="61"/>
      <c r="DL37" s="61"/>
      <c r="DM37" s="75"/>
      <c r="DV37" s="59"/>
      <c r="DW37" s="61"/>
      <c r="DX37" s="61"/>
      <c r="DY37" s="61"/>
      <c r="DZ37" s="61"/>
      <c r="EA37" s="61"/>
      <c r="EB37" s="61"/>
      <c r="EC37" s="75"/>
      <c r="EL37" s="59"/>
      <c r="EM37" s="61"/>
      <c r="EN37" s="61"/>
      <c r="EO37" s="61"/>
      <c r="EP37" s="61"/>
      <c r="EQ37" s="61"/>
      <c r="ER37" s="61"/>
      <c r="ES37" s="75"/>
      <c r="ET37" s="59"/>
      <c r="EU37" s="61"/>
      <c r="EV37" s="61"/>
      <c r="EW37" s="61"/>
      <c r="EX37" s="61"/>
      <c r="EY37" s="61"/>
      <c r="EZ37" s="61"/>
      <c r="FA37" s="75"/>
      <c r="FB37" s="59"/>
      <c r="FC37" s="61"/>
      <c r="FD37" s="61"/>
      <c r="FE37" s="61"/>
      <c r="FF37" s="61"/>
      <c r="FG37" s="61"/>
      <c r="FH37" s="61"/>
      <c r="FI37" s="75"/>
      <c r="FK37" s="84">
        <v>1925</v>
      </c>
      <c r="FL37" s="59"/>
      <c r="FM37" s="61"/>
      <c r="FN37" s="61"/>
      <c r="FO37" s="59"/>
      <c r="FP37" s="61"/>
      <c r="FQ37" s="75"/>
      <c r="FR37" s="61"/>
      <c r="FS37" s="61"/>
      <c r="FT37" s="61"/>
      <c r="FU37" s="59"/>
      <c r="FV37" s="61"/>
      <c r="FW37" s="75"/>
      <c r="FX37" s="61"/>
      <c r="FY37" s="61"/>
      <c r="FZ37" s="75"/>
      <c r="GC37" s="59"/>
      <c r="GD37" s="61"/>
      <c r="GE37" s="61"/>
      <c r="GF37" s="61"/>
      <c r="GG37" s="61"/>
      <c r="GH37" s="61"/>
      <c r="GI37" s="61"/>
      <c r="GJ37" s="75"/>
      <c r="GK37" s="74">
        <v>1925</v>
      </c>
      <c r="GL37" s="84"/>
      <c r="GM37" s="61"/>
      <c r="GN37" s="61"/>
      <c r="GO37" s="61"/>
      <c r="GP37" s="75"/>
      <c r="GQ37" s="61">
        <v>49</v>
      </c>
      <c r="GR37" s="134">
        <v>2.8089375495910645</v>
      </c>
      <c r="GS37" s="133">
        <v>2.4226198196411133</v>
      </c>
      <c r="GT37" s="133">
        <v>1.5908669233322144</v>
      </c>
      <c r="GU37" s="132">
        <v>1.4687765836715698</v>
      </c>
      <c r="GV37" s="134">
        <v>2.797431517691483</v>
      </c>
      <c r="GW37" s="133">
        <v>2.4157720250328008</v>
      </c>
      <c r="GX37" s="133">
        <v>1.5777141252285689</v>
      </c>
      <c r="GY37" s="132">
        <v>1.4307961637794484</v>
      </c>
      <c r="GZ37" s="134">
        <v>3.9086788451286032</v>
      </c>
      <c r="HA37" s="133">
        <v>3.1513345511499482</v>
      </c>
      <c r="HB37" s="133">
        <v>1.8545336320471724</v>
      </c>
      <c r="HC37" s="132">
        <v>1.5533976121473621</v>
      </c>
      <c r="HD37" s="134">
        <v>0.93021674318061254</v>
      </c>
      <c r="HE37" s="133">
        <v>1.0007626682463424</v>
      </c>
      <c r="HF37" s="133">
        <v>1.0698773869320168</v>
      </c>
      <c r="HG37" s="133">
        <v>1.0936209549148057</v>
      </c>
      <c r="HH37" s="59"/>
      <c r="HI37" s="61"/>
      <c r="HJ37" s="61"/>
      <c r="HK37" s="75"/>
      <c r="HM37" s="59">
        <v>49</v>
      </c>
      <c r="HN37" s="133">
        <v>1.2202249675206145</v>
      </c>
      <c r="HO37" s="172">
        <v>1.1256863171871643</v>
      </c>
      <c r="HP37" s="172">
        <v>1.2603528158889654</v>
      </c>
      <c r="HQ37" s="172">
        <v>1.2409471846777174</v>
      </c>
      <c r="HR37" s="172">
        <v>1.1918026454674284</v>
      </c>
      <c r="HS37" s="59">
        <v>49</v>
      </c>
      <c r="HT37" s="133">
        <v>1.2163839145592721</v>
      </c>
      <c r="HU37" s="172">
        <v>1.106275108445719</v>
      </c>
      <c r="HV37" s="172">
        <v>1.2057206717292674</v>
      </c>
      <c r="HW37" s="172">
        <v>1.1823085217749925</v>
      </c>
      <c r="HX37" s="172">
        <v>1.1592033144178944</v>
      </c>
      <c r="HY37" s="59">
        <v>49</v>
      </c>
      <c r="HZ37" s="133">
        <v>1.2216587745382275</v>
      </c>
      <c r="IA37" s="172">
        <v>1.2368789830711751</v>
      </c>
      <c r="IB37" s="172">
        <v>1.4395708153254863</v>
      </c>
      <c r="IC37" s="172">
        <v>1.418115253615156</v>
      </c>
      <c r="ID37" s="172">
        <v>1.307420112315959</v>
      </c>
      <c r="IE37" s="59"/>
      <c r="IF37" s="61"/>
      <c r="IG37" s="61"/>
      <c r="IH37" s="61"/>
      <c r="II37" s="75"/>
      <c r="IJ37" s="59"/>
      <c r="IK37" s="61"/>
      <c r="IL37" s="61"/>
      <c r="IM37" s="61"/>
      <c r="IN37" s="61"/>
      <c r="IO37" s="75"/>
      <c r="IP37" s="59"/>
      <c r="IQ37" s="61"/>
      <c r="IR37" s="61"/>
      <c r="IS37" s="61"/>
      <c r="IT37" s="61"/>
      <c r="IU37" s="75"/>
      <c r="IW37">
        <v>1929</v>
      </c>
      <c r="IX37" s="76">
        <v>0.91039419174194336</v>
      </c>
      <c r="IY37" s="76">
        <v>0.80265682935714722</v>
      </c>
      <c r="IZ37" s="118">
        <v>0.45185291767120361</v>
      </c>
      <c r="JA37" s="114">
        <v>0.2923105022271284</v>
      </c>
      <c r="JB37" s="114">
        <v>0.5899493396282196</v>
      </c>
      <c r="JC37" s="114">
        <v>0.49073213338851929</v>
      </c>
      <c r="JD37" s="114">
        <v>0.19908790290355682</v>
      </c>
      <c r="JE37" s="114">
        <v>7.1996216343849395E-2</v>
      </c>
    </row>
    <row r="38" spans="1:265" x14ac:dyDescent="0.3">
      <c r="A38" s="74">
        <v>1926</v>
      </c>
      <c r="B38" s="123"/>
      <c r="C38" s="123"/>
      <c r="D38" s="123"/>
      <c r="E38" s="122"/>
      <c r="F38" s="122"/>
      <c r="G38" s="122"/>
      <c r="H38" s="122"/>
      <c r="I38" s="122"/>
      <c r="J38" s="122"/>
      <c r="K38" s="174"/>
      <c r="L38">
        <v>1926</v>
      </c>
      <c r="M38" s="78"/>
      <c r="N38" s="78"/>
      <c r="O38" s="78"/>
      <c r="Q38" s="118"/>
      <c r="U38" s="78"/>
      <c r="V38" s="117"/>
      <c r="W38" s="117"/>
      <c r="X38" s="117"/>
      <c r="Y38" s="171"/>
      <c r="Z38" s="114"/>
      <c r="AA38" s="74">
        <v>1926</v>
      </c>
      <c r="AO38" s="114">
        <v>0.15259325504302979</v>
      </c>
      <c r="AP38" s="114">
        <v>0.39322999119758606</v>
      </c>
      <c r="AQ38" s="114">
        <v>0.45417675375938416</v>
      </c>
      <c r="AR38" s="114">
        <v>0.2047254741191864</v>
      </c>
      <c r="AS38" s="114">
        <f t="shared" si="9"/>
        <v>0.24945127964019775</v>
      </c>
      <c r="AT38" s="114">
        <v>8.8012643158435822E-2</v>
      </c>
      <c r="AU38" s="111">
        <v>6741.6135353715199</v>
      </c>
      <c r="AV38" s="57">
        <f t="shared" si="6"/>
        <v>0.15883332233593864</v>
      </c>
      <c r="AW38" s="57">
        <f t="shared" si="6"/>
        <v>0.36159450019191536</v>
      </c>
      <c r="AX38" s="57">
        <v>0.47441212202207134</v>
      </c>
      <c r="AY38" s="57">
        <v>0.21214557740825538</v>
      </c>
      <c r="AZ38" s="57">
        <f t="shared" si="7"/>
        <v>0.26226654461381593</v>
      </c>
      <c r="BA38" s="112">
        <v>13693.218396596209</v>
      </c>
      <c r="BB38" s="111">
        <f>DataG10.6!BA38*$BF$26</f>
        <v>11212.719270489599</v>
      </c>
      <c r="BC38" s="57">
        <f t="shared" si="8"/>
        <v>0.60124697432803476</v>
      </c>
      <c r="BD38" s="110"/>
      <c r="BJ38" s="74">
        <v>1926</v>
      </c>
      <c r="BK38" s="61"/>
      <c r="BL38" s="61"/>
      <c r="BM38" s="61"/>
      <c r="BN38" s="61"/>
      <c r="BO38" s="61"/>
      <c r="BP38" s="61"/>
      <c r="BQ38" s="61"/>
      <c r="BR38" s="61"/>
      <c r="BS38" s="75"/>
      <c r="BT38" s="60"/>
      <c r="BU38" s="62"/>
      <c r="BV38" s="62"/>
      <c r="BW38" s="62"/>
      <c r="BX38" s="62"/>
      <c r="BY38" s="62"/>
      <c r="BZ38" s="62"/>
      <c r="CA38" s="60"/>
      <c r="CB38" s="62"/>
      <c r="CC38" s="62"/>
      <c r="CD38" s="62"/>
      <c r="CE38" s="62"/>
      <c r="CF38" s="62"/>
      <c r="CG38" s="170"/>
      <c r="CH38" s="62"/>
      <c r="CJ38" s="61"/>
      <c r="CK38" s="61"/>
      <c r="CL38" s="61"/>
      <c r="CM38" s="61"/>
      <c r="CN38" s="61"/>
      <c r="DF38" s="59"/>
      <c r="DG38" s="61"/>
      <c r="DH38" s="61"/>
      <c r="DI38" s="61"/>
      <c r="DJ38" s="61"/>
      <c r="DK38" s="61"/>
      <c r="DL38" s="61"/>
      <c r="DM38" s="75"/>
      <c r="DV38" s="59"/>
      <c r="DW38" s="61"/>
      <c r="DX38" s="61"/>
      <c r="DY38" s="61"/>
      <c r="DZ38" s="61"/>
      <c r="EA38" s="61"/>
      <c r="EB38" s="61"/>
      <c r="EC38" s="75"/>
      <c r="EL38" s="59"/>
      <c r="EM38" s="61"/>
      <c r="EN38" s="61"/>
      <c r="EO38" s="61"/>
      <c r="EP38" s="61"/>
      <c r="EQ38" s="61"/>
      <c r="ER38" s="61"/>
      <c r="ES38" s="75"/>
      <c r="ET38" s="59"/>
      <c r="EU38" s="61"/>
      <c r="EV38" s="61"/>
      <c r="EW38" s="61"/>
      <c r="EX38" s="61"/>
      <c r="EY38" s="61"/>
      <c r="EZ38" s="61"/>
      <c r="FA38" s="75"/>
      <c r="FB38" s="59"/>
      <c r="FC38" s="61"/>
      <c r="FD38" s="61"/>
      <c r="FE38" s="61"/>
      <c r="FF38" s="61"/>
      <c r="FG38" s="61"/>
      <c r="FH38" s="61"/>
      <c r="FI38" s="75"/>
      <c r="FK38" s="84">
        <v>1926</v>
      </c>
      <c r="FL38" s="59"/>
      <c r="FM38" s="61"/>
      <c r="FN38" s="61"/>
      <c r="FO38" s="59"/>
      <c r="FP38" s="61"/>
      <c r="FQ38" s="75"/>
      <c r="FR38" s="61"/>
      <c r="FS38" s="61"/>
      <c r="FT38" s="61"/>
      <c r="FU38" s="59"/>
      <c r="FV38" s="61"/>
      <c r="FW38" s="75"/>
      <c r="FX38" s="61"/>
      <c r="FY38" s="61"/>
      <c r="FZ38" s="75"/>
      <c r="GC38" s="59"/>
      <c r="GD38" s="61"/>
      <c r="GE38" s="61"/>
      <c r="GF38" s="61"/>
      <c r="GG38" s="61"/>
      <c r="GH38" s="61"/>
      <c r="GI38" s="61"/>
      <c r="GJ38" s="75"/>
      <c r="GK38" s="74">
        <v>1926</v>
      </c>
      <c r="GL38" s="84"/>
      <c r="GM38" s="61"/>
      <c r="GN38" s="61"/>
      <c r="GO38" s="61"/>
      <c r="GP38" s="75"/>
      <c r="GQ38" s="61">
        <v>50</v>
      </c>
      <c r="GR38" s="134">
        <v>2.6278243064880371</v>
      </c>
      <c r="GS38" s="133">
        <v>2.4076426029205322</v>
      </c>
      <c r="GT38" s="133">
        <v>1.5786241292953491</v>
      </c>
      <c r="GU38" s="132">
        <v>1.407002329826355</v>
      </c>
      <c r="GV38" s="134">
        <v>2.7752450902655981</v>
      </c>
      <c r="GW38" s="133">
        <v>2.4215307821869168</v>
      </c>
      <c r="GX38" s="133">
        <v>1.59322891116576</v>
      </c>
      <c r="GY38" s="132">
        <v>1.4360352568246428</v>
      </c>
      <c r="GZ38" s="134">
        <v>3.876823485765168</v>
      </c>
      <c r="HA38" s="133">
        <v>3.1960907463405768</v>
      </c>
      <c r="HB38" s="133">
        <v>1.8818936267714972</v>
      </c>
      <c r="HC38" s="132">
        <v>1.5639534257692247</v>
      </c>
      <c r="HD38" s="134">
        <v>0.9272641105364654</v>
      </c>
      <c r="HE38" s="133">
        <v>1.0016503374398538</v>
      </c>
      <c r="HF38" s="133">
        <v>1.0767641508216854</v>
      </c>
      <c r="HG38" s="133">
        <v>1.0992668783828732</v>
      </c>
      <c r="HH38" s="59"/>
      <c r="HI38" s="61"/>
      <c r="HJ38" s="61"/>
      <c r="HK38" s="75"/>
      <c r="HM38" s="59">
        <v>50</v>
      </c>
      <c r="HN38" s="133">
        <v>1.2126145034000446</v>
      </c>
      <c r="HO38" s="172">
        <v>1.1119277029863874</v>
      </c>
      <c r="HP38" s="172">
        <v>1.2711835040083348</v>
      </c>
      <c r="HQ38" s="172">
        <v>1.2538165908288448</v>
      </c>
      <c r="HR38" s="172">
        <v>1.1974986094319897</v>
      </c>
      <c r="HS38" s="59">
        <v>50</v>
      </c>
      <c r="HT38" s="133">
        <v>1.2049002134683766</v>
      </c>
      <c r="HU38" s="172">
        <v>1.0892030860548667</v>
      </c>
      <c r="HV38" s="172">
        <v>1.2039690962884959</v>
      </c>
      <c r="HW38" s="172">
        <v>1.1882286204357233</v>
      </c>
      <c r="HX38" s="172">
        <v>1.1594368501549259</v>
      </c>
      <c r="HY38" s="59">
        <v>50</v>
      </c>
      <c r="HZ38" s="133">
        <v>1.2530335791630569</v>
      </c>
      <c r="IA38" s="172">
        <v>1.2790275576741268</v>
      </c>
      <c r="IB38" s="172">
        <v>1.4899135365077096</v>
      </c>
      <c r="IC38" s="172">
        <v>1.4524905555070915</v>
      </c>
      <c r="ID38" s="172">
        <v>1.334767567054564</v>
      </c>
      <c r="IE38" s="59"/>
      <c r="IF38" s="61"/>
      <c r="IG38" s="61"/>
      <c r="IH38" s="61"/>
      <c r="II38" s="75"/>
      <c r="IJ38" s="59"/>
      <c r="IK38" s="61"/>
      <c r="IL38" s="61"/>
      <c r="IM38" s="61"/>
      <c r="IN38" s="61"/>
      <c r="IO38" s="75"/>
      <c r="IP38" s="59"/>
      <c r="IQ38" s="61"/>
      <c r="IR38" s="61"/>
      <c r="IS38" s="61"/>
      <c r="IT38" s="61"/>
      <c r="IU38" s="75"/>
      <c r="IW38">
        <v>1930</v>
      </c>
      <c r="IX38" s="76">
        <v>0.90999317169189453</v>
      </c>
      <c r="IY38" s="76">
        <v>0.80225580930709839</v>
      </c>
      <c r="IZ38" s="118">
        <v>0.42934364080429077</v>
      </c>
      <c r="JA38" s="114">
        <v>0.2959443546609275</v>
      </c>
      <c r="JB38" s="114">
        <v>0.59528231620788574</v>
      </c>
      <c r="JC38" s="114">
        <v>0.49606510996818542</v>
      </c>
      <c r="JD38" s="114">
        <v>0.17160774767398834</v>
      </c>
      <c r="JE38" s="114">
        <v>7.2000735453987733E-2</v>
      </c>
    </row>
    <row r="39" spans="1:265" x14ac:dyDescent="0.3">
      <c r="A39" s="74">
        <v>1927</v>
      </c>
      <c r="B39" s="123"/>
      <c r="C39" s="123"/>
      <c r="D39" s="123"/>
      <c r="E39" s="122"/>
      <c r="F39" s="122"/>
      <c r="G39" s="122"/>
      <c r="H39" s="122"/>
      <c r="I39" s="122"/>
      <c r="J39" s="122"/>
      <c r="K39" s="174"/>
      <c r="L39">
        <v>1927</v>
      </c>
      <c r="M39" s="78"/>
      <c r="N39" s="78"/>
      <c r="O39" s="78"/>
      <c r="Q39" s="118"/>
      <c r="U39" s="78"/>
      <c r="V39" s="117"/>
      <c r="W39" s="117"/>
      <c r="X39" s="117"/>
      <c r="Y39" s="171"/>
      <c r="Z39" s="114"/>
      <c r="AA39" s="74">
        <v>1927</v>
      </c>
      <c r="AO39" s="114">
        <v>0.14967039227485657</v>
      </c>
      <c r="AP39" s="114">
        <v>0.38317769765853882</v>
      </c>
      <c r="AQ39" s="114">
        <v>0.46715191006660461</v>
      </c>
      <c r="AR39" s="114">
        <v>0.21157597005367279</v>
      </c>
      <c r="AS39" s="114">
        <f t="shared" si="9"/>
        <v>0.25557594001293182</v>
      </c>
      <c r="AT39" s="114">
        <v>9.3595519661903381E-2</v>
      </c>
      <c r="AU39" s="111">
        <v>6594.8845996901409</v>
      </c>
      <c r="AV39" s="57">
        <f t="shared" si="6"/>
        <v>0.16273189113113398</v>
      </c>
      <c r="AW39" s="57">
        <f t="shared" si="6"/>
        <v>0.37046984835079155</v>
      </c>
      <c r="AX39" s="57">
        <v>0.46759591037905457</v>
      </c>
      <c r="AY39" s="57">
        <v>0.2032842715404716</v>
      </c>
      <c r="AZ39" s="57">
        <f t="shared" si="7"/>
        <v>0.264311638838583</v>
      </c>
      <c r="BA39" s="112">
        <v>13441.800641405565</v>
      </c>
      <c r="BB39" s="111">
        <f>DataG10.6!BA39*$BF$26</f>
        <v>11006.845338816231</v>
      </c>
      <c r="BC39" s="57">
        <f t="shared" si="8"/>
        <v>0.59916210291725702</v>
      </c>
      <c r="BD39" s="110"/>
      <c r="BJ39" s="74">
        <v>1927</v>
      </c>
      <c r="BK39" s="61"/>
      <c r="BL39" s="61"/>
      <c r="BM39" s="61"/>
      <c r="BN39" s="61"/>
      <c r="BO39" s="61"/>
      <c r="BP39" s="61"/>
      <c r="BQ39" s="61"/>
      <c r="BR39" s="61"/>
      <c r="BS39" s="75"/>
      <c r="BT39" s="60"/>
      <c r="BU39" s="62"/>
      <c r="BV39" s="62"/>
      <c r="BW39" s="62"/>
      <c r="BX39" s="62"/>
      <c r="BY39" s="62"/>
      <c r="BZ39" s="62"/>
      <c r="CA39" s="60"/>
      <c r="CB39" s="62"/>
      <c r="CC39" s="62"/>
      <c r="CD39" s="62"/>
      <c r="CE39" s="62"/>
      <c r="CF39" s="62"/>
      <c r="CG39" s="170"/>
      <c r="CH39" s="62"/>
      <c r="DF39" s="59"/>
      <c r="DG39" s="61"/>
      <c r="DH39" s="61"/>
      <c r="DI39" s="61"/>
      <c r="DJ39" s="61"/>
      <c r="DK39" s="61"/>
      <c r="DL39" s="61"/>
      <c r="DM39" s="75"/>
      <c r="DV39" s="59"/>
      <c r="DW39" s="61"/>
      <c r="DX39" s="61"/>
      <c r="DY39" s="61"/>
      <c r="DZ39" s="61"/>
      <c r="EA39" s="61"/>
      <c r="EB39" s="61"/>
      <c r="EC39" s="75"/>
      <c r="EL39" s="59"/>
      <c r="EM39" s="61"/>
      <c r="EN39" s="61"/>
      <c r="EO39" s="61"/>
      <c r="EP39" s="61"/>
      <c r="EQ39" s="61"/>
      <c r="ER39" s="61"/>
      <c r="ES39" s="75"/>
      <c r="ET39" s="59"/>
      <c r="EU39" s="61"/>
      <c r="EV39" s="61"/>
      <c r="EW39" s="61"/>
      <c r="EX39" s="61"/>
      <c r="EY39" s="61"/>
      <c r="EZ39" s="61"/>
      <c r="FA39" s="75"/>
      <c r="FB39" s="59"/>
      <c r="FC39" s="61"/>
      <c r="FD39" s="61"/>
      <c r="FE39" s="61"/>
      <c r="FF39" s="61"/>
      <c r="FG39" s="61"/>
      <c r="FH39" s="61"/>
      <c r="FI39" s="75"/>
      <c r="FK39" s="84">
        <v>1927</v>
      </c>
      <c r="FL39" s="59"/>
      <c r="FM39" s="61"/>
      <c r="FN39" s="61"/>
      <c r="FO39" s="59"/>
      <c r="FP39" s="61"/>
      <c r="FQ39" s="75"/>
      <c r="FR39" s="61"/>
      <c r="FS39" s="61"/>
      <c r="FT39" s="61"/>
      <c r="FU39" s="59"/>
      <c r="FV39" s="61"/>
      <c r="FW39" s="75"/>
      <c r="FX39" s="61"/>
      <c r="FY39" s="61"/>
      <c r="FZ39" s="75"/>
      <c r="GC39" s="59"/>
      <c r="GD39" s="61"/>
      <c r="GE39" s="61"/>
      <c r="GF39" s="61"/>
      <c r="GG39" s="61"/>
      <c r="GH39" s="61"/>
      <c r="GI39" s="61"/>
      <c r="GJ39" s="75"/>
      <c r="GK39" s="74">
        <v>1927</v>
      </c>
      <c r="GL39" s="84"/>
      <c r="GM39" s="61"/>
      <c r="GN39" s="61"/>
      <c r="GO39" s="61"/>
      <c r="GP39" s="75"/>
      <c r="GQ39" s="61">
        <v>51</v>
      </c>
      <c r="GR39" s="134">
        <v>2.8842039108276367</v>
      </c>
      <c r="GS39" s="133">
        <v>2.6902518272399902</v>
      </c>
      <c r="GT39" s="133">
        <v>1.6304639577865601</v>
      </c>
      <c r="GU39" s="132">
        <v>1.4696544408798218</v>
      </c>
      <c r="GV39" s="134">
        <v>2.7355546014015499</v>
      </c>
      <c r="GW39" s="133">
        <v>2.4242365964407186</v>
      </c>
      <c r="GX39" s="133">
        <v>1.6084224813478758</v>
      </c>
      <c r="GY39" s="132">
        <v>1.445098748876249</v>
      </c>
      <c r="GZ39" s="134">
        <v>3.8360306909842921</v>
      </c>
      <c r="HA39" s="133">
        <v>3.2266711102125711</v>
      </c>
      <c r="HB39" s="133">
        <v>1.9096109460056312</v>
      </c>
      <c r="HC39" s="132">
        <v>1.5743397066483322</v>
      </c>
      <c r="HD39" s="134">
        <v>0.91997676378511184</v>
      </c>
      <c r="HE39" s="133">
        <v>1.0028311794012086</v>
      </c>
      <c r="HF39" s="133">
        <v>1.0837028014440901</v>
      </c>
      <c r="HG39" s="133">
        <v>1.1060831570197447</v>
      </c>
      <c r="HH39" s="59"/>
      <c r="HI39" s="61"/>
      <c r="HJ39" s="61"/>
      <c r="HK39" s="75"/>
      <c r="HM39" s="59">
        <v>51</v>
      </c>
      <c r="HN39" s="133">
        <v>1.2018010326764965</v>
      </c>
      <c r="HO39" s="172">
        <v>1.1008353121240542</v>
      </c>
      <c r="HP39" s="172">
        <v>1.2748946988538785</v>
      </c>
      <c r="HQ39" s="172">
        <v>1.2656788949959392</v>
      </c>
      <c r="HR39" s="172">
        <v>1.2017059800921741</v>
      </c>
      <c r="HS39" s="59">
        <v>51</v>
      </c>
      <c r="HT39" s="133">
        <v>1.1894533584839035</v>
      </c>
      <c r="HU39" s="172">
        <v>1.0734006861906116</v>
      </c>
      <c r="HV39" s="172">
        <v>1.1930721261309787</v>
      </c>
      <c r="HW39" s="172">
        <v>1.193625938278728</v>
      </c>
      <c r="HX39" s="172">
        <v>1.1593268000237846</v>
      </c>
      <c r="HY39" s="59">
        <v>51</v>
      </c>
      <c r="HZ39" s="133">
        <v>1.2861880891170665</v>
      </c>
      <c r="IA39" s="172">
        <v>1.3215122702086624</v>
      </c>
      <c r="IB39" s="172">
        <v>1.5346181563490677</v>
      </c>
      <c r="IC39" s="172">
        <v>1.4852197930953697</v>
      </c>
      <c r="ID39" s="172">
        <v>1.3610382156639731</v>
      </c>
      <c r="IE39" s="59"/>
      <c r="IF39" s="61"/>
      <c r="IG39" s="61"/>
      <c r="IH39" s="61"/>
      <c r="II39" s="75"/>
      <c r="IJ39" s="59"/>
      <c r="IK39" s="61"/>
      <c r="IL39" s="61"/>
      <c r="IM39" s="61"/>
      <c r="IN39" s="61"/>
      <c r="IO39" s="75"/>
      <c r="IP39" s="59"/>
      <c r="IQ39" s="61"/>
      <c r="IR39" s="61"/>
      <c r="IS39" s="61"/>
      <c r="IT39" s="61"/>
      <c r="IU39" s="75"/>
      <c r="IW39">
        <v>1931</v>
      </c>
      <c r="IX39" s="76">
        <v>0.89531034231185913</v>
      </c>
      <c r="IY39" s="76">
        <v>0.78757297992706299</v>
      </c>
      <c r="IZ39" s="118">
        <v>0.42590916156768799</v>
      </c>
      <c r="JA39" s="114">
        <v>0.30022707087307676</v>
      </c>
      <c r="JB39" s="114">
        <v>0.56253689527511597</v>
      </c>
      <c r="JC39" s="114">
        <v>0.46331968903541565</v>
      </c>
      <c r="JD39" s="114">
        <v>0.16385193169116974</v>
      </c>
      <c r="JE39" s="114">
        <v>7.1107846598005675E-2</v>
      </c>
    </row>
    <row r="40" spans="1:265" x14ac:dyDescent="0.3">
      <c r="A40" s="74">
        <v>1928</v>
      </c>
      <c r="B40" s="123"/>
      <c r="C40" s="123"/>
      <c r="D40" s="123"/>
      <c r="E40" s="122"/>
      <c r="F40" s="122"/>
      <c r="G40" s="122"/>
      <c r="H40" s="122"/>
      <c r="I40" s="122"/>
      <c r="J40" s="122"/>
      <c r="K40" s="174"/>
      <c r="L40">
        <v>1928</v>
      </c>
      <c r="M40" s="78"/>
      <c r="N40" s="78"/>
      <c r="O40" s="78"/>
      <c r="Q40" s="118"/>
      <c r="U40" s="78"/>
      <c r="V40" s="117"/>
      <c r="W40" s="117"/>
      <c r="X40" s="117"/>
      <c r="Y40" s="171"/>
      <c r="Z40" s="114"/>
      <c r="AA40" s="74">
        <v>1928</v>
      </c>
      <c r="AO40" s="114">
        <v>0.15177063643932343</v>
      </c>
      <c r="AP40" s="114">
        <v>0.38213402032852173</v>
      </c>
      <c r="AQ40" s="114">
        <v>0.46609532833099365</v>
      </c>
      <c r="AR40" s="114">
        <v>0.21269665658473969</v>
      </c>
      <c r="AS40" s="114">
        <f t="shared" si="9"/>
        <v>0.25339867174625397</v>
      </c>
      <c r="AT40" s="114">
        <v>9.470803290605545E-2</v>
      </c>
      <c r="AU40" s="111">
        <v>7131.2967426743053</v>
      </c>
      <c r="AV40" s="57">
        <f t="shared" si="6"/>
        <v>0.16681341343362735</v>
      </c>
      <c r="AW40" s="57">
        <f t="shared" si="6"/>
        <v>0.37976170219661587</v>
      </c>
      <c r="AX40" s="57">
        <v>0.47957217747214598</v>
      </c>
      <c r="AY40" s="57">
        <v>0.21389152741289313</v>
      </c>
      <c r="AZ40" s="57">
        <f t="shared" si="7"/>
        <v>0.26568065005925284</v>
      </c>
      <c r="BA40" s="112">
        <v>13587.058963655772</v>
      </c>
      <c r="BB40" s="111">
        <f>DataG10.6!BA40*$BF$26</f>
        <v>11125.790406507456</v>
      </c>
      <c r="BC40" s="57">
        <f t="shared" si="8"/>
        <v>0.64096989805804916</v>
      </c>
      <c r="BD40" s="110"/>
      <c r="BJ40" s="74">
        <v>1928</v>
      </c>
      <c r="BK40" s="61"/>
      <c r="BL40" s="61"/>
      <c r="BM40" s="61"/>
      <c r="BN40" s="61"/>
      <c r="BO40" s="61"/>
      <c r="BP40" s="61"/>
      <c r="BQ40" s="61"/>
      <c r="BR40" s="61"/>
      <c r="BS40" s="75"/>
      <c r="BT40" s="60"/>
      <c r="BU40" s="62"/>
      <c r="BV40" s="62"/>
      <c r="BW40" s="62"/>
      <c r="BX40" s="62"/>
      <c r="BY40" s="62"/>
      <c r="BZ40" s="62"/>
      <c r="CA40" s="60"/>
      <c r="CB40" s="62"/>
      <c r="CC40" s="62"/>
      <c r="CD40" s="62"/>
      <c r="CE40" s="62"/>
      <c r="CF40" s="62"/>
      <c r="CG40" s="170"/>
      <c r="CH40" s="62"/>
      <c r="DF40" s="59"/>
      <c r="DG40" s="61"/>
      <c r="DH40" s="61"/>
      <c r="DI40" s="61"/>
      <c r="DJ40" s="61"/>
      <c r="DK40" s="61"/>
      <c r="DL40" s="61"/>
      <c r="DM40" s="75"/>
      <c r="DV40" s="59"/>
      <c r="DW40" s="61"/>
      <c r="DX40" s="61"/>
      <c r="DY40" s="61"/>
      <c r="DZ40" s="61"/>
      <c r="EA40" s="61"/>
      <c r="EB40" s="61"/>
      <c r="EC40" s="75"/>
      <c r="EL40" s="59"/>
      <c r="EM40" s="61"/>
      <c r="EN40" s="61"/>
      <c r="EO40" s="61"/>
      <c r="EP40" s="61"/>
      <c r="EQ40" s="61"/>
      <c r="ER40" s="61"/>
      <c r="ES40" s="75"/>
      <c r="ET40" s="59"/>
      <c r="EU40" s="61"/>
      <c r="EV40" s="61"/>
      <c r="EW40" s="61"/>
      <c r="EX40" s="61"/>
      <c r="EY40" s="61"/>
      <c r="EZ40" s="61"/>
      <c r="FA40" s="75"/>
      <c r="FB40" s="59"/>
      <c r="FC40" s="61"/>
      <c r="FD40" s="61"/>
      <c r="FE40" s="61"/>
      <c r="FF40" s="61"/>
      <c r="FG40" s="61"/>
      <c r="FH40" s="61"/>
      <c r="FI40" s="75"/>
      <c r="FK40" s="84">
        <v>1928</v>
      </c>
      <c r="FL40" s="59"/>
      <c r="FM40" s="61"/>
      <c r="FN40" s="61"/>
      <c r="FO40" s="59"/>
      <c r="FP40" s="61"/>
      <c r="FQ40" s="75"/>
      <c r="FR40" s="61"/>
      <c r="FS40" s="61"/>
      <c r="FT40" s="61"/>
      <c r="FU40" s="59"/>
      <c r="FV40" s="61"/>
      <c r="FW40" s="75"/>
      <c r="FX40" s="61"/>
      <c r="FY40" s="61"/>
      <c r="FZ40" s="75"/>
      <c r="GC40" s="59"/>
      <c r="GD40" s="61"/>
      <c r="GE40" s="61"/>
      <c r="GF40" s="61"/>
      <c r="GG40" s="61"/>
      <c r="GH40" s="61"/>
      <c r="GI40" s="61"/>
      <c r="GJ40" s="75"/>
      <c r="GK40" s="74">
        <v>1928</v>
      </c>
      <c r="GL40" s="84"/>
      <c r="GM40" s="61"/>
      <c r="GN40" s="61"/>
      <c r="GO40" s="61"/>
      <c r="GP40" s="75"/>
      <c r="GQ40" s="61">
        <v>52</v>
      </c>
      <c r="GR40" s="134">
        <v>2.7112913131713867</v>
      </c>
      <c r="GS40" s="133">
        <v>2.425257682800293</v>
      </c>
      <c r="GT40" s="133">
        <v>1.607434868812561</v>
      </c>
      <c r="GU40" s="132">
        <v>1.4465736150741577</v>
      </c>
      <c r="GV40" s="134">
        <v>2.6845764815426474</v>
      </c>
      <c r="GW40" s="133">
        <v>2.4264680326709875</v>
      </c>
      <c r="GX40" s="133">
        <v>1.6216119300216283</v>
      </c>
      <c r="GY40" s="132">
        <v>1.4528365928488525</v>
      </c>
      <c r="GZ40" s="134">
        <v>3.8013479291519729</v>
      </c>
      <c r="HA40" s="133">
        <v>3.2497338247643195</v>
      </c>
      <c r="HB40" s="133">
        <v>1.9353327343143343</v>
      </c>
      <c r="HC40" s="132">
        <v>1.5829391629123895</v>
      </c>
      <c r="HD40" s="134">
        <v>0.9150963461726962</v>
      </c>
      <c r="HE40" s="133">
        <v>1.0062551839983607</v>
      </c>
      <c r="HF40" s="133">
        <v>1.0918836422708527</v>
      </c>
      <c r="HG40" s="133">
        <v>1.1134339929046502</v>
      </c>
      <c r="HH40" s="59"/>
      <c r="HI40" s="61"/>
      <c r="HJ40" s="61"/>
      <c r="HK40" s="75"/>
      <c r="HM40" s="59">
        <v>52</v>
      </c>
      <c r="HN40" s="133">
        <v>1.1865545313949004</v>
      </c>
      <c r="HO40" s="172">
        <v>1.0963750073714011</v>
      </c>
      <c r="HP40" s="172">
        <v>1.2697910942927428</v>
      </c>
      <c r="HQ40" s="172">
        <v>1.276438039321099</v>
      </c>
      <c r="HR40" s="172">
        <v>1.205270542719534</v>
      </c>
      <c r="HS40" s="59">
        <v>52</v>
      </c>
      <c r="HT40" s="133">
        <v>1.1677965640668406</v>
      </c>
      <c r="HU40" s="172">
        <v>1.0641912834078406</v>
      </c>
      <c r="HV40" s="172">
        <v>1.1758482022565633</v>
      </c>
      <c r="HW40" s="172">
        <v>1.1966925772385049</v>
      </c>
      <c r="HX40" s="172">
        <v>1.1590960416787459</v>
      </c>
      <c r="HY40" s="59">
        <v>52</v>
      </c>
      <c r="HZ40" s="133">
        <v>1.3233698953347552</v>
      </c>
      <c r="IA40" s="172">
        <v>1.3618243916421968</v>
      </c>
      <c r="IB40" s="172">
        <v>1.566012712330147</v>
      </c>
      <c r="IC40" s="172">
        <v>1.5214557599617884</v>
      </c>
      <c r="ID40" s="172">
        <v>1.3904290687770213</v>
      </c>
      <c r="IE40" s="59"/>
      <c r="IF40" s="61"/>
      <c r="IG40" s="61"/>
      <c r="IH40" s="61"/>
      <c r="II40" s="75"/>
      <c r="IJ40" s="59"/>
      <c r="IK40" s="61"/>
      <c r="IL40" s="61"/>
      <c r="IM40" s="61"/>
      <c r="IN40" s="61"/>
      <c r="IO40" s="75"/>
      <c r="IP40" s="59"/>
      <c r="IQ40" s="61"/>
      <c r="IR40" s="61"/>
      <c r="IS40" s="61"/>
      <c r="IT40" s="61"/>
      <c r="IU40" s="75"/>
      <c r="IW40">
        <v>1932</v>
      </c>
      <c r="IX40" s="76">
        <v>0.88739269971847534</v>
      </c>
      <c r="IY40" s="76">
        <v>0.7796553373336792</v>
      </c>
      <c r="IZ40" s="118">
        <v>0.44762289524078369</v>
      </c>
      <c r="JA40" s="114">
        <v>0.31080036410518758</v>
      </c>
      <c r="JB40" s="114">
        <v>0.54717317223548889</v>
      </c>
      <c r="JC40" s="114">
        <v>0.44795596599578857</v>
      </c>
      <c r="JD40" s="114">
        <v>0.16800782084465027</v>
      </c>
      <c r="JE40" s="114">
        <v>7.1980619689324121E-2</v>
      </c>
    </row>
    <row r="41" spans="1:265" x14ac:dyDescent="0.3">
      <c r="A41" s="74">
        <v>1929</v>
      </c>
      <c r="B41" s="123"/>
      <c r="C41" s="123"/>
      <c r="D41" s="123"/>
      <c r="E41" s="122"/>
      <c r="F41" s="122"/>
      <c r="G41" s="122"/>
      <c r="H41" s="122"/>
      <c r="I41" s="122"/>
      <c r="J41" s="122"/>
      <c r="K41" s="174"/>
      <c r="L41">
        <v>1929</v>
      </c>
      <c r="M41" s="78"/>
      <c r="N41" s="78"/>
      <c r="O41" s="78"/>
      <c r="Q41" s="118"/>
      <c r="U41" s="78"/>
      <c r="V41" s="117"/>
      <c r="W41" s="117"/>
      <c r="X41" s="117"/>
      <c r="Y41" s="171"/>
      <c r="Z41" s="114"/>
      <c r="AA41" s="74">
        <v>1929</v>
      </c>
      <c r="AO41" s="114">
        <v>0.1573832631111145</v>
      </c>
      <c r="AP41" s="114">
        <v>0.39076381921768188</v>
      </c>
      <c r="AQ41" s="114">
        <v>0.45185291767120361</v>
      </c>
      <c r="AR41" s="114">
        <v>0.19908790290355682</v>
      </c>
      <c r="AS41" s="114">
        <f t="shared" si="9"/>
        <v>0.25276501476764679</v>
      </c>
      <c r="AT41" s="114">
        <v>8.7566196918487549E-2</v>
      </c>
      <c r="AU41" s="111">
        <v>7168.5699836258773</v>
      </c>
      <c r="AV41" s="57">
        <f t="shared" si="6"/>
        <v>0.16787096462496626</v>
      </c>
      <c r="AW41" s="57">
        <f t="shared" si="6"/>
        <v>0.38216928700838954</v>
      </c>
      <c r="AX41" s="57">
        <v>0.46679826051807449</v>
      </c>
      <c r="AY41" s="57">
        <v>0.21163062361182727</v>
      </c>
      <c r="AZ41" s="57">
        <f t="shared" si="7"/>
        <v>0.25516763690624722</v>
      </c>
      <c r="BA41" s="112">
        <v>14256.898503886012</v>
      </c>
      <c r="BB41" s="111">
        <f>DataG10.6!BA41*$BF$26</f>
        <v>11674.289853704069</v>
      </c>
      <c r="BC41" s="57">
        <f t="shared" si="8"/>
        <v>0.61404762717548955</v>
      </c>
      <c r="BD41" s="110"/>
      <c r="BJ41" s="74">
        <v>1929</v>
      </c>
      <c r="BK41" s="61"/>
      <c r="BL41" s="61"/>
      <c r="BM41" s="61"/>
      <c r="BN41" s="61"/>
      <c r="BO41" s="61"/>
      <c r="BP41" s="61"/>
      <c r="BQ41" s="61"/>
      <c r="BR41" s="61"/>
      <c r="BS41" s="75"/>
      <c r="BT41" s="60"/>
      <c r="BU41" s="62"/>
      <c r="BV41" s="62"/>
      <c r="BW41" s="62"/>
      <c r="BX41" s="62"/>
      <c r="BY41" s="62"/>
      <c r="BZ41" s="62"/>
      <c r="CA41" s="60"/>
      <c r="CB41" s="62"/>
      <c r="CC41" s="62"/>
      <c r="CD41" s="62"/>
      <c r="CE41" s="62"/>
      <c r="CF41" s="62"/>
      <c r="CG41" s="170"/>
      <c r="CH41" s="62"/>
      <c r="DF41" s="59"/>
      <c r="DG41" s="61"/>
      <c r="DH41" s="61"/>
      <c r="DI41" s="61"/>
      <c r="DJ41" s="61"/>
      <c r="DK41" s="61"/>
      <c r="DL41" s="61"/>
      <c r="DM41" s="75"/>
      <c r="DV41" s="59"/>
      <c r="DW41" s="61"/>
      <c r="DX41" s="61"/>
      <c r="DY41" s="61"/>
      <c r="DZ41" s="61"/>
      <c r="EA41" s="61"/>
      <c r="EB41" s="61"/>
      <c r="EC41" s="75"/>
      <c r="EL41" s="59"/>
      <c r="EM41" s="61"/>
      <c r="EN41" s="61"/>
      <c r="EO41" s="61"/>
      <c r="EP41" s="61"/>
      <c r="EQ41" s="61"/>
      <c r="ER41" s="61"/>
      <c r="ES41" s="75"/>
      <c r="ET41" s="59"/>
      <c r="EU41" s="61"/>
      <c r="EV41" s="61"/>
      <c r="EW41" s="61"/>
      <c r="EX41" s="61"/>
      <c r="EY41" s="61"/>
      <c r="EZ41" s="61"/>
      <c r="FA41" s="75"/>
      <c r="FB41" s="59"/>
      <c r="FC41" s="61"/>
      <c r="FD41" s="61"/>
      <c r="FE41" s="61"/>
      <c r="FF41" s="61"/>
      <c r="FG41" s="61"/>
      <c r="FH41" s="61"/>
      <c r="FI41" s="75"/>
      <c r="FK41" s="84">
        <v>1929</v>
      </c>
      <c r="FL41" s="59"/>
      <c r="FM41" s="61"/>
      <c r="FN41" s="61"/>
      <c r="FO41" s="59"/>
      <c r="FP41" s="61"/>
      <c r="FQ41" s="75"/>
      <c r="FR41" s="61"/>
      <c r="FS41" s="61"/>
      <c r="FT41" s="61"/>
      <c r="FU41" s="59"/>
      <c r="FV41" s="61"/>
      <c r="FW41" s="75"/>
      <c r="FX41" s="61"/>
      <c r="FY41" s="61"/>
      <c r="FZ41" s="75"/>
      <c r="GC41" s="59"/>
      <c r="GD41" s="61"/>
      <c r="GE41" s="61"/>
      <c r="GF41" s="61"/>
      <c r="GG41" s="61"/>
      <c r="GH41" s="61"/>
      <c r="GI41" s="61"/>
      <c r="GJ41" s="75"/>
      <c r="GK41" s="74">
        <v>1929</v>
      </c>
      <c r="GL41" s="84"/>
      <c r="GM41" s="61"/>
      <c r="GN41" s="61"/>
      <c r="GO41" s="61"/>
      <c r="GP41" s="75"/>
      <c r="GQ41" s="61">
        <v>53</v>
      </c>
      <c r="GR41" s="134">
        <v>2.6597645282745361</v>
      </c>
      <c r="GS41" s="133">
        <v>2.3179264068603516</v>
      </c>
      <c r="GT41" s="133">
        <v>1.6175174713134766</v>
      </c>
      <c r="GU41" s="132">
        <v>1.4808328151702881</v>
      </c>
      <c r="GV41" s="134">
        <v>2.6205899181860017</v>
      </c>
      <c r="GW41" s="133">
        <v>2.4213246102854034</v>
      </c>
      <c r="GX41" s="133">
        <v>1.6354058855134914</v>
      </c>
      <c r="GY41" s="132">
        <v>1.4599988952625085</v>
      </c>
      <c r="GZ41" s="134">
        <v>3.7315258152883315</v>
      </c>
      <c r="HA41" s="133">
        <v>3.2563906531830233</v>
      </c>
      <c r="HB41" s="133">
        <v>1.9611894375231713</v>
      </c>
      <c r="HC41" s="132">
        <v>1.5913843050963321</v>
      </c>
      <c r="HD41" s="134">
        <v>0.91739487650177975</v>
      </c>
      <c r="HE41" s="133">
        <v>1.0105782607014933</v>
      </c>
      <c r="HF41" s="133">
        <v>1.0998393231567447</v>
      </c>
      <c r="HG41" s="133">
        <v>1.1211338856698536</v>
      </c>
      <c r="HH41" s="59"/>
      <c r="HI41" s="61"/>
      <c r="HJ41" s="61"/>
      <c r="HK41" s="75"/>
      <c r="HM41" s="59">
        <v>53</v>
      </c>
      <c r="HN41" s="133">
        <v>1.1715689166998067</v>
      </c>
      <c r="HO41" s="172">
        <v>1.1010710785142521</v>
      </c>
      <c r="HP41" s="172">
        <v>1.2593739885995392</v>
      </c>
      <c r="HQ41" s="172">
        <v>1.2850037523375402</v>
      </c>
      <c r="HR41" s="172">
        <v>1.2090870171222301</v>
      </c>
      <c r="HS41" s="59">
        <v>53</v>
      </c>
      <c r="HT41" s="133">
        <v>1.1420133094153631</v>
      </c>
      <c r="HU41" s="172">
        <v>1.0608305802971532</v>
      </c>
      <c r="HV41" s="172">
        <v>1.1574498822612251</v>
      </c>
      <c r="HW41" s="172">
        <v>1.1955349271394953</v>
      </c>
      <c r="HX41" s="172">
        <v>1.1576778315104623</v>
      </c>
      <c r="HY41" s="59">
        <v>53</v>
      </c>
      <c r="HZ41" s="133">
        <v>1.3655933679773007</v>
      </c>
      <c r="IA41" s="172">
        <v>1.4018666261466797</v>
      </c>
      <c r="IB41" s="172">
        <v>1.5845477830177102</v>
      </c>
      <c r="IC41" s="172">
        <v>1.5584928938749774</v>
      </c>
      <c r="ID41" s="172">
        <v>1.4228810701281476</v>
      </c>
      <c r="IE41" s="59"/>
      <c r="IF41" s="61"/>
      <c r="IG41" s="61"/>
      <c r="IH41" s="61"/>
      <c r="II41" s="75"/>
      <c r="IJ41" s="59"/>
      <c r="IK41" s="61"/>
      <c r="IL41" s="61"/>
      <c r="IM41" s="61"/>
      <c r="IN41" s="61"/>
      <c r="IO41" s="75"/>
      <c r="IP41" s="59"/>
      <c r="IQ41" s="61"/>
      <c r="IR41" s="61"/>
      <c r="IS41" s="61"/>
      <c r="IT41" s="61"/>
      <c r="IU41" s="75"/>
      <c r="IW41">
        <v>1933</v>
      </c>
      <c r="IX41" s="76">
        <v>0.88889259099960327</v>
      </c>
      <c r="IY41" s="76">
        <v>0.78115522861480713</v>
      </c>
      <c r="IZ41" s="118">
        <v>0.46600759029388428</v>
      </c>
      <c r="JA41" s="114">
        <v>0.30238242422916067</v>
      </c>
      <c r="JB41" s="114">
        <v>0.54515174031257629</v>
      </c>
      <c r="JC41" s="114">
        <v>0.44593453407287598</v>
      </c>
      <c r="JD41" s="114">
        <v>0.1756625771522522</v>
      </c>
      <c r="JE41" s="114">
        <v>6.9082293820703758E-2</v>
      </c>
    </row>
    <row r="42" spans="1:265" x14ac:dyDescent="0.3">
      <c r="A42" s="74">
        <v>1930</v>
      </c>
      <c r="B42" s="123"/>
      <c r="C42" s="123"/>
      <c r="D42" s="123"/>
      <c r="E42" s="122"/>
      <c r="F42" s="122"/>
      <c r="G42" s="122"/>
      <c r="H42" s="122"/>
      <c r="I42" s="122"/>
      <c r="J42" s="122"/>
      <c r="K42" s="174"/>
      <c r="L42">
        <v>1930</v>
      </c>
      <c r="M42" s="78"/>
      <c r="N42" s="78"/>
      <c r="O42" s="78"/>
      <c r="Q42" s="118"/>
      <c r="U42" s="78"/>
      <c r="V42" s="117"/>
      <c r="W42" s="117"/>
      <c r="X42" s="117"/>
      <c r="Y42" s="171"/>
      <c r="Z42" s="114"/>
      <c r="AA42" s="74">
        <v>1930</v>
      </c>
      <c r="AO42" s="114">
        <v>0.16344165802001953</v>
      </c>
      <c r="AP42" s="114">
        <v>0.4072147011756897</v>
      </c>
      <c r="AQ42" s="114">
        <v>0.42934364080429077</v>
      </c>
      <c r="AR42" s="114">
        <v>0.17160774767398834</v>
      </c>
      <c r="AS42" s="114">
        <f t="shared" si="9"/>
        <v>0.25773589313030243</v>
      </c>
      <c r="AT42" s="114">
        <v>7.1180500090122223E-2</v>
      </c>
      <c r="AU42" s="111">
        <v>6820.9612118673422</v>
      </c>
      <c r="AV42" s="57">
        <f t="shared" si="6"/>
        <v>0.16280978170126825</v>
      </c>
      <c r="AW42" s="57">
        <f t="shared" si="6"/>
        <v>0.37064717135432224</v>
      </c>
      <c r="AX42" s="57">
        <v>0.45342488436975686</v>
      </c>
      <c r="AY42" s="57">
        <v>0.18087777716676365</v>
      </c>
      <c r="AZ42" s="57">
        <f t="shared" si="7"/>
        <v>0.27254710720299324</v>
      </c>
      <c r="BA42" s="112">
        <v>12834.65368432554</v>
      </c>
      <c r="BB42" s="111">
        <f>DataG10.6!BA42*$BF$26</f>
        <v>10509.681838717337</v>
      </c>
      <c r="BC42" s="57">
        <f t="shared" si="8"/>
        <v>0.64901690807985601</v>
      </c>
      <c r="BD42" s="110"/>
      <c r="BJ42" s="74">
        <v>1930</v>
      </c>
      <c r="BK42" s="61"/>
      <c r="BL42" s="61"/>
      <c r="BM42" s="61"/>
      <c r="BN42" s="61"/>
      <c r="BO42" s="61"/>
      <c r="BP42" s="61"/>
      <c r="BQ42" s="61"/>
      <c r="BR42" s="61"/>
      <c r="BS42" s="75"/>
      <c r="BT42" s="60"/>
      <c r="BU42" s="62"/>
      <c r="BV42" s="62"/>
      <c r="BW42" s="62"/>
      <c r="BX42" s="62"/>
      <c r="BY42" s="62"/>
      <c r="BZ42" s="62"/>
      <c r="CA42" s="60"/>
      <c r="CB42" s="62"/>
      <c r="CC42" s="62"/>
      <c r="CD42" s="62"/>
      <c r="CE42" s="62"/>
      <c r="CF42" s="62"/>
      <c r="CG42" s="170"/>
      <c r="CH42" s="62"/>
      <c r="DF42" s="59"/>
      <c r="DG42" s="61"/>
      <c r="DH42" s="61"/>
      <c r="DI42" s="61"/>
      <c r="DJ42" s="61"/>
      <c r="DK42" s="61"/>
      <c r="DL42" s="61"/>
      <c r="DM42" s="75"/>
      <c r="DV42" s="59"/>
      <c r="DW42" s="61"/>
      <c r="DX42" s="61"/>
      <c r="DY42" s="61"/>
      <c r="DZ42" s="61"/>
      <c r="EA42" s="61"/>
      <c r="EB42" s="61"/>
      <c r="EC42" s="75"/>
      <c r="EL42" s="59"/>
      <c r="EM42" s="61"/>
      <c r="EN42" s="61"/>
      <c r="EO42" s="61"/>
      <c r="EP42" s="61"/>
      <c r="EQ42" s="61"/>
      <c r="ER42" s="61"/>
      <c r="ES42" s="75"/>
      <c r="ET42" s="59"/>
      <c r="EU42" s="61"/>
      <c r="EV42" s="61"/>
      <c r="EW42" s="61"/>
      <c r="EX42" s="61"/>
      <c r="EY42" s="61"/>
      <c r="EZ42" s="61"/>
      <c r="FA42" s="75"/>
      <c r="FB42" s="59"/>
      <c r="FC42" s="61"/>
      <c r="FD42" s="61"/>
      <c r="FE42" s="61"/>
      <c r="FF42" s="61"/>
      <c r="FG42" s="61"/>
      <c r="FH42" s="61"/>
      <c r="FI42" s="75"/>
      <c r="FK42" s="84">
        <v>1930</v>
      </c>
      <c r="FL42" s="59"/>
      <c r="FM42" s="61"/>
      <c r="FN42" s="61"/>
      <c r="FO42" s="59"/>
      <c r="FP42" s="61"/>
      <c r="FQ42" s="75"/>
      <c r="FR42" s="61"/>
      <c r="FS42" s="61"/>
      <c r="FT42" s="61"/>
      <c r="FU42" s="59"/>
      <c r="FV42" s="61"/>
      <c r="FW42" s="75"/>
      <c r="FX42" s="61"/>
      <c r="FY42" s="61"/>
      <c r="FZ42" s="75"/>
      <c r="GC42" s="59"/>
      <c r="GD42" s="61"/>
      <c r="GE42" s="61"/>
      <c r="GF42" s="61"/>
      <c r="GG42" s="61"/>
      <c r="GH42" s="61"/>
      <c r="GI42" s="61"/>
      <c r="GJ42" s="75"/>
      <c r="GK42" s="74">
        <v>1930</v>
      </c>
      <c r="GL42" s="84"/>
      <c r="GM42" s="61"/>
      <c r="GN42" s="61"/>
      <c r="GO42" s="61"/>
      <c r="GP42" s="75"/>
      <c r="GQ42" s="61">
        <v>54</v>
      </c>
      <c r="GR42" s="134">
        <v>2.4155375957489014</v>
      </c>
      <c r="GS42" s="133">
        <v>2.5735173225402832</v>
      </c>
      <c r="GT42" s="133">
        <v>1.6864292621612549</v>
      </c>
      <c r="GU42" s="132">
        <v>1.4211975336074829</v>
      </c>
      <c r="GV42" s="134">
        <v>2.5523514813668822</v>
      </c>
      <c r="GW42" s="133">
        <v>2.4113798180932959</v>
      </c>
      <c r="GX42" s="133">
        <v>1.6494331787674275</v>
      </c>
      <c r="GY42" s="132">
        <v>1.4684358091137286</v>
      </c>
      <c r="GZ42" s="134">
        <v>3.650028955980805</v>
      </c>
      <c r="HA42" s="133">
        <v>3.2483011716791963</v>
      </c>
      <c r="HB42" s="133">
        <v>1.9871232199798186</v>
      </c>
      <c r="HC42" s="132">
        <v>1.5998978188645978</v>
      </c>
      <c r="HD42" s="134">
        <v>0.9277218979749744</v>
      </c>
      <c r="HE42" s="133">
        <v>1.0124589912935689</v>
      </c>
      <c r="HF42" s="133">
        <v>1.1067999642284247</v>
      </c>
      <c r="HG42" s="133">
        <v>1.1286358865296466</v>
      </c>
      <c r="HH42" s="59"/>
      <c r="HI42" s="61"/>
      <c r="HJ42" s="61"/>
      <c r="HK42" s="75"/>
      <c r="HM42" s="59">
        <v>54</v>
      </c>
      <c r="HN42" s="133">
        <v>1.1646478005399132</v>
      </c>
      <c r="HO42" s="172">
        <v>1.1186880662498435</v>
      </c>
      <c r="HP42" s="172">
        <v>1.2442892040757685</v>
      </c>
      <c r="HQ42" s="172">
        <v>1.2904287607664233</v>
      </c>
      <c r="HR42" s="172">
        <v>1.2132953426530122</v>
      </c>
      <c r="HS42" s="59">
        <v>54</v>
      </c>
      <c r="HT42" s="133">
        <v>1.1173513641433719</v>
      </c>
      <c r="HU42" s="172">
        <v>1.0558774966135898</v>
      </c>
      <c r="HV42" s="172">
        <v>1.1369729335673584</v>
      </c>
      <c r="HW42" s="172">
        <v>1.1910058785202919</v>
      </c>
      <c r="HX42" s="172">
        <v>1.1555977906071992</v>
      </c>
      <c r="HY42" s="59">
        <v>54</v>
      </c>
      <c r="HZ42" s="133">
        <v>1.4037848606252694</v>
      </c>
      <c r="IA42" s="172">
        <v>1.4436161923324089</v>
      </c>
      <c r="IB42" s="172">
        <v>1.5857024859880546</v>
      </c>
      <c r="IC42" s="172">
        <v>1.5923356015183392</v>
      </c>
      <c r="ID42" s="172">
        <v>1.4562268548696584</v>
      </c>
      <c r="IE42" s="59"/>
      <c r="IF42" s="61"/>
      <c r="IG42" s="61"/>
      <c r="IH42" s="61"/>
      <c r="II42" s="75"/>
      <c r="IJ42" s="59"/>
      <c r="IK42" s="61"/>
      <c r="IL42" s="61"/>
      <c r="IM42" s="61"/>
      <c r="IN42" s="61"/>
      <c r="IO42" s="75"/>
      <c r="IP42" s="59"/>
      <c r="IQ42" s="61"/>
      <c r="IR42" s="61"/>
      <c r="IS42" s="61"/>
      <c r="IT42" s="61"/>
      <c r="IU42" s="75"/>
      <c r="IW42">
        <v>1934</v>
      </c>
      <c r="IX42" s="76"/>
      <c r="IY42" s="76"/>
      <c r="IZ42" s="118">
        <v>0.47230145335197449</v>
      </c>
      <c r="JA42" s="114">
        <v>0.29648146030620365</v>
      </c>
      <c r="JB42" s="114"/>
      <c r="JC42" s="114"/>
      <c r="JD42" s="114">
        <v>0.17553800344467163</v>
      </c>
      <c r="JE42" s="114">
        <v>6.79681964673262E-2</v>
      </c>
    </row>
    <row r="43" spans="1:265" x14ac:dyDescent="0.3">
      <c r="A43" s="74">
        <v>1931</v>
      </c>
      <c r="B43" s="123"/>
      <c r="C43" s="123"/>
      <c r="D43" s="123"/>
      <c r="E43" s="122"/>
      <c r="F43" s="122"/>
      <c r="G43" s="122"/>
      <c r="H43" s="122"/>
      <c r="I43" s="122"/>
      <c r="J43" s="122"/>
      <c r="K43" s="174"/>
      <c r="L43">
        <v>1931</v>
      </c>
      <c r="M43" s="78"/>
      <c r="N43" s="78"/>
      <c r="O43" s="78"/>
      <c r="Q43" s="118"/>
      <c r="U43" s="78"/>
      <c r="V43" s="117"/>
      <c r="W43" s="117"/>
      <c r="X43" s="117"/>
      <c r="Y43" s="171"/>
      <c r="Z43" s="114"/>
      <c r="AA43" s="74">
        <v>1931</v>
      </c>
      <c r="AO43" s="114">
        <v>0.16493956744670868</v>
      </c>
      <c r="AP43" s="114">
        <v>0.40915125608444214</v>
      </c>
      <c r="AQ43" s="114">
        <v>0.42590916156768799</v>
      </c>
      <c r="AR43" s="114">
        <v>0.16385193169116974</v>
      </c>
      <c r="AS43" s="114">
        <f t="shared" si="9"/>
        <v>0.26205722987651825</v>
      </c>
      <c r="AT43" s="114">
        <v>6.6066764295101166E-2</v>
      </c>
      <c r="AU43" s="111">
        <v>6540.0103999101239</v>
      </c>
      <c r="AV43" s="57">
        <f t="shared" si="6"/>
        <v>0.16214453187024791</v>
      </c>
      <c r="AW43" s="57">
        <f t="shared" si="6"/>
        <v>0.36913268637967822</v>
      </c>
      <c r="AX43" s="57">
        <v>0.44995974836664415</v>
      </c>
      <c r="AY43" s="57">
        <v>0.15032631780090977</v>
      </c>
      <c r="AZ43" s="57">
        <f t="shared" si="7"/>
        <v>0.29963343056573438</v>
      </c>
      <c r="BA43" s="112">
        <v>11481.936315727635</v>
      </c>
      <c r="BB43" s="111">
        <f>DataG10.6!BA43*$BF$26</f>
        <v>9402.0065160062059</v>
      </c>
      <c r="BC43" s="57">
        <f t="shared" si="8"/>
        <v>0.69559730561516309</v>
      </c>
      <c r="BD43" s="110"/>
      <c r="BJ43" s="74">
        <v>1931</v>
      </c>
      <c r="BK43" s="61"/>
      <c r="BL43" s="61"/>
      <c r="BM43" s="61"/>
      <c r="BN43" s="61"/>
      <c r="BO43" s="61"/>
      <c r="BP43" s="61"/>
      <c r="BQ43" s="61"/>
      <c r="BR43" s="61"/>
      <c r="BS43" s="75"/>
      <c r="BT43" s="60"/>
      <c r="BU43" s="62"/>
      <c r="BV43" s="62"/>
      <c r="BW43" s="62"/>
      <c r="BX43" s="62"/>
      <c r="BY43" s="62"/>
      <c r="BZ43" s="62"/>
      <c r="CA43" s="60"/>
      <c r="CB43" s="62"/>
      <c r="CC43" s="62"/>
      <c r="CD43" s="62"/>
      <c r="CE43" s="62"/>
      <c r="CF43" s="62"/>
      <c r="CG43" s="170"/>
      <c r="CH43" s="62"/>
      <c r="DF43" s="59"/>
      <c r="DG43" s="61"/>
      <c r="DH43" s="61"/>
      <c r="DI43" s="61"/>
      <c r="DJ43" s="61"/>
      <c r="DK43" s="61"/>
      <c r="DL43" s="61"/>
      <c r="DM43" s="75"/>
      <c r="DV43" s="59"/>
      <c r="DW43" s="61"/>
      <c r="DX43" s="61"/>
      <c r="DY43" s="61"/>
      <c r="DZ43" s="61"/>
      <c r="EA43" s="61"/>
      <c r="EB43" s="61"/>
      <c r="EC43" s="75"/>
      <c r="EL43" s="59"/>
      <c r="EM43" s="61"/>
      <c r="EN43" s="61"/>
      <c r="EO43" s="61"/>
      <c r="EP43" s="61"/>
      <c r="EQ43" s="61"/>
      <c r="ER43" s="61"/>
      <c r="ES43" s="75"/>
      <c r="ET43" s="59"/>
      <c r="EU43" s="61"/>
      <c r="EV43" s="61"/>
      <c r="EW43" s="61"/>
      <c r="EX43" s="61"/>
      <c r="EY43" s="61"/>
      <c r="EZ43" s="61"/>
      <c r="FA43" s="75"/>
      <c r="FB43" s="59"/>
      <c r="FC43" s="61"/>
      <c r="FD43" s="61"/>
      <c r="FE43" s="61"/>
      <c r="FF43" s="61"/>
      <c r="FG43" s="61"/>
      <c r="FH43" s="61"/>
      <c r="FI43" s="75"/>
      <c r="FK43" s="84">
        <v>1931</v>
      </c>
      <c r="FL43" s="59"/>
      <c r="FM43" s="61"/>
      <c r="FN43" s="61"/>
      <c r="FO43" s="59"/>
      <c r="FP43" s="61"/>
      <c r="FQ43" s="75"/>
      <c r="FR43" s="61"/>
      <c r="FS43" s="61"/>
      <c r="FT43" s="61"/>
      <c r="FU43" s="59"/>
      <c r="FV43" s="61"/>
      <c r="FW43" s="75"/>
      <c r="FX43" s="61"/>
      <c r="FY43" s="61"/>
      <c r="FZ43" s="75"/>
      <c r="GC43" s="59"/>
      <c r="GD43" s="61"/>
      <c r="GE43" s="61"/>
      <c r="GF43" s="61"/>
      <c r="GG43" s="61"/>
      <c r="GH43" s="61"/>
      <c r="GI43" s="61"/>
      <c r="GJ43" s="75"/>
      <c r="GK43" s="74">
        <v>1931</v>
      </c>
      <c r="GL43" s="84"/>
      <c r="GM43" s="61"/>
      <c r="GN43" s="61"/>
      <c r="GO43" s="61"/>
      <c r="GP43" s="75"/>
      <c r="GQ43" s="61">
        <v>55</v>
      </c>
      <c r="GR43" s="134">
        <v>2.2833073139190674</v>
      </c>
      <c r="GS43" s="133">
        <v>2.5273499488830566</v>
      </c>
      <c r="GT43" s="133">
        <v>1.7020150423049927</v>
      </c>
      <c r="GU43" s="132">
        <v>1.4683371782302856</v>
      </c>
      <c r="GV43" s="134">
        <v>2.4975831177165362</v>
      </c>
      <c r="GW43" s="133">
        <v>2.3900834961950612</v>
      </c>
      <c r="GX43" s="133">
        <v>1.6625839924846419</v>
      </c>
      <c r="GY43" s="132">
        <v>1.4721195125120734</v>
      </c>
      <c r="GZ43" s="134">
        <v>3.6009456720617017</v>
      </c>
      <c r="HA43" s="133">
        <v>3.2285887500481558</v>
      </c>
      <c r="HB43" s="133">
        <v>2.0129768131677763</v>
      </c>
      <c r="HC43" s="132">
        <v>1.607227098113106</v>
      </c>
      <c r="HD43" s="134">
        <v>0.93957699755520052</v>
      </c>
      <c r="HE43" s="133">
        <v>1.0129128409604116</v>
      </c>
      <c r="HF43" s="133">
        <v>1.112212593103894</v>
      </c>
      <c r="HG43" s="133">
        <v>1.1332622919420605</v>
      </c>
      <c r="HH43" s="59"/>
      <c r="HI43" s="61"/>
      <c r="HJ43" s="61"/>
      <c r="HK43" s="75"/>
      <c r="HM43" s="59">
        <v>55</v>
      </c>
      <c r="HN43" s="133">
        <v>1.1601741990093433</v>
      </c>
      <c r="HO43" s="172">
        <v>1.1421909921634017</v>
      </c>
      <c r="HP43" s="172">
        <v>1.2251486082307252</v>
      </c>
      <c r="HQ43" s="172">
        <v>1.2935420320828599</v>
      </c>
      <c r="HR43" s="172">
        <v>1.2187272490532759</v>
      </c>
      <c r="HS43" s="59">
        <v>55</v>
      </c>
      <c r="HT43" s="133">
        <v>1.0945036149250549</v>
      </c>
      <c r="HU43" s="172">
        <v>1.0612093272501262</v>
      </c>
      <c r="HV43" s="172">
        <v>1.1154225133502009</v>
      </c>
      <c r="HW43" s="172">
        <v>1.1841334294594452</v>
      </c>
      <c r="HX43" s="172">
        <v>1.1512738116895245</v>
      </c>
      <c r="HY43" s="59">
        <v>55</v>
      </c>
      <c r="HZ43" s="133">
        <v>1.4343744908415119</v>
      </c>
      <c r="IA43" s="172">
        <v>1.481261896219483</v>
      </c>
      <c r="IB43" s="172">
        <v>1.5704616205757784</v>
      </c>
      <c r="IC43" s="172">
        <v>1.6253512052418075</v>
      </c>
      <c r="ID43" s="172">
        <v>1.4785055568335093</v>
      </c>
      <c r="IE43" s="59"/>
      <c r="IF43" s="61"/>
      <c r="IG43" s="61"/>
      <c r="IH43" s="61"/>
      <c r="II43" s="75"/>
      <c r="IJ43" s="59"/>
      <c r="IK43" s="61"/>
      <c r="IL43" s="61"/>
      <c r="IM43" s="61"/>
      <c r="IN43" s="61"/>
      <c r="IO43" s="75"/>
      <c r="IP43" s="59"/>
      <c r="IQ43" s="61"/>
      <c r="IR43" s="61"/>
      <c r="IS43" s="61"/>
      <c r="IT43" s="61"/>
      <c r="IU43" s="75"/>
      <c r="IW43">
        <v>1935</v>
      </c>
      <c r="IX43" s="76">
        <v>0.87997663021087646</v>
      </c>
      <c r="IY43" s="76">
        <v>0.77223926782608032</v>
      </c>
      <c r="IZ43" s="118">
        <v>0.48236384987831116</v>
      </c>
      <c r="JA43" s="114">
        <v>0.29407011217288764</v>
      </c>
      <c r="JB43" s="114">
        <v>0.53667053580284119</v>
      </c>
      <c r="JC43" s="114">
        <v>0.43745332956314087</v>
      </c>
      <c r="JD43" s="114">
        <v>0.18275156617164612</v>
      </c>
      <c r="JE43" s="114">
        <v>6.7949388397739577E-2</v>
      </c>
    </row>
    <row r="44" spans="1:265" x14ac:dyDescent="0.3">
      <c r="A44" s="74">
        <v>1932</v>
      </c>
      <c r="B44" s="123"/>
      <c r="C44" s="123"/>
      <c r="D44" s="123"/>
      <c r="E44" s="122"/>
      <c r="F44" s="122"/>
      <c r="G44" s="122"/>
      <c r="H44" s="122"/>
      <c r="I44" s="122"/>
      <c r="J44" s="122"/>
      <c r="K44" s="174"/>
      <c r="L44">
        <v>1932</v>
      </c>
      <c r="M44" s="78"/>
      <c r="N44" s="78"/>
      <c r="O44" s="78"/>
      <c r="Q44" s="118"/>
      <c r="U44" s="78"/>
      <c r="V44" s="117"/>
      <c r="W44" s="117"/>
      <c r="X44" s="117"/>
      <c r="Y44" s="171"/>
      <c r="Z44" s="114"/>
      <c r="AA44" s="74">
        <v>1932</v>
      </c>
      <c r="AO44" s="114">
        <v>0.15792356431484222</v>
      </c>
      <c r="AP44" s="114">
        <v>0.39445352554321289</v>
      </c>
      <c r="AQ44" s="114">
        <v>0.44762289524078369</v>
      </c>
      <c r="AR44" s="114">
        <v>0.16800782084465027</v>
      </c>
      <c r="AS44" s="114">
        <f t="shared" si="9"/>
        <v>0.27961507439613342</v>
      </c>
      <c r="AT44" s="114">
        <v>6.6232271492481232E-2</v>
      </c>
      <c r="AU44" s="111">
        <v>6317.9642608990835</v>
      </c>
      <c r="AV44" s="57">
        <f t="shared" si="6"/>
        <v>0.15862177081536882</v>
      </c>
      <c r="AW44" s="57">
        <f t="shared" si="6"/>
        <v>0.36111288924768609</v>
      </c>
      <c r="AX44" s="57">
        <v>0.46654304694440951</v>
      </c>
      <c r="AY44" s="57">
        <v>0.1391273974228337</v>
      </c>
      <c r="AZ44" s="57">
        <f t="shared" si="7"/>
        <v>0.32741564952157581</v>
      </c>
      <c r="BA44" s="112">
        <v>9702.108250479514</v>
      </c>
      <c r="BB44" s="111">
        <f>DataG10.6!BA44*$BF$26</f>
        <v>7944.5907451216517</v>
      </c>
      <c r="BC44" s="57">
        <f t="shared" si="8"/>
        <v>0.79525358367623999</v>
      </c>
      <c r="BD44" s="110"/>
      <c r="BJ44" s="74">
        <v>1932</v>
      </c>
      <c r="BK44" s="61"/>
      <c r="BL44" s="61"/>
      <c r="BM44" s="61"/>
      <c r="BN44" s="61"/>
      <c r="BO44" s="61"/>
      <c r="BP44" s="61"/>
      <c r="BQ44" s="61"/>
      <c r="BR44" s="61"/>
      <c r="BS44" s="75"/>
      <c r="BT44" s="60"/>
      <c r="BU44" s="62"/>
      <c r="BV44" s="62"/>
      <c r="BW44" s="62"/>
      <c r="BX44" s="62"/>
      <c r="BY44" s="62"/>
      <c r="BZ44" s="62"/>
      <c r="CA44" s="60"/>
      <c r="CB44" s="62"/>
      <c r="CC44" s="62"/>
      <c r="CD44" s="62"/>
      <c r="CE44" s="62"/>
      <c r="CF44" s="62"/>
      <c r="CG44" s="170"/>
      <c r="CH44" s="62"/>
      <c r="DF44" s="59"/>
      <c r="DG44" s="61"/>
      <c r="DH44" s="61"/>
      <c r="DI44" s="61"/>
      <c r="DJ44" s="61"/>
      <c r="DK44" s="61"/>
      <c r="DL44" s="61"/>
      <c r="DM44" s="75"/>
      <c r="DV44" s="59"/>
      <c r="DW44" s="61"/>
      <c r="DX44" s="61"/>
      <c r="DY44" s="61"/>
      <c r="DZ44" s="61"/>
      <c r="EA44" s="61"/>
      <c r="EB44" s="61"/>
      <c r="EC44" s="75"/>
      <c r="EL44" s="59"/>
      <c r="EM44" s="61"/>
      <c r="EN44" s="61"/>
      <c r="EO44" s="61"/>
      <c r="EP44" s="61"/>
      <c r="EQ44" s="61"/>
      <c r="ER44" s="61"/>
      <c r="ES44" s="75"/>
      <c r="ET44" s="59"/>
      <c r="EU44" s="61"/>
      <c r="EV44" s="61"/>
      <c r="EW44" s="61"/>
      <c r="EX44" s="61"/>
      <c r="EY44" s="61"/>
      <c r="EZ44" s="61"/>
      <c r="FA44" s="75"/>
      <c r="FB44" s="59"/>
      <c r="FC44" s="61"/>
      <c r="FD44" s="61"/>
      <c r="FE44" s="61"/>
      <c r="FF44" s="61"/>
      <c r="FG44" s="61"/>
      <c r="FH44" s="61"/>
      <c r="FI44" s="75"/>
      <c r="FK44" s="84">
        <v>1932</v>
      </c>
      <c r="FL44" s="59"/>
      <c r="FM44" s="61"/>
      <c r="FN44" s="61"/>
      <c r="FO44" s="59"/>
      <c r="FP44" s="61"/>
      <c r="FQ44" s="75"/>
      <c r="FR44" s="61"/>
      <c r="FS44" s="61"/>
      <c r="FT44" s="61"/>
      <c r="FU44" s="59"/>
      <c r="FV44" s="61"/>
      <c r="FW44" s="75"/>
      <c r="FX44" s="61"/>
      <c r="FY44" s="61"/>
      <c r="FZ44" s="75"/>
      <c r="GC44" s="59"/>
      <c r="GD44" s="61"/>
      <c r="GE44" s="61"/>
      <c r="GF44" s="61"/>
      <c r="GG44" s="61"/>
      <c r="GH44" s="61"/>
      <c r="GI44" s="61"/>
      <c r="GJ44" s="75"/>
      <c r="GK44" s="74">
        <v>1932</v>
      </c>
      <c r="GL44" s="84"/>
      <c r="GM44" s="61"/>
      <c r="GN44" s="61"/>
      <c r="GO44" s="61"/>
      <c r="GP44" s="75"/>
      <c r="GQ44" s="61">
        <v>56</v>
      </c>
      <c r="GR44" s="134">
        <v>2.5003299713134766</v>
      </c>
      <c r="GS44" s="133">
        <v>2.1536188125610352</v>
      </c>
      <c r="GT44" s="133">
        <v>1.6728171110153198</v>
      </c>
      <c r="GU44" s="132">
        <v>1.5405482053756714</v>
      </c>
      <c r="GV44" s="134">
        <v>2.4510727381807538</v>
      </c>
      <c r="GW44" s="133">
        <v>2.3646230162507949</v>
      </c>
      <c r="GX44" s="133">
        <v>1.6747345235089433</v>
      </c>
      <c r="GY44" s="132">
        <v>1.4762249669701366</v>
      </c>
      <c r="GZ44" s="134">
        <v>3.5513681174751626</v>
      </c>
      <c r="HA44" s="133">
        <v>3.1971469868537992</v>
      </c>
      <c r="HB44" s="133">
        <v>2.0360861414841098</v>
      </c>
      <c r="HC44" s="132">
        <v>1.6112830937699736</v>
      </c>
      <c r="HD44" s="134">
        <v>0.95046938577816842</v>
      </c>
      <c r="HE44" s="133">
        <v>1.0136275748881769</v>
      </c>
      <c r="HF44" s="133">
        <v>1.1145515599797409</v>
      </c>
      <c r="HG44" s="133">
        <v>1.1372598962096792</v>
      </c>
      <c r="HH44" s="59"/>
      <c r="HI44" s="61"/>
      <c r="HJ44" s="61"/>
      <c r="HK44" s="75"/>
      <c r="HM44" s="59">
        <v>56</v>
      </c>
      <c r="HN44" s="133">
        <v>1.1544018778052465</v>
      </c>
      <c r="HO44" s="172">
        <v>1.163408548453525</v>
      </c>
      <c r="HP44" s="172">
        <v>1.2069013462255929</v>
      </c>
      <c r="HQ44" s="172">
        <v>1.2902152637507323</v>
      </c>
      <c r="HR44" s="172">
        <v>1.2204528832554351</v>
      </c>
      <c r="HS44" s="59">
        <v>56</v>
      </c>
      <c r="HT44" s="133">
        <v>1.0718336860811042</v>
      </c>
      <c r="HU44" s="172">
        <v>1.0648123295719609</v>
      </c>
      <c r="HV44" s="172">
        <v>1.0951862182292682</v>
      </c>
      <c r="HW44" s="172">
        <v>1.1731661004474938</v>
      </c>
      <c r="HX44" s="172">
        <v>1.1427911990683535</v>
      </c>
      <c r="HY44" s="59">
        <v>56</v>
      </c>
      <c r="HZ44" s="133">
        <v>1.4668553062863661</v>
      </c>
      <c r="IA44" s="172">
        <v>1.5159945947487918</v>
      </c>
      <c r="IB44" s="172">
        <v>1.5505230217528303</v>
      </c>
      <c r="IC44" s="172">
        <v>1.647002183753675</v>
      </c>
      <c r="ID44" s="172">
        <v>1.5011511250766467</v>
      </c>
      <c r="IE44" s="59"/>
      <c r="IF44" s="61"/>
      <c r="IG44" s="61"/>
      <c r="IH44" s="61"/>
      <c r="II44" s="75"/>
      <c r="IJ44" s="59"/>
      <c r="IK44" s="61"/>
      <c r="IL44" s="61"/>
      <c r="IM44" s="61"/>
      <c r="IN44" s="61"/>
      <c r="IO44" s="75"/>
      <c r="IP44" s="59"/>
      <c r="IQ44" s="61"/>
      <c r="IR44" s="61"/>
      <c r="IS44" s="61"/>
      <c r="IT44" s="61"/>
      <c r="IU44" s="75"/>
      <c r="IW44">
        <v>1936</v>
      </c>
      <c r="IX44" s="76">
        <v>0.87460470199584961</v>
      </c>
      <c r="IY44" s="76">
        <v>0.76686733961105347</v>
      </c>
      <c r="IZ44" s="118">
        <v>0.45618894696235657</v>
      </c>
      <c r="JA44" s="114">
        <v>0.26675613140577359</v>
      </c>
      <c r="JB44" s="114">
        <v>0.53188410401344299</v>
      </c>
      <c r="JC44" s="114">
        <v>0.43266689777374268</v>
      </c>
      <c r="JD44" s="114">
        <v>0.17187647521495819</v>
      </c>
      <c r="JE44" s="114">
        <v>6.1855369927437696E-2</v>
      </c>
    </row>
    <row r="45" spans="1:265" x14ac:dyDescent="0.3">
      <c r="A45" s="74">
        <v>1933</v>
      </c>
      <c r="B45" s="123"/>
      <c r="C45" s="123"/>
      <c r="D45" s="123"/>
      <c r="E45" s="122"/>
      <c r="F45" s="122"/>
      <c r="G45" s="122"/>
      <c r="H45" s="122"/>
      <c r="I45" s="122"/>
      <c r="J45" s="122"/>
      <c r="K45" s="174"/>
      <c r="L45">
        <v>1933</v>
      </c>
      <c r="M45" s="78"/>
      <c r="N45" s="78"/>
      <c r="O45" s="78"/>
      <c r="Q45" s="118"/>
      <c r="U45" s="78"/>
      <c r="V45" s="117"/>
      <c r="W45" s="117"/>
      <c r="X45" s="117"/>
      <c r="Y45" s="171"/>
      <c r="Z45" s="114"/>
      <c r="AA45" s="74">
        <v>1933</v>
      </c>
      <c r="AO45" s="114">
        <v>0.1523098349571228</v>
      </c>
      <c r="AP45" s="114">
        <v>0.38168257474899292</v>
      </c>
      <c r="AQ45" s="114">
        <v>0.46600759029388428</v>
      </c>
      <c r="AR45" s="114">
        <v>0.1756625771522522</v>
      </c>
      <c r="AS45" s="114">
        <f t="shared" si="9"/>
        <v>0.29034501314163208</v>
      </c>
      <c r="AT45" s="114">
        <v>6.9654829800128937E-2</v>
      </c>
      <c r="AU45" s="111">
        <v>6350.4144951799135</v>
      </c>
      <c r="AV45" s="57">
        <f t="shared" ref="AV45:AW64" si="10">AV$74/(1-$AX$74)*(1-$AX47)</f>
        <v>0.16156540626460053</v>
      </c>
      <c r="AW45" s="57">
        <f t="shared" si="10"/>
        <v>0.36781426886600627</v>
      </c>
      <c r="AX45" s="57">
        <v>0.46872278175007381</v>
      </c>
      <c r="AY45" s="57">
        <v>0.15156593803209994</v>
      </c>
      <c r="AZ45" s="57">
        <f t="shared" si="7"/>
        <v>0.31715684371797387</v>
      </c>
      <c r="BA45" s="112">
        <v>9406.5995956274437</v>
      </c>
      <c r="BB45" s="111">
        <f>DataG10.6!BA45*$BF$26</f>
        <v>7702.6128920787241</v>
      </c>
      <c r="BC45" s="57">
        <f t="shared" si="8"/>
        <v>0.82444938933781864</v>
      </c>
      <c r="BD45" s="110"/>
      <c r="BJ45" s="74">
        <v>1933</v>
      </c>
      <c r="BK45" s="61"/>
      <c r="BL45" s="61"/>
      <c r="BM45" s="61"/>
      <c r="BN45" s="61"/>
      <c r="BO45" s="61"/>
      <c r="BP45" s="61"/>
      <c r="BQ45" s="61"/>
      <c r="BR45" s="61"/>
      <c r="BS45" s="75"/>
      <c r="BT45" s="60"/>
      <c r="BU45" s="62"/>
      <c r="BV45" s="62"/>
      <c r="BW45" s="62"/>
      <c r="BX45" s="62"/>
      <c r="BY45" s="62"/>
      <c r="BZ45" s="62"/>
      <c r="CA45" s="60"/>
      <c r="CB45" s="62"/>
      <c r="CC45" s="62"/>
      <c r="CD45" s="62"/>
      <c r="CE45" s="62"/>
      <c r="CF45" s="62"/>
      <c r="CG45" s="170"/>
      <c r="CH45" s="62"/>
      <c r="DF45" s="59"/>
      <c r="DG45" s="61"/>
      <c r="DH45" s="61"/>
      <c r="DI45" s="61"/>
      <c r="DJ45" s="61"/>
      <c r="DK45" s="61"/>
      <c r="DL45" s="61"/>
      <c r="DM45" s="75"/>
      <c r="DV45" s="59"/>
      <c r="DW45" s="61"/>
      <c r="DX45" s="61"/>
      <c r="DY45" s="61"/>
      <c r="DZ45" s="61"/>
      <c r="EA45" s="61"/>
      <c r="EB45" s="61"/>
      <c r="EC45" s="75"/>
      <c r="EL45" s="59"/>
      <c r="EM45" s="61"/>
      <c r="EN45" s="61"/>
      <c r="EO45" s="61"/>
      <c r="EP45" s="61"/>
      <c r="EQ45" s="61"/>
      <c r="ER45" s="61"/>
      <c r="ES45" s="75"/>
      <c r="ET45" s="59"/>
      <c r="EU45" s="61"/>
      <c r="EV45" s="61"/>
      <c r="EW45" s="61"/>
      <c r="EX45" s="61"/>
      <c r="EY45" s="61"/>
      <c r="EZ45" s="61"/>
      <c r="FA45" s="75"/>
      <c r="FB45" s="59"/>
      <c r="FC45" s="61"/>
      <c r="FD45" s="61"/>
      <c r="FE45" s="61"/>
      <c r="FF45" s="61"/>
      <c r="FG45" s="61"/>
      <c r="FH45" s="61"/>
      <c r="FI45" s="75"/>
      <c r="FK45" s="84">
        <v>1933</v>
      </c>
      <c r="FL45" s="59"/>
      <c r="FM45" s="61"/>
      <c r="FN45" s="61"/>
      <c r="FO45" s="59"/>
      <c r="FP45" s="61"/>
      <c r="FQ45" s="75"/>
      <c r="FR45" s="61"/>
      <c r="FS45" s="61"/>
      <c r="FT45" s="61"/>
      <c r="FU45" s="59"/>
      <c r="FV45" s="61"/>
      <c r="FW45" s="75"/>
      <c r="FX45" s="61"/>
      <c r="FY45" s="61"/>
      <c r="FZ45" s="75"/>
      <c r="GC45" s="59"/>
      <c r="GD45" s="61"/>
      <c r="GE45" s="61"/>
      <c r="GF45" s="61"/>
      <c r="GG45" s="61"/>
      <c r="GH45" s="61"/>
      <c r="GI45" s="61"/>
      <c r="GJ45" s="75"/>
      <c r="GK45" s="74">
        <v>1933</v>
      </c>
      <c r="GL45" s="84"/>
      <c r="GM45" s="61"/>
      <c r="GN45" s="61"/>
      <c r="GO45" s="61"/>
      <c r="GP45" s="75"/>
      <c r="GQ45" s="61">
        <v>57</v>
      </c>
      <c r="GR45" s="134">
        <v>2.7324190139770508</v>
      </c>
      <c r="GS45" s="133">
        <v>2.2094917297363281</v>
      </c>
      <c r="GT45" s="133">
        <v>1.6566187143325806</v>
      </c>
      <c r="GU45" s="132">
        <v>1.4424660205841064</v>
      </c>
      <c r="GV45" s="134">
        <v>2.4260817768213387</v>
      </c>
      <c r="GW45" s="133">
        <v>2.3353726796141325</v>
      </c>
      <c r="GX45" s="133">
        <v>1.6845870719312341</v>
      </c>
      <c r="GY45" s="132">
        <v>1.4770142475742714</v>
      </c>
      <c r="GZ45" s="134">
        <v>3.5157235830240081</v>
      </c>
      <c r="HA45" s="133">
        <v>3.1481147390319055</v>
      </c>
      <c r="HB45" s="133">
        <v>2.0519980305320522</v>
      </c>
      <c r="HC45" s="132">
        <v>1.6123988532806137</v>
      </c>
      <c r="HD45" s="134">
        <v>0.95517893536487286</v>
      </c>
      <c r="HE45" s="133">
        <v>1.0133134492318698</v>
      </c>
      <c r="HF45" s="133">
        <v>1.1147824690592441</v>
      </c>
      <c r="HG45" s="133">
        <v>1.1410387795743067</v>
      </c>
      <c r="HH45" s="59"/>
      <c r="HI45" s="61"/>
      <c r="HJ45" s="61"/>
      <c r="HK45" s="75"/>
      <c r="HM45" s="59">
        <v>57</v>
      </c>
      <c r="HN45" s="133">
        <v>1.1486209897857578</v>
      </c>
      <c r="HO45" s="172">
        <v>1.1830742521748152</v>
      </c>
      <c r="HP45" s="172">
        <v>1.1939344317279146</v>
      </c>
      <c r="HQ45" s="172">
        <v>1.2808505285450809</v>
      </c>
      <c r="HR45" s="172">
        <v>1.2160833306302334</v>
      </c>
      <c r="HS45" s="59">
        <v>57</v>
      </c>
      <c r="HT45" s="133">
        <v>1.0525047050836134</v>
      </c>
      <c r="HU45" s="172">
        <v>1.0723305216356718</v>
      </c>
      <c r="HV45" s="172">
        <v>1.0825293031566141</v>
      </c>
      <c r="HW45" s="172">
        <v>1.1594602622041961</v>
      </c>
      <c r="HX45" s="172">
        <v>1.1309578989978606</v>
      </c>
      <c r="HY45" s="59">
        <v>57</v>
      </c>
      <c r="HZ45" s="133">
        <v>1.4908530280033487</v>
      </c>
      <c r="IA45" s="172">
        <v>1.5450243666409771</v>
      </c>
      <c r="IB45" s="172">
        <v>1.5259860776638068</v>
      </c>
      <c r="IC45" s="172">
        <v>1.6489480786384267</v>
      </c>
      <c r="ID45" s="172">
        <v>1.5205827873042754</v>
      </c>
      <c r="IE45" s="59"/>
      <c r="IF45" s="61"/>
      <c r="IG45" s="61"/>
      <c r="IH45" s="61"/>
      <c r="II45" s="75"/>
      <c r="IJ45" s="59"/>
      <c r="IK45" s="61"/>
      <c r="IL45" s="61"/>
      <c r="IM45" s="61"/>
      <c r="IN45" s="61"/>
      <c r="IO45" s="75"/>
      <c r="IP45" s="59"/>
      <c r="IQ45" s="61"/>
      <c r="IR45" s="61"/>
      <c r="IS45" s="61"/>
      <c r="IT45" s="61"/>
      <c r="IU45" s="75"/>
      <c r="IW45">
        <v>1937</v>
      </c>
      <c r="IX45" s="76">
        <v>0.87154996395111084</v>
      </c>
      <c r="IY45" s="76">
        <v>0.7638126015663147</v>
      </c>
      <c r="IZ45" s="118">
        <v>0.44893720746040344</v>
      </c>
      <c r="JA45" s="114">
        <v>0.26165949649628234</v>
      </c>
      <c r="JB45" s="114">
        <v>0.52558499574661255</v>
      </c>
      <c r="JC45" s="114">
        <v>0.42636778950691223</v>
      </c>
      <c r="JD45" s="114">
        <v>0.17311844229698181</v>
      </c>
      <c r="JE45" s="114">
        <v>6.006160761411964E-2</v>
      </c>
    </row>
    <row r="46" spans="1:265" x14ac:dyDescent="0.3">
      <c r="A46" s="74">
        <v>1934</v>
      </c>
      <c r="B46" s="123"/>
      <c r="C46" s="123"/>
      <c r="D46" s="123"/>
      <c r="E46" s="122"/>
      <c r="F46" s="122"/>
      <c r="G46" s="122"/>
      <c r="H46" s="122"/>
      <c r="I46" s="122"/>
      <c r="J46" s="122"/>
      <c r="K46" s="174"/>
      <c r="L46">
        <v>1934</v>
      </c>
      <c r="M46" s="78"/>
      <c r="N46" s="78"/>
      <c r="O46" s="78"/>
      <c r="Q46" s="118"/>
      <c r="U46" s="78"/>
      <c r="V46" s="117"/>
      <c r="W46" s="117"/>
      <c r="X46" s="117"/>
      <c r="Y46" s="171"/>
      <c r="Z46" s="114"/>
      <c r="AA46" s="74">
        <v>1934</v>
      </c>
      <c r="AO46" s="114">
        <v>0.15048369765281677</v>
      </c>
      <c r="AP46" s="114">
        <v>0.37721484899520874</v>
      </c>
      <c r="AQ46" s="114">
        <v>0.47230145335197449</v>
      </c>
      <c r="AR46" s="114">
        <v>0.17553800344467163</v>
      </c>
      <c r="AS46" s="114">
        <f t="shared" si="9"/>
        <v>0.29676344990730286</v>
      </c>
      <c r="AT46" s="114">
        <v>6.9274835288524628E-2</v>
      </c>
      <c r="AU46" s="111">
        <v>6036.3854893435728</v>
      </c>
      <c r="AV46" s="57">
        <f t="shared" si="10"/>
        <v>0.15949833263794091</v>
      </c>
      <c r="AW46" s="57">
        <f t="shared" si="10"/>
        <v>0.36310843986300273</v>
      </c>
      <c r="AX46" s="57">
        <v>0.48026533993694509</v>
      </c>
      <c r="AY46" s="57">
        <v>0.17151700739952933</v>
      </c>
      <c r="AZ46" s="57">
        <f t="shared" si="7"/>
        <v>0.30874833253741574</v>
      </c>
      <c r="BA46" s="112">
        <v>10546.576080247763</v>
      </c>
      <c r="BB46" s="111">
        <f>DataG10.6!BA46*$BF$26</f>
        <v>8636.0849164630417</v>
      </c>
      <c r="BC46" s="57">
        <f t="shared" si="8"/>
        <v>0.69897245658578</v>
      </c>
      <c r="BD46" s="110"/>
      <c r="BJ46" s="74">
        <v>1934</v>
      </c>
      <c r="BK46" s="61"/>
      <c r="BL46" s="61"/>
      <c r="BM46" s="61"/>
      <c r="BN46" s="61"/>
      <c r="BO46" s="61"/>
      <c r="BP46" s="61"/>
      <c r="BQ46" s="61"/>
      <c r="BR46" s="61"/>
      <c r="BS46" s="75"/>
      <c r="BT46" s="60"/>
      <c r="BU46" s="62"/>
      <c r="BV46" s="62"/>
      <c r="BW46" s="62"/>
      <c r="BX46" s="62"/>
      <c r="BY46" s="62"/>
      <c r="BZ46" s="62"/>
      <c r="CA46" s="60"/>
      <c r="CB46" s="62"/>
      <c r="CC46" s="62"/>
      <c r="CD46" s="62"/>
      <c r="CE46" s="62"/>
      <c r="CF46" s="62"/>
      <c r="CG46" s="170"/>
      <c r="CH46" s="62"/>
      <c r="DF46" s="59"/>
      <c r="DG46" s="61"/>
      <c r="DH46" s="61"/>
      <c r="DI46" s="61"/>
      <c r="DJ46" s="61"/>
      <c r="DK46" s="61"/>
      <c r="DL46" s="61"/>
      <c r="DM46" s="75"/>
      <c r="DV46" s="59"/>
      <c r="DW46" s="61"/>
      <c r="DX46" s="61"/>
      <c r="DY46" s="61"/>
      <c r="DZ46" s="61"/>
      <c r="EA46" s="61"/>
      <c r="EB46" s="61"/>
      <c r="EC46" s="75"/>
      <c r="EL46" s="59"/>
      <c r="EM46" s="61"/>
      <c r="EN46" s="61"/>
      <c r="EO46" s="61"/>
      <c r="EP46" s="61"/>
      <c r="EQ46" s="61"/>
      <c r="ER46" s="61"/>
      <c r="ES46" s="75"/>
      <c r="ET46" s="59"/>
      <c r="EU46" s="61"/>
      <c r="EV46" s="61"/>
      <c r="EW46" s="61"/>
      <c r="EX46" s="61"/>
      <c r="EY46" s="61"/>
      <c r="EZ46" s="61"/>
      <c r="FA46" s="75"/>
      <c r="FB46" s="59"/>
      <c r="FC46" s="61"/>
      <c r="FD46" s="61"/>
      <c r="FE46" s="61"/>
      <c r="FF46" s="61"/>
      <c r="FG46" s="61"/>
      <c r="FH46" s="61"/>
      <c r="FI46" s="75"/>
      <c r="FK46" s="84">
        <v>1934</v>
      </c>
      <c r="FL46" s="59"/>
      <c r="FM46" s="61"/>
      <c r="FN46" s="61"/>
      <c r="FO46" s="59"/>
      <c r="FP46" s="61"/>
      <c r="FQ46" s="75"/>
      <c r="FR46" s="61"/>
      <c r="FS46" s="61"/>
      <c r="FT46" s="61"/>
      <c r="FU46" s="59"/>
      <c r="FV46" s="61"/>
      <c r="FW46" s="75"/>
      <c r="FX46" s="61"/>
      <c r="FY46" s="61"/>
      <c r="FZ46" s="75"/>
      <c r="GC46" s="59"/>
      <c r="GD46" s="61"/>
      <c r="GE46" s="61"/>
      <c r="GF46" s="61"/>
      <c r="GG46" s="61"/>
      <c r="GH46" s="61"/>
      <c r="GI46" s="61"/>
      <c r="GJ46" s="75"/>
      <c r="GK46" s="74">
        <v>1934</v>
      </c>
      <c r="GL46" s="84"/>
      <c r="GM46" s="61"/>
      <c r="GN46" s="61"/>
      <c r="GO46" s="61"/>
      <c r="GP46" s="75"/>
      <c r="GQ46" s="61">
        <v>58</v>
      </c>
      <c r="GR46" s="134">
        <v>2.1108689308166504</v>
      </c>
      <c r="GS46" s="133">
        <v>2.335268497467041</v>
      </c>
      <c r="GT46" s="133">
        <v>1.7672494649887085</v>
      </c>
      <c r="GU46" s="132">
        <v>1.540136456489563</v>
      </c>
      <c r="GV46" s="134">
        <v>2.4129649362991654</v>
      </c>
      <c r="GW46" s="133">
        <v>2.3056327020400555</v>
      </c>
      <c r="GX46" s="133">
        <v>1.6926718522762294</v>
      </c>
      <c r="GY46" s="132">
        <v>1.478165290215586</v>
      </c>
      <c r="GZ46" s="134">
        <v>3.4956486471708144</v>
      </c>
      <c r="HA46" s="133">
        <v>3.0869502686155377</v>
      </c>
      <c r="HB46" s="133">
        <v>2.0630913404767099</v>
      </c>
      <c r="HC46" s="132">
        <v>1.6131098937279698</v>
      </c>
      <c r="HD46" s="134">
        <v>0.96063031518539321</v>
      </c>
      <c r="HE46" s="133">
        <v>1.0151147585016964</v>
      </c>
      <c r="HF46" s="133">
        <v>1.1136846712504549</v>
      </c>
      <c r="HG46" s="133">
        <v>1.1452514036680408</v>
      </c>
      <c r="HH46" s="59"/>
      <c r="HI46" s="61"/>
      <c r="HJ46" s="61"/>
      <c r="HK46" s="75"/>
      <c r="HM46" s="59">
        <v>58</v>
      </c>
      <c r="HN46" s="133">
        <v>1.14086389081073</v>
      </c>
      <c r="HO46" s="172">
        <v>1.205170216589396</v>
      </c>
      <c r="HP46" s="172">
        <v>1.1881215986896589</v>
      </c>
      <c r="HQ46" s="172">
        <v>1.2715931842150257</v>
      </c>
      <c r="HR46" s="172">
        <v>1.2094022407061049</v>
      </c>
      <c r="HS46" s="59">
        <v>58</v>
      </c>
      <c r="HT46" s="133">
        <v>1.0384000619253957</v>
      </c>
      <c r="HU46" s="172">
        <v>1.0913311773553382</v>
      </c>
      <c r="HV46" s="172">
        <v>1.0850401983428948</v>
      </c>
      <c r="HW46" s="172">
        <v>1.1518698802633602</v>
      </c>
      <c r="HX46" s="172">
        <v>1.1213965613723571</v>
      </c>
      <c r="HY46" s="59">
        <v>58</v>
      </c>
      <c r="HZ46" s="133">
        <v>1.5080014353410898</v>
      </c>
      <c r="IA46" s="172">
        <v>1.5709694284668669</v>
      </c>
      <c r="IB46" s="172">
        <v>1.4982587641338865</v>
      </c>
      <c r="IC46" s="172">
        <v>1.6316103063240501</v>
      </c>
      <c r="ID46" s="172">
        <v>1.5246341301101853</v>
      </c>
      <c r="IE46" s="59"/>
      <c r="IF46" s="61"/>
      <c r="IG46" s="61"/>
      <c r="IH46" s="61"/>
      <c r="II46" s="75"/>
      <c r="IJ46" s="59"/>
      <c r="IK46" s="61"/>
      <c r="IL46" s="61"/>
      <c r="IM46" s="61"/>
      <c r="IN46" s="61"/>
      <c r="IO46" s="75"/>
      <c r="IP46" s="59"/>
      <c r="IQ46" s="61"/>
      <c r="IR46" s="61"/>
      <c r="IS46" s="61"/>
      <c r="IT46" s="61"/>
      <c r="IU46" s="75"/>
      <c r="IW46">
        <v>1938</v>
      </c>
      <c r="IX46" s="76">
        <v>0.8550713062286377</v>
      </c>
      <c r="IY46" s="76">
        <v>0.74733394384384155</v>
      </c>
      <c r="IZ46" s="118">
        <v>0.43661791086196899</v>
      </c>
      <c r="JA46" s="114">
        <v>0.27071576267488462</v>
      </c>
      <c r="JB46" s="114">
        <v>0.49615955352783203</v>
      </c>
      <c r="JC46" s="114">
        <v>0.39694234728813171</v>
      </c>
      <c r="JD46" s="114">
        <v>0.16403932869434357</v>
      </c>
      <c r="JE46" s="114">
        <v>6.1131947575389187E-2</v>
      </c>
    </row>
    <row r="47" spans="1:265" x14ac:dyDescent="0.3">
      <c r="A47" s="74">
        <v>1935</v>
      </c>
      <c r="B47" s="123"/>
      <c r="C47" s="123"/>
      <c r="D47" s="123"/>
      <c r="E47" s="122"/>
      <c r="F47" s="122"/>
      <c r="G47" s="122"/>
      <c r="H47" s="122"/>
      <c r="I47" s="122"/>
      <c r="J47" s="122"/>
      <c r="K47" s="174"/>
      <c r="L47">
        <v>1935</v>
      </c>
      <c r="M47" s="78"/>
      <c r="N47" s="78"/>
      <c r="O47" s="78"/>
      <c r="Q47" s="118"/>
      <c r="U47" s="78"/>
      <c r="V47" s="117"/>
      <c r="W47" s="117"/>
      <c r="X47" s="117"/>
      <c r="Y47" s="171"/>
      <c r="Z47" s="114"/>
      <c r="AA47" s="74">
        <v>1935</v>
      </c>
      <c r="AO47" s="114">
        <v>0.14749117195606232</v>
      </c>
      <c r="AP47" s="114">
        <v>0.37014496326446533</v>
      </c>
      <c r="AQ47" s="114">
        <v>0.48236384987831116</v>
      </c>
      <c r="AR47" s="114">
        <v>0.18275156617164612</v>
      </c>
      <c r="AS47" s="114">
        <f t="shared" si="9"/>
        <v>0.29961228370666504</v>
      </c>
      <c r="AT47" s="114">
        <v>7.2591967880725861E-2</v>
      </c>
      <c r="AU47" s="111">
        <v>6462.2596454070317</v>
      </c>
      <c r="AV47" s="57">
        <f t="shared" si="10"/>
        <v>0.16322421300276904</v>
      </c>
      <c r="AW47" s="57">
        <f t="shared" si="10"/>
        <v>0.37159065145740228</v>
      </c>
      <c r="AX47" s="57">
        <v>0.47062032486939315</v>
      </c>
      <c r="AY47" s="57">
        <v>0.17361282732280722</v>
      </c>
      <c r="AZ47" s="57">
        <f t="shared" si="7"/>
        <v>0.29700749754658595</v>
      </c>
      <c r="BA47" s="112">
        <v>11578.340616301633</v>
      </c>
      <c r="BB47" s="111">
        <f>DataG10.6!BA47*$BF$26</f>
        <v>9480.9473703398253</v>
      </c>
      <c r="BC47" s="57">
        <f t="shared" si="8"/>
        <v>0.68160484316404402</v>
      </c>
      <c r="BD47" s="110"/>
      <c r="BJ47" s="74">
        <v>1935</v>
      </c>
      <c r="BK47" s="61"/>
      <c r="BL47" s="61"/>
      <c r="BM47" s="61"/>
      <c r="BN47" s="61"/>
      <c r="BO47" s="61"/>
      <c r="BP47" s="61"/>
      <c r="BQ47" s="61"/>
      <c r="BR47" s="61"/>
      <c r="BS47" s="75"/>
      <c r="BT47" s="60"/>
      <c r="BU47" s="62"/>
      <c r="BV47" s="62"/>
      <c r="BW47" s="62"/>
      <c r="BX47" s="62"/>
      <c r="BY47" s="62"/>
      <c r="BZ47" s="62"/>
      <c r="CA47" s="60"/>
      <c r="CB47" s="62"/>
      <c r="CC47" s="62"/>
      <c r="CD47" s="62"/>
      <c r="CE47" s="62"/>
      <c r="CF47" s="62"/>
      <c r="CG47" s="170"/>
      <c r="CH47" s="62"/>
      <c r="DF47" s="59"/>
      <c r="DG47" s="61"/>
      <c r="DH47" s="61"/>
      <c r="DI47" s="61"/>
      <c r="DJ47" s="61"/>
      <c r="DK47" s="61"/>
      <c r="DL47" s="61"/>
      <c r="DM47" s="75"/>
      <c r="DV47" s="59"/>
      <c r="DW47" s="61"/>
      <c r="DX47" s="61"/>
      <c r="DY47" s="61"/>
      <c r="DZ47" s="61"/>
      <c r="EA47" s="61"/>
      <c r="EB47" s="61"/>
      <c r="EC47" s="75"/>
      <c r="EL47" s="59"/>
      <c r="EM47" s="61"/>
      <c r="EN47" s="61"/>
      <c r="EO47" s="61"/>
      <c r="EP47" s="61"/>
      <c r="EQ47" s="61"/>
      <c r="ER47" s="61"/>
      <c r="ES47" s="75"/>
      <c r="ET47" s="59"/>
      <c r="EU47" s="61"/>
      <c r="EV47" s="61"/>
      <c r="EW47" s="61"/>
      <c r="EX47" s="61"/>
      <c r="EY47" s="61"/>
      <c r="EZ47" s="61"/>
      <c r="FA47" s="75"/>
      <c r="FB47" s="59"/>
      <c r="FC47" s="61"/>
      <c r="FD47" s="61"/>
      <c r="FE47" s="61"/>
      <c r="FF47" s="61"/>
      <c r="FG47" s="61"/>
      <c r="FH47" s="61"/>
      <c r="FI47" s="75"/>
      <c r="FK47" s="84">
        <v>1935</v>
      </c>
      <c r="FL47" s="59"/>
      <c r="FM47" s="61"/>
      <c r="FN47" s="61"/>
      <c r="FO47" s="59"/>
      <c r="FP47" s="61"/>
      <c r="FQ47" s="75"/>
      <c r="FR47" s="61"/>
      <c r="FS47" s="61"/>
      <c r="FT47" s="61"/>
      <c r="FU47" s="59"/>
      <c r="FV47" s="61"/>
      <c r="FW47" s="75"/>
      <c r="FX47" s="61"/>
      <c r="FY47" s="61"/>
      <c r="FZ47" s="75"/>
      <c r="GC47" s="59"/>
      <c r="GD47" s="61"/>
      <c r="GE47" s="61"/>
      <c r="GF47" s="61"/>
      <c r="GG47" s="61"/>
      <c r="GH47" s="61"/>
      <c r="GI47" s="61"/>
      <c r="GJ47" s="75"/>
      <c r="GK47" s="74">
        <v>1935</v>
      </c>
      <c r="GL47" s="84"/>
      <c r="GM47" s="61"/>
      <c r="GN47" s="61"/>
      <c r="GO47" s="61"/>
      <c r="GP47" s="75"/>
      <c r="GQ47" s="61">
        <v>59</v>
      </c>
      <c r="GR47" s="134">
        <v>2.3625400066375732</v>
      </c>
      <c r="GS47" s="133">
        <v>2.4789361953735352</v>
      </c>
      <c r="GT47" s="133">
        <v>1.6486362218856812</v>
      </c>
      <c r="GU47" s="132">
        <v>1.4893413782119751</v>
      </c>
      <c r="GV47" s="134">
        <v>2.3995978896605483</v>
      </c>
      <c r="GW47" s="133">
        <v>2.2739080779991236</v>
      </c>
      <c r="GX47" s="133">
        <v>1.6963634441304671</v>
      </c>
      <c r="GY47" s="132">
        <v>1.4790472221813282</v>
      </c>
      <c r="GZ47" s="134">
        <v>3.4643724025286531</v>
      </c>
      <c r="HA47" s="133">
        <v>3.0224300872703691</v>
      </c>
      <c r="HB47" s="133">
        <v>2.0668418066208241</v>
      </c>
      <c r="HC47" s="132">
        <v>1.6139121640250791</v>
      </c>
      <c r="HD47" s="134">
        <v>0.95950580352821413</v>
      </c>
      <c r="HE47" s="133">
        <v>1.0170346364117786</v>
      </c>
      <c r="HF47" s="133">
        <v>1.1090371424926448</v>
      </c>
      <c r="HG47" s="133">
        <v>1.1488524070535322</v>
      </c>
      <c r="HH47" s="59"/>
      <c r="HI47" s="61"/>
      <c r="HJ47" s="61"/>
      <c r="HK47" s="75"/>
      <c r="HM47" s="59">
        <v>59</v>
      </c>
      <c r="HN47" s="133">
        <v>1.1304845423200147</v>
      </c>
      <c r="HO47" s="172">
        <v>1.2256818435086458</v>
      </c>
      <c r="HP47" s="172">
        <v>1.1890932625553805</v>
      </c>
      <c r="HQ47" s="172">
        <v>1.2609363595033567</v>
      </c>
      <c r="HR47" s="172">
        <v>1.2017920412344716</v>
      </c>
      <c r="HS47" s="59">
        <v>59</v>
      </c>
      <c r="HT47" s="133">
        <v>1.0245183272616192</v>
      </c>
      <c r="HU47" s="172">
        <v>1.1106933112188215</v>
      </c>
      <c r="HV47" s="172">
        <v>1.0967994026363572</v>
      </c>
      <c r="HW47" s="172">
        <v>1.1517164040353765</v>
      </c>
      <c r="HX47" s="172">
        <v>1.1173485771688589</v>
      </c>
      <c r="HY47" s="59">
        <v>59</v>
      </c>
      <c r="HZ47" s="133">
        <v>1.5195738257685703</v>
      </c>
      <c r="IA47" s="172">
        <v>1.5989179211102458</v>
      </c>
      <c r="IB47" s="172">
        <v>1.4705295492317283</v>
      </c>
      <c r="IC47" s="172">
        <v>1.5885336198220874</v>
      </c>
      <c r="ID47" s="172">
        <v>1.5160024660588662</v>
      </c>
      <c r="IE47" s="59"/>
      <c r="IF47" s="61"/>
      <c r="IG47" s="61"/>
      <c r="IH47" s="61"/>
      <c r="II47" s="75"/>
      <c r="IJ47" s="59"/>
      <c r="IK47" s="61"/>
      <c r="IL47" s="61"/>
      <c r="IM47" s="61"/>
      <c r="IN47" s="61"/>
      <c r="IO47" s="75"/>
      <c r="IP47" s="59"/>
      <c r="IQ47" s="61"/>
      <c r="IR47" s="61"/>
      <c r="IS47" s="61"/>
      <c r="IT47" s="61"/>
      <c r="IU47" s="75"/>
      <c r="IW47">
        <v>1939</v>
      </c>
      <c r="IX47" s="76">
        <v>0.86346513032913208</v>
      </c>
      <c r="IY47" s="76">
        <v>0.75572776794433594</v>
      </c>
      <c r="IZ47" s="118">
        <v>0.41080799698829651</v>
      </c>
      <c r="JA47" s="114">
        <v>0.24636888878275992</v>
      </c>
      <c r="JB47" s="114">
        <v>0.49915212392807007</v>
      </c>
      <c r="JC47" s="114">
        <v>0.39993491768836975</v>
      </c>
      <c r="JD47" s="114">
        <v>0.16274382174015045</v>
      </c>
      <c r="JE47" s="114">
        <v>5.563403417835721E-2</v>
      </c>
    </row>
    <row r="48" spans="1:265" x14ac:dyDescent="0.3">
      <c r="A48" s="74">
        <v>1936</v>
      </c>
      <c r="B48" s="123"/>
      <c r="C48" s="123"/>
      <c r="D48" s="123"/>
      <c r="E48" s="122"/>
      <c r="F48" s="122"/>
      <c r="G48" s="122"/>
      <c r="H48" s="122"/>
      <c r="I48" s="122"/>
      <c r="J48" s="122"/>
      <c r="K48" s="174"/>
      <c r="L48">
        <v>1936</v>
      </c>
      <c r="M48" s="78"/>
      <c r="N48" s="78"/>
      <c r="O48" s="78"/>
      <c r="Q48" s="118"/>
      <c r="U48" s="78"/>
      <c r="V48" s="117"/>
      <c r="W48" s="117"/>
      <c r="X48" s="117"/>
      <c r="Y48" s="171"/>
      <c r="Z48" s="114"/>
      <c r="AA48" s="74">
        <v>1936</v>
      </c>
      <c r="AO48" s="114">
        <v>0.15536744892597198</v>
      </c>
      <c r="AP48" s="114">
        <v>0.38844358921051025</v>
      </c>
      <c r="AQ48" s="114">
        <v>0.45618894696235657</v>
      </c>
      <c r="AR48" s="114">
        <v>0.17187647521495819</v>
      </c>
      <c r="AS48" s="114">
        <f t="shared" si="9"/>
        <v>0.28431247174739838</v>
      </c>
      <c r="AT48" s="114">
        <v>6.9382049143314362E-2</v>
      </c>
      <c r="AU48" s="111">
        <v>6856.8866273529738</v>
      </c>
      <c r="AV48" s="57">
        <f t="shared" si="10"/>
        <v>0.16339636681732081</v>
      </c>
      <c r="AW48" s="57">
        <f t="shared" si="10"/>
        <v>0.37198257093382875</v>
      </c>
      <c r="AX48" s="57">
        <v>0.47739322749905633</v>
      </c>
      <c r="AY48" s="57">
        <v>0.19243720545539639</v>
      </c>
      <c r="AZ48" s="57">
        <f t="shared" si="7"/>
        <v>0.28495602204365994</v>
      </c>
      <c r="BA48" s="112">
        <v>12799.545848970252</v>
      </c>
      <c r="BB48" s="111">
        <f>DataG10.6!BA48*$BF$26</f>
        <v>10480.933717520989</v>
      </c>
      <c r="BC48" s="57">
        <f t="shared" si="8"/>
        <v>0.6542247868517963</v>
      </c>
      <c r="BD48" s="110"/>
      <c r="BJ48" s="74">
        <v>1936</v>
      </c>
      <c r="BK48" s="61"/>
      <c r="BL48" s="61"/>
      <c r="BM48" s="61"/>
      <c r="BN48" s="61"/>
      <c r="BO48" s="61"/>
      <c r="BP48" s="61"/>
      <c r="BQ48" s="61"/>
      <c r="BR48" s="61"/>
      <c r="BS48" s="75"/>
      <c r="BT48" s="60"/>
      <c r="BU48" s="62"/>
      <c r="BV48" s="62"/>
      <c r="BW48" s="62"/>
      <c r="BX48" s="62"/>
      <c r="BY48" s="62"/>
      <c r="BZ48" s="62"/>
      <c r="CA48" s="60"/>
      <c r="CB48" s="62"/>
      <c r="CC48" s="62"/>
      <c r="CD48" s="62"/>
      <c r="CE48" s="62"/>
      <c r="CF48" s="62"/>
      <c r="CG48" s="170"/>
      <c r="CH48" s="62"/>
      <c r="DF48" s="59"/>
      <c r="DG48" s="61"/>
      <c r="DH48" s="61"/>
      <c r="DI48" s="61"/>
      <c r="DJ48" s="61"/>
      <c r="DK48" s="61"/>
      <c r="DL48" s="61"/>
      <c r="DM48" s="75"/>
      <c r="DV48" s="59"/>
      <c r="DW48" s="61"/>
      <c r="DX48" s="61"/>
      <c r="DY48" s="61"/>
      <c r="DZ48" s="61"/>
      <c r="EA48" s="61"/>
      <c r="EB48" s="61"/>
      <c r="EC48" s="75"/>
      <c r="EL48" s="59"/>
      <c r="EM48" s="61"/>
      <c r="EN48" s="61"/>
      <c r="EO48" s="61"/>
      <c r="EP48" s="61"/>
      <c r="EQ48" s="61"/>
      <c r="ER48" s="61"/>
      <c r="ES48" s="75"/>
      <c r="ET48" s="59"/>
      <c r="EU48" s="61"/>
      <c r="EV48" s="61"/>
      <c r="EW48" s="61"/>
      <c r="EX48" s="61"/>
      <c r="EY48" s="61"/>
      <c r="EZ48" s="61"/>
      <c r="FA48" s="75"/>
      <c r="FB48" s="59"/>
      <c r="FC48" s="61"/>
      <c r="FD48" s="61"/>
      <c r="FE48" s="61"/>
      <c r="FF48" s="61"/>
      <c r="FG48" s="61"/>
      <c r="FH48" s="61"/>
      <c r="FI48" s="75"/>
      <c r="FK48" s="84">
        <v>1936</v>
      </c>
      <c r="FL48" s="59"/>
      <c r="FM48" s="61"/>
      <c r="FN48" s="61"/>
      <c r="FO48" s="59"/>
      <c r="FP48" s="61"/>
      <c r="FQ48" s="75"/>
      <c r="FR48" s="61"/>
      <c r="FS48" s="61"/>
      <c r="FT48" s="61"/>
      <c r="FU48" s="59"/>
      <c r="FV48" s="61"/>
      <c r="FW48" s="75"/>
      <c r="FX48" s="61"/>
      <c r="FY48" s="61"/>
      <c r="FZ48" s="75"/>
      <c r="GC48" s="59"/>
      <c r="GD48" s="61"/>
      <c r="GE48" s="61"/>
      <c r="GF48" s="61"/>
      <c r="GG48" s="61"/>
      <c r="GH48" s="61"/>
      <c r="GI48" s="61"/>
      <c r="GJ48" s="75"/>
      <c r="GK48" s="74">
        <v>1936</v>
      </c>
      <c r="GL48" s="84"/>
      <c r="GM48" s="61"/>
      <c r="GN48" s="61"/>
      <c r="GO48" s="61"/>
      <c r="GP48" s="75"/>
      <c r="GQ48" s="61">
        <v>60</v>
      </c>
      <c r="GR48" s="134">
        <v>2.3647475242614746</v>
      </c>
      <c r="GS48" s="133">
        <v>2.2388308048248291</v>
      </c>
      <c r="GT48" s="133">
        <v>1.7608215808868408</v>
      </c>
      <c r="GU48" s="132">
        <v>1.4318904876708984</v>
      </c>
      <c r="GV48" s="134">
        <v>2.3709888827683185</v>
      </c>
      <c r="GW48" s="133">
        <v>2.2506686812439725</v>
      </c>
      <c r="GX48" s="133">
        <v>1.6970619484424614</v>
      </c>
      <c r="GY48" s="132">
        <v>1.4813358446347678</v>
      </c>
      <c r="GZ48" s="134">
        <v>3.4109637619877775</v>
      </c>
      <c r="HA48" s="133">
        <v>2.9501778029584815</v>
      </c>
      <c r="HB48" s="133">
        <v>2.0665902337103783</v>
      </c>
      <c r="HC48" s="132">
        <v>1.6160292097289735</v>
      </c>
      <c r="HD48" s="134">
        <v>0.95472813033250681</v>
      </c>
      <c r="HE48" s="133">
        <v>1.0168311763217714</v>
      </c>
      <c r="HF48" s="133">
        <v>1.100507013406697</v>
      </c>
      <c r="HG48" s="133">
        <v>1.1510203380754707</v>
      </c>
      <c r="HH48" s="59"/>
      <c r="HI48" s="61"/>
      <c r="HJ48" s="61"/>
      <c r="HK48" s="75"/>
      <c r="HM48" s="59">
        <v>60</v>
      </c>
      <c r="HN48" s="133">
        <v>1.1180434664267298</v>
      </c>
      <c r="HO48" s="172">
        <v>1.2389053215448023</v>
      </c>
      <c r="HP48" s="172">
        <v>1.1950775678060472</v>
      </c>
      <c r="HQ48" s="172">
        <v>1.2470379227965898</v>
      </c>
      <c r="HR48" s="172">
        <v>1.1941885075630512</v>
      </c>
      <c r="HS48" s="59">
        <v>60</v>
      </c>
      <c r="HT48" s="133">
        <v>1.00956896543721</v>
      </c>
      <c r="HU48" s="172">
        <v>1.1372733026630282</v>
      </c>
      <c r="HV48" s="172">
        <v>1.1139085545435785</v>
      </c>
      <c r="HW48" s="172">
        <v>1.1516243576636274</v>
      </c>
      <c r="HX48" s="172">
        <v>1.1172505462413347</v>
      </c>
      <c r="HY48" s="59">
        <v>60</v>
      </c>
      <c r="HZ48" s="133">
        <v>1.5210734093471223</v>
      </c>
      <c r="IA48" s="172">
        <v>1.62066527182097</v>
      </c>
      <c r="IB48" s="172">
        <v>1.4465378233381199</v>
      </c>
      <c r="IC48" s="172">
        <v>1.5343754905023217</v>
      </c>
      <c r="ID48" s="172">
        <v>1.4992083015161026</v>
      </c>
      <c r="IE48" s="59"/>
      <c r="IF48" s="61"/>
      <c r="IG48" s="61"/>
      <c r="IH48" s="61"/>
      <c r="II48" s="75"/>
      <c r="IJ48" s="59"/>
      <c r="IK48" s="61"/>
      <c r="IL48" s="61"/>
      <c r="IM48" s="61"/>
      <c r="IN48" s="61"/>
      <c r="IO48" s="75"/>
      <c r="IP48" s="59"/>
      <c r="IQ48" s="61"/>
      <c r="IR48" s="61"/>
      <c r="IS48" s="61"/>
      <c r="IT48" s="61"/>
      <c r="IU48" s="75"/>
      <c r="IW48">
        <v>1940</v>
      </c>
      <c r="IX48" s="76">
        <v>0.83181726932525635</v>
      </c>
      <c r="IY48" s="76">
        <v>0.72407990694046021</v>
      </c>
      <c r="IZ48" s="118">
        <v>0.42153161764144897</v>
      </c>
      <c r="JA48" s="114">
        <v>0.25299078787154883</v>
      </c>
      <c r="JB48" s="114">
        <v>0.44706857204437256</v>
      </c>
      <c r="JC48" s="114">
        <v>0.34785136580467224</v>
      </c>
      <c r="JD48" s="114">
        <v>0.16679997742176056</v>
      </c>
      <c r="JE48" s="114">
        <v>5.712936486743686E-2</v>
      </c>
    </row>
    <row r="49" spans="1:265" x14ac:dyDescent="0.3">
      <c r="A49" s="74">
        <v>1937</v>
      </c>
      <c r="B49" s="123"/>
      <c r="C49" s="123"/>
      <c r="D49" s="123"/>
      <c r="E49" s="122"/>
      <c r="F49" s="122"/>
      <c r="G49" s="122"/>
      <c r="H49" s="122"/>
      <c r="I49" s="122"/>
      <c r="J49" s="122"/>
      <c r="K49" s="174"/>
      <c r="L49">
        <v>1937</v>
      </c>
      <c r="M49" s="78"/>
      <c r="N49" s="78"/>
      <c r="O49" s="78"/>
      <c r="Q49" s="118"/>
      <c r="U49" s="78"/>
      <c r="V49" s="117"/>
      <c r="W49" s="117"/>
      <c r="X49" s="117"/>
      <c r="Y49" s="171"/>
      <c r="Z49" s="114"/>
      <c r="AA49" s="74">
        <v>1937</v>
      </c>
      <c r="AO49" s="114">
        <v>0.16003039479255676</v>
      </c>
      <c r="AP49" s="114">
        <v>0.39103239774703979</v>
      </c>
      <c r="AQ49" s="114">
        <v>0.44893720746040344</v>
      </c>
      <c r="AR49" s="114">
        <v>0.17311844229698181</v>
      </c>
      <c r="AS49" s="114">
        <f t="shared" si="9"/>
        <v>0.27581876516342163</v>
      </c>
      <c r="AT49" s="114">
        <v>7.2443924844264984E-2</v>
      </c>
      <c r="AU49" s="111">
        <v>6603.658372089606</v>
      </c>
      <c r="AV49" s="57">
        <f t="shared" si="10"/>
        <v>0.15910566482253555</v>
      </c>
      <c r="AW49" s="57">
        <f t="shared" si="10"/>
        <v>0.36221450576677672</v>
      </c>
      <c r="AX49" s="57">
        <v>0.46518513553982865</v>
      </c>
      <c r="AY49" s="57">
        <v>0.19041947899912692</v>
      </c>
      <c r="AZ49" s="57">
        <f t="shared" si="7"/>
        <v>0.27476565654070173</v>
      </c>
      <c r="BA49" s="112">
        <v>13627.432300639301</v>
      </c>
      <c r="BB49" s="111">
        <f>DataG10.6!BA49*$BF$26</f>
        <v>11158.850194243092</v>
      </c>
      <c r="BC49" s="57">
        <f t="shared" si="8"/>
        <v>0.59178663187865599</v>
      </c>
      <c r="BD49" s="110"/>
      <c r="BJ49" s="74">
        <v>1937</v>
      </c>
      <c r="BK49" s="61"/>
      <c r="BL49" s="61"/>
      <c r="BM49" s="61"/>
      <c r="BN49" s="61"/>
      <c r="BO49" s="61"/>
      <c r="BP49" s="61"/>
      <c r="BQ49" s="61"/>
      <c r="BR49" s="61"/>
      <c r="BS49" s="75"/>
      <c r="BT49" s="60"/>
      <c r="BU49" s="62"/>
      <c r="BV49" s="62"/>
      <c r="BW49" s="62"/>
      <c r="BX49" s="62"/>
      <c r="BY49" s="62"/>
      <c r="BZ49" s="62"/>
      <c r="CA49" s="60"/>
      <c r="CB49" s="62"/>
      <c r="CC49" s="62"/>
      <c r="CD49" s="62"/>
      <c r="CE49" s="62"/>
      <c r="CF49" s="62"/>
      <c r="CG49" s="170"/>
      <c r="CH49" s="62"/>
      <c r="DF49" s="59"/>
      <c r="DG49" s="61"/>
      <c r="DH49" s="61"/>
      <c r="DI49" s="61"/>
      <c r="DJ49" s="61"/>
      <c r="DK49" s="61"/>
      <c r="DL49" s="61"/>
      <c r="DM49" s="75"/>
      <c r="DV49" s="59"/>
      <c r="DW49" s="61"/>
      <c r="DX49" s="61"/>
      <c r="DY49" s="61"/>
      <c r="DZ49" s="61"/>
      <c r="EA49" s="61"/>
      <c r="EB49" s="61"/>
      <c r="EC49" s="75"/>
      <c r="EL49" s="59"/>
      <c r="EM49" s="61"/>
      <c r="EN49" s="61"/>
      <c r="EO49" s="61"/>
      <c r="EP49" s="61"/>
      <c r="EQ49" s="61"/>
      <c r="ER49" s="61"/>
      <c r="ES49" s="75"/>
      <c r="ET49" s="59"/>
      <c r="EU49" s="61"/>
      <c r="EV49" s="61"/>
      <c r="EW49" s="61"/>
      <c r="EX49" s="61"/>
      <c r="EY49" s="61"/>
      <c r="EZ49" s="61"/>
      <c r="FA49" s="75"/>
      <c r="FB49" s="59"/>
      <c r="FC49" s="61"/>
      <c r="FD49" s="61"/>
      <c r="FE49" s="61"/>
      <c r="FF49" s="61"/>
      <c r="FG49" s="61"/>
      <c r="FH49" s="61"/>
      <c r="FI49" s="75"/>
      <c r="FK49" s="84">
        <v>1937</v>
      </c>
      <c r="FL49" s="59"/>
      <c r="FM49" s="61"/>
      <c r="FN49" s="61"/>
      <c r="FO49" s="59"/>
      <c r="FP49" s="61"/>
      <c r="FQ49" s="75"/>
      <c r="FR49" s="61"/>
      <c r="FS49" s="61"/>
      <c r="FT49" s="61"/>
      <c r="FU49" s="59"/>
      <c r="FV49" s="61"/>
      <c r="FW49" s="75"/>
      <c r="FX49" s="61"/>
      <c r="FY49" s="61"/>
      <c r="FZ49" s="75"/>
      <c r="GC49" s="59"/>
      <c r="GD49" s="61"/>
      <c r="GE49" s="61"/>
      <c r="GF49" s="61"/>
      <c r="GG49" s="61"/>
      <c r="GH49" s="61"/>
      <c r="GI49" s="61"/>
      <c r="GJ49" s="75"/>
      <c r="GK49" s="74">
        <v>1937</v>
      </c>
      <c r="GL49" s="84"/>
      <c r="GM49" s="61"/>
      <c r="GN49" s="61"/>
      <c r="GO49" s="61"/>
      <c r="GP49" s="75"/>
      <c r="GQ49" s="61">
        <v>61</v>
      </c>
      <c r="GR49" s="134">
        <v>2.4761722087860107</v>
      </c>
      <c r="GS49" s="133">
        <v>2.3629999160766602</v>
      </c>
      <c r="GT49" s="133">
        <v>1.6448872089385986</v>
      </c>
      <c r="GU49" s="132">
        <v>1.4768681526184082</v>
      </c>
      <c r="GV49" s="134">
        <v>2.3285689264257226</v>
      </c>
      <c r="GW49" s="133">
        <v>2.2288256802195092</v>
      </c>
      <c r="GX49" s="133">
        <v>1.6958745930064449</v>
      </c>
      <c r="GY49" s="132">
        <v>1.4822930794977098</v>
      </c>
      <c r="GZ49" s="134">
        <v>3.322330894224033</v>
      </c>
      <c r="HA49" s="133">
        <v>2.8832487624925687</v>
      </c>
      <c r="HB49" s="133">
        <v>2.0637911319610454</v>
      </c>
      <c r="HC49" s="132">
        <v>1.6173223930158509</v>
      </c>
      <c r="HD49" s="134">
        <v>0.9531417366051399</v>
      </c>
      <c r="HE49" s="133">
        <v>1.0177712250158721</v>
      </c>
      <c r="HF49" s="133">
        <v>1.0909185261824834</v>
      </c>
      <c r="HG49" s="133">
        <v>1.1515473877995668</v>
      </c>
      <c r="HH49" s="59"/>
      <c r="HI49" s="61"/>
      <c r="HJ49" s="61"/>
      <c r="HK49" s="75"/>
      <c r="HM49" s="59">
        <v>61</v>
      </c>
      <c r="HN49" s="133">
        <v>1.1001689474449585</v>
      </c>
      <c r="HO49" s="172">
        <v>1.243318585553844</v>
      </c>
      <c r="HP49" s="172">
        <v>1.2035074311460379</v>
      </c>
      <c r="HQ49" s="172">
        <v>1.2305214570921119</v>
      </c>
      <c r="HR49" s="172">
        <v>1.19036538078705</v>
      </c>
      <c r="HS49" s="59">
        <v>61</v>
      </c>
      <c r="HT49" s="133">
        <v>0.99434597908801958</v>
      </c>
      <c r="HU49" s="172">
        <v>1.1592943779067786</v>
      </c>
      <c r="HV49" s="172">
        <v>1.1353308420685297</v>
      </c>
      <c r="HW49" s="172">
        <v>1.151238475842258</v>
      </c>
      <c r="HX49" s="172">
        <v>1.1199512095918891</v>
      </c>
      <c r="HY49" s="59">
        <v>61</v>
      </c>
      <c r="HZ49" s="133">
        <v>1.5153018289358369</v>
      </c>
      <c r="IA49" s="172">
        <v>1.6337903719760425</v>
      </c>
      <c r="IB49" s="172">
        <v>1.4228533984368454</v>
      </c>
      <c r="IC49" s="172">
        <v>1.4730510729270714</v>
      </c>
      <c r="ID49" s="172">
        <v>1.4734626157226975</v>
      </c>
      <c r="IE49" s="59"/>
      <c r="IF49" s="61"/>
      <c r="IG49" s="61"/>
      <c r="IH49" s="61"/>
      <c r="II49" s="75"/>
      <c r="IJ49" s="59"/>
      <c r="IK49" s="61"/>
      <c r="IL49" s="61"/>
      <c r="IM49" s="61"/>
      <c r="IN49" s="61"/>
      <c r="IO49" s="75"/>
      <c r="IP49" s="59"/>
      <c r="IQ49" s="61"/>
      <c r="IR49" s="61"/>
      <c r="IS49" s="61"/>
      <c r="IT49" s="61"/>
      <c r="IU49" s="75"/>
      <c r="IW49">
        <v>1941</v>
      </c>
      <c r="IX49" s="76">
        <v>0.84009033441543579</v>
      </c>
      <c r="IY49" s="76">
        <v>0.73235297203063965</v>
      </c>
      <c r="IZ49" s="118">
        <v>0.40932011604309082</v>
      </c>
      <c r="JA49" s="114">
        <v>0.24851714410257394</v>
      </c>
      <c r="JB49" s="114">
        <v>0.44764351844787598</v>
      </c>
      <c r="JC49" s="114">
        <v>0.34842631220817566</v>
      </c>
      <c r="JD49" s="114">
        <v>0.15909290313720703</v>
      </c>
      <c r="JE49" s="114">
        <v>5.6119144577145251E-2</v>
      </c>
    </row>
    <row r="50" spans="1:265" x14ac:dyDescent="0.3">
      <c r="A50" s="74">
        <v>1938</v>
      </c>
      <c r="B50" s="123"/>
      <c r="C50" s="123"/>
      <c r="D50" s="123"/>
      <c r="E50" s="122"/>
      <c r="F50" s="122"/>
      <c r="G50" s="122"/>
      <c r="H50" s="122"/>
      <c r="I50" s="122"/>
      <c r="J50" s="122"/>
      <c r="K50" s="174"/>
      <c r="L50">
        <v>1938</v>
      </c>
      <c r="M50" s="78"/>
      <c r="N50" s="78"/>
      <c r="O50" s="78"/>
      <c r="Q50" s="118"/>
      <c r="U50" s="78"/>
      <c r="V50" s="117"/>
      <c r="W50" s="117"/>
      <c r="X50" s="117"/>
      <c r="Y50" s="171"/>
      <c r="Z50" s="114"/>
      <c r="AA50" s="74">
        <v>1938</v>
      </c>
      <c r="AO50" s="114">
        <v>0.16412745416164398</v>
      </c>
      <c r="AP50" s="114">
        <v>0.39925462007522583</v>
      </c>
      <c r="AQ50" s="114">
        <v>0.43661791086196899</v>
      </c>
      <c r="AR50" s="114">
        <v>0.16403932869434357</v>
      </c>
      <c r="AS50" s="114">
        <f t="shared" si="9"/>
        <v>0.27257858216762543</v>
      </c>
      <c r="AT50" s="114">
        <v>6.6828198730945587E-2</v>
      </c>
      <c r="AU50" s="111">
        <v>6713.4477716389674</v>
      </c>
      <c r="AV50" s="57">
        <f t="shared" si="10"/>
        <v>0.15951270485049915</v>
      </c>
      <c r="AW50" s="57">
        <f t="shared" si="10"/>
        <v>0.36314115914973816</v>
      </c>
      <c r="AX50" s="57">
        <v>0.46462106224885041</v>
      </c>
      <c r="AY50" s="57">
        <v>0.1719334006072194</v>
      </c>
      <c r="AZ50" s="57">
        <f t="shared" si="7"/>
        <v>0.29268766164163101</v>
      </c>
      <c r="BA50" s="112">
        <v>12662.684772087581</v>
      </c>
      <c r="BB50" s="111">
        <f>DataG10.6!BA50*$BF$26</f>
        <v>10368.86475099346</v>
      </c>
      <c r="BC50" s="57">
        <f t="shared" si="8"/>
        <v>0.64746217959837304</v>
      </c>
      <c r="BD50" s="110"/>
      <c r="BJ50" s="74">
        <v>1938</v>
      </c>
      <c r="BK50" s="61"/>
      <c r="BL50" s="61"/>
      <c r="BM50" s="61"/>
      <c r="BN50" s="61"/>
      <c r="BO50" s="61"/>
      <c r="BP50" s="61"/>
      <c r="BQ50" s="61"/>
      <c r="BR50" s="61"/>
      <c r="BS50" s="75"/>
      <c r="BT50" s="60"/>
      <c r="BU50" s="62"/>
      <c r="BV50" s="62"/>
      <c r="BW50" s="62"/>
      <c r="BX50" s="62"/>
      <c r="BY50" s="62"/>
      <c r="BZ50" s="62"/>
      <c r="CA50" s="60"/>
      <c r="CB50" s="62"/>
      <c r="CC50" s="62"/>
      <c r="CD50" s="62"/>
      <c r="CE50" s="62"/>
      <c r="CF50" s="62"/>
      <c r="CG50" s="170"/>
      <c r="CH50" s="62"/>
      <c r="DF50" s="59"/>
      <c r="DG50" s="61"/>
      <c r="DH50" s="61"/>
      <c r="DI50" s="61"/>
      <c r="DJ50" s="61"/>
      <c r="DK50" s="61"/>
      <c r="DL50" s="61"/>
      <c r="DM50" s="75"/>
      <c r="DV50" s="59"/>
      <c r="DW50" s="61"/>
      <c r="DX50" s="61"/>
      <c r="DY50" s="61"/>
      <c r="DZ50" s="61"/>
      <c r="EA50" s="61"/>
      <c r="EB50" s="61"/>
      <c r="EC50" s="75"/>
      <c r="EL50" s="59"/>
      <c r="EM50" s="61"/>
      <c r="EN50" s="61"/>
      <c r="EO50" s="61"/>
      <c r="EP50" s="61"/>
      <c r="EQ50" s="61"/>
      <c r="ER50" s="61"/>
      <c r="ES50" s="75"/>
      <c r="ET50" s="59"/>
      <c r="EU50" s="61"/>
      <c r="EV50" s="61"/>
      <c r="EW50" s="61"/>
      <c r="EX50" s="61"/>
      <c r="EY50" s="61"/>
      <c r="EZ50" s="61"/>
      <c r="FA50" s="75"/>
      <c r="FB50" s="59"/>
      <c r="FC50" s="61"/>
      <c r="FD50" s="61"/>
      <c r="FE50" s="61"/>
      <c r="FF50" s="61"/>
      <c r="FG50" s="61"/>
      <c r="FH50" s="61"/>
      <c r="FI50" s="75"/>
      <c r="FK50" s="84">
        <v>1938</v>
      </c>
      <c r="FL50" s="59"/>
      <c r="FM50" s="61"/>
      <c r="FN50" s="61"/>
      <c r="FO50" s="59"/>
      <c r="FP50" s="61"/>
      <c r="FQ50" s="75"/>
      <c r="FR50" s="61"/>
      <c r="FS50" s="61"/>
      <c r="FT50" s="61"/>
      <c r="FU50" s="59"/>
      <c r="FV50" s="61"/>
      <c r="FW50" s="75"/>
      <c r="FX50" s="61"/>
      <c r="FY50" s="61"/>
      <c r="FZ50" s="75"/>
      <c r="GC50" s="59"/>
      <c r="GD50" s="61"/>
      <c r="GE50" s="61"/>
      <c r="GF50" s="61"/>
      <c r="GG50" s="61"/>
      <c r="GH50" s="61"/>
      <c r="GI50" s="61"/>
      <c r="GJ50" s="75"/>
      <c r="GK50" s="74">
        <v>1938</v>
      </c>
      <c r="GL50" s="84"/>
      <c r="GM50" s="61"/>
      <c r="GN50" s="61"/>
      <c r="GO50" s="61"/>
      <c r="GP50" s="75"/>
      <c r="GQ50" s="61">
        <v>62</v>
      </c>
      <c r="GR50" s="134">
        <v>2.4354469776153564</v>
      </c>
      <c r="GS50" s="133">
        <v>1.9228454828262329</v>
      </c>
      <c r="GT50" s="133">
        <v>1.7140055894851685</v>
      </c>
      <c r="GU50" s="132">
        <v>1.4523816108703613</v>
      </c>
      <c r="GV50" s="134">
        <v>2.2679783496418566</v>
      </c>
      <c r="GW50" s="133">
        <v>2.2018568224866319</v>
      </c>
      <c r="GX50" s="133">
        <v>1.6912216019899018</v>
      </c>
      <c r="GY50" s="132">
        <v>1.4831649446666706</v>
      </c>
      <c r="GZ50" s="134">
        <v>3.2046240279364269</v>
      </c>
      <c r="HA50" s="133">
        <v>2.8298699274417851</v>
      </c>
      <c r="HB50" s="133">
        <v>2.0544129729423521</v>
      </c>
      <c r="HC50" s="132">
        <v>1.6189949883813863</v>
      </c>
      <c r="HD50" s="134">
        <v>0.96829885891451273</v>
      </c>
      <c r="HE50" s="133">
        <v>1.0208207493358719</v>
      </c>
      <c r="HF50" s="133">
        <v>1.0817160186975581</v>
      </c>
      <c r="HG50" s="133">
        <v>1.1509536851523696</v>
      </c>
      <c r="HH50" s="59"/>
      <c r="HI50" s="61"/>
      <c r="HJ50" s="61"/>
      <c r="HK50" s="75"/>
      <c r="HM50" s="59">
        <v>62</v>
      </c>
      <c r="HN50" s="133">
        <v>1.0794052741097049</v>
      </c>
      <c r="HO50" s="172">
        <v>1.241331694424668</v>
      </c>
      <c r="HP50" s="172">
        <v>1.212953126230107</v>
      </c>
      <c r="HQ50" s="172">
        <v>1.2161195923748873</v>
      </c>
      <c r="HR50" s="172">
        <v>1.1881952276992713</v>
      </c>
      <c r="HS50" s="59">
        <v>62</v>
      </c>
      <c r="HT50" s="133">
        <v>0.97594480517239846</v>
      </c>
      <c r="HU50" s="172">
        <v>1.1713594929695503</v>
      </c>
      <c r="HV50" s="172">
        <v>1.1558054171105419</v>
      </c>
      <c r="HW50" s="172">
        <v>1.1521320724247788</v>
      </c>
      <c r="HX50" s="172">
        <v>1.1228698493174032</v>
      </c>
      <c r="HY50" s="59">
        <v>62</v>
      </c>
      <c r="HZ50" s="133">
        <v>1.5062686308969648</v>
      </c>
      <c r="IA50" s="172">
        <v>1.6397915958471179</v>
      </c>
      <c r="IB50" s="172">
        <v>1.4014797858564734</v>
      </c>
      <c r="IC50" s="172">
        <v>1.4147395354626757</v>
      </c>
      <c r="ID50" s="172">
        <v>1.4501975130918154</v>
      </c>
      <c r="IE50" s="59"/>
      <c r="IF50" s="61"/>
      <c r="IG50" s="61"/>
      <c r="IH50" s="61"/>
      <c r="II50" s="75"/>
      <c r="IJ50" s="59"/>
      <c r="IK50" s="61"/>
      <c r="IL50" s="61"/>
      <c r="IM50" s="61"/>
      <c r="IN50" s="61"/>
      <c r="IO50" s="75"/>
      <c r="IP50" s="59"/>
      <c r="IQ50" s="61"/>
      <c r="IR50" s="61"/>
      <c r="IS50" s="61"/>
      <c r="IT50" s="61"/>
      <c r="IU50" s="75"/>
      <c r="IW50">
        <v>1942</v>
      </c>
      <c r="IX50" s="76">
        <v>0.85117602348327637</v>
      </c>
      <c r="IY50" s="76">
        <v>0.74343866109848022</v>
      </c>
      <c r="IZ50" s="118">
        <v>0.38223141431808472</v>
      </c>
      <c r="JA50" s="114">
        <v>0.23501262620407523</v>
      </c>
      <c r="JB50" s="114">
        <v>0.46168696880340576</v>
      </c>
      <c r="JC50" s="114">
        <v>0.36246976256370544</v>
      </c>
      <c r="JD50" s="114">
        <v>0.14560164511203766</v>
      </c>
      <c r="JE50" s="114">
        <v>5.3069608517461203E-2</v>
      </c>
    </row>
    <row r="51" spans="1:265" x14ac:dyDescent="0.3">
      <c r="A51" s="74">
        <v>1939</v>
      </c>
      <c r="B51" s="123"/>
      <c r="C51" s="123"/>
      <c r="D51" s="123"/>
      <c r="E51" s="122"/>
      <c r="F51" s="122"/>
      <c r="G51" s="122"/>
      <c r="H51" s="122"/>
      <c r="I51" s="122"/>
      <c r="J51" s="122"/>
      <c r="K51" s="174"/>
      <c r="L51">
        <v>1939</v>
      </c>
      <c r="M51" s="78"/>
      <c r="N51" s="78"/>
      <c r="O51" s="78"/>
      <c r="Q51" s="118"/>
      <c r="U51" s="78"/>
      <c r="V51" s="117"/>
      <c r="W51" s="117"/>
      <c r="X51" s="117"/>
      <c r="Y51" s="171"/>
      <c r="Z51" s="114"/>
      <c r="AA51" s="74">
        <v>1939</v>
      </c>
      <c r="AO51" s="114">
        <v>0.17491227388381958</v>
      </c>
      <c r="AP51" s="114">
        <v>0.41427972912788391</v>
      </c>
      <c r="AQ51" s="114">
        <v>0.41080799698829651</v>
      </c>
      <c r="AR51" s="114">
        <v>0.16274382174015045</v>
      </c>
      <c r="AS51" s="114">
        <f t="shared" si="9"/>
        <v>0.24806417524814606</v>
      </c>
      <c r="AT51" s="114">
        <v>7.0921733975410461E-2</v>
      </c>
      <c r="AU51" s="111">
        <v>7790.0464000048105</v>
      </c>
      <c r="AV51" s="57">
        <f t="shared" si="10"/>
        <v>0.16545333409216917</v>
      </c>
      <c r="AW51" s="57">
        <f t="shared" si="10"/>
        <v>0.3766653921625302</v>
      </c>
      <c r="AX51" s="57">
        <v>0.47867982941068782</v>
      </c>
      <c r="AY51" s="57">
        <v>0.18481136220024927</v>
      </c>
      <c r="AZ51" s="57">
        <f t="shared" si="7"/>
        <v>0.29386846721043858</v>
      </c>
      <c r="BA51" s="112">
        <v>13548.77427502749</v>
      </c>
      <c r="BB51" s="111">
        <f>DataG10.6!BA51*$BF$26</f>
        <v>11094.440912654811</v>
      </c>
      <c r="BC51" s="57">
        <f t="shared" si="8"/>
        <v>0.70215763564247191</v>
      </c>
      <c r="BD51" s="110"/>
      <c r="BJ51" s="74">
        <v>1939</v>
      </c>
      <c r="BK51" s="61"/>
      <c r="BL51" s="61"/>
      <c r="BM51" s="61"/>
      <c r="BN51" s="61"/>
      <c r="BO51" s="61"/>
      <c r="BP51" s="61"/>
      <c r="BQ51" s="61"/>
      <c r="BR51" s="61"/>
      <c r="BS51" s="75"/>
      <c r="BT51" s="60"/>
      <c r="BU51" s="62"/>
      <c r="BV51" s="62"/>
      <c r="BW51" s="62"/>
      <c r="BX51" s="62"/>
      <c r="BY51" s="62"/>
      <c r="BZ51" s="62"/>
      <c r="CA51" s="60"/>
      <c r="CB51" s="62"/>
      <c r="CC51" s="62"/>
      <c r="CD51" s="62"/>
      <c r="CE51" s="62"/>
      <c r="CF51" s="62"/>
      <c r="CG51" s="170"/>
      <c r="CH51" s="62"/>
      <c r="DF51" s="59"/>
      <c r="DG51" s="61"/>
      <c r="DH51" s="61"/>
      <c r="DI51" s="61"/>
      <c r="DJ51" s="61"/>
      <c r="DK51" s="61"/>
      <c r="DL51" s="61"/>
      <c r="DM51" s="75"/>
      <c r="DV51" s="59"/>
      <c r="DW51" s="61"/>
      <c r="DX51" s="61"/>
      <c r="DY51" s="61"/>
      <c r="DZ51" s="61"/>
      <c r="EA51" s="61"/>
      <c r="EB51" s="61"/>
      <c r="EC51" s="75"/>
      <c r="EL51" s="59"/>
      <c r="EM51" s="61"/>
      <c r="EN51" s="61"/>
      <c r="EO51" s="61"/>
      <c r="EP51" s="61"/>
      <c r="EQ51" s="61"/>
      <c r="ER51" s="61"/>
      <c r="ES51" s="75"/>
      <c r="ET51" s="59"/>
      <c r="EU51" s="61"/>
      <c r="EV51" s="61"/>
      <c r="EW51" s="61"/>
      <c r="EX51" s="61"/>
      <c r="EY51" s="61"/>
      <c r="EZ51" s="61"/>
      <c r="FA51" s="75"/>
      <c r="FB51" s="59"/>
      <c r="FC51" s="61"/>
      <c r="FD51" s="61"/>
      <c r="FE51" s="61"/>
      <c r="FF51" s="61"/>
      <c r="FG51" s="61"/>
      <c r="FH51" s="61"/>
      <c r="FI51" s="75"/>
      <c r="FK51" s="84">
        <v>1939</v>
      </c>
      <c r="FL51" s="59"/>
      <c r="FM51" s="61"/>
      <c r="FN51" s="61"/>
      <c r="FO51" s="59"/>
      <c r="FP51" s="61"/>
      <c r="FQ51" s="75"/>
      <c r="FR51" s="61"/>
      <c r="FS51" s="61"/>
      <c r="FT51" s="61"/>
      <c r="FU51" s="59"/>
      <c r="FV51" s="61"/>
      <c r="FW51" s="75"/>
      <c r="FX51" s="61"/>
      <c r="FY51" s="61"/>
      <c r="FZ51" s="75"/>
      <c r="GC51" s="59"/>
      <c r="GD51" s="61"/>
      <c r="GE51" s="61"/>
      <c r="GF51" s="61"/>
      <c r="GG51" s="61"/>
      <c r="GH51" s="61"/>
      <c r="GI51" s="61"/>
      <c r="GJ51" s="75"/>
      <c r="GK51" s="74">
        <v>1939</v>
      </c>
      <c r="GL51" s="84"/>
      <c r="GM51" s="61"/>
      <c r="GN51" s="61"/>
      <c r="GO51" s="61"/>
      <c r="GP51" s="75"/>
      <c r="GQ51" s="61">
        <v>63</v>
      </c>
      <c r="GR51" s="134">
        <v>2.2817926406860352</v>
      </c>
      <c r="GS51" s="133">
        <v>2.0470073223114014</v>
      </c>
      <c r="GT51" s="133">
        <v>1.6973105669021606</v>
      </c>
      <c r="GU51" s="132">
        <v>1.4844961166381836</v>
      </c>
      <c r="GV51" s="134">
        <v>2.2228495790926037</v>
      </c>
      <c r="GW51" s="133">
        <v>2.1770463070691179</v>
      </c>
      <c r="GX51" s="133">
        <v>1.6833830540468449</v>
      </c>
      <c r="GY51" s="132">
        <v>1.4870422213267784</v>
      </c>
      <c r="GZ51" s="134">
        <v>3.1004365229526289</v>
      </c>
      <c r="HA51" s="133">
        <v>2.7646345680453313</v>
      </c>
      <c r="HB51" s="133">
        <v>2.0387234133963701</v>
      </c>
      <c r="HC51" s="132">
        <v>1.6220006677138725</v>
      </c>
      <c r="HD51" s="134">
        <v>0.98065958254076013</v>
      </c>
      <c r="HE51" s="133">
        <v>1.0248247139461104</v>
      </c>
      <c r="HF51" s="133">
        <v>1.0728168633475466</v>
      </c>
      <c r="HG51" s="133">
        <v>1.1464438307641662</v>
      </c>
      <c r="HH51" s="59"/>
      <c r="HI51" s="61"/>
      <c r="HJ51" s="61"/>
      <c r="HK51" s="75"/>
      <c r="HM51" s="59">
        <v>63</v>
      </c>
      <c r="HN51" s="133">
        <v>1.0651757752811788</v>
      </c>
      <c r="HO51" s="172">
        <v>1.246836030091153</v>
      </c>
      <c r="HP51" s="172">
        <v>1.221450159688785</v>
      </c>
      <c r="HQ51" s="172">
        <v>1.2068488331227774</v>
      </c>
      <c r="HR51" s="172">
        <v>1.1853374941411594</v>
      </c>
      <c r="HS51" s="59">
        <v>63</v>
      </c>
      <c r="HT51" s="133">
        <v>0.96763752033106332</v>
      </c>
      <c r="HU51" s="172">
        <v>1.1839834317707993</v>
      </c>
      <c r="HV51" s="172">
        <v>1.1729612892873509</v>
      </c>
      <c r="HW51" s="172">
        <v>1.1526063035518486</v>
      </c>
      <c r="HX51" s="172">
        <v>1.1234232053829034</v>
      </c>
      <c r="HY51" s="59">
        <v>63</v>
      </c>
      <c r="HZ51" s="133">
        <v>1.503213186264847</v>
      </c>
      <c r="IA51" s="172">
        <v>1.6321423509184008</v>
      </c>
      <c r="IB51" s="172">
        <v>1.3849227142882565</v>
      </c>
      <c r="IC51" s="172">
        <v>1.3716882745551939</v>
      </c>
      <c r="ID51" s="172">
        <v>1.4321724667073195</v>
      </c>
      <c r="IE51" s="59"/>
      <c r="IF51" s="61"/>
      <c r="IG51" s="61"/>
      <c r="IH51" s="61"/>
      <c r="II51" s="75"/>
      <c r="IJ51" s="59"/>
      <c r="IK51" s="61"/>
      <c r="IL51" s="61"/>
      <c r="IM51" s="61"/>
      <c r="IN51" s="61"/>
      <c r="IO51" s="75"/>
      <c r="IP51" s="59"/>
      <c r="IQ51" s="61"/>
      <c r="IR51" s="61"/>
      <c r="IS51" s="61"/>
      <c r="IT51" s="61"/>
      <c r="IU51" s="75"/>
      <c r="IW51">
        <v>1943</v>
      </c>
      <c r="IX51" s="76">
        <v>0.87165945768356323</v>
      </c>
      <c r="IY51" s="76">
        <v>0.76392209529876709</v>
      </c>
      <c r="IZ51" s="118">
        <v>0.34447532892227173</v>
      </c>
      <c r="JA51" s="114">
        <v>0.2252848148288529</v>
      </c>
      <c r="JB51" s="114">
        <v>0.47976785898208618</v>
      </c>
      <c r="JC51" s="114">
        <v>0.38055065274238586</v>
      </c>
      <c r="JD51" s="114">
        <v>0.11764030903577805</v>
      </c>
      <c r="JE51" s="114">
        <v>5.0872913174946008E-2</v>
      </c>
    </row>
    <row r="52" spans="1:265" x14ac:dyDescent="0.3">
      <c r="A52" s="74">
        <v>1940</v>
      </c>
      <c r="B52" s="123"/>
      <c r="C52" s="123"/>
      <c r="D52" s="123"/>
      <c r="E52" s="122"/>
      <c r="F52" s="122"/>
      <c r="G52" s="122"/>
      <c r="H52" s="122"/>
      <c r="I52" s="122"/>
      <c r="J52" s="122"/>
      <c r="K52" s="174"/>
      <c r="L52">
        <v>1940</v>
      </c>
      <c r="M52" s="78"/>
      <c r="N52" s="78"/>
      <c r="O52" s="78"/>
      <c r="Q52" s="118"/>
      <c r="U52" s="78"/>
      <c r="V52" s="117"/>
      <c r="W52" s="117"/>
      <c r="X52" s="117"/>
      <c r="Y52" s="171"/>
      <c r="Z52" s="114"/>
      <c r="AA52" s="74">
        <v>1940</v>
      </c>
      <c r="AO52" s="114">
        <v>0.17066748440265656</v>
      </c>
      <c r="AP52" s="114">
        <v>0.40780091285705566</v>
      </c>
      <c r="AQ52" s="114">
        <v>0.42153161764144897</v>
      </c>
      <c r="AR52" s="114">
        <v>0.16679997742176056</v>
      </c>
      <c r="AS52" s="114">
        <f t="shared" si="9"/>
        <v>0.25473164021968842</v>
      </c>
      <c r="AT52" s="114">
        <v>7.293720543384552E-2</v>
      </c>
      <c r="AU52" s="111">
        <v>5271.9608359510803</v>
      </c>
      <c r="AV52" s="57">
        <f t="shared" si="10"/>
        <v>0.17986235126693717</v>
      </c>
      <c r="AW52" s="57">
        <f t="shared" si="10"/>
        <v>0.40946846702705486</v>
      </c>
      <c r="AX52" s="57">
        <v>0.47734613599976272</v>
      </c>
      <c r="AY52" s="57">
        <v>0.19305442067419556</v>
      </c>
      <c r="AZ52" s="57">
        <f t="shared" si="7"/>
        <v>0.28429171532556718</v>
      </c>
      <c r="BA52" s="112">
        <v>14696.844504560531</v>
      </c>
      <c r="BB52" s="111">
        <f>DataG10.6!BA52*$BF$26</f>
        <v>12034.5405162484</v>
      </c>
      <c r="BC52" s="57">
        <f t="shared" si="8"/>
        <v>0.43806914180339146</v>
      </c>
      <c r="BD52" s="110"/>
      <c r="BJ52" s="74">
        <v>1940</v>
      </c>
      <c r="BK52" s="61"/>
      <c r="BL52" s="61"/>
      <c r="BM52" s="61"/>
      <c r="BN52" s="61"/>
      <c r="BO52" s="61"/>
      <c r="BP52" s="61"/>
      <c r="BQ52" s="61"/>
      <c r="BR52" s="61"/>
      <c r="BS52" s="75"/>
      <c r="BT52" s="60"/>
      <c r="BU52" s="62"/>
      <c r="BV52" s="62"/>
      <c r="BW52" s="62"/>
      <c r="BX52" s="62"/>
      <c r="BY52" s="62"/>
      <c r="BZ52" s="62"/>
      <c r="CA52" s="60"/>
      <c r="CB52" s="62"/>
      <c r="CC52" s="62"/>
      <c r="CD52" s="62"/>
      <c r="CE52" s="62"/>
      <c r="CF52" s="62"/>
      <c r="CG52" s="170"/>
      <c r="CH52" s="62"/>
      <c r="DF52" s="59"/>
      <c r="DG52" s="61"/>
      <c r="DH52" s="61"/>
      <c r="DI52" s="61"/>
      <c r="DJ52" s="61"/>
      <c r="DK52" s="61"/>
      <c r="DL52" s="61"/>
      <c r="DM52" s="75"/>
      <c r="DV52" s="59"/>
      <c r="DW52" s="61"/>
      <c r="DX52" s="61"/>
      <c r="DY52" s="61"/>
      <c r="DZ52" s="61"/>
      <c r="EA52" s="61"/>
      <c r="EB52" s="61"/>
      <c r="EC52" s="75"/>
      <c r="EL52" s="59"/>
      <c r="EM52" s="61"/>
      <c r="EN52" s="61"/>
      <c r="EO52" s="61"/>
      <c r="EP52" s="61"/>
      <c r="EQ52" s="61"/>
      <c r="ER52" s="61"/>
      <c r="ES52" s="75"/>
      <c r="ET52" s="59"/>
      <c r="EU52" s="61"/>
      <c r="EV52" s="61"/>
      <c r="EW52" s="61"/>
      <c r="EX52" s="61"/>
      <c r="EY52" s="61"/>
      <c r="EZ52" s="61"/>
      <c r="FA52" s="75"/>
      <c r="FB52" s="59"/>
      <c r="FC52" s="61"/>
      <c r="FD52" s="61"/>
      <c r="FE52" s="61"/>
      <c r="FF52" s="61"/>
      <c r="FG52" s="61"/>
      <c r="FH52" s="61"/>
      <c r="FI52" s="75"/>
      <c r="FK52" s="84">
        <v>1940</v>
      </c>
      <c r="FL52" s="59"/>
      <c r="FM52" s="61"/>
      <c r="FN52" s="61"/>
      <c r="FO52" s="59"/>
      <c r="FP52" s="61"/>
      <c r="FQ52" s="75"/>
      <c r="FR52" s="61"/>
      <c r="FS52" s="61"/>
      <c r="FT52" s="61"/>
      <c r="FU52" s="59"/>
      <c r="FV52" s="61"/>
      <c r="FW52" s="75"/>
      <c r="FX52" s="61"/>
      <c r="FY52" s="61"/>
      <c r="FZ52" s="75"/>
      <c r="GC52" s="59"/>
      <c r="GD52" s="61"/>
      <c r="GE52" s="61"/>
      <c r="GF52" s="61"/>
      <c r="GG52" s="61"/>
      <c r="GH52" s="61"/>
      <c r="GI52" s="61"/>
      <c r="GJ52" s="75"/>
      <c r="GK52" s="74">
        <v>1940</v>
      </c>
      <c r="GL52" s="84"/>
      <c r="GM52" s="61"/>
      <c r="GN52" s="61"/>
      <c r="GO52" s="61"/>
      <c r="GP52" s="75"/>
      <c r="GQ52" s="61">
        <v>64</v>
      </c>
      <c r="GR52" s="134">
        <v>1.9967378377914429</v>
      </c>
      <c r="GS52" s="133">
        <v>2.088996410369873</v>
      </c>
      <c r="GT52" s="133">
        <v>1.6956921815872192</v>
      </c>
      <c r="GU52" s="132">
        <v>1.4974099397659302</v>
      </c>
      <c r="GV52" s="134">
        <v>2.1830647310667066</v>
      </c>
      <c r="GW52" s="133">
        <v>2.15369554524937</v>
      </c>
      <c r="GX52" s="133">
        <v>1.674551924550693</v>
      </c>
      <c r="GY52" s="132">
        <v>1.4905595769700217</v>
      </c>
      <c r="GZ52" s="134">
        <v>3.0342445271049625</v>
      </c>
      <c r="HA52" s="133">
        <v>2.6900622478751064</v>
      </c>
      <c r="HB52" s="133">
        <v>2.0186009894966044</v>
      </c>
      <c r="HC52" s="132">
        <v>1.6283626563024571</v>
      </c>
      <c r="HD52" s="134">
        <v>0.99626150141847036</v>
      </c>
      <c r="HE52" s="133">
        <v>1.0275701726015061</v>
      </c>
      <c r="HF52" s="133">
        <v>1.0624701241534362</v>
      </c>
      <c r="HG52" s="133">
        <v>1.1395294565953735</v>
      </c>
      <c r="HH52" s="59"/>
      <c r="HI52" s="61"/>
      <c r="HJ52" s="61"/>
      <c r="HK52" s="75"/>
      <c r="HM52" s="59">
        <v>64</v>
      </c>
      <c r="HN52" s="133">
        <v>1.049955117751624</v>
      </c>
      <c r="HO52" s="172">
        <v>1.2571150528411015</v>
      </c>
      <c r="HP52" s="172">
        <v>1.22810973808882</v>
      </c>
      <c r="HQ52" s="172">
        <v>1.1978227302708266</v>
      </c>
      <c r="HR52" s="172">
        <v>1.1800694296784544</v>
      </c>
      <c r="HS52" s="59">
        <v>64</v>
      </c>
      <c r="HT52" s="133">
        <v>0.95651806480775681</v>
      </c>
      <c r="HU52" s="172">
        <v>1.1957336387809461</v>
      </c>
      <c r="HV52" s="172">
        <v>1.1829218551957985</v>
      </c>
      <c r="HW52" s="172">
        <v>1.1476763593144248</v>
      </c>
      <c r="HX52" s="172">
        <v>1.119954331107931</v>
      </c>
      <c r="HY52" s="59">
        <v>64</v>
      </c>
      <c r="HZ52" s="133">
        <v>1.490816876364381</v>
      </c>
      <c r="IA52" s="172">
        <v>1.6112514702656386</v>
      </c>
      <c r="IB52" s="172">
        <v>1.3750007968456341</v>
      </c>
      <c r="IC52" s="172">
        <v>1.3454919671643493</v>
      </c>
      <c r="ID52" s="172">
        <v>1.4213295077202199</v>
      </c>
      <c r="IE52" s="59"/>
      <c r="IF52" s="61"/>
      <c r="IG52" s="61"/>
      <c r="IH52" s="61"/>
      <c r="II52" s="75"/>
      <c r="IJ52" s="59"/>
      <c r="IK52" s="61"/>
      <c r="IL52" s="61"/>
      <c r="IM52" s="61"/>
      <c r="IN52" s="61"/>
      <c r="IO52" s="75"/>
      <c r="IP52" s="59"/>
      <c r="IQ52" s="61"/>
      <c r="IR52" s="61"/>
      <c r="IS52" s="61"/>
      <c r="IT52" s="61"/>
      <c r="IU52" s="75"/>
      <c r="IW52">
        <v>1944</v>
      </c>
      <c r="IX52" s="76">
        <v>0.8661656379699707</v>
      </c>
      <c r="IY52" s="76">
        <v>0.75842827558517456</v>
      </c>
      <c r="IZ52" s="118">
        <v>0.32232564687728882</v>
      </c>
      <c r="JA52" s="114">
        <v>0.22145755380897286</v>
      </c>
      <c r="JB52" s="114">
        <v>0.47759664058685303</v>
      </c>
      <c r="JC52" s="114">
        <v>0.37837943434715271</v>
      </c>
      <c r="JD52" s="114">
        <v>9.9344223737716675E-2</v>
      </c>
      <c r="JE52" s="114">
        <v>5.0008656444148925E-2</v>
      </c>
    </row>
    <row r="53" spans="1:265" x14ac:dyDescent="0.3">
      <c r="A53" s="74">
        <v>1941</v>
      </c>
      <c r="B53" s="123"/>
      <c r="C53" s="123"/>
      <c r="D53" s="123"/>
      <c r="E53" s="122"/>
      <c r="F53" s="122"/>
      <c r="G53" s="122"/>
      <c r="H53" s="122"/>
      <c r="I53" s="122"/>
      <c r="J53" s="122"/>
      <c r="K53" s="174"/>
      <c r="L53">
        <v>1941</v>
      </c>
      <c r="M53" s="78"/>
      <c r="N53" s="78"/>
      <c r="O53" s="78"/>
      <c r="Q53" s="118"/>
      <c r="U53" s="78"/>
      <c r="V53" s="117"/>
      <c r="W53" s="117"/>
      <c r="X53" s="117"/>
      <c r="Y53" s="171"/>
      <c r="Z53" s="114"/>
      <c r="AA53" s="74">
        <v>1941</v>
      </c>
      <c r="AO53" s="114">
        <v>0.17457315325737</v>
      </c>
      <c r="AP53" s="114">
        <v>0.41610673069953918</v>
      </c>
      <c r="AQ53" s="114">
        <v>0.40932011604309082</v>
      </c>
      <c r="AR53" s="114">
        <v>0.15909290313720703</v>
      </c>
      <c r="AS53" s="114">
        <f t="shared" si="9"/>
        <v>0.25022721290588379</v>
      </c>
      <c r="AT53" s="114">
        <v>6.3737042248249054E-2</v>
      </c>
      <c r="AU53" s="111">
        <v>5306.5888298087593</v>
      </c>
      <c r="AV53" s="57">
        <f t="shared" si="10"/>
        <v>0.18904808921713412</v>
      </c>
      <c r="AW53" s="57">
        <f t="shared" si="10"/>
        <v>0.43038040335216832</v>
      </c>
      <c r="AX53" s="57">
        <v>0.45788127374530058</v>
      </c>
      <c r="AY53" s="57">
        <v>0.19486650070173528</v>
      </c>
      <c r="AZ53" s="57">
        <f t="shared" si="7"/>
        <v>0.2630147730435653</v>
      </c>
      <c r="BA53" s="112">
        <v>17426.443323001</v>
      </c>
      <c r="BB53" s="111">
        <f>DataG10.6!BA53*$BF$26</f>
        <v>14269.677967926014</v>
      </c>
      <c r="BC53" s="57">
        <f t="shared" si="8"/>
        <v>0.37187866760107624</v>
      </c>
      <c r="BD53" s="110"/>
      <c r="BJ53" s="74">
        <v>1941</v>
      </c>
      <c r="BK53" s="61"/>
      <c r="BL53" s="61"/>
      <c r="BM53" s="61"/>
      <c r="BN53" s="61"/>
      <c r="BO53" s="61"/>
      <c r="BP53" s="61"/>
      <c r="BQ53" s="61"/>
      <c r="BR53" s="61"/>
      <c r="BS53" s="75"/>
      <c r="BT53" s="60"/>
      <c r="BU53" s="62"/>
      <c r="BV53" s="62"/>
      <c r="BW53" s="62"/>
      <c r="BX53" s="62"/>
      <c r="BY53" s="62"/>
      <c r="BZ53" s="62"/>
      <c r="CA53" s="60"/>
      <c r="CB53" s="62"/>
      <c r="CC53" s="62"/>
      <c r="CD53" s="62"/>
      <c r="CE53" s="62"/>
      <c r="CF53" s="62"/>
      <c r="CG53" s="170"/>
      <c r="CH53" s="62"/>
      <c r="DF53" s="59"/>
      <c r="DG53" s="61"/>
      <c r="DH53" s="61"/>
      <c r="DI53" s="61"/>
      <c r="DJ53" s="61"/>
      <c r="DK53" s="61"/>
      <c r="DL53" s="61"/>
      <c r="DM53" s="75"/>
      <c r="DV53" s="59"/>
      <c r="DW53" s="61"/>
      <c r="DX53" s="61"/>
      <c r="DY53" s="61"/>
      <c r="DZ53" s="61"/>
      <c r="EA53" s="61"/>
      <c r="EB53" s="61"/>
      <c r="EC53" s="75"/>
      <c r="EL53" s="59"/>
      <c r="EM53" s="61"/>
      <c r="EN53" s="61"/>
      <c r="EO53" s="61"/>
      <c r="EP53" s="61"/>
      <c r="EQ53" s="61"/>
      <c r="ER53" s="61"/>
      <c r="ES53" s="75"/>
      <c r="ET53" s="59"/>
      <c r="EU53" s="61"/>
      <c r="EV53" s="61"/>
      <c r="EW53" s="61"/>
      <c r="EX53" s="61"/>
      <c r="EY53" s="61"/>
      <c r="EZ53" s="61"/>
      <c r="FA53" s="75"/>
      <c r="FB53" s="59"/>
      <c r="FC53" s="61"/>
      <c r="FD53" s="61"/>
      <c r="FE53" s="61"/>
      <c r="FF53" s="61"/>
      <c r="FG53" s="61"/>
      <c r="FH53" s="61"/>
      <c r="FI53" s="75"/>
      <c r="FK53" s="84">
        <v>1941</v>
      </c>
      <c r="FL53" s="59"/>
      <c r="FM53" s="61"/>
      <c r="FN53" s="61"/>
      <c r="FO53" s="59"/>
      <c r="FP53" s="61"/>
      <c r="FQ53" s="75"/>
      <c r="FR53" s="61"/>
      <c r="FS53" s="61"/>
      <c r="FT53" s="61"/>
      <c r="FU53" s="59"/>
      <c r="FV53" s="61"/>
      <c r="FW53" s="75"/>
      <c r="FX53" s="61"/>
      <c r="FY53" s="61"/>
      <c r="FZ53" s="75"/>
      <c r="GC53" s="59"/>
      <c r="GD53" s="61"/>
      <c r="GE53" s="61"/>
      <c r="GF53" s="61"/>
      <c r="GG53" s="61"/>
      <c r="GH53" s="61"/>
      <c r="GI53" s="61"/>
      <c r="GJ53" s="75"/>
      <c r="GK53" s="74">
        <v>1941</v>
      </c>
      <c r="GL53" s="84"/>
      <c r="GM53" s="61"/>
      <c r="GN53" s="61"/>
      <c r="GO53" s="61"/>
      <c r="GP53" s="75"/>
      <c r="GQ53" s="61">
        <v>65</v>
      </c>
      <c r="GR53" s="134">
        <v>2.177729606628418</v>
      </c>
      <c r="GS53" s="133">
        <v>2.2048084735870361</v>
      </c>
      <c r="GT53" s="133">
        <v>1.6780949831008911</v>
      </c>
      <c r="GU53" s="132">
        <v>1.5111966133117676</v>
      </c>
      <c r="GV53" s="134">
        <v>2.1619007516255295</v>
      </c>
      <c r="GW53" s="133">
        <v>2.1218659051906488</v>
      </c>
      <c r="GX53" s="133">
        <v>1.6614488989479834</v>
      </c>
      <c r="GY53" s="132">
        <v>1.4962710083659057</v>
      </c>
      <c r="GZ53" s="134">
        <v>2.9624494071808498</v>
      </c>
      <c r="HA53" s="133">
        <v>2.617195611517305</v>
      </c>
      <c r="HB53" s="133">
        <v>1.9925195161390901</v>
      </c>
      <c r="HC53" s="132">
        <v>1.6387644576758345</v>
      </c>
      <c r="HD53" s="134">
        <v>1.0178832662836352</v>
      </c>
      <c r="HE53" s="133">
        <v>1.0304121451462203</v>
      </c>
      <c r="HF53" s="133">
        <v>1.0542026767134631</v>
      </c>
      <c r="HG53" s="133">
        <v>1.1347694430003539</v>
      </c>
      <c r="HH53" s="59"/>
      <c r="HI53" s="61"/>
      <c r="HJ53" s="61"/>
      <c r="HK53" s="75"/>
      <c r="HM53" s="59">
        <v>65</v>
      </c>
      <c r="HN53" s="133">
        <v>1.0358981065190445</v>
      </c>
      <c r="HO53" s="172">
        <v>1.2586225143414211</v>
      </c>
      <c r="HP53" s="172">
        <v>1.2334336159789923</v>
      </c>
      <c r="HQ53" s="172">
        <v>1.1878141371898403</v>
      </c>
      <c r="HR53" s="172">
        <v>1.1740000554361205</v>
      </c>
      <c r="HS53" s="59">
        <v>65</v>
      </c>
      <c r="HT53" s="133">
        <v>0.94493026786348933</v>
      </c>
      <c r="HU53" s="172">
        <v>1.1947640431447468</v>
      </c>
      <c r="HV53" s="172">
        <v>1.1883681760244245</v>
      </c>
      <c r="HW53" s="172">
        <v>1.1410686793042395</v>
      </c>
      <c r="HX53" s="172">
        <v>1.1140156195405027</v>
      </c>
      <c r="HY53" s="59">
        <v>65</v>
      </c>
      <c r="HZ53" s="133">
        <v>1.479699287219145</v>
      </c>
      <c r="IA53" s="172">
        <v>1.5790321395554465</v>
      </c>
      <c r="IB53" s="172">
        <v>1.3768871601303778</v>
      </c>
      <c r="IC53" s="172">
        <v>1.3275859636333338</v>
      </c>
      <c r="ID53" s="172">
        <v>1.4121320593894957</v>
      </c>
      <c r="IE53" s="59"/>
      <c r="IF53" s="61"/>
      <c r="IG53" s="61"/>
      <c r="IH53" s="61"/>
      <c r="II53" s="75"/>
      <c r="IJ53" s="59"/>
      <c r="IK53" s="61"/>
      <c r="IL53" s="61"/>
      <c r="IM53" s="61"/>
      <c r="IN53" s="61"/>
      <c r="IO53" s="75"/>
      <c r="IP53" s="59"/>
      <c r="IQ53" s="61"/>
      <c r="IR53" s="61"/>
      <c r="IS53" s="61"/>
      <c r="IT53" s="61"/>
      <c r="IU53" s="75"/>
      <c r="IW53">
        <v>1945</v>
      </c>
      <c r="IX53" s="76">
        <v>0.84519273042678833</v>
      </c>
      <c r="IY53" s="76">
        <v>0.73745536804199219</v>
      </c>
      <c r="IZ53" s="118">
        <v>0.3109259307384491</v>
      </c>
      <c r="JA53" s="114">
        <v>0.24511103374677795</v>
      </c>
      <c r="JB53" s="114">
        <v>0.45093926787376404</v>
      </c>
      <c r="JC53" s="114">
        <v>0.35172206163406372</v>
      </c>
      <c r="JD53" s="114">
        <v>8.426588773727417E-2</v>
      </c>
      <c r="JE53" s="114">
        <v>5.083367062809898E-2</v>
      </c>
    </row>
    <row r="54" spans="1:265" x14ac:dyDescent="0.3">
      <c r="A54" s="74">
        <v>1942</v>
      </c>
      <c r="B54" s="123"/>
      <c r="C54" s="123"/>
      <c r="D54" s="123"/>
      <c r="E54" s="122"/>
      <c r="F54" s="122"/>
      <c r="G54" s="122"/>
      <c r="H54" s="122"/>
      <c r="I54" s="122"/>
      <c r="J54" s="122"/>
      <c r="K54" s="174"/>
      <c r="L54">
        <v>1942</v>
      </c>
      <c r="M54" s="78"/>
      <c r="N54" s="78"/>
      <c r="O54" s="78"/>
      <c r="Q54" s="118"/>
      <c r="U54" s="78"/>
      <c r="V54" s="117"/>
      <c r="W54" s="117"/>
      <c r="X54" s="117"/>
      <c r="Y54" s="171"/>
      <c r="Z54" s="114"/>
      <c r="AA54" s="74">
        <v>1942</v>
      </c>
      <c r="AO54" s="114">
        <v>0.18625617027282715</v>
      </c>
      <c r="AP54" s="114">
        <v>0.43151241540908813</v>
      </c>
      <c r="AQ54" s="114">
        <v>0.38223141431808472</v>
      </c>
      <c r="AR54" s="114">
        <v>0.14560164511203766</v>
      </c>
      <c r="AS54" s="114">
        <f t="shared" si="9"/>
        <v>0.23662976920604706</v>
      </c>
      <c r="AT54" s="114">
        <v>5.6394699960947037E-2</v>
      </c>
      <c r="AU54" s="111">
        <v>5094.9687219613115</v>
      </c>
      <c r="AV54" s="57">
        <f t="shared" si="10"/>
        <v>0.19472937315650862</v>
      </c>
      <c r="AW54" s="57">
        <f t="shared" si="10"/>
        <v>0.44331421973461171</v>
      </c>
      <c r="AX54" s="57">
        <v>0.41066918170600797</v>
      </c>
      <c r="AY54" s="57">
        <v>0.18493826368831501</v>
      </c>
      <c r="AZ54" s="57">
        <f t="shared" si="7"/>
        <v>0.22573091801769296</v>
      </c>
      <c r="BA54" s="112">
        <v>20606.57863104064</v>
      </c>
      <c r="BB54" s="111">
        <f>DataG10.6!BA54*$BF$26</f>
        <v>16873.738125184889</v>
      </c>
      <c r="BC54" s="57">
        <f t="shared" si="8"/>
        <v>0.30194665130880621</v>
      </c>
      <c r="BD54" s="110"/>
      <c r="BJ54" s="74">
        <v>1942</v>
      </c>
      <c r="BK54" s="61"/>
      <c r="BL54" s="61"/>
      <c r="BM54" s="61"/>
      <c r="BN54" s="61"/>
      <c r="BO54" s="61"/>
      <c r="BP54" s="61"/>
      <c r="BQ54" s="61"/>
      <c r="BR54" s="61"/>
      <c r="BS54" s="75"/>
      <c r="BT54" s="60"/>
      <c r="BU54" s="62"/>
      <c r="BV54" s="62"/>
      <c r="BW54" s="62"/>
      <c r="BX54" s="62"/>
      <c r="BY54" s="62"/>
      <c r="BZ54" s="62"/>
      <c r="CA54" s="60"/>
      <c r="CB54" s="62"/>
      <c r="CC54" s="62"/>
      <c r="CD54" s="62"/>
      <c r="CE54" s="62"/>
      <c r="CF54" s="62"/>
      <c r="CG54" s="170"/>
      <c r="CH54" s="62"/>
      <c r="DF54" s="59"/>
      <c r="DG54" s="61"/>
      <c r="DH54" s="61"/>
      <c r="DI54" s="61"/>
      <c r="DJ54" s="61"/>
      <c r="DK54" s="61"/>
      <c r="DL54" s="61"/>
      <c r="DM54" s="75"/>
      <c r="DV54" s="59"/>
      <c r="DW54" s="61"/>
      <c r="DX54" s="61"/>
      <c r="DY54" s="61"/>
      <c r="DZ54" s="61"/>
      <c r="EA54" s="61"/>
      <c r="EB54" s="61"/>
      <c r="EC54" s="75"/>
      <c r="EL54" s="59"/>
      <c r="EM54" s="61"/>
      <c r="EN54" s="61"/>
      <c r="EO54" s="61"/>
      <c r="EP54" s="61"/>
      <c r="EQ54" s="61"/>
      <c r="ER54" s="61"/>
      <c r="ES54" s="75"/>
      <c r="ET54" s="59"/>
      <c r="EU54" s="61"/>
      <c r="EV54" s="61"/>
      <c r="EW54" s="61"/>
      <c r="EX54" s="61"/>
      <c r="EY54" s="61"/>
      <c r="EZ54" s="61"/>
      <c r="FA54" s="75"/>
      <c r="FB54" s="59"/>
      <c r="FC54" s="61"/>
      <c r="FD54" s="61"/>
      <c r="FE54" s="61"/>
      <c r="FF54" s="61"/>
      <c r="FG54" s="61"/>
      <c r="FH54" s="61"/>
      <c r="FI54" s="75"/>
      <c r="FK54" s="84">
        <v>1942</v>
      </c>
      <c r="FL54" s="59"/>
      <c r="FM54" s="61"/>
      <c r="FN54" s="61"/>
      <c r="FO54" s="59"/>
      <c r="FP54" s="61"/>
      <c r="FQ54" s="75"/>
      <c r="FR54" s="61"/>
      <c r="FS54" s="61"/>
      <c r="FT54" s="61"/>
      <c r="FU54" s="59"/>
      <c r="FV54" s="61"/>
      <c r="FW54" s="75"/>
      <c r="FX54" s="61"/>
      <c r="FY54" s="61"/>
      <c r="FZ54" s="75"/>
      <c r="GC54" s="59"/>
      <c r="GD54" s="61"/>
      <c r="GE54" s="61"/>
      <c r="GF54" s="61"/>
      <c r="GG54" s="61"/>
      <c r="GH54" s="61"/>
      <c r="GI54" s="61"/>
      <c r="GJ54" s="75"/>
      <c r="GK54" s="74">
        <v>1942</v>
      </c>
      <c r="GL54" s="84"/>
      <c r="GM54" s="61"/>
      <c r="GN54" s="61"/>
      <c r="GO54" s="61"/>
      <c r="GP54" s="75"/>
      <c r="GQ54" s="61">
        <v>66</v>
      </c>
      <c r="GR54" s="134">
        <v>1.7528904676437378</v>
      </c>
      <c r="GS54" s="133">
        <v>1.9893922805786133</v>
      </c>
      <c r="GT54" s="133">
        <v>1.628583550453186</v>
      </c>
      <c r="GU54" s="132">
        <v>1.5157337188720703</v>
      </c>
      <c r="GV54" s="134">
        <v>2.1299517333675584</v>
      </c>
      <c r="GW54" s="133">
        <v>2.0797237171827394</v>
      </c>
      <c r="GX54" s="133">
        <v>1.6468596012423367</v>
      </c>
      <c r="GY54" s="132">
        <v>1.5014827889079381</v>
      </c>
      <c r="GZ54" s="134">
        <v>2.8790382524895857</v>
      </c>
      <c r="HA54" s="133">
        <v>2.552692780271447</v>
      </c>
      <c r="HB54" s="133">
        <v>1.9658566081722033</v>
      </c>
      <c r="HC54" s="132">
        <v>1.6494085088602768</v>
      </c>
      <c r="HD54" s="134">
        <v>1.0433752964275613</v>
      </c>
      <c r="HE54" s="133">
        <v>1.0303924406826999</v>
      </c>
      <c r="HF54" s="133">
        <v>1.0494113090791313</v>
      </c>
      <c r="HG54" s="133">
        <v>1.1290097086296622</v>
      </c>
      <c r="HH54" s="59"/>
      <c r="HI54" s="61"/>
      <c r="HJ54" s="61"/>
      <c r="HK54" s="75"/>
      <c r="HM54" s="59">
        <v>66</v>
      </c>
      <c r="HN54" s="133">
        <v>1.0274729973571415</v>
      </c>
      <c r="HO54" s="172">
        <v>1.254059970142948</v>
      </c>
      <c r="HP54" s="172">
        <v>1.2381405123688134</v>
      </c>
      <c r="HQ54" s="172">
        <v>1.1834859106074531</v>
      </c>
      <c r="HR54" s="172">
        <v>1.1689719841916926</v>
      </c>
      <c r="HS54" s="59">
        <v>66</v>
      </c>
      <c r="HT54" s="133">
        <v>0.93579151298045726</v>
      </c>
      <c r="HU54" s="172">
        <v>1.194108723317681</v>
      </c>
      <c r="HV54" s="172">
        <v>1.1927028729043041</v>
      </c>
      <c r="HW54" s="172">
        <v>1.1393489737328981</v>
      </c>
      <c r="HX54" s="172">
        <v>1.1082575652430908</v>
      </c>
      <c r="HY54" s="59">
        <v>66</v>
      </c>
      <c r="HZ54" s="133">
        <v>1.4651696649026147</v>
      </c>
      <c r="IA54" s="172">
        <v>1.5395770068367998</v>
      </c>
      <c r="IB54" s="172">
        <v>1.3849468752630822</v>
      </c>
      <c r="IC54" s="172">
        <v>1.3172312334463552</v>
      </c>
      <c r="ID54" s="172">
        <v>1.4004560027808346</v>
      </c>
      <c r="IE54" s="59"/>
      <c r="IF54" s="61"/>
      <c r="IG54" s="61"/>
      <c r="IH54" s="61"/>
      <c r="II54" s="75"/>
      <c r="IJ54" s="59"/>
      <c r="IK54" s="61"/>
      <c r="IL54" s="61"/>
      <c r="IM54" s="61"/>
      <c r="IN54" s="61"/>
      <c r="IO54" s="75"/>
      <c r="IP54" s="59"/>
      <c r="IQ54" s="61"/>
      <c r="IR54" s="61"/>
      <c r="IS54" s="61"/>
      <c r="IT54" s="61"/>
      <c r="IU54" s="75"/>
      <c r="IW54">
        <v>1946</v>
      </c>
      <c r="IX54" s="76">
        <v>0.80524128675460815</v>
      </c>
      <c r="IY54" s="76">
        <v>0.69750392436981201</v>
      </c>
      <c r="IZ54" s="118">
        <v>0.34406551718711853</v>
      </c>
      <c r="JA54" s="114">
        <v>0.2586812236530866</v>
      </c>
      <c r="JB54" s="114">
        <v>0.40623423457145691</v>
      </c>
      <c r="JC54" s="114">
        <v>0.30701702833175659</v>
      </c>
      <c r="JD54" s="114">
        <v>0.10374190658330917</v>
      </c>
      <c r="JE54" s="114">
        <v>5.3898036477149323E-2</v>
      </c>
    </row>
    <row r="55" spans="1:265" x14ac:dyDescent="0.3">
      <c r="A55" s="74">
        <v>1943</v>
      </c>
      <c r="B55" s="123"/>
      <c r="C55" s="123"/>
      <c r="D55" s="123"/>
      <c r="E55" s="122"/>
      <c r="F55" s="122"/>
      <c r="G55" s="122"/>
      <c r="H55" s="122"/>
      <c r="I55" s="122"/>
      <c r="J55" s="122"/>
      <c r="K55" s="174"/>
      <c r="L55">
        <v>1943</v>
      </c>
      <c r="M55" s="78"/>
      <c r="N55" s="78"/>
      <c r="O55" s="78"/>
      <c r="Q55" s="118"/>
      <c r="U55" s="78"/>
      <c r="V55" s="117"/>
      <c r="W55" s="117"/>
      <c r="X55" s="117"/>
      <c r="Y55" s="171"/>
      <c r="Z55" s="114"/>
      <c r="AA55" s="74">
        <v>1943</v>
      </c>
      <c r="AO55" s="114">
        <v>0.20229621231555939</v>
      </c>
      <c r="AP55" s="114">
        <v>0.45322847366333008</v>
      </c>
      <c r="AQ55" s="114">
        <v>0.34447532892227173</v>
      </c>
      <c r="AR55" s="114">
        <v>0.11764030903577805</v>
      </c>
      <c r="AS55" s="114">
        <f t="shared" si="9"/>
        <v>0.22683501988649368</v>
      </c>
      <c r="AT55" s="114">
        <v>4.0924392640590668E-2</v>
      </c>
      <c r="AU55" s="111">
        <v>4517.3475952532153</v>
      </c>
      <c r="AV55" s="57">
        <f t="shared" si="10"/>
        <v>0.19587538082449696</v>
      </c>
      <c r="AW55" s="57">
        <f t="shared" si="10"/>
        <v>0.44592318153071331</v>
      </c>
      <c r="AX55" s="57">
        <v>0.38057150743069756</v>
      </c>
      <c r="AY55" s="57">
        <v>0.17183052090929848</v>
      </c>
      <c r="AZ55" s="57">
        <f t="shared" si="7"/>
        <v>0.20874098652139908</v>
      </c>
      <c r="BA55" s="112">
        <v>23779.531741304851</v>
      </c>
      <c r="BB55" s="111">
        <f>DataG10.6!BA55*$BF$26</f>
        <v>19471.917125430959</v>
      </c>
      <c r="BC55" s="57">
        <f t="shared" si="8"/>
        <v>0.23199295509292261</v>
      </c>
      <c r="BD55" s="110"/>
      <c r="BJ55" s="74">
        <v>1943</v>
      </c>
      <c r="BK55" s="61"/>
      <c r="BL55" s="61"/>
      <c r="BM55" s="61"/>
      <c r="BN55" s="61"/>
      <c r="BO55" s="61"/>
      <c r="BP55" s="61"/>
      <c r="BQ55" s="61"/>
      <c r="BR55" s="61"/>
      <c r="BS55" s="75"/>
      <c r="BT55" s="60"/>
      <c r="BU55" s="62"/>
      <c r="BV55" s="62"/>
      <c r="BW55" s="62"/>
      <c r="BX55" s="62"/>
      <c r="BY55" s="62"/>
      <c r="BZ55" s="62"/>
      <c r="CA55" s="60"/>
      <c r="CB55" s="62"/>
      <c r="CC55" s="62"/>
      <c r="CD55" s="62"/>
      <c r="CE55" s="62"/>
      <c r="CF55" s="62"/>
      <c r="CG55" s="170"/>
      <c r="CH55" s="62"/>
      <c r="DF55" s="59"/>
      <c r="DG55" s="61"/>
      <c r="DH55" s="61"/>
      <c r="DI55" s="61"/>
      <c r="DJ55" s="61"/>
      <c r="DK55" s="61"/>
      <c r="DL55" s="61"/>
      <c r="DM55" s="75"/>
      <c r="DV55" s="59"/>
      <c r="DW55" s="61"/>
      <c r="DX55" s="61"/>
      <c r="DY55" s="61"/>
      <c r="DZ55" s="61"/>
      <c r="EA55" s="61"/>
      <c r="EB55" s="61"/>
      <c r="EC55" s="75"/>
      <c r="EL55" s="59"/>
      <c r="EM55" s="61"/>
      <c r="EN55" s="61"/>
      <c r="EO55" s="61"/>
      <c r="EP55" s="61"/>
      <c r="EQ55" s="61"/>
      <c r="ER55" s="61"/>
      <c r="ES55" s="75"/>
      <c r="ET55" s="59"/>
      <c r="EU55" s="61"/>
      <c r="EV55" s="61"/>
      <c r="EW55" s="61"/>
      <c r="EX55" s="61"/>
      <c r="EY55" s="61"/>
      <c r="EZ55" s="61"/>
      <c r="FA55" s="75"/>
      <c r="FB55" s="59"/>
      <c r="FC55" s="61"/>
      <c r="FD55" s="61"/>
      <c r="FE55" s="61"/>
      <c r="FF55" s="61"/>
      <c r="FG55" s="61"/>
      <c r="FH55" s="61"/>
      <c r="FI55" s="75"/>
      <c r="FK55" s="84">
        <v>1943</v>
      </c>
      <c r="FL55" s="59"/>
      <c r="FM55" s="61"/>
      <c r="FN55" s="61"/>
      <c r="FO55" s="59"/>
      <c r="FP55" s="61"/>
      <c r="FQ55" s="75"/>
      <c r="FR55" s="61"/>
      <c r="FS55" s="61"/>
      <c r="FT55" s="61"/>
      <c r="FU55" s="59"/>
      <c r="FV55" s="61"/>
      <c r="FW55" s="75"/>
      <c r="FX55" s="61"/>
      <c r="FY55" s="61"/>
      <c r="FZ55" s="75"/>
      <c r="GC55" s="59"/>
      <c r="GD55" s="61"/>
      <c r="GE55" s="61"/>
      <c r="GF55" s="61"/>
      <c r="GG55" s="61"/>
      <c r="GH55" s="61"/>
      <c r="GI55" s="61"/>
      <c r="GJ55" s="75"/>
      <c r="GK55" s="74">
        <v>1943</v>
      </c>
      <c r="GL55" s="84"/>
      <c r="GM55" s="61"/>
      <c r="GN55" s="61"/>
      <c r="GO55" s="61"/>
      <c r="GP55" s="75"/>
      <c r="GQ55" s="61">
        <v>67</v>
      </c>
      <c r="GR55" s="134">
        <v>1.9863667488098145</v>
      </c>
      <c r="GS55" s="133">
        <v>2.3640010356903076</v>
      </c>
      <c r="GT55" s="133">
        <v>1.6199140548706055</v>
      </c>
      <c r="GU55" s="132">
        <v>1.52012038230896</v>
      </c>
      <c r="GV55" s="134">
        <v>2.0962804561559421</v>
      </c>
      <c r="GW55" s="133">
        <v>2.0373263947292926</v>
      </c>
      <c r="GX55" s="133">
        <v>1.6325440376730482</v>
      </c>
      <c r="GY55" s="132">
        <v>1.5054748292884208</v>
      </c>
      <c r="GZ55" s="134">
        <v>2.7843725822994174</v>
      </c>
      <c r="HA55" s="133">
        <v>2.4897786826287303</v>
      </c>
      <c r="HB55" s="133">
        <v>1.9400865053260952</v>
      </c>
      <c r="HC55" s="132">
        <v>1.656442885996525</v>
      </c>
      <c r="HD55" s="134">
        <v>1.0774526533003399</v>
      </c>
      <c r="HE55" s="133">
        <v>1.0347059974115715</v>
      </c>
      <c r="HF55" s="133">
        <v>1.0478445515970887</v>
      </c>
      <c r="HG55" s="133">
        <v>1.1230075597852072</v>
      </c>
      <c r="HH55" s="59"/>
      <c r="HI55" s="61"/>
      <c r="HJ55" s="61"/>
      <c r="HK55" s="75"/>
      <c r="HM55" s="59">
        <v>67</v>
      </c>
      <c r="HN55" s="133">
        <v>1.0220994774480625</v>
      </c>
      <c r="HO55" s="172">
        <v>1.244727793019125</v>
      </c>
      <c r="HP55" s="172">
        <v>1.2429492801927564</v>
      </c>
      <c r="HQ55" s="172">
        <v>1.1797428232516041</v>
      </c>
      <c r="HR55" s="172">
        <v>1.161253223235619</v>
      </c>
      <c r="HS55" s="59">
        <v>67</v>
      </c>
      <c r="HT55" s="133">
        <v>0.92773518818077383</v>
      </c>
      <c r="HU55" s="172">
        <v>1.1875981320177278</v>
      </c>
      <c r="HV55" s="172">
        <v>1.1958179941758427</v>
      </c>
      <c r="HW55" s="172">
        <v>1.138013228616541</v>
      </c>
      <c r="HX55" s="172">
        <v>1.1016042791904408</v>
      </c>
      <c r="HY55" s="59">
        <v>67</v>
      </c>
      <c r="HZ55" s="133">
        <v>1.4509955919045445</v>
      </c>
      <c r="IA55" s="172">
        <v>1.5119098285318333</v>
      </c>
      <c r="IB55" s="172">
        <v>1.3954794191819013</v>
      </c>
      <c r="IC55" s="172">
        <v>1.3084528881471313</v>
      </c>
      <c r="ID55" s="172">
        <v>1.3897903564108807</v>
      </c>
      <c r="IE55" s="59"/>
      <c r="IF55" s="61"/>
      <c r="IG55" s="61"/>
      <c r="IH55" s="61"/>
      <c r="II55" s="75"/>
      <c r="IJ55" s="59"/>
      <c r="IK55" s="61"/>
      <c r="IL55" s="61"/>
      <c r="IM55" s="61"/>
      <c r="IN55" s="61"/>
      <c r="IO55" s="75"/>
      <c r="IP55" s="59"/>
      <c r="IQ55" s="61"/>
      <c r="IR55" s="61"/>
      <c r="IS55" s="61"/>
      <c r="IT55" s="61"/>
      <c r="IU55" s="75"/>
      <c r="IW55">
        <v>1947</v>
      </c>
      <c r="IX55" s="76">
        <v>0.79593312740325928</v>
      </c>
      <c r="IY55" s="76">
        <v>0.68819576501846313</v>
      </c>
      <c r="IZ55" s="118">
        <v>0.35674810409545898</v>
      </c>
      <c r="JA55" s="114">
        <v>0.29764473632043237</v>
      </c>
      <c r="JB55" s="114">
        <v>0.4016079306602478</v>
      </c>
      <c r="JC55" s="114">
        <v>0.30239072442054749</v>
      </c>
      <c r="JD55" s="114">
        <v>0.10656590014696121</v>
      </c>
      <c r="JE55" s="114">
        <v>6.6573441738764089E-2</v>
      </c>
    </row>
    <row r="56" spans="1:265" x14ac:dyDescent="0.3">
      <c r="A56" s="74">
        <v>1944</v>
      </c>
      <c r="B56" s="123"/>
      <c r="C56" s="123"/>
      <c r="D56" s="123"/>
      <c r="E56" s="122"/>
      <c r="F56" s="122"/>
      <c r="G56" s="122"/>
      <c r="H56" s="122"/>
      <c r="I56" s="122"/>
      <c r="J56" s="122"/>
      <c r="K56" s="174"/>
      <c r="L56">
        <v>1944</v>
      </c>
      <c r="M56" s="78"/>
      <c r="N56" s="78"/>
      <c r="O56" s="78"/>
      <c r="Q56" s="118"/>
      <c r="U56" s="78"/>
      <c r="V56" s="117"/>
      <c r="W56" s="117"/>
      <c r="X56" s="117"/>
      <c r="Y56" s="171"/>
      <c r="Z56" s="114"/>
      <c r="AA56" s="74">
        <v>1944</v>
      </c>
      <c r="AO56" s="114">
        <v>0.2077488899230957</v>
      </c>
      <c r="AP56" s="114">
        <v>0.46992546319961548</v>
      </c>
      <c r="AQ56" s="114">
        <v>0.32232564687728882</v>
      </c>
      <c r="AR56" s="114">
        <v>9.9344223737716675E-2</v>
      </c>
      <c r="AS56" s="114">
        <f t="shared" si="9"/>
        <v>0.22298142313957214</v>
      </c>
      <c r="AT56" s="114">
        <v>3.3069487661123276E-2</v>
      </c>
      <c r="AU56" s="111">
        <v>4031.2751114337239</v>
      </c>
      <c r="AV56" s="57">
        <f t="shared" si="10"/>
        <v>0.19164856118543502</v>
      </c>
      <c r="AW56" s="57">
        <f t="shared" si="10"/>
        <v>0.43630054874616847</v>
      </c>
      <c r="AX56" s="57">
        <v>0.36195640710887966</v>
      </c>
      <c r="AY56" s="57">
        <v>0.14836379223715535</v>
      </c>
      <c r="AZ56" s="57">
        <f t="shared" si="7"/>
        <v>0.21359261487172432</v>
      </c>
      <c r="BA56" s="112">
        <v>24547.169687498121</v>
      </c>
      <c r="BB56" s="111">
        <f>DataG10.6!BA56*$BF$26</f>
        <v>20100.49899294721</v>
      </c>
      <c r="BC56" s="57">
        <f t="shared" si="8"/>
        <v>0.20055597191135419</v>
      </c>
      <c r="BD56" s="110"/>
      <c r="BJ56" s="74">
        <v>1944</v>
      </c>
      <c r="BK56" s="61"/>
      <c r="BL56" s="61"/>
      <c r="BM56" s="61"/>
      <c r="BN56" s="61"/>
      <c r="BO56" s="61"/>
      <c r="BP56" s="61"/>
      <c r="BQ56" s="61"/>
      <c r="BR56" s="61"/>
      <c r="BS56" s="75"/>
      <c r="BT56" s="60"/>
      <c r="BU56" s="62"/>
      <c r="BV56" s="62"/>
      <c r="BW56" s="62"/>
      <c r="BX56" s="62"/>
      <c r="BY56" s="62"/>
      <c r="BZ56" s="62"/>
      <c r="CA56" s="60"/>
      <c r="CB56" s="62"/>
      <c r="CC56" s="62"/>
      <c r="CD56" s="62"/>
      <c r="CE56" s="62"/>
      <c r="CF56" s="62"/>
      <c r="CG56" s="170"/>
      <c r="CH56" s="62"/>
      <c r="DF56" s="59"/>
      <c r="DG56" s="61"/>
      <c r="DH56" s="61"/>
      <c r="DI56" s="61"/>
      <c r="DJ56" s="61"/>
      <c r="DK56" s="61"/>
      <c r="DL56" s="61"/>
      <c r="DM56" s="75"/>
      <c r="DV56" s="59"/>
      <c r="DW56" s="61"/>
      <c r="DX56" s="61"/>
      <c r="DY56" s="61"/>
      <c r="DZ56" s="61"/>
      <c r="EA56" s="61"/>
      <c r="EB56" s="61"/>
      <c r="EC56" s="75"/>
      <c r="EL56" s="59"/>
      <c r="EM56" s="61"/>
      <c r="EN56" s="61"/>
      <c r="EO56" s="61"/>
      <c r="EP56" s="61"/>
      <c r="EQ56" s="61"/>
      <c r="ER56" s="61"/>
      <c r="ES56" s="75"/>
      <c r="ET56" s="59"/>
      <c r="EU56" s="61"/>
      <c r="EV56" s="61"/>
      <c r="EW56" s="61"/>
      <c r="EX56" s="61"/>
      <c r="EY56" s="61"/>
      <c r="EZ56" s="61"/>
      <c r="FA56" s="75"/>
      <c r="FB56" s="59"/>
      <c r="FC56" s="61"/>
      <c r="FD56" s="61"/>
      <c r="FE56" s="61"/>
      <c r="FF56" s="61"/>
      <c r="FG56" s="61"/>
      <c r="FH56" s="61"/>
      <c r="FI56" s="75"/>
      <c r="FK56" s="84">
        <v>1944</v>
      </c>
      <c r="FL56" s="59"/>
      <c r="FM56" s="61"/>
      <c r="FN56" s="61"/>
      <c r="FO56" s="59"/>
      <c r="FP56" s="61"/>
      <c r="FQ56" s="75"/>
      <c r="FR56" s="61"/>
      <c r="FS56" s="61"/>
      <c r="FT56" s="61"/>
      <c r="FU56" s="59"/>
      <c r="FV56" s="61"/>
      <c r="FW56" s="75"/>
      <c r="FX56" s="61"/>
      <c r="FY56" s="61"/>
      <c r="FZ56" s="75"/>
      <c r="GC56" s="59"/>
      <c r="GD56" s="61"/>
      <c r="GE56" s="61"/>
      <c r="GF56" s="61"/>
      <c r="GG56" s="61"/>
      <c r="GH56" s="61"/>
      <c r="GI56" s="61"/>
      <c r="GJ56" s="75"/>
      <c r="GK56" s="74">
        <v>1944</v>
      </c>
      <c r="GL56" s="84"/>
      <c r="GM56" s="61"/>
      <c r="GN56" s="61"/>
      <c r="GO56" s="61"/>
      <c r="GP56" s="75"/>
      <c r="GQ56" s="61">
        <v>68</v>
      </c>
      <c r="GR56" s="134">
        <v>2.245833158493042</v>
      </c>
      <c r="GS56" s="133">
        <v>2.2322077751159668</v>
      </c>
      <c r="GT56" s="133">
        <v>1.6776623725891113</v>
      </c>
      <c r="GU56" s="132">
        <v>1.5163992643356323</v>
      </c>
      <c r="GV56" s="134">
        <v>2.0745296488969238</v>
      </c>
      <c r="GW56" s="133">
        <v>2.0031973217728267</v>
      </c>
      <c r="GX56" s="133">
        <v>1.6188429240678539</v>
      </c>
      <c r="GY56" s="132">
        <v>1.5078879574253794</v>
      </c>
      <c r="GZ56" s="134">
        <v>2.6811948570075432</v>
      </c>
      <c r="HA56" s="133">
        <v>2.4263649526282012</v>
      </c>
      <c r="HB56" s="133">
        <v>1.9139492297117551</v>
      </c>
      <c r="HC56" s="132">
        <v>1.6610439698873563</v>
      </c>
      <c r="HD56" s="134">
        <v>1.122450552732144</v>
      </c>
      <c r="HE56" s="133">
        <v>1.0373020977299372</v>
      </c>
      <c r="HF56" s="133">
        <v>1.0497425552237776</v>
      </c>
      <c r="HG56" s="133">
        <v>1.1198006253101676</v>
      </c>
      <c r="HH56" s="59"/>
      <c r="HI56" s="61"/>
      <c r="HJ56" s="61"/>
      <c r="HK56" s="75"/>
      <c r="HM56" s="59">
        <v>68</v>
      </c>
      <c r="HN56" s="133">
        <v>1.0144561029760075</v>
      </c>
      <c r="HO56" s="172">
        <v>1.2329224147826687</v>
      </c>
      <c r="HP56" s="172">
        <v>1.2476607412485252</v>
      </c>
      <c r="HQ56" s="172">
        <v>1.1759906951554324</v>
      </c>
      <c r="HR56" s="172">
        <v>1.1506359928532233</v>
      </c>
      <c r="HS56" s="59">
        <v>68</v>
      </c>
      <c r="HT56" s="133">
        <v>0.91622414444046041</v>
      </c>
      <c r="HU56" s="172">
        <v>1.1833192415029874</v>
      </c>
      <c r="HV56" s="172">
        <v>1.1964707972720001</v>
      </c>
      <c r="HW56" s="172">
        <v>1.1353756780440107</v>
      </c>
      <c r="HX56" s="172">
        <v>1.0929393073551983</v>
      </c>
      <c r="HY56" s="59">
        <v>68</v>
      </c>
      <c r="HZ56" s="133">
        <v>1.4422731024738971</v>
      </c>
      <c r="IA56" s="172">
        <v>1.4990249663885433</v>
      </c>
      <c r="IB56" s="172">
        <v>1.4105339625715931</v>
      </c>
      <c r="IC56" s="172">
        <v>1.3003537593233934</v>
      </c>
      <c r="ID56" s="172">
        <v>1.3698743699681033</v>
      </c>
      <c r="IE56" s="59"/>
      <c r="IF56" s="61"/>
      <c r="IG56" s="61"/>
      <c r="IH56" s="61"/>
      <c r="II56" s="75"/>
      <c r="IJ56" s="59"/>
      <c r="IK56" s="61"/>
      <c r="IL56" s="61"/>
      <c r="IM56" s="61"/>
      <c r="IN56" s="61"/>
      <c r="IO56" s="75"/>
      <c r="IP56" s="59"/>
      <c r="IQ56" s="61"/>
      <c r="IR56" s="61"/>
      <c r="IS56" s="61"/>
      <c r="IT56" s="61"/>
      <c r="IU56" s="75"/>
      <c r="IW56">
        <v>1948</v>
      </c>
      <c r="IX56" s="76">
        <v>0.80688101053237915</v>
      </c>
      <c r="IY56" s="76">
        <v>0.69914364814758301</v>
      </c>
      <c r="IZ56" s="118">
        <v>0.33679258823394775</v>
      </c>
      <c r="JA56" s="114">
        <v>0.26991164041003857</v>
      </c>
      <c r="JB56" s="114">
        <v>0.40488487482070923</v>
      </c>
      <c r="JC56" s="114">
        <v>0.30566766858100891</v>
      </c>
      <c r="JD56" s="114">
        <v>9.850715845823288E-2</v>
      </c>
      <c r="JE56" s="114">
        <v>7.1736750787730771E-2</v>
      </c>
    </row>
    <row r="57" spans="1:265" x14ac:dyDescent="0.3">
      <c r="A57" s="74">
        <v>1945</v>
      </c>
      <c r="B57" s="123"/>
      <c r="C57" s="123"/>
      <c r="D57" s="123"/>
      <c r="E57" s="122"/>
      <c r="F57" s="122"/>
      <c r="G57" s="122"/>
      <c r="H57" s="122"/>
      <c r="I57" s="122"/>
      <c r="J57" s="122"/>
      <c r="K57" s="174"/>
      <c r="L57">
        <v>1945</v>
      </c>
      <c r="M57" s="78"/>
      <c r="N57" s="78"/>
      <c r="O57" s="78"/>
      <c r="Q57" s="118"/>
      <c r="U57" s="78"/>
      <c r="V57" s="117"/>
      <c r="W57" s="117"/>
      <c r="X57" s="117"/>
      <c r="Y57" s="171"/>
      <c r="Z57" s="114"/>
      <c r="AA57" s="74">
        <v>1945</v>
      </c>
      <c r="AO57" s="114">
        <v>0.21130779385566711</v>
      </c>
      <c r="AP57" s="114">
        <v>0.47776627540588379</v>
      </c>
      <c r="AQ57" s="114">
        <v>0.3109259307384491</v>
      </c>
      <c r="AR57" s="114">
        <v>8.426588773727417E-2</v>
      </c>
      <c r="AS57" s="114">
        <f t="shared" si="9"/>
        <v>0.22666004300117493</v>
      </c>
      <c r="AT57" s="114">
        <v>2.5785932317376137E-2</v>
      </c>
      <c r="AU57" s="111">
        <v>5132.3861421369393</v>
      </c>
      <c r="AV57" s="57">
        <f t="shared" si="10"/>
        <v>0.19203761949120401</v>
      </c>
      <c r="AW57" s="57">
        <f t="shared" si="10"/>
        <v>0.43718626555641382</v>
      </c>
      <c r="AX57" s="57">
        <v>0.35820143764478973</v>
      </c>
      <c r="AY57" s="57">
        <v>0.14279793159629031</v>
      </c>
      <c r="AZ57" s="57">
        <f t="shared" ref="AZ57:AZ88" si="11">AX57-AY57</f>
        <v>0.21540350604849942</v>
      </c>
      <c r="BA57" s="112">
        <v>23577.890326349829</v>
      </c>
      <c r="BB57" s="111">
        <f>DataG10.6!BA57*$BF$26</f>
        <v>19306.80264951221</v>
      </c>
      <c r="BC57" s="57">
        <f t="shared" ref="BC57:BC88" si="12">AU57/BB57</f>
        <v>0.2658330452384155</v>
      </c>
      <c r="BD57" s="110"/>
      <c r="BJ57" s="74">
        <v>1945</v>
      </c>
      <c r="BK57" s="61"/>
      <c r="BL57" s="61"/>
      <c r="BM57" s="61"/>
      <c r="BN57" s="61"/>
      <c r="BO57" s="61"/>
      <c r="BP57" s="61"/>
      <c r="BQ57" s="61"/>
      <c r="BR57" s="61"/>
      <c r="BS57" s="75"/>
      <c r="BT57" s="60"/>
      <c r="BU57" s="62"/>
      <c r="BV57" s="62"/>
      <c r="BW57" s="62"/>
      <c r="BX57" s="62"/>
      <c r="BY57" s="62"/>
      <c r="BZ57" s="62"/>
      <c r="CA57" s="60"/>
      <c r="CB57" s="62"/>
      <c r="CC57" s="62"/>
      <c r="CD57" s="62"/>
      <c r="CE57" s="62"/>
      <c r="CF57" s="62"/>
      <c r="CG57" s="170"/>
      <c r="CH57" s="62"/>
      <c r="DF57" s="59"/>
      <c r="DG57" s="61"/>
      <c r="DH57" s="61"/>
      <c r="DI57" s="61"/>
      <c r="DJ57" s="61"/>
      <c r="DK57" s="61"/>
      <c r="DL57" s="61"/>
      <c r="DM57" s="75"/>
      <c r="DV57" s="59"/>
      <c r="DW57" s="61"/>
      <c r="DX57" s="61"/>
      <c r="DY57" s="61"/>
      <c r="DZ57" s="61"/>
      <c r="EA57" s="61"/>
      <c r="EB57" s="61"/>
      <c r="EC57" s="75"/>
      <c r="EL57" s="59"/>
      <c r="EM57" s="61"/>
      <c r="EN57" s="61"/>
      <c r="EO57" s="61"/>
      <c r="EP57" s="61"/>
      <c r="EQ57" s="61"/>
      <c r="ER57" s="61"/>
      <c r="ES57" s="75"/>
      <c r="ET57" s="59"/>
      <c r="EU57" s="61"/>
      <c r="EV57" s="61"/>
      <c r="EW57" s="61"/>
      <c r="EX57" s="61"/>
      <c r="EY57" s="61"/>
      <c r="EZ57" s="61"/>
      <c r="FA57" s="75"/>
      <c r="FB57" s="59"/>
      <c r="FC57" s="61"/>
      <c r="FD57" s="61"/>
      <c r="FE57" s="61"/>
      <c r="FF57" s="61"/>
      <c r="FG57" s="61"/>
      <c r="FH57" s="61"/>
      <c r="FI57" s="75"/>
      <c r="FK57" s="84">
        <v>1945</v>
      </c>
      <c r="FL57" s="59"/>
      <c r="FM57" s="61"/>
      <c r="FN57" s="61"/>
      <c r="FO57" s="59"/>
      <c r="FP57" s="61"/>
      <c r="FQ57" s="75"/>
      <c r="FR57" s="61"/>
      <c r="FS57" s="61"/>
      <c r="FT57" s="61"/>
      <c r="FU57" s="59"/>
      <c r="FV57" s="61"/>
      <c r="FW57" s="75"/>
      <c r="FX57" s="61"/>
      <c r="FY57" s="61"/>
      <c r="FZ57" s="75"/>
      <c r="GC57" s="59"/>
      <c r="GD57" s="61"/>
      <c r="GE57" s="61"/>
      <c r="GF57" s="61"/>
      <c r="GG57" s="61"/>
      <c r="GH57" s="61"/>
      <c r="GI57" s="61"/>
      <c r="GJ57" s="75"/>
      <c r="GK57" s="74">
        <v>1945</v>
      </c>
      <c r="GL57" s="84"/>
      <c r="GM57" s="61"/>
      <c r="GN57" s="61"/>
      <c r="GO57" s="61"/>
      <c r="GP57" s="75"/>
      <c r="GQ57" s="61">
        <v>69</v>
      </c>
      <c r="GR57" s="134">
        <v>2.6671724319458008</v>
      </c>
      <c r="GS57" s="133">
        <v>1.8329496383666992</v>
      </c>
      <c r="GT57" s="133">
        <v>1.5563966035842896</v>
      </c>
      <c r="GU57" s="132">
        <v>1.5475026369094849</v>
      </c>
      <c r="GV57" s="134">
        <v>2.0605072694958033</v>
      </c>
      <c r="GW57" s="133">
        <v>1.9710406191156931</v>
      </c>
      <c r="GX57" s="133">
        <v>1.6076365237580714</v>
      </c>
      <c r="GY57" s="132">
        <v>1.5066288214719457</v>
      </c>
      <c r="GZ57" s="134">
        <v>2.5895314737191635</v>
      </c>
      <c r="HA57" s="133">
        <v>2.370305747337127</v>
      </c>
      <c r="HB57" s="133">
        <v>1.889900860486269</v>
      </c>
      <c r="HC57" s="132">
        <v>1.6635061205695847</v>
      </c>
      <c r="HD57" s="134">
        <v>1.170789467030684</v>
      </c>
      <c r="HE57" s="133">
        <v>1.0388103423125892</v>
      </c>
      <c r="HF57" s="133">
        <v>1.0524249521011013</v>
      </c>
      <c r="HG57" s="133">
        <v>1.1166407320433107</v>
      </c>
      <c r="HH57" s="59"/>
      <c r="HI57" s="61"/>
      <c r="HJ57" s="61"/>
      <c r="HK57" s="75"/>
      <c r="HM57" s="59">
        <v>69</v>
      </c>
      <c r="HN57" s="133">
        <v>1.0072019097555367</v>
      </c>
      <c r="HO57" s="172">
        <v>1.2188939819162878</v>
      </c>
      <c r="HP57" s="172">
        <v>1.2522647409323124</v>
      </c>
      <c r="HQ57" s="172">
        <v>1.1700348769548778</v>
      </c>
      <c r="HR57" s="172">
        <v>1.1369932650064365</v>
      </c>
      <c r="HS57" s="59">
        <v>69</v>
      </c>
      <c r="HT57" s="133">
        <v>0.90130920681254256</v>
      </c>
      <c r="HU57" s="172">
        <v>1.167345513965039</v>
      </c>
      <c r="HV57" s="172">
        <v>1.1970471545427268</v>
      </c>
      <c r="HW57" s="172">
        <v>1.1311280592529807</v>
      </c>
      <c r="HX57" s="172">
        <v>1.0818877088494201</v>
      </c>
      <c r="HY57" s="59">
        <v>69</v>
      </c>
      <c r="HZ57" s="133">
        <v>1.4372552819238698</v>
      </c>
      <c r="IA57" s="172">
        <v>1.4872263230603373</v>
      </c>
      <c r="IB57" s="172">
        <v>1.4271028564960324</v>
      </c>
      <c r="IC57" s="172">
        <v>1.2876234237885651</v>
      </c>
      <c r="ID57" s="172">
        <v>1.3398324279108906</v>
      </c>
      <c r="IE57" s="59"/>
      <c r="IF57" s="61"/>
      <c r="IG57" s="61"/>
      <c r="IH57" s="61"/>
      <c r="II57" s="75"/>
      <c r="IJ57" s="59"/>
      <c r="IK57" s="61"/>
      <c r="IL57" s="61"/>
      <c r="IM57" s="61"/>
      <c r="IN57" s="61"/>
      <c r="IO57" s="75"/>
      <c r="IP57" s="59"/>
      <c r="IQ57" s="61"/>
      <c r="IR57" s="61"/>
      <c r="IS57" s="61"/>
      <c r="IT57" s="61"/>
      <c r="IU57" s="75"/>
      <c r="IW57">
        <v>1949</v>
      </c>
      <c r="IX57" s="76">
        <v>0.82293480634689331</v>
      </c>
      <c r="IY57" s="76">
        <v>0.71519744396209717</v>
      </c>
      <c r="IZ57" s="118">
        <v>0.33906069397926331</v>
      </c>
      <c r="JA57" s="114">
        <v>0.29806584420185883</v>
      </c>
      <c r="JB57" s="114">
        <v>0.43186351656913757</v>
      </c>
      <c r="JC57" s="114">
        <v>0.33264631032943726</v>
      </c>
      <c r="JD57" s="114">
        <v>0.10212365537881851</v>
      </c>
      <c r="JE57" s="114">
        <v>7.0820920929833428E-2</v>
      </c>
    </row>
    <row r="58" spans="1:265" x14ac:dyDescent="0.3">
      <c r="A58" s="74">
        <v>1946</v>
      </c>
      <c r="B58" s="123"/>
      <c r="C58" s="123"/>
      <c r="D58" s="123"/>
      <c r="E58" s="122"/>
      <c r="F58" s="122"/>
      <c r="G58" s="122"/>
      <c r="H58" s="122"/>
      <c r="I58" s="122"/>
      <c r="J58" s="122"/>
      <c r="K58" s="174"/>
      <c r="L58">
        <v>1946</v>
      </c>
      <c r="M58" s="78"/>
      <c r="N58" s="78"/>
      <c r="O58" s="78"/>
      <c r="Q58" s="118"/>
      <c r="U58" s="78"/>
      <c r="V58" s="117"/>
      <c r="W58" s="117"/>
      <c r="X58" s="117"/>
      <c r="Y58" s="171"/>
      <c r="Z58" s="114"/>
      <c r="AA58" s="74">
        <v>1946</v>
      </c>
      <c r="AO58" s="114">
        <v>0.19598452746868134</v>
      </c>
      <c r="AP58" s="114">
        <v>0.45994997024536133</v>
      </c>
      <c r="AQ58" s="114">
        <v>0.34406551718711853</v>
      </c>
      <c r="AR58" s="114">
        <v>0.10374190658330917</v>
      </c>
      <c r="AS58" s="114">
        <f t="shared" si="9"/>
        <v>0.24032361060380936</v>
      </c>
      <c r="AT58" s="114">
        <v>3.4623734652996063E-2</v>
      </c>
      <c r="AU58" s="111">
        <v>6767.3854019162873</v>
      </c>
      <c r="AV58" s="57">
        <f t="shared" si="10"/>
        <v>0.18644991090148424</v>
      </c>
      <c r="AW58" s="57">
        <f t="shared" si="10"/>
        <v>0.42446547960921571</v>
      </c>
      <c r="AX58" s="57">
        <v>0.37205089006839659</v>
      </c>
      <c r="AY58" s="57">
        <v>0.14156551756813207</v>
      </c>
      <c r="AZ58" s="57">
        <f t="shared" si="11"/>
        <v>0.23048537250026452</v>
      </c>
      <c r="BA58" s="112">
        <v>20611.217472628065</v>
      </c>
      <c r="BB58" s="111">
        <f>DataG10.6!BA58*$BF$26</f>
        <v>16877.536649896436</v>
      </c>
      <c r="BC58" s="57">
        <f t="shared" si="12"/>
        <v>0.40096997223571801</v>
      </c>
      <c r="BD58" s="110"/>
      <c r="BJ58" s="74">
        <v>1946</v>
      </c>
      <c r="BK58" s="61"/>
      <c r="BL58" s="61"/>
      <c r="BM58" s="61"/>
      <c r="BN58" s="61"/>
      <c r="BO58" s="61"/>
      <c r="BP58" s="61"/>
      <c r="BQ58" s="61"/>
      <c r="BR58" s="61"/>
      <c r="BS58" s="75"/>
      <c r="BT58" s="60"/>
      <c r="BU58" s="62"/>
      <c r="BV58" s="62"/>
      <c r="BW58" s="62"/>
      <c r="BX58" s="62"/>
      <c r="BY58" s="62"/>
      <c r="BZ58" s="62"/>
      <c r="CA58" s="60"/>
      <c r="CB58" s="62"/>
      <c r="CC58" s="62"/>
      <c r="CD58" s="62"/>
      <c r="CE58" s="62"/>
      <c r="CF58" s="62"/>
      <c r="CG58" s="170"/>
      <c r="CH58" s="62"/>
      <c r="DF58" s="59"/>
      <c r="DG58" s="61"/>
      <c r="DH58" s="61"/>
      <c r="DI58" s="61"/>
      <c r="DJ58" s="61"/>
      <c r="DK58" s="61"/>
      <c r="DL58" s="61"/>
      <c r="DM58" s="75"/>
      <c r="DV58" s="59"/>
      <c r="DW58" s="61"/>
      <c r="DX58" s="61"/>
      <c r="DY58" s="61"/>
      <c r="DZ58" s="61"/>
      <c r="EA58" s="61"/>
      <c r="EB58" s="61"/>
      <c r="EC58" s="75"/>
      <c r="EL58" s="59"/>
      <c r="EM58" s="61"/>
      <c r="EN58" s="61"/>
      <c r="EO58" s="61"/>
      <c r="EP58" s="61"/>
      <c r="EQ58" s="61"/>
      <c r="ER58" s="61"/>
      <c r="ES58" s="75"/>
      <c r="ET58" s="59"/>
      <c r="EU58" s="61"/>
      <c r="EV58" s="61"/>
      <c r="EW58" s="61"/>
      <c r="EX58" s="61"/>
      <c r="EY58" s="61"/>
      <c r="EZ58" s="61"/>
      <c r="FA58" s="75"/>
      <c r="FB58" s="59"/>
      <c r="FC58" s="61"/>
      <c r="FD58" s="61"/>
      <c r="FE58" s="61"/>
      <c r="FF58" s="61"/>
      <c r="FG58" s="61"/>
      <c r="FH58" s="61"/>
      <c r="FI58" s="75"/>
      <c r="FK58" s="84">
        <v>1946</v>
      </c>
      <c r="FL58" s="59"/>
      <c r="FM58" s="61"/>
      <c r="FN58" s="61"/>
      <c r="FO58" s="59"/>
      <c r="FP58" s="61"/>
      <c r="FQ58" s="75"/>
      <c r="FR58" s="61"/>
      <c r="FS58" s="61"/>
      <c r="FT58" s="61"/>
      <c r="FU58" s="59"/>
      <c r="FV58" s="61"/>
      <c r="FW58" s="75"/>
      <c r="FX58" s="61"/>
      <c r="FY58" s="61"/>
      <c r="FZ58" s="75"/>
      <c r="GC58" s="59"/>
      <c r="GD58" s="61"/>
      <c r="GE58" s="61"/>
      <c r="GF58" s="61"/>
      <c r="GG58" s="61"/>
      <c r="GH58" s="61"/>
      <c r="GI58" s="61"/>
      <c r="GJ58" s="75"/>
      <c r="GK58" s="74">
        <v>1946</v>
      </c>
      <c r="GL58" s="84"/>
      <c r="GM58" s="61"/>
      <c r="GN58" s="61"/>
      <c r="GO58" s="61"/>
      <c r="GP58" s="75"/>
      <c r="GQ58" s="61">
        <v>70</v>
      </c>
      <c r="GR58" s="134">
        <v>1.8399872779846191</v>
      </c>
      <c r="GS58" s="133">
        <v>1.904640793800354</v>
      </c>
      <c r="GT58" s="133">
        <v>1.5402535200119019</v>
      </c>
      <c r="GU58" s="132">
        <v>1.4868866205215454</v>
      </c>
      <c r="GV58" s="134">
        <v>2.0431162100719584</v>
      </c>
      <c r="GW58" s="133">
        <v>1.9497289221907224</v>
      </c>
      <c r="GX58" s="133">
        <v>1.5975608716822849</v>
      </c>
      <c r="GY58" s="132">
        <v>1.5051109331550987</v>
      </c>
      <c r="GZ58" s="134">
        <v>2.5074438489604463</v>
      </c>
      <c r="HA58" s="133">
        <v>2.3189023894351135</v>
      </c>
      <c r="HB58" s="133">
        <v>1.8679080515280215</v>
      </c>
      <c r="HC58" s="132">
        <v>1.6655568348641685</v>
      </c>
      <c r="HD58" s="134">
        <v>1.233050917512744</v>
      </c>
      <c r="HE58" s="133">
        <v>1.0378617388791138</v>
      </c>
      <c r="HF58" s="133">
        <v>1.0541407066034636</v>
      </c>
      <c r="HG58" s="133">
        <v>1.1125065094565361</v>
      </c>
      <c r="HH58" s="59"/>
      <c r="HI58" s="61"/>
      <c r="HJ58" s="61"/>
      <c r="HK58" s="75"/>
      <c r="HM58" s="59">
        <v>70</v>
      </c>
      <c r="HN58" s="133">
        <v>0.9908401286363373</v>
      </c>
      <c r="HO58" s="172">
        <v>1.1991220258622244</v>
      </c>
      <c r="HP58" s="172">
        <v>1.2563357345745263</v>
      </c>
      <c r="HQ58" s="172">
        <v>1.16373441468823</v>
      </c>
      <c r="HR58" s="172">
        <v>1.1185045722464468</v>
      </c>
      <c r="HS58" s="59">
        <v>70</v>
      </c>
      <c r="HT58" s="133">
        <v>0.8800390279743866</v>
      </c>
      <c r="HU58" s="172">
        <v>1.1443879604945579</v>
      </c>
      <c r="HV58" s="172">
        <v>1.1968530197172713</v>
      </c>
      <c r="HW58" s="172">
        <v>1.1269301358103971</v>
      </c>
      <c r="HX58" s="172">
        <v>1.0691184839298922</v>
      </c>
      <c r="HY58" s="59">
        <v>70</v>
      </c>
      <c r="HZ58" s="133">
        <v>1.437557435696001</v>
      </c>
      <c r="IA58" s="172">
        <v>1.4726058945268066</v>
      </c>
      <c r="IB58" s="172">
        <v>1.4449457912791184</v>
      </c>
      <c r="IC58" s="172">
        <v>1.2742115909374128</v>
      </c>
      <c r="ID58" s="172">
        <v>1.313522241010932</v>
      </c>
      <c r="IE58" s="59"/>
      <c r="IF58" s="61"/>
      <c r="IG58" s="61"/>
      <c r="IH58" s="61"/>
      <c r="II58" s="75"/>
      <c r="IJ58" s="59"/>
      <c r="IK58" s="61"/>
      <c r="IL58" s="61"/>
      <c r="IM58" s="61"/>
      <c r="IN58" s="61"/>
      <c r="IO58" s="75"/>
      <c r="IP58" s="59"/>
      <c r="IQ58" s="61"/>
      <c r="IR58" s="61"/>
      <c r="IS58" s="61"/>
      <c r="IT58" s="61"/>
      <c r="IU58" s="75"/>
      <c r="IW58">
        <v>1950</v>
      </c>
      <c r="IX58" s="76">
        <v>0.83013397455215454</v>
      </c>
      <c r="IY58" s="76">
        <v>0.7223966121673584</v>
      </c>
      <c r="IZ58" s="118">
        <v>0.33723577857017517</v>
      </c>
      <c r="JA58" s="114">
        <v>0.29636049985405699</v>
      </c>
      <c r="JB58" s="114">
        <v>0.43299061059951782</v>
      </c>
      <c r="JC58" s="114">
        <v>0.3337734043598175</v>
      </c>
      <c r="JD58" s="114">
        <v>0.10280869901180267</v>
      </c>
      <c r="JE58" s="114">
        <v>6.9838841111605821E-2</v>
      </c>
    </row>
    <row r="59" spans="1:265" x14ac:dyDescent="0.3">
      <c r="A59" s="74">
        <v>1947</v>
      </c>
      <c r="B59" s="123"/>
      <c r="C59" s="123"/>
      <c r="D59" s="123"/>
      <c r="E59" s="122"/>
      <c r="F59" s="122"/>
      <c r="G59" s="122"/>
      <c r="H59" s="122"/>
      <c r="I59" s="122"/>
      <c r="J59" s="122"/>
      <c r="K59" s="174"/>
      <c r="L59">
        <v>1947</v>
      </c>
      <c r="M59" s="78"/>
      <c r="N59" s="78"/>
      <c r="O59" s="78"/>
      <c r="Q59" s="118"/>
      <c r="U59" s="78"/>
      <c r="V59" s="117"/>
      <c r="W59" s="117"/>
      <c r="X59" s="117"/>
      <c r="Y59" s="171"/>
      <c r="Z59" s="114"/>
      <c r="AA59" s="74">
        <v>1947</v>
      </c>
      <c r="AO59" s="114">
        <v>0.19115136563777924</v>
      </c>
      <c r="AP59" s="114">
        <v>0.45210051536560059</v>
      </c>
      <c r="AQ59" s="114">
        <v>0.35674810409545898</v>
      </c>
      <c r="AR59" s="114">
        <v>0.10656590014696121</v>
      </c>
      <c r="AS59" s="114">
        <f t="shared" ref="AS59:AS90" si="13">AQ59-AR59</f>
        <v>0.25018220394849777</v>
      </c>
      <c r="AT59" s="114">
        <v>3.5724382847547531E-2</v>
      </c>
      <c r="AU59" s="111">
        <v>6718.9891448756625</v>
      </c>
      <c r="AV59" s="57">
        <f t="shared" si="10"/>
        <v>0.18812973218837067</v>
      </c>
      <c r="AW59" s="57">
        <f t="shared" si="10"/>
        <v>0.42828970320228976</v>
      </c>
      <c r="AX59" s="57">
        <v>0.37077611495238216</v>
      </c>
      <c r="AY59" s="57">
        <v>0.14574716809862265</v>
      </c>
      <c r="AZ59" s="57">
        <f t="shared" si="11"/>
        <v>0.22502894685375952</v>
      </c>
      <c r="BA59" s="112">
        <v>19961.704974517328</v>
      </c>
      <c r="BB59" s="111">
        <f>DataG10.6!BA59*$BF$26</f>
        <v>16345.682041793463</v>
      </c>
      <c r="BC59" s="57">
        <f t="shared" si="12"/>
        <v>0.41105590624461019</v>
      </c>
      <c r="BD59" s="110"/>
      <c r="BJ59" s="74">
        <v>1947</v>
      </c>
      <c r="BK59" s="61"/>
      <c r="BL59" s="61"/>
      <c r="BM59" s="61"/>
      <c r="BN59" s="61"/>
      <c r="BO59" s="61"/>
      <c r="BP59" s="61"/>
      <c r="BQ59" s="61"/>
      <c r="BR59" s="61"/>
      <c r="BS59" s="75"/>
      <c r="BT59" s="60"/>
      <c r="BU59" s="62"/>
      <c r="BV59" s="62"/>
      <c r="BW59" s="62"/>
      <c r="BX59" s="62"/>
      <c r="BY59" s="62"/>
      <c r="BZ59" s="62"/>
      <c r="CA59" s="60"/>
      <c r="CB59" s="62"/>
      <c r="CC59" s="62"/>
      <c r="CD59" s="62"/>
      <c r="CE59" s="62"/>
      <c r="CF59" s="62"/>
      <c r="CG59" s="170"/>
      <c r="CH59" s="62"/>
      <c r="DF59" s="59"/>
      <c r="DG59" s="61"/>
      <c r="DH59" s="61"/>
      <c r="DI59" s="61"/>
      <c r="DJ59" s="61"/>
      <c r="DK59" s="61"/>
      <c r="DL59" s="61"/>
      <c r="DM59" s="75"/>
      <c r="DV59" s="59"/>
      <c r="DW59" s="61"/>
      <c r="DX59" s="61"/>
      <c r="DY59" s="61"/>
      <c r="DZ59" s="61"/>
      <c r="EA59" s="61"/>
      <c r="EB59" s="61"/>
      <c r="EC59" s="75"/>
      <c r="EL59" s="59"/>
      <c r="EM59" s="61"/>
      <c r="EN59" s="61"/>
      <c r="EO59" s="61"/>
      <c r="EP59" s="61"/>
      <c r="EQ59" s="61"/>
      <c r="ER59" s="61"/>
      <c r="ES59" s="75"/>
      <c r="ET59" s="59"/>
      <c r="EU59" s="61"/>
      <c r="EV59" s="61"/>
      <c r="EW59" s="61"/>
      <c r="EX59" s="61"/>
      <c r="EY59" s="61"/>
      <c r="EZ59" s="61"/>
      <c r="FA59" s="75"/>
      <c r="FB59" s="59"/>
      <c r="FC59" s="61"/>
      <c r="FD59" s="61"/>
      <c r="FE59" s="61"/>
      <c r="FF59" s="61"/>
      <c r="FG59" s="61"/>
      <c r="FH59" s="61"/>
      <c r="FI59" s="75"/>
      <c r="FK59" s="84">
        <v>1947</v>
      </c>
      <c r="FL59" s="59"/>
      <c r="FM59" s="61"/>
      <c r="FN59" s="61"/>
      <c r="FO59" s="59"/>
      <c r="FP59" s="61"/>
      <c r="FQ59" s="75"/>
      <c r="FR59" s="61"/>
      <c r="FS59" s="61"/>
      <c r="FT59" s="61"/>
      <c r="FU59" s="59"/>
      <c r="FV59" s="61"/>
      <c r="FW59" s="75"/>
      <c r="FX59" s="61"/>
      <c r="FY59" s="61"/>
      <c r="FZ59" s="75"/>
      <c r="GC59" s="59"/>
      <c r="GD59" s="61"/>
      <c r="GE59" s="61"/>
      <c r="GF59" s="61"/>
      <c r="GG59" s="61"/>
      <c r="GH59" s="61"/>
      <c r="GI59" s="61"/>
      <c r="GJ59" s="75"/>
      <c r="GK59" s="74">
        <v>1947</v>
      </c>
      <c r="GL59" s="84"/>
      <c r="GM59" s="61"/>
      <c r="GN59" s="61"/>
      <c r="GO59" s="61"/>
      <c r="GP59" s="75"/>
      <c r="GQ59" s="61">
        <v>71</v>
      </c>
      <c r="GR59" s="134">
        <v>1.6255828142166138</v>
      </c>
      <c r="GS59" s="133">
        <v>1.9063454866409302</v>
      </c>
      <c r="GT59" s="133">
        <v>1.6017465591430664</v>
      </c>
      <c r="GU59" s="132">
        <v>1.4458827972412109</v>
      </c>
      <c r="GV59" s="134">
        <v>2.0356258904525242</v>
      </c>
      <c r="GW59" s="133">
        <v>1.9240775246025419</v>
      </c>
      <c r="GX59" s="133">
        <v>1.5878297727091186</v>
      </c>
      <c r="GY59" s="132">
        <v>1.5065714249115536</v>
      </c>
      <c r="GZ59" s="134">
        <v>2.4355453117463535</v>
      </c>
      <c r="HA59" s="133">
        <v>2.2751956299745948</v>
      </c>
      <c r="HB59" s="133">
        <v>1.8494072260938952</v>
      </c>
      <c r="HC59" s="132">
        <v>1.667642415388541</v>
      </c>
      <c r="HD59" s="134">
        <v>1.2937351369225427</v>
      </c>
      <c r="HE59" s="133">
        <v>1.0394654898591571</v>
      </c>
      <c r="HF59" s="133">
        <v>1.0533089230919526</v>
      </c>
      <c r="HG59" s="133">
        <v>1.1072579178198769</v>
      </c>
      <c r="HH59" s="59"/>
      <c r="HI59" s="61"/>
      <c r="HJ59" s="61"/>
      <c r="HK59" s="75"/>
      <c r="HM59" s="59">
        <v>71</v>
      </c>
      <c r="HN59" s="133">
        <v>0.97991862739882274</v>
      </c>
      <c r="HO59" s="172">
        <v>1.1761556681861809</v>
      </c>
      <c r="HP59" s="172">
        <v>1.2591319864433155</v>
      </c>
      <c r="HQ59" s="172">
        <v>1.1592164654760595</v>
      </c>
      <c r="HR59" s="172">
        <v>1.0982398619033376</v>
      </c>
      <c r="HS59" s="59">
        <v>71</v>
      </c>
      <c r="HT59" s="133">
        <v>0.86770758703863748</v>
      </c>
      <c r="HU59" s="172">
        <v>1.1205964557103039</v>
      </c>
      <c r="HV59" s="172">
        <v>1.1957559509060567</v>
      </c>
      <c r="HW59" s="172">
        <v>1.1246584205585475</v>
      </c>
      <c r="HX59" s="172">
        <v>1.0536672146607273</v>
      </c>
      <c r="HY59" s="59">
        <v>71</v>
      </c>
      <c r="HZ59" s="133">
        <v>1.4380240710754768</v>
      </c>
      <c r="IA59" s="172">
        <v>1.4598660521525002</v>
      </c>
      <c r="IB59" s="172">
        <v>1.4596721586511698</v>
      </c>
      <c r="IC59" s="172">
        <v>1.261986930294122</v>
      </c>
      <c r="ID59" s="172">
        <v>1.2863244970048362</v>
      </c>
      <c r="IE59" s="59"/>
      <c r="IF59" s="61"/>
      <c r="IG59" s="61"/>
      <c r="IH59" s="61"/>
      <c r="II59" s="75"/>
      <c r="IJ59" s="59"/>
      <c r="IK59" s="61"/>
      <c r="IL59" s="61"/>
      <c r="IM59" s="61"/>
      <c r="IN59" s="61"/>
      <c r="IO59" s="75"/>
      <c r="IP59" s="59"/>
      <c r="IQ59" s="61"/>
      <c r="IR59" s="61"/>
      <c r="IS59" s="61"/>
      <c r="IT59" s="61"/>
      <c r="IU59" s="75"/>
      <c r="IW59">
        <v>1951</v>
      </c>
      <c r="IX59" s="76">
        <v>0.8075181245803833</v>
      </c>
      <c r="IY59" s="76">
        <v>0.69978076219558716</v>
      </c>
      <c r="IZ59" s="118">
        <v>0.34549400210380554</v>
      </c>
      <c r="JA59" s="114">
        <v>0.29484961758348088</v>
      </c>
      <c r="JB59" s="114">
        <v>0.42646098136901855</v>
      </c>
      <c r="JC59" s="114">
        <v>0.32724377512931824</v>
      </c>
      <c r="JD59" s="114">
        <v>0.10630524158477783</v>
      </c>
      <c r="JE59" s="114">
        <v>7.123884672730324E-2</v>
      </c>
    </row>
    <row r="60" spans="1:265" x14ac:dyDescent="0.3">
      <c r="A60" s="74">
        <v>1948</v>
      </c>
      <c r="B60" s="123"/>
      <c r="C60" s="123"/>
      <c r="D60" s="123"/>
      <c r="E60" s="122"/>
      <c r="F60" s="122"/>
      <c r="G60" s="122"/>
      <c r="H60" s="122"/>
      <c r="I60" s="122"/>
      <c r="J60" s="122"/>
      <c r="K60" s="174"/>
      <c r="L60">
        <v>1948</v>
      </c>
      <c r="M60" s="78"/>
      <c r="N60" s="78"/>
      <c r="O60" s="78"/>
      <c r="Q60" s="118"/>
      <c r="U60" s="78"/>
      <c r="V60" s="117"/>
      <c r="W60" s="117"/>
      <c r="X60" s="117"/>
      <c r="Y60" s="171"/>
      <c r="Z60" s="114"/>
      <c r="AA60" s="74">
        <v>1948</v>
      </c>
      <c r="AO60" s="114">
        <v>0.19852814078330994</v>
      </c>
      <c r="AP60" s="114">
        <v>0.46467927098274231</v>
      </c>
      <c r="AQ60" s="114">
        <v>0.33679258823394775</v>
      </c>
      <c r="AR60" s="114">
        <v>9.850715845823288E-2</v>
      </c>
      <c r="AS60" s="114">
        <f t="shared" si="13"/>
        <v>0.23828542977571487</v>
      </c>
      <c r="AT60" s="114">
        <v>3.2346244901418686E-2</v>
      </c>
      <c r="AU60" s="111">
        <v>7575.5362876832069</v>
      </c>
      <c r="AV60" s="57">
        <f t="shared" si="10"/>
        <v>0.18620778287274606</v>
      </c>
      <c r="AW60" s="57">
        <f t="shared" si="10"/>
        <v>0.42391425923400461</v>
      </c>
      <c r="AX60" s="57">
        <v>0.38908460948930002</v>
      </c>
      <c r="AY60" s="57">
        <v>0.15765946306209772</v>
      </c>
      <c r="AZ60" s="57">
        <f t="shared" si="11"/>
        <v>0.2314251464272023</v>
      </c>
      <c r="BA60" s="112">
        <v>20894.749415149869</v>
      </c>
      <c r="BB60" s="111">
        <f>DataG10.6!BA60*$BF$26</f>
        <v>17109.7073480943</v>
      </c>
      <c r="BC60" s="57">
        <f t="shared" si="12"/>
        <v>0.44276247007386593</v>
      </c>
      <c r="BD60" s="110"/>
      <c r="BJ60" s="74">
        <v>1948</v>
      </c>
      <c r="BK60" s="61"/>
      <c r="BL60" s="61"/>
      <c r="BM60" s="61"/>
      <c r="BN60" s="61"/>
      <c r="BO60" s="61"/>
      <c r="BP60" s="61"/>
      <c r="BQ60" s="61"/>
      <c r="BR60" s="61"/>
      <c r="BS60" s="75"/>
      <c r="BT60" s="60"/>
      <c r="BU60" s="62"/>
      <c r="BV60" s="62"/>
      <c r="BW60" s="62"/>
      <c r="BX60" s="62"/>
      <c r="BY60" s="62"/>
      <c r="BZ60" s="62"/>
      <c r="CA60" s="60"/>
      <c r="CB60" s="62"/>
      <c r="CC60" s="62"/>
      <c r="CD60" s="62"/>
      <c r="CE60" s="62"/>
      <c r="CF60" s="62"/>
      <c r="CG60" s="170"/>
      <c r="CH60" s="62"/>
      <c r="DF60" s="59"/>
      <c r="DG60" s="61"/>
      <c r="DH60" s="61"/>
      <c r="DI60" s="61"/>
      <c r="DJ60" s="61"/>
      <c r="DK60" s="61"/>
      <c r="DL60" s="61"/>
      <c r="DM60" s="75"/>
      <c r="DV60" s="59"/>
      <c r="DW60" s="61"/>
      <c r="DX60" s="61"/>
      <c r="DY60" s="61"/>
      <c r="DZ60" s="61"/>
      <c r="EA60" s="61"/>
      <c r="EB60" s="61"/>
      <c r="EC60" s="75"/>
      <c r="EL60" s="59"/>
      <c r="EM60" s="61"/>
      <c r="EN60" s="61"/>
      <c r="EO60" s="61"/>
      <c r="EP60" s="61"/>
      <c r="EQ60" s="61"/>
      <c r="ER60" s="61"/>
      <c r="ES60" s="75"/>
      <c r="ET60" s="59"/>
      <c r="EU60" s="61"/>
      <c r="EV60" s="61"/>
      <c r="EW60" s="61"/>
      <c r="EX60" s="61"/>
      <c r="EY60" s="61"/>
      <c r="EZ60" s="61"/>
      <c r="FA60" s="75"/>
      <c r="FB60" s="59"/>
      <c r="FC60" s="61"/>
      <c r="FD60" s="61"/>
      <c r="FE60" s="61"/>
      <c r="FF60" s="61"/>
      <c r="FG60" s="61"/>
      <c r="FH60" s="61"/>
      <c r="FI60" s="75"/>
      <c r="FK60" s="84">
        <v>1948</v>
      </c>
      <c r="FL60" s="59"/>
      <c r="FM60" s="61"/>
      <c r="FN60" s="61"/>
      <c r="FO60" s="59"/>
      <c r="FP60" s="61"/>
      <c r="FQ60" s="75"/>
      <c r="FR60" s="61"/>
      <c r="FS60" s="61"/>
      <c r="FT60" s="61"/>
      <c r="FU60" s="59"/>
      <c r="FV60" s="61"/>
      <c r="FW60" s="75"/>
      <c r="FX60" s="61"/>
      <c r="FY60" s="61"/>
      <c r="FZ60" s="75"/>
      <c r="GC60" s="59"/>
      <c r="GD60" s="61"/>
      <c r="GE60" s="61"/>
      <c r="GF60" s="61"/>
      <c r="GG60" s="61"/>
      <c r="GH60" s="61"/>
      <c r="GI60" s="61"/>
      <c r="GJ60" s="75"/>
      <c r="GK60" s="74">
        <v>1948</v>
      </c>
      <c r="GL60" s="84"/>
      <c r="GM60" s="61"/>
      <c r="GN60" s="61"/>
      <c r="GO60" s="61"/>
      <c r="GP60" s="75"/>
      <c r="GQ60" s="61">
        <v>72</v>
      </c>
      <c r="GR60" s="134">
        <v>1.9052174091339111</v>
      </c>
      <c r="GS60" s="133">
        <v>1.8862161636352539</v>
      </c>
      <c r="GT60" s="133">
        <v>1.5820587873458862</v>
      </c>
      <c r="GU60" s="132">
        <v>1.5385086536407471</v>
      </c>
      <c r="GV60" s="134">
        <v>2.0120689111219834</v>
      </c>
      <c r="GW60" s="133">
        <v>1.8963522922914136</v>
      </c>
      <c r="GX60" s="133">
        <v>1.5773180880353905</v>
      </c>
      <c r="GY60" s="132">
        <v>1.5094659970754598</v>
      </c>
      <c r="GZ60" s="134">
        <v>2.3625808771970509</v>
      </c>
      <c r="HA60" s="133">
        <v>2.2398225868571378</v>
      </c>
      <c r="HB60" s="133">
        <v>1.832983539323076</v>
      </c>
      <c r="HC60" s="132">
        <v>1.668925161573596</v>
      </c>
      <c r="HD60" s="134">
        <v>1.3492858113692618</v>
      </c>
      <c r="HE60" s="133">
        <v>1.0401034494402548</v>
      </c>
      <c r="HF60" s="133">
        <v>1.0497571159091317</v>
      </c>
      <c r="HG60" s="133">
        <v>1.0997375323914427</v>
      </c>
      <c r="HH60" s="59"/>
      <c r="HI60" s="61"/>
      <c r="HJ60" s="61"/>
      <c r="HK60" s="75"/>
      <c r="HM60" s="59">
        <v>72</v>
      </c>
      <c r="HN60" s="133">
        <v>0.9688390515930777</v>
      </c>
      <c r="HO60" s="172">
        <v>1.1563085384928937</v>
      </c>
      <c r="HP60" s="172">
        <v>1.2606873310853077</v>
      </c>
      <c r="HQ60" s="172">
        <v>1.1559910433951228</v>
      </c>
      <c r="HR60" s="172">
        <v>1.0779764753023173</v>
      </c>
      <c r="HS60" s="59">
        <v>72</v>
      </c>
      <c r="HT60" s="133">
        <v>0.85381793553106466</v>
      </c>
      <c r="HU60" s="172">
        <v>1.1038607668784031</v>
      </c>
      <c r="HV60" s="172">
        <v>1.1941115482901707</v>
      </c>
      <c r="HW60" s="172">
        <v>1.12253020636949</v>
      </c>
      <c r="HX60" s="172">
        <v>1.0358361398684841</v>
      </c>
      <c r="HY60" s="59">
        <v>72</v>
      </c>
      <c r="HZ60" s="133">
        <v>1.4426456818666837</v>
      </c>
      <c r="IA60" s="172">
        <v>1.4527090119430031</v>
      </c>
      <c r="IB60" s="172">
        <v>1.469383014896368</v>
      </c>
      <c r="IC60" s="172">
        <v>1.256571255703508</v>
      </c>
      <c r="ID60" s="172">
        <v>1.2538550136344868</v>
      </c>
      <c r="IE60" s="59"/>
      <c r="IF60" s="61"/>
      <c r="IG60" s="61"/>
      <c r="IH60" s="61"/>
      <c r="II60" s="75"/>
      <c r="IJ60" s="59"/>
      <c r="IK60" s="61"/>
      <c r="IL60" s="61"/>
      <c r="IM60" s="61"/>
      <c r="IN60" s="61"/>
      <c r="IO60" s="75"/>
      <c r="IP60" s="59"/>
      <c r="IQ60" s="61"/>
      <c r="IR60" s="61"/>
      <c r="IS60" s="61"/>
      <c r="IT60" s="61"/>
      <c r="IU60" s="75"/>
      <c r="IW60">
        <v>1952</v>
      </c>
      <c r="IX60" s="76">
        <v>0.83099782466888428</v>
      </c>
      <c r="IY60" s="76">
        <v>0.72326046228408813</v>
      </c>
      <c r="IZ60" s="118">
        <v>0.3529171347618103</v>
      </c>
      <c r="JA60" s="114">
        <v>0.27485000790102637</v>
      </c>
      <c r="JB60" s="114">
        <v>0.41976818442344666</v>
      </c>
      <c r="JC60" s="114">
        <v>0.32055097818374634</v>
      </c>
      <c r="JD60" s="114">
        <v>0.10899410396814346</v>
      </c>
      <c r="JE60" s="114">
        <v>6.7983725075796544E-2</v>
      </c>
    </row>
    <row r="61" spans="1:265" x14ac:dyDescent="0.3">
      <c r="A61" s="74">
        <v>1949</v>
      </c>
      <c r="B61" s="123">
        <v>1.6920000000000002</v>
      </c>
      <c r="C61" s="123">
        <v>1.5272917673101376</v>
      </c>
      <c r="D61" s="121">
        <f t="shared" ref="D61:D92" si="14">C61/B61</f>
        <v>0.90265470881213794</v>
      </c>
      <c r="E61" s="122">
        <v>0.83754857753861889</v>
      </c>
      <c r="F61" s="122">
        <v>7.7939341041144861E-2</v>
      </c>
      <c r="G61" s="122">
        <v>0.1494478933290852</v>
      </c>
      <c r="H61" s="122">
        <v>6.5106131273519205E-2</v>
      </c>
      <c r="I61" s="122">
        <v>4.1371158392434987E-3</v>
      </c>
      <c r="J61" s="121">
        <v>6.0969015434275707E-2</v>
      </c>
      <c r="K61" s="120">
        <f t="shared" ref="K61:K92" si="15">D61-E61-F61-G61-H61</f>
        <v>-0.22738723437023023</v>
      </c>
      <c r="L61">
        <v>1949</v>
      </c>
      <c r="M61" s="78"/>
      <c r="N61" s="78"/>
      <c r="O61" s="78"/>
      <c r="Q61" s="118"/>
      <c r="U61" s="78"/>
      <c r="V61" s="117"/>
      <c r="W61" s="117"/>
      <c r="X61" s="117"/>
      <c r="Y61" s="171"/>
      <c r="Z61" s="114"/>
      <c r="AA61" s="74">
        <v>1949</v>
      </c>
      <c r="AO61" s="114">
        <v>0.19977891445159912</v>
      </c>
      <c r="AP61" s="114">
        <v>0.46116039156913757</v>
      </c>
      <c r="AQ61" s="114">
        <v>0.33906069397926331</v>
      </c>
      <c r="AR61" s="114">
        <v>0.10212365537881851</v>
      </c>
      <c r="AS61" s="114">
        <f t="shared" si="13"/>
        <v>0.23693703860044479</v>
      </c>
      <c r="AT61" s="114">
        <v>3.5094127058982849E-2</v>
      </c>
      <c r="AU61" s="111">
        <v>8127.1637961342649</v>
      </c>
      <c r="AV61" s="57">
        <f t="shared" si="10"/>
        <v>0.19011756241489083</v>
      </c>
      <c r="AW61" s="57">
        <f t="shared" si="10"/>
        <v>0.43281512939531919</v>
      </c>
      <c r="AX61" s="57">
        <v>0.38358056460933948</v>
      </c>
      <c r="AY61" s="57">
        <v>0.1517338910703204</v>
      </c>
      <c r="AZ61" s="57">
        <f t="shared" si="11"/>
        <v>0.23184667353901908</v>
      </c>
      <c r="BA61" s="112">
        <v>20235.841659170615</v>
      </c>
      <c r="BB61" s="111">
        <f>DataG10.6!BA61*$BF$26</f>
        <v>16570.159414295176</v>
      </c>
      <c r="BC61" s="57">
        <f t="shared" si="12"/>
        <v>0.49046986169142776</v>
      </c>
      <c r="BD61" s="110"/>
      <c r="BJ61" s="74">
        <v>1949</v>
      </c>
      <c r="BK61" s="61"/>
      <c r="BL61" s="61"/>
      <c r="BM61" s="61"/>
      <c r="BN61" s="61"/>
      <c r="BO61" s="61"/>
      <c r="BP61" s="61"/>
      <c r="BQ61" s="61"/>
      <c r="BR61" s="61"/>
      <c r="BS61" s="75"/>
      <c r="BT61" s="60"/>
      <c r="BU61" s="62"/>
      <c r="BV61" s="62"/>
      <c r="BW61" s="62"/>
      <c r="BX61" s="62"/>
      <c r="BY61" s="62"/>
      <c r="BZ61" s="62"/>
      <c r="CA61" s="60"/>
      <c r="CB61" s="62"/>
      <c r="CC61" s="62"/>
      <c r="CD61" s="62"/>
      <c r="CE61" s="62"/>
      <c r="CF61" s="62"/>
      <c r="CG61" s="170"/>
      <c r="CH61" s="62"/>
      <c r="DF61" s="59"/>
      <c r="DG61" s="61"/>
      <c r="DH61" s="61"/>
      <c r="DI61" s="61"/>
      <c r="DJ61" s="61"/>
      <c r="DK61" s="61"/>
      <c r="DL61" s="61"/>
      <c r="DM61" s="75"/>
      <c r="DV61" s="59"/>
      <c r="DW61" s="61"/>
      <c r="DX61" s="61"/>
      <c r="DY61" s="61"/>
      <c r="DZ61" s="61"/>
      <c r="EA61" s="61"/>
      <c r="EB61" s="61"/>
      <c r="EC61" s="75"/>
      <c r="EL61" s="59"/>
      <c r="EM61" s="61"/>
      <c r="EN61" s="61"/>
      <c r="EO61" s="61"/>
      <c r="EP61" s="61"/>
      <c r="EQ61" s="61"/>
      <c r="ER61" s="61"/>
      <c r="ES61" s="75"/>
      <c r="ET61" s="59"/>
      <c r="EU61" s="61"/>
      <c r="EV61" s="61"/>
      <c r="EW61" s="61"/>
      <c r="EX61" s="61"/>
      <c r="EY61" s="61"/>
      <c r="EZ61" s="61"/>
      <c r="FA61" s="75"/>
      <c r="FB61" s="59"/>
      <c r="FC61" s="61"/>
      <c r="FD61" s="61"/>
      <c r="FE61" s="61"/>
      <c r="FF61" s="61"/>
      <c r="FG61" s="61"/>
      <c r="FH61" s="61"/>
      <c r="FI61" s="75"/>
      <c r="FK61" s="84">
        <v>1949</v>
      </c>
      <c r="FL61" s="59"/>
      <c r="FM61" s="61"/>
      <c r="FN61" s="61"/>
      <c r="FO61" s="59"/>
      <c r="FP61" s="61"/>
      <c r="FQ61" s="75"/>
      <c r="FR61" s="61"/>
      <c r="FS61" s="61"/>
      <c r="FT61" s="61"/>
      <c r="FU61" s="59"/>
      <c r="FV61" s="61"/>
      <c r="FW61" s="75"/>
      <c r="FX61" s="61"/>
      <c r="FY61" s="61"/>
      <c r="FZ61" s="75"/>
      <c r="GC61" s="59"/>
      <c r="GD61" s="61"/>
      <c r="GE61" s="61"/>
      <c r="GF61" s="61"/>
      <c r="GG61" s="61"/>
      <c r="GH61" s="61"/>
      <c r="GI61" s="61"/>
      <c r="GJ61" s="75"/>
      <c r="GK61" s="74">
        <v>1949</v>
      </c>
      <c r="GL61" s="84"/>
      <c r="GM61" s="61"/>
      <c r="GN61" s="61"/>
      <c r="GO61" s="61"/>
      <c r="GP61" s="75"/>
      <c r="GQ61" s="61">
        <v>73</v>
      </c>
      <c r="GR61" s="134">
        <v>1.8284956216812134</v>
      </c>
      <c r="GS61" s="133">
        <v>1.6429755687713623</v>
      </c>
      <c r="GT61" s="133">
        <v>1.6216561794281006</v>
      </c>
      <c r="GU61" s="132">
        <v>1.4689702987670898</v>
      </c>
      <c r="GV61" s="134">
        <v>1.9716824162485933</v>
      </c>
      <c r="GW61" s="133">
        <v>1.8699005769768227</v>
      </c>
      <c r="GX61" s="133">
        <v>1.5658432870952002</v>
      </c>
      <c r="GY61" s="132">
        <v>1.5096823357763378</v>
      </c>
      <c r="GZ61" s="134">
        <v>2.2825731984466362</v>
      </c>
      <c r="HA61" s="133">
        <v>2.2010147232928277</v>
      </c>
      <c r="HB61" s="133">
        <v>1.8159930610670934</v>
      </c>
      <c r="HC61" s="132">
        <v>1.670696177107085</v>
      </c>
      <c r="HD61" s="134">
        <v>1.3979764442098981</v>
      </c>
      <c r="HE61" s="133">
        <v>1.0395543558450249</v>
      </c>
      <c r="HF61" s="133">
        <v>1.0454655587561545</v>
      </c>
      <c r="HG61" s="133">
        <v>1.0904101003378952</v>
      </c>
      <c r="HH61" s="59"/>
      <c r="HI61" s="61"/>
      <c r="HJ61" s="61"/>
      <c r="HK61" s="75"/>
      <c r="HM61" s="59">
        <v>73</v>
      </c>
      <c r="HN61" s="133">
        <v>0.9525728813212675</v>
      </c>
      <c r="HO61" s="172">
        <v>1.1398937252933738</v>
      </c>
      <c r="HP61" s="172">
        <v>1.2593450658132082</v>
      </c>
      <c r="HQ61" s="172">
        <v>1.1535369728705585</v>
      </c>
      <c r="HR61" s="172">
        <v>1.0584064662861732</v>
      </c>
      <c r="HS61" s="59">
        <v>73</v>
      </c>
      <c r="HT61" s="133">
        <v>0.83994239776929269</v>
      </c>
      <c r="HU61" s="172">
        <v>1.0784706767758179</v>
      </c>
      <c r="HV61" s="172">
        <v>1.1937748109359454</v>
      </c>
      <c r="HW61" s="172">
        <v>1.1206836756638858</v>
      </c>
      <c r="HX61" s="172">
        <v>1.0178956549495588</v>
      </c>
      <c r="HY61" s="59">
        <v>73</v>
      </c>
      <c r="HZ61" s="133">
        <v>1.4424875659750922</v>
      </c>
      <c r="IA61" s="172">
        <v>1.445648359757691</v>
      </c>
      <c r="IB61" s="172">
        <v>1.4688134896739722</v>
      </c>
      <c r="IC61" s="172">
        <v>1.2542971532816656</v>
      </c>
      <c r="ID61" s="172">
        <v>1.2161772834773656</v>
      </c>
      <c r="IE61" s="59"/>
      <c r="IF61" s="61"/>
      <c r="IG61" s="61"/>
      <c r="IH61" s="61"/>
      <c r="II61" s="75"/>
      <c r="IJ61" s="59"/>
      <c r="IK61" s="61"/>
      <c r="IL61" s="61"/>
      <c r="IM61" s="61"/>
      <c r="IN61" s="61"/>
      <c r="IO61" s="75"/>
      <c r="IP61" s="59"/>
      <c r="IQ61" s="61"/>
      <c r="IR61" s="61"/>
      <c r="IS61" s="61"/>
      <c r="IT61" s="61"/>
      <c r="IU61" s="75"/>
      <c r="IW61">
        <v>1953</v>
      </c>
      <c r="IX61" s="76">
        <v>0.83617985248565674</v>
      </c>
      <c r="IY61" s="76">
        <v>0.7284424901008606</v>
      </c>
      <c r="IZ61" s="118">
        <v>0.35007971525192261</v>
      </c>
      <c r="JA61" s="114">
        <v>0.28157540027960559</v>
      </c>
      <c r="JB61" s="114">
        <v>0.41819849610328674</v>
      </c>
      <c r="JC61" s="114">
        <v>0.31898128986358643</v>
      </c>
      <c r="JD61" s="114">
        <v>0.10771331191062927</v>
      </c>
      <c r="JE61" s="114">
        <v>7.1563132057167328E-2</v>
      </c>
    </row>
    <row r="62" spans="1:265" x14ac:dyDescent="0.3">
      <c r="A62" s="74">
        <v>1950</v>
      </c>
      <c r="B62" s="123">
        <v>2.0649000000000002</v>
      </c>
      <c r="C62" s="123">
        <v>1.7948340954634645</v>
      </c>
      <c r="D62" s="121">
        <f t="shared" si="14"/>
        <v>0.86921114604264826</v>
      </c>
      <c r="E62" s="122">
        <v>0.80236223870919832</v>
      </c>
      <c r="F62" s="122">
        <v>7.925007505648983E-2</v>
      </c>
      <c r="G62" s="122">
        <v>0.20298195546000763</v>
      </c>
      <c r="H62" s="122">
        <v>6.6848907333449906E-2</v>
      </c>
      <c r="I62" s="122">
        <v>4.1164221027652674E-3</v>
      </c>
      <c r="J62" s="121">
        <v>6.2732485230684643E-2</v>
      </c>
      <c r="K62" s="120">
        <f t="shared" si="15"/>
        <v>-0.28223203051649742</v>
      </c>
      <c r="L62">
        <v>1950</v>
      </c>
      <c r="M62" s="78"/>
      <c r="N62" s="78"/>
      <c r="O62" s="78"/>
      <c r="Q62" s="118"/>
      <c r="U62" s="78"/>
      <c r="V62" s="117"/>
      <c r="W62" s="117"/>
      <c r="X62" s="117"/>
      <c r="Y62" s="171"/>
      <c r="Z62" s="114"/>
      <c r="AA62" s="74">
        <v>1950</v>
      </c>
      <c r="AO62" s="114">
        <v>0.20171235501766205</v>
      </c>
      <c r="AP62" s="114">
        <v>0.46105188131332397</v>
      </c>
      <c r="AQ62" s="114">
        <v>0.33723577857017517</v>
      </c>
      <c r="AR62" s="114">
        <v>0.10280869901180267</v>
      </c>
      <c r="AS62" s="114">
        <f t="shared" si="13"/>
        <v>0.2344270795583725</v>
      </c>
      <c r="AT62" s="114">
        <v>3.5568390041589737E-2</v>
      </c>
      <c r="AU62" s="111">
        <v>8721.9546597073622</v>
      </c>
      <c r="AV62" s="57">
        <f t="shared" si="10"/>
        <v>0.19378312263235417</v>
      </c>
      <c r="AW62" s="57">
        <f t="shared" si="10"/>
        <v>0.44116001820872358</v>
      </c>
      <c r="AX62" s="57">
        <v>0.38987795789324931</v>
      </c>
      <c r="AY62" s="57">
        <v>0.15848027813737375</v>
      </c>
      <c r="AZ62" s="57">
        <f t="shared" si="11"/>
        <v>0.23139767975587555</v>
      </c>
      <c r="BA62" s="112">
        <v>22034.235324353453</v>
      </c>
      <c r="BB62" s="111">
        <f>DataG10.6!BA62*$BF$26</f>
        <v>18042.777663817473</v>
      </c>
      <c r="BC62" s="57">
        <f t="shared" si="12"/>
        <v>0.48340420872104123</v>
      </c>
      <c r="BD62" s="110"/>
      <c r="BJ62" s="74">
        <v>1950</v>
      </c>
      <c r="BK62" s="61"/>
      <c r="BL62" s="61"/>
      <c r="BM62" s="61"/>
      <c r="BN62" s="61"/>
      <c r="BO62" s="61"/>
      <c r="BP62" s="61"/>
      <c r="BQ62" s="61"/>
      <c r="BR62" s="61"/>
      <c r="BS62" s="75"/>
      <c r="BT62" s="60"/>
      <c r="BU62" s="62"/>
      <c r="BV62" s="62"/>
      <c r="BW62" s="62"/>
      <c r="BX62" s="62"/>
      <c r="BY62" s="62"/>
      <c r="BZ62" s="62"/>
      <c r="CA62" s="60"/>
      <c r="CB62" s="62"/>
      <c r="CC62" s="62"/>
      <c r="CD62" s="62"/>
      <c r="CE62" s="62"/>
      <c r="CF62" s="62"/>
      <c r="CG62" s="170"/>
      <c r="CH62" s="62"/>
      <c r="DF62" s="59"/>
      <c r="DG62" s="61"/>
      <c r="DH62" s="61"/>
      <c r="DI62" s="61"/>
      <c r="DJ62" s="61"/>
      <c r="DK62" s="61"/>
      <c r="DL62" s="61"/>
      <c r="DM62" s="75"/>
      <c r="DV62" s="59"/>
      <c r="DW62" s="61"/>
      <c r="DX62" s="61"/>
      <c r="DY62" s="61"/>
      <c r="DZ62" s="61"/>
      <c r="EA62" s="61"/>
      <c r="EB62" s="61"/>
      <c r="EC62" s="75"/>
      <c r="EL62" s="59"/>
      <c r="EM62" s="61"/>
      <c r="EN62" s="61"/>
      <c r="EO62" s="61"/>
      <c r="EP62" s="61"/>
      <c r="EQ62" s="61"/>
      <c r="ER62" s="61"/>
      <c r="ES62" s="75"/>
      <c r="ET62" s="59"/>
      <c r="EU62" s="61"/>
      <c r="EV62" s="61"/>
      <c r="EW62" s="61"/>
      <c r="EX62" s="61"/>
      <c r="EY62" s="61"/>
      <c r="EZ62" s="61"/>
      <c r="FA62" s="75"/>
      <c r="FB62" s="59"/>
      <c r="FC62" s="61"/>
      <c r="FD62" s="61"/>
      <c r="FE62" s="61"/>
      <c r="FF62" s="61"/>
      <c r="FG62" s="61"/>
      <c r="FH62" s="61"/>
      <c r="FI62" s="75"/>
      <c r="FK62" s="84">
        <v>1950</v>
      </c>
      <c r="FL62" s="59"/>
      <c r="FM62" s="61"/>
      <c r="FN62" s="61"/>
      <c r="FO62" s="59"/>
      <c r="FP62" s="61"/>
      <c r="FQ62" s="75"/>
      <c r="FR62" s="61"/>
      <c r="FS62" s="61"/>
      <c r="FT62" s="61"/>
      <c r="FU62" s="59"/>
      <c r="FV62" s="61"/>
      <c r="FW62" s="75"/>
      <c r="FX62" s="61"/>
      <c r="FY62" s="61"/>
      <c r="FZ62" s="75"/>
      <c r="GC62" s="59"/>
      <c r="GD62" s="61"/>
      <c r="GE62" s="61"/>
      <c r="GF62" s="61"/>
      <c r="GG62" s="61"/>
      <c r="GH62" s="61"/>
      <c r="GI62" s="61"/>
      <c r="GJ62" s="75"/>
      <c r="GK62" s="74">
        <v>1950</v>
      </c>
      <c r="GL62" s="84"/>
      <c r="GM62" s="61"/>
      <c r="GN62" s="61"/>
      <c r="GO62" s="61"/>
      <c r="GP62" s="75"/>
      <c r="GQ62" s="61">
        <v>74</v>
      </c>
      <c r="GR62" s="134">
        <v>1.927487850189209</v>
      </c>
      <c r="GS62" s="133">
        <v>1.8211324214935303</v>
      </c>
      <c r="GT62" s="133">
        <v>1.5732239484786987</v>
      </c>
      <c r="GU62" s="132">
        <v>1.4665411710739136</v>
      </c>
      <c r="GV62" s="134">
        <v>1.9380427519314964</v>
      </c>
      <c r="GW62" s="133">
        <v>1.8460445331200923</v>
      </c>
      <c r="GX62" s="133">
        <v>1.5569743876815025</v>
      </c>
      <c r="GY62" s="132">
        <v>1.5081272807122936</v>
      </c>
      <c r="GZ62" s="134">
        <v>2.2111991117383196</v>
      </c>
      <c r="HA62" s="133">
        <v>2.1674314956335587</v>
      </c>
      <c r="HB62" s="133">
        <v>1.8015525694525245</v>
      </c>
      <c r="HC62" s="132">
        <v>1.6698996661696042</v>
      </c>
      <c r="HD62" s="134">
        <v>1.4480206056566127</v>
      </c>
      <c r="HE62" s="133">
        <v>1.04099664356216</v>
      </c>
      <c r="HF62" s="133">
        <v>1.0435530255366392</v>
      </c>
      <c r="HG62" s="133">
        <v>1.0827810193796954</v>
      </c>
      <c r="HH62" s="59"/>
      <c r="HI62" s="61"/>
      <c r="HJ62" s="61"/>
      <c r="HK62" s="75"/>
      <c r="HM62" s="59">
        <v>74</v>
      </c>
      <c r="HN62" s="133">
        <v>0.93775497157478771</v>
      </c>
      <c r="HO62" s="172">
        <v>1.119735449221426</v>
      </c>
      <c r="HP62" s="172">
        <v>1.2561718222074143</v>
      </c>
      <c r="HQ62" s="172">
        <v>1.1517455594989643</v>
      </c>
      <c r="HR62" s="172">
        <v>1.0387901436625602</v>
      </c>
      <c r="HS62" s="59">
        <v>74</v>
      </c>
      <c r="HT62" s="133">
        <v>0.82701386514794473</v>
      </c>
      <c r="HU62" s="172">
        <v>1.0514751443859514</v>
      </c>
      <c r="HV62" s="172">
        <v>1.1913128508344242</v>
      </c>
      <c r="HW62" s="172">
        <v>1.1186157194203146</v>
      </c>
      <c r="HX62" s="172">
        <v>0.99996937532811836</v>
      </c>
      <c r="HY62" s="59">
        <v>74</v>
      </c>
      <c r="HZ62" s="133">
        <v>1.4367085576318888</v>
      </c>
      <c r="IA62" s="172">
        <v>1.4411922557293058</v>
      </c>
      <c r="IB62" s="172">
        <v>1.4634402024826536</v>
      </c>
      <c r="IC62" s="172">
        <v>1.2535889654249885</v>
      </c>
      <c r="ID62" s="172">
        <v>1.1864791382306104</v>
      </c>
      <c r="IE62" s="59"/>
      <c r="IF62" s="61"/>
      <c r="IG62" s="61"/>
      <c r="IH62" s="61"/>
      <c r="II62" s="75"/>
      <c r="IJ62" s="59"/>
      <c r="IK62" s="61"/>
      <c r="IL62" s="61"/>
      <c r="IM62" s="61"/>
      <c r="IN62" s="61"/>
      <c r="IO62" s="75"/>
      <c r="IP62" s="59"/>
      <c r="IQ62" s="61"/>
      <c r="IR62" s="61"/>
      <c r="IS62" s="61"/>
      <c r="IT62" s="61"/>
      <c r="IU62" s="75"/>
      <c r="IW62">
        <v>1954</v>
      </c>
      <c r="IX62" s="76">
        <v>0.81627964973449707</v>
      </c>
      <c r="IY62" s="76">
        <v>0.70854228734970093</v>
      </c>
      <c r="IZ62" s="118">
        <v>0.35679090023040771</v>
      </c>
      <c r="JA62" s="114">
        <v>0.2844207256629675</v>
      </c>
      <c r="JB62" s="114">
        <v>0.40352460741996765</v>
      </c>
      <c r="JC62" s="114">
        <v>0.30430740118026733</v>
      </c>
      <c r="JD62" s="114">
        <v>0.1097157821059227</v>
      </c>
      <c r="JE62" s="114">
        <v>7.381759127138468E-2</v>
      </c>
    </row>
    <row r="63" spans="1:265" x14ac:dyDescent="0.3">
      <c r="A63" s="74">
        <v>1951</v>
      </c>
      <c r="B63" s="123">
        <v>2.7012</v>
      </c>
      <c r="C63" s="123">
        <v>2.2028522071649563</v>
      </c>
      <c r="D63" s="121">
        <f t="shared" si="14"/>
        <v>0.81550873951020153</v>
      </c>
      <c r="E63" s="122">
        <v>0.75203557326656489</v>
      </c>
      <c r="F63" s="122">
        <v>8.5422831995104531E-2</v>
      </c>
      <c r="G63" s="122">
        <v>0.17675781165183904</v>
      </c>
      <c r="H63" s="122">
        <v>6.3473166243636581E-2</v>
      </c>
      <c r="I63" s="122">
        <v>3.7760995113282981E-3</v>
      </c>
      <c r="J63" s="121">
        <v>5.9697066732308283E-2</v>
      </c>
      <c r="K63" s="120">
        <f t="shared" si="15"/>
        <v>-0.26218064364694349</v>
      </c>
      <c r="L63">
        <v>1951</v>
      </c>
      <c r="M63" s="78"/>
      <c r="N63" s="78"/>
      <c r="O63" s="78"/>
      <c r="Q63" s="118"/>
      <c r="U63" s="78"/>
      <c r="V63" s="117"/>
      <c r="W63" s="117"/>
      <c r="X63" s="117"/>
      <c r="Y63" s="171"/>
      <c r="Z63" s="114"/>
      <c r="AA63" s="74">
        <v>1951</v>
      </c>
      <c r="AO63" s="114">
        <v>0.19712671637535095</v>
      </c>
      <c r="AP63" s="114">
        <v>0.45737928152084351</v>
      </c>
      <c r="AQ63" s="114">
        <v>0.34549400210380554</v>
      </c>
      <c r="AR63" s="114">
        <v>0.10630524158477783</v>
      </c>
      <c r="AS63" s="114">
        <f t="shared" si="13"/>
        <v>0.23918876051902771</v>
      </c>
      <c r="AT63" s="114">
        <v>3.6740023642778397E-2</v>
      </c>
      <c r="AU63" s="111">
        <v>9148.0303652995681</v>
      </c>
      <c r="AV63" s="57">
        <f t="shared" si="10"/>
        <v>0.19687883775331272</v>
      </c>
      <c r="AW63" s="57">
        <f t="shared" si="10"/>
        <v>0.44820761719763091</v>
      </c>
      <c r="AX63" s="57">
        <v>0.37706730818979001</v>
      </c>
      <c r="AY63" s="57">
        <v>0.14943208955529014</v>
      </c>
      <c r="AZ63" s="57">
        <f t="shared" si="11"/>
        <v>0.22763521863449987</v>
      </c>
      <c r="BA63" s="112">
        <v>23579.849433824824</v>
      </c>
      <c r="BB63" s="111">
        <f>DataG10.6!BA63*$BF$26</f>
        <v>19308.406868586324</v>
      </c>
      <c r="BC63" s="57">
        <f t="shared" si="12"/>
        <v>0.47378483515296599</v>
      </c>
      <c r="BD63" s="110"/>
      <c r="BJ63" s="74">
        <v>1951</v>
      </c>
      <c r="BK63" s="61"/>
      <c r="BL63" s="61"/>
      <c r="BM63" s="61"/>
      <c r="BN63" s="61"/>
      <c r="BO63" s="61"/>
      <c r="BP63" s="61"/>
      <c r="BQ63" s="61"/>
      <c r="BR63" s="61"/>
      <c r="BS63" s="75"/>
      <c r="BT63" s="60"/>
      <c r="BU63" s="62"/>
      <c r="BV63" s="62"/>
      <c r="BW63" s="62"/>
      <c r="BX63" s="62"/>
      <c r="BY63" s="62"/>
      <c r="BZ63" s="62"/>
      <c r="CA63" s="60"/>
      <c r="CB63" s="62"/>
      <c r="CC63" s="62"/>
      <c r="CD63" s="62"/>
      <c r="CE63" s="62"/>
      <c r="CF63" s="62"/>
      <c r="CG63" s="170"/>
      <c r="CH63" s="62"/>
      <c r="DF63" s="59"/>
      <c r="DG63" s="61"/>
      <c r="DH63" s="61"/>
      <c r="DI63" s="61"/>
      <c r="DJ63" s="61"/>
      <c r="DK63" s="61"/>
      <c r="DL63" s="61"/>
      <c r="DM63" s="75"/>
      <c r="DV63" s="59"/>
      <c r="DW63" s="61"/>
      <c r="DX63" s="61"/>
      <c r="DY63" s="61"/>
      <c r="DZ63" s="61"/>
      <c r="EA63" s="61"/>
      <c r="EB63" s="61"/>
      <c r="EC63" s="75"/>
      <c r="EL63" s="59"/>
      <c r="EM63" s="61"/>
      <c r="EN63" s="61"/>
      <c r="EO63" s="61"/>
      <c r="EP63" s="61"/>
      <c r="EQ63" s="61"/>
      <c r="ER63" s="61"/>
      <c r="ES63" s="75"/>
      <c r="ET63" s="59"/>
      <c r="EU63" s="61"/>
      <c r="EV63" s="61"/>
      <c r="EW63" s="61"/>
      <c r="EX63" s="61"/>
      <c r="EY63" s="61"/>
      <c r="EZ63" s="61"/>
      <c r="FA63" s="75"/>
      <c r="FB63" s="59"/>
      <c r="FC63" s="61"/>
      <c r="FD63" s="61"/>
      <c r="FE63" s="61"/>
      <c r="FF63" s="61"/>
      <c r="FG63" s="61"/>
      <c r="FH63" s="61"/>
      <c r="FI63" s="75"/>
      <c r="FK63" s="84">
        <v>1951</v>
      </c>
      <c r="FL63" s="59"/>
      <c r="FM63" s="61"/>
      <c r="FN63" s="61"/>
      <c r="FO63" s="59"/>
      <c r="FP63" s="61"/>
      <c r="FQ63" s="75"/>
      <c r="FR63" s="61"/>
      <c r="FS63" s="61"/>
      <c r="FT63" s="61"/>
      <c r="FU63" s="59"/>
      <c r="FV63" s="61"/>
      <c r="FW63" s="75"/>
      <c r="FX63" s="61"/>
      <c r="FY63" s="61"/>
      <c r="FZ63" s="75"/>
      <c r="GC63" s="59"/>
      <c r="GD63" s="61"/>
      <c r="GE63" s="61"/>
      <c r="GF63" s="61"/>
      <c r="GG63" s="61"/>
      <c r="GH63" s="61"/>
      <c r="GI63" s="61"/>
      <c r="GJ63" s="75"/>
      <c r="GK63" s="74">
        <v>1951</v>
      </c>
      <c r="GL63" s="84"/>
      <c r="GM63" s="61"/>
      <c r="GN63" s="61"/>
      <c r="GO63" s="61"/>
      <c r="GP63" s="75"/>
      <c r="GQ63" s="61">
        <v>75</v>
      </c>
      <c r="GR63" s="134">
        <v>2.1195831298828125</v>
      </c>
      <c r="GS63" s="133">
        <v>1.9219692945480347</v>
      </c>
      <c r="GT63" s="133">
        <v>1.528706431388855</v>
      </c>
      <c r="GU63" s="132">
        <v>1.5331315994262695</v>
      </c>
      <c r="GV63" s="134">
        <v>1.9491736467024383</v>
      </c>
      <c r="GW63" s="133">
        <v>1.8268687162523658</v>
      </c>
      <c r="GX63" s="133">
        <v>1.5492439111020131</v>
      </c>
      <c r="GY63" s="132">
        <v>1.5036402581901609</v>
      </c>
      <c r="GZ63" s="134">
        <v>2.1791851534158959</v>
      </c>
      <c r="HA63" s="133">
        <v>2.1430449964204792</v>
      </c>
      <c r="HB63" s="133">
        <v>1.7873853200484477</v>
      </c>
      <c r="HC63" s="132">
        <v>1.6677765513196452</v>
      </c>
      <c r="HD63" s="134">
        <v>1.4824194221347475</v>
      </c>
      <c r="HE63" s="133">
        <v>1.0432865674757232</v>
      </c>
      <c r="HF63" s="133">
        <v>1.0500255888528625</v>
      </c>
      <c r="HG63" s="133">
        <v>1.0789563687787327</v>
      </c>
      <c r="HH63" s="59"/>
      <c r="HI63" s="61"/>
      <c r="HJ63" s="61"/>
      <c r="HK63" s="75"/>
      <c r="HM63" s="59">
        <v>75</v>
      </c>
      <c r="HN63" s="133">
        <v>0.93702594433229336</v>
      </c>
      <c r="HO63" s="172">
        <v>1.1004255831400127</v>
      </c>
      <c r="HP63" s="172">
        <v>1.2506524690876097</v>
      </c>
      <c r="HQ63" s="172">
        <v>1.149689117171975</v>
      </c>
      <c r="HR63" s="172">
        <v>1.0198515281394629</v>
      </c>
      <c r="HS63" s="59">
        <v>75</v>
      </c>
      <c r="HT63" s="133">
        <v>0.82204323885411512</v>
      </c>
      <c r="HU63" s="172">
        <v>1.0281374978988223</v>
      </c>
      <c r="HV63" s="172">
        <v>1.186679511646602</v>
      </c>
      <c r="HW63" s="172">
        <v>1.1146736091883473</v>
      </c>
      <c r="HX63" s="172">
        <v>0.98286344136924908</v>
      </c>
      <c r="HY63" s="59">
        <v>75</v>
      </c>
      <c r="HZ63" s="133">
        <v>1.435469797103859</v>
      </c>
      <c r="IA63" s="172">
        <v>1.4317050025430835</v>
      </c>
      <c r="IB63" s="172">
        <v>1.4558709296550076</v>
      </c>
      <c r="IC63" s="172">
        <v>1.2564430730349316</v>
      </c>
      <c r="ID63" s="172">
        <v>1.1642624044782157</v>
      </c>
      <c r="IE63" s="59"/>
      <c r="IF63" s="61"/>
      <c r="IG63" s="61"/>
      <c r="IH63" s="61"/>
      <c r="II63" s="75"/>
      <c r="IJ63" s="59"/>
      <c r="IK63" s="61"/>
      <c r="IL63" s="61"/>
      <c r="IM63" s="61"/>
      <c r="IN63" s="61"/>
      <c r="IO63" s="75"/>
      <c r="IP63" s="59"/>
      <c r="IQ63" s="61"/>
      <c r="IR63" s="61"/>
      <c r="IS63" s="61"/>
      <c r="IT63" s="61"/>
      <c r="IU63" s="75"/>
      <c r="IW63">
        <v>1955</v>
      </c>
      <c r="IX63" s="76">
        <v>0.81347042322158813</v>
      </c>
      <c r="IY63" s="76">
        <v>0.70573306083679199</v>
      </c>
      <c r="IZ63" s="118">
        <v>0.36346343159675598</v>
      </c>
      <c r="JA63" s="114">
        <v>0.28057549008705496</v>
      </c>
      <c r="JB63" s="114">
        <v>0.41004276275634766</v>
      </c>
      <c r="JC63" s="114">
        <v>0.31082555651664734</v>
      </c>
      <c r="JD63" s="114">
        <v>0.1118350476026535</v>
      </c>
      <c r="JE63" s="114">
        <v>7.2809533393913078E-2</v>
      </c>
    </row>
    <row r="64" spans="1:265" x14ac:dyDescent="0.3">
      <c r="A64" s="74">
        <v>1952</v>
      </c>
      <c r="B64" s="123">
        <v>3.2753000000000005</v>
      </c>
      <c r="C64" s="123">
        <v>2.5527715734420311</v>
      </c>
      <c r="D64" s="121">
        <f t="shared" si="14"/>
        <v>0.77940084066865045</v>
      </c>
      <c r="E64" s="122">
        <v>0.71645516114844188</v>
      </c>
      <c r="F64" s="122">
        <v>7.9104437749930215E-2</v>
      </c>
      <c r="G64" s="122">
        <v>0.11225747761276396</v>
      </c>
      <c r="H64" s="122">
        <v>6.2945679520208533E-2</v>
      </c>
      <c r="I64" s="122">
        <v>3.9691020669862295E-3</v>
      </c>
      <c r="J64" s="121">
        <v>5.8976577453222295E-2</v>
      </c>
      <c r="K64" s="120">
        <f t="shared" si="15"/>
        <v>-0.19136191536269415</v>
      </c>
      <c r="L64">
        <v>1952</v>
      </c>
      <c r="M64" s="78"/>
      <c r="N64" s="78"/>
      <c r="O64" s="78"/>
      <c r="Q64" s="118"/>
      <c r="U64" s="78"/>
      <c r="V64" s="117"/>
      <c r="W64" s="117"/>
      <c r="X64" s="117"/>
      <c r="Y64" s="171"/>
      <c r="Z64" s="114"/>
      <c r="AA64" s="74">
        <v>1952</v>
      </c>
      <c r="AO64" s="114">
        <v>0.1946416050195694</v>
      </c>
      <c r="AP64" s="114">
        <v>0.45244127511978149</v>
      </c>
      <c r="AQ64" s="114">
        <v>0.3529171347618103</v>
      </c>
      <c r="AR64" s="114">
        <v>0.10899410396814346</v>
      </c>
      <c r="AS64" s="114">
        <f t="shared" si="13"/>
        <v>0.24392303079366684</v>
      </c>
      <c r="AT64" s="114">
        <v>3.7048537284135818E-2</v>
      </c>
      <c r="AU64" s="111">
        <v>9375.7565493158945</v>
      </c>
      <c r="AV64" s="57">
        <f t="shared" si="10"/>
        <v>0.19562840255380387</v>
      </c>
      <c r="AW64" s="57">
        <f t="shared" si="10"/>
        <v>0.4453609192608311</v>
      </c>
      <c r="AX64" s="57">
        <v>0.36505685915892222</v>
      </c>
      <c r="AY64" s="57">
        <v>0.14196335787489817</v>
      </c>
      <c r="AZ64" s="57">
        <f t="shared" si="11"/>
        <v>0.22309350128402405</v>
      </c>
      <c r="BA64" s="112">
        <v>24184.589939002533</v>
      </c>
      <c r="BB64" s="111">
        <f>DataG10.6!BA64*$BF$26</f>
        <v>19803.599840732102</v>
      </c>
      <c r="BC64" s="57">
        <f t="shared" si="12"/>
        <v>0.4734369824031594</v>
      </c>
      <c r="BD64" s="110"/>
      <c r="BJ64" s="74">
        <v>1952</v>
      </c>
      <c r="BK64" s="61"/>
      <c r="BL64" s="61"/>
      <c r="BM64" s="61"/>
      <c r="BN64" s="61"/>
      <c r="BO64" s="61"/>
      <c r="BP64" s="61"/>
      <c r="BQ64" s="61"/>
      <c r="BR64" s="61"/>
      <c r="BS64" s="75"/>
      <c r="BT64" s="60"/>
      <c r="BU64" s="62"/>
      <c r="BV64" s="62"/>
      <c r="BW64" s="62"/>
      <c r="BX64" s="62"/>
      <c r="BY64" s="62"/>
      <c r="BZ64" s="62"/>
      <c r="CA64" s="60"/>
      <c r="CB64" s="62"/>
      <c r="CC64" s="62"/>
      <c r="CD64" s="62"/>
      <c r="CE64" s="62"/>
      <c r="CF64" s="62"/>
      <c r="CG64" s="170"/>
      <c r="CH64" s="62"/>
      <c r="DF64" s="59"/>
      <c r="DG64" s="61"/>
      <c r="DH64" s="61"/>
      <c r="DI64" s="61"/>
      <c r="DJ64" s="61"/>
      <c r="DK64" s="61"/>
      <c r="DL64" s="61"/>
      <c r="DM64" s="75"/>
      <c r="DV64" s="59"/>
      <c r="DW64" s="61"/>
      <c r="DX64" s="61"/>
      <c r="DY64" s="61"/>
      <c r="DZ64" s="61"/>
      <c r="EA64" s="61"/>
      <c r="EB64" s="61"/>
      <c r="EC64" s="75"/>
      <c r="EL64" s="59"/>
      <c r="EM64" s="61"/>
      <c r="EN64" s="61"/>
      <c r="EO64" s="61"/>
      <c r="EP64" s="61"/>
      <c r="EQ64" s="61"/>
      <c r="ER64" s="61"/>
      <c r="ES64" s="75"/>
      <c r="ET64" s="59"/>
      <c r="EU64" s="61"/>
      <c r="EV64" s="61"/>
      <c r="EW64" s="61"/>
      <c r="EX64" s="61"/>
      <c r="EY64" s="61"/>
      <c r="EZ64" s="61"/>
      <c r="FA64" s="75"/>
      <c r="FB64" s="59"/>
      <c r="FC64" s="61"/>
      <c r="FD64" s="61"/>
      <c r="FE64" s="61"/>
      <c r="FF64" s="61"/>
      <c r="FG64" s="61"/>
      <c r="FH64" s="61"/>
      <c r="FI64" s="75"/>
      <c r="FK64" s="84">
        <v>1952</v>
      </c>
      <c r="FL64" s="59"/>
      <c r="FM64" s="61"/>
      <c r="FN64" s="61"/>
      <c r="FO64" s="59"/>
      <c r="FP64" s="61"/>
      <c r="FQ64" s="75"/>
      <c r="FR64" s="61"/>
      <c r="FS64" s="61"/>
      <c r="FT64" s="61"/>
      <c r="FU64" s="59"/>
      <c r="FV64" s="61"/>
      <c r="FW64" s="75"/>
      <c r="FX64" s="61"/>
      <c r="FY64" s="61"/>
      <c r="FZ64" s="75"/>
      <c r="GC64" s="59"/>
      <c r="GD64" s="61"/>
      <c r="GE64" s="61"/>
      <c r="GF64" s="61"/>
      <c r="GG64" s="61"/>
      <c r="GH64" s="61"/>
      <c r="GI64" s="61"/>
      <c r="GJ64" s="75"/>
      <c r="GK64" s="74">
        <v>1952</v>
      </c>
      <c r="GL64" s="84"/>
      <c r="GM64" s="61"/>
      <c r="GN64" s="61"/>
      <c r="GO64" s="61"/>
      <c r="GP64" s="75"/>
      <c r="GQ64" s="61">
        <v>76</v>
      </c>
      <c r="GR64" s="134">
        <v>2.0998218059539795</v>
      </c>
      <c r="GS64" s="133">
        <v>1.801032543182373</v>
      </c>
      <c r="GT64" s="133">
        <v>1.5009254217147827</v>
      </c>
      <c r="GU64" s="132">
        <v>1.6141774654388428</v>
      </c>
      <c r="GV64" s="134">
        <v>1.9782109154546208</v>
      </c>
      <c r="GW64" s="133">
        <v>1.816357863703133</v>
      </c>
      <c r="GX64" s="133">
        <v>1.5266475551400154</v>
      </c>
      <c r="GY64" s="132">
        <v>1.4744008533982673</v>
      </c>
      <c r="GZ64" s="134">
        <v>2.2221257467828561</v>
      </c>
      <c r="HA64" s="133">
        <v>2.1208907534027053</v>
      </c>
      <c r="HB64" s="133">
        <v>1.7475060263459938</v>
      </c>
      <c r="HC64" s="132">
        <v>1.6444463113288108</v>
      </c>
      <c r="HD64" s="134">
        <v>1.4993056480237221</v>
      </c>
      <c r="HE64" s="133">
        <v>1.0468481719146039</v>
      </c>
      <c r="HF64" s="133">
        <v>1.0597604583859375</v>
      </c>
      <c r="HG64" s="133">
        <v>1.0770795132906339</v>
      </c>
      <c r="HH64" s="59"/>
      <c r="HI64" s="61"/>
      <c r="HJ64" s="61"/>
      <c r="HK64" s="75"/>
      <c r="HM64" s="59">
        <v>76</v>
      </c>
      <c r="HN64" s="133">
        <v>0.93091452855619805</v>
      </c>
      <c r="HO64" s="172">
        <v>1.0822257687173091</v>
      </c>
      <c r="HP64" s="172">
        <v>1.2398070201332436</v>
      </c>
      <c r="HQ64" s="172">
        <v>1.1481777723319495</v>
      </c>
      <c r="HR64" s="172">
        <v>1.0025196376299816</v>
      </c>
      <c r="HS64" s="59">
        <v>76</v>
      </c>
      <c r="HT64" s="133">
        <v>0.81372061046118327</v>
      </c>
      <c r="HU64" s="172">
        <v>1.0041349127401513</v>
      </c>
      <c r="HV64" s="172">
        <v>1.1779926855537735</v>
      </c>
      <c r="HW64" s="172">
        <v>1.1102719609057961</v>
      </c>
      <c r="HX64" s="172">
        <v>0.96580476854616293</v>
      </c>
      <c r="HY64" s="59">
        <v>76</v>
      </c>
      <c r="HZ64" s="133">
        <v>1.4307388157320144</v>
      </c>
      <c r="IA64" s="172">
        <v>1.4230163898247936</v>
      </c>
      <c r="IB64" s="172">
        <v>1.4393736798715906</v>
      </c>
      <c r="IC64" s="172">
        <v>1.2620679169757243</v>
      </c>
      <c r="ID64" s="172">
        <v>1.1455830017262933</v>
      </c>
      <c r="IE64" s="59"/>
      <c r="IF64" s="61"/>
      <c r="IG64" s="61"/>
      <c r="IH64" s="61"/>
      <c r="II64" s="75"/>
      <c r="IJ64" s="59"/>
      <c r="IK64" s="61"/>
      <c r="IL64" s="61"/>
      <c r="IM64" s="61"/>
      <c r="IN64" s="61"/>
      <c r="IO64" s="75"/>
      <c r="IP64" s="59"/>
      <c r="IQ64" s="61"/>
      <c r="IR64" s="61"/>
      <c r="IS64" s="61"/>
      <c r="IT64" s="61"/>
      <c r="IU64" s="75"/>
      <c r="IW64">
        <v>1956</v>
      </c>
      <c r="IX64" s="76">
        <v>0.80724614858627319</v>
      </c>
      <c r="IY64" s="76">
        <v>0.69950878620147705</v>
      </c>
      <c r="IZ64" s="118">
        <v>0.35878291726112366</v>
      </c>
      <c r="JA64" s="114">
        <v>0.2874617781014151</v>
      </c>
      <c r="JB64" s="114">
        <v>0.41252988576889038</v>
      </c>
      <c r="JC64" s="114">
        <v>0.31331267952919006</v>
      </c>
      <c r="JD64" s="114">
        <v>0.10887398570775986</v>
      </c>
      <c r="JE64" s="114">
        <v>7.7500094537864189E-2</v>
      </c>
    </row>
    <row r="65" spans="1:265" x14ac:dyDescent="0.3">
      <c r="A65" s="74">
        <v>1953</v>
      </c>
      <c r="B65" s="123">
        <v>3.3930999999999991</v>
      </c>
      <c r="C65" s="123">
        <v>2.6477974712425629</v>
      </c>
      <c r="D65" s="121">
        <f t="shared" si="14"/>
        <v>0.78034760874791886</v>
      </c>
      <c r="E65" s="122">
        <v>0.71004228038123485</v>
      </c>
      <c r="F65" s="122">
        <v>8.9615868804090615E-2</v>
      </c>
      <c r="G65" s="122">
        <v>0.10709960904319864</v>
      </c>
      <c r="H65" s="122">
        <v>7.0305328366683975E-2</v>
      </c>
      <c r="I65" s="122">
        <v>4.9806961185936173E-3</v>
      </c>
      <c r="J65" s="121">
        <v>6.5324632248090361E-2</v>
      </c>
      <c r="K65" s="120">
        <f t="shared" si="15"/>
        <v>-0.19671547784728921</v>
      </c>
      <c r="L65">
        <v>1953</v>
      </c>
      <c r="M65" s="78"/>
      <c r="N65" s="78"/>
      <c r="O65" s="78"/>
      <c r="Q65" s="118"/>
      <c r="U65" s="78"/>
      <c r="V65" s="117"/>
      <c r="W65" s="117"/>
      <c r="X65" s="117"/>
      <c r="Y65" s="171"/>
      <c r="Z65" s="114"/>
      <c r="AA65" s="74">
        <v>1953</v>
      </c>
      <c r="AO65" s="114">
        <v>0.19743475317955017</v>
      </c>
      <c r="AP65" s="114">
        <v>0.45248553156852722</v>
      </c>
      <c r="AQ65" s="114">
        <v>0.35007971525192261</v>
      </c>
      <c r="AR65" s="114">
        <v>0.10771331191062927</v>
      </c>
      <c r="AS65" s="114">
        <f t="shared" si="13"/>
        <v>0.24236640334129333</v>
      </c>
      <c r="AT65" s="114">
        <v>3.6750663071870804E-2</v>
      </c>
      <c r="AU65" s="111">
        <v>9642.4059127265573</v>
      </c>
      <c r="AV65" s="57">
        <f t="shared" ref="AV65:AW73" si="16">AV$74/(1-$AX$74)*(1-$AX67)</f>
        <v>0.19369328211761389</v>
      </c>
      <c r="AW65" s="57">
        <f t="shared" si="16"/>
        <v>0.44095549037069354</v>
      </c>
      <c r="AX65" s="57">
        <v>0.35491354504905642</v>
      </c>
      <c r="AY65" s="57">
        <v>0.13259632478488506</v>
      </c>
      <c r="AZ65" s="57">
        <f t="shared" si="11"/>
        <v>0.22231722026417136</v>
      </c>
      <c r="BA65" s="112">
        <v>24941.988321521847</v>
      </c>
      <c r="BB65" s="111">
        <f>DataG10.6!BA65*$BF$26</f>
        <v>20423.797021054808</v>
      </c>
      <c r="BC65" s="57">
        <f t="shared" si="12"/>
        <v>0.47211622318740443</v>
      </c>
      <c r="BD65" s="110"/>
      <c r="BJ65" s="74">
        <v>1953</v>
      </c>
      <c r="BK65" s="61"/>
      <c r="BL65" s="61"/>
      <c r="BM65" s="61"/>
      <c r="BN65" s="61"/>
      <c r="BO65" s="61"/>
      <c r="BP65" s="61"/>
      <c r="BQ65" s="61"/>
      <c r="BR65" s="61"/>
      <c r="BS65" s="75"/>
      <c r="BT65" s="60"/>
      <c r="BU65" s="62"/>
      <c r="BV65" s="62"/>
      <c r="BW65" s="62"/>
      <c r="BX65" s="62"/>
      <c r="BY65" s="62"/>
      <c r="BZ65" s="62"/>
      <c r="CA65" s="60"/>
      <c r="CB65" s="62"/>
      <c r="CC65" s="62"/>
      <c r="CD65" s="62"/>
      <c r="CE65" s="62"/>
      <c r="CF65" s="62"/>
      <c r="CG65" s="170"/>
      <c r="CH65" s="62"/>
      <c r="DF65" s="59"/>
      <c r="DG65" s="61"/>
      <c r="DH65" s="61"/>
      <c r="DI65" s="61"/>
      <c r="DJ65" s="61"/>
      <c r="DK65" s="61"/>
      <c r="DL65" s="61"/>
      <c r="DM65" s="75"/>
      <c r="DV65" s="59"/>
      <c r="DW65" s="61"/>
      <c r="DX65" s="61"/>
      <c r="DY65" s="61"/>
      <c r="DZ65" s="61"/>
      <c r="EA65" s="61"/>
      <c r="EB65" s="61"/>
      <c r="EC65" s="75"/>
      <c r="EL65" s="59"/>
      <c r="EM65" s="61"/>
      <c r="EN65" s="61"/>
      <c r="EO65" s="61"/>
      <c r="EP65" s="61"/>
      <c r="EQ65" s="61"/>
      <c r="ER65" s="61"/>
      <c r="ES65" s="75"/>
      <c r="ET65" s="59"/>
      <c r="EU65" s="61"/>
      <c r="EV65" s="61"/>
      <c r="EW65" s="61"/>
      <c r="EX65" s="61"/>
      <c r="EY65" s="61"/>
      <c r="EZ65" s="61"/>
      <c r="FA65" s="75"/>
      <c r="FB65" s="59"/>
      <c r="FC65" s="61"/>
      <c r="FD65" s="61"/>
      <c r="FE65" s="61"/>
      <c r="FF65" s="61"/>
      <c r="FG65" s="61"/>
      <c r="FH65" s="61"/>
      <c r="FI65" s="75"/>
      <c r="FK65" s="84">
        <v>1953</v>
      </c>
      <c r="FL65" s="59"/>
      <c r="FM65" s="61"/>
      <c r="FN65" s="61"/>
      <c r="FO65" s="59"/>
      <c r="FP65" s="61"/>
      <c r="FQ65" s="75"/>
      <c r="FR65" s="61"/>
      <c r="FS65" s="61"/>
      <c r="FT65" s="61"/>
      <c r="FU65" s="59"/>
      <c r="FV65" s="61"/>
      <c r="FW65" s="75"/>
      <c r="FX65" s="61"/>
      <c r="FY65" s="61"/>
      <c r="FZ65" s="75"/>
      <c r="GC65" s="59"/>
      <c r="GD65" s="61"/>
      <c r="GE65" s="61"/>
      <c r="GF65" s="61"/>
      <c r="GG65" s="61"/>
      <c r="GH65" s="61"/>
      <c r="GI65" s="61"/>
      <c r="GJ65" s="75"/>
      <c r="GK65" s="74">
        <v>1953</v>
      </c>
      <c r="GL65" s="84"/>
      <c r="GM65" s="61"/>
      <c r="GN65" s="61"/>
      <c r="GO65" s="61"/>
      <c r="GP65" s="75"/>
      <c r="GQ65" s="61">
        <v>77</v>
      </c>
      <c r="GR65" s="134">
        <v>1.9707363843917847</v>
      </c>
      <c r="GS65" s="133">
        <v>1.9736849069595337</v>
      </c>
      <c r="GT65" s="133">
        <v>1.5028144121170044</v>
      </c>
      <c r="GU65" s="132">
        <v>1.5564510822296143</v>
      </c>
      <c r="GV65" s="134">
        <v>2.0079840846934625</v>
      </c>
      <c r="GW65" s="133">
        <v>1.8106544411510335</v>
      </c>
      <c r="GX65" s="133">
        <v>1.4975035849172793</v>
      </c>
      <c r="GY65" s="132">
        <v>1.4563901695343635</v>
      </c>
      <c r="GZ65" s="134">
        <v>2.2854101032786778</v>
      </c>
      <c r="HA65" s="133">
        <v>2.1055466345740186</v>
      </c>
      <c r="HB65" s="133">
        <v>1.6980101180753362</v>
      </c>
      <c r="HC65" s="132">
        <v>1.6005284823840138</v>
      </c>
      <c r="HD65" s="134">
        <v>1.4997684354060328</v>
      </c>
      <c r="HE65" s="133">
        <v>1.0525871004780527</v>
      </c>
      <c r="HF65" s="133">
        <v>1.0665003008716427</v>
      </c>
      <c r="HG65" s="133">
        <v>1.0757294015872365</v>
      </c>
      <c r="HH65" s="59"/>
      <c r="HI65" s="61"/>
      <c r="HJ65" s="61"/>
      <c r="HK65" s="75"/>
      <c r="HM65" s="59">
        <v>77</v>
      </c>
      <c r="HN65" s="133">
        <v>0.92461567196934624</v>
      </c>
      <c r="HO65" s="172">
        <v>1.0656296520097459</v>
      </c>
      <c r="HP65" s="172">
        <v>1.2255583455075798</v>
      </c>
      <c r="HQ65" s="172">
        <v>1.1446489908538269</v>
      </c>
      <c r="HR65" s="172">
        <v>0.98627466116443019</v>
      </c>
      <c r="HS65" s="59">
        <v>77</v>
      </c>
      <c r="HT65" s="133">
        <v>0.80439022918729797</v>
      </c>
      <c r="HU65" s="172">
        <v>0.98330277241815744</v>
      </c>
      <c r="HV65" s="172">
        <v>1.1630574722937128</v>
      </c>
      <c r="HW65" s="172">
        <v>1.1055061616790742</v>
      </c>
      <c r="HX65" s="172">
        <v>0.95051619174554269</v>
      </c>
      <c r="HY65" s="59">
        <v>77</v>
      </c>
      <c r="HZ65" s="133">
        <v>1.4185172034899936</v>
      </c>
      <c r="IA65" s="172">
        <v>1.4255277518273526</v>
      </c>
      <c r="IB65" s="172">
        <v>1.4196395268501494</v>
      </c>
      <c r="IC65" s="172">
        <v>1.2618604652897911</v>
      </c>
      <c r="ID65" s="172">
        <v>1.1317274302099076</v>
      </c>
      <c r="IE65" s="59"/>
      <c r="IF65" s="61"/>
      <c r="IG65" s="61"/>
      <c r="IH65" s="61"/>
      <c r="II65" s="75"/>
      <c r="IJ65" s="59"/>
      <c r="IK65" s="61"/>
      <c r="IL65" s="61"/>
      <c r="IM65" s="61"/>
      <c r="IN65" s="61"/>
      <c r="IO65" s="75"/>
      <c r="IP65" s="59"/>
      <c r="IQ65" s="61"/>
      <c r="IR65" s="61"/>
      <c r="IS65" s="61"/>
      <c r="IT65" s="61"/>
      <c r="IU65" s="75"/>
      <c r="IW65">
        <v>1957</v>
      </c>
      <c r="IX65" s="76">
        <v>0.8139796257019043</v>
      </c>
      <c r="IY65" s="76">
        <v>0.70624226331710815</v>
      </c>
      <c r="IZ65" s="118">
        <v>0.36357560753822327</v>
      </c>
      <c r="JA65" s="114">
        <v>0.30352807112934527</v>
      </c>
      <c r="JB65" s="114">
        <v>0.43165168166160583</v>
      </c>
      <c r="JC65" s="114">
        <v>0.33243447542190552</v>
      </c>
      <c r="JD65" s="114">
        <v>0.11151696741580963</v>
      </c>
      <c r="JE65" s="114">
        <v>8.422418339008983E-2</v>
      </c>
    </row>
    <row r="66" spans="1:265" x14ac:dyDescent="0.3">
      <c r="A66" s="74">
        <v>1954</v>
      </c>
      <c r="B66" s="123">
        <v>3.5310999999999995</v>
      </c>
      <c r="C66" s="123">
        <v>2.8407712499270126</v>
      </c>
      <c r="D66" s="121">
        <f t="shared" si="14"/>
        <v>0.80450036813656167</v>
      </c>
      <c r="E66" s="122">
        <v>0.7182168102443236</v>
      </c>
      <c r="F66" s="122">
        <v>8.2817165086500028E-2</v>
      </c>
      <c r="G66" s="122">
        <v>9.490858098193572E-2</v>
      </c>
      <c r="H66" s="122">
        <v>8.6283557892238127E-2</v>
      </c>
      <c r="I66" s="122">
        <v>6.3153125088499344E-3</v>
      </c>
      <c r="J66" s="121">
        <v>7.996824538338819E-2</v>
      </c>
      <c r="K66" s="120">
        <f t="shared" si="15"/>
        <v>-0.1777257460684358</v>
      </c>
      <c r="L66">
        <v>1954</v>
      </c>
      <c r="M66" s="78"/>
      <c r="N66" s="78"/>
      <c r="O66" s="78"/>
      <c r="Q66" s="118"/>
      <c r="U66" s="78"/>
      <c r="V66" s="117"/>
      <c r="W66" s="117"/>
      <c r="X66" s="117"/>
      <c r="Y66" s="171"/>
      <c r="Z66" s="114"/>
      <c r="AA66" s="74">
        <v>1954</v>
      </c>
      <c r="AO66" s="114">
        <v>0.19409412145614624</v>
      </c>
      <c r="AP66" s="114">
        <v>0.44911497831344604</v>
      </c>
      <c r="AQ66" s="114">
        <v>0.35679090023040771</v>
      </c>
      <c r="AR66" s="114">
        <v>0.1097157821059227</v>
      </c>
      <c r="AS66" s="114">
        <f t="shared" si="13"/>
        <v>0.24707511812448502</v>
      </c>
      <c r="AT66" s="114">
        <v>3.6817099899053574E-2</v>
      </c>
      <c r="AU66" s="111">
        <v>10125.656349069508</v>
      </c>
      <c r="AV66" s="57">
        <f t="shared" si="16"/>
        <v>0.19606143195885267</v>
      </c>
      <c r="AW66" s="57">
        <f t="shared" si="16"/>
        <v>0.44634673916929996</v>
      </c>
      <c r="AX66" s="57">
        <v>0.35901067818536497</v>
      </c>
      <c r="AY66" s="57">
        <v>0.13487352232759914</v>
      </c>
      <c r="AZ66" s="57">
        <f t="shared" si="11"/>
        <v>0.22413715585776584</v>
      </c>
      <c r="BA66" s="112">
        <v>24430.824221163813</v>
      </c>
      <c r="BB66" s="111">
        <f>DataG10.6!BA66*$BF$26</f>
        <v>20005.229275148431</v>
      </c>
      <c r="BC66" s="57">
        <f t="shared" si="12"/>
        <v>0.50615047744782116</v>
      </c>
      <c r="BD66" s="110"/>
      <c r="BJ66" s="74">
        <v>1954</v>
      </c>
      <c r="BK66" s="61"/>
      <c r="BL66" s="61"/>
      <c r="BM66" s="61"/>
      <c r="BN66" s="61"/>
      <c r="BO66" s="61"/>
      <c r="BP66" s="61"/>
      <c r="BQ66" s="61"/>
      <c r="BR66" s="61"/>
      <c r="BS66" s="75"/>
      <c r="BT66" s="60"/>
      <c r="BU66" s="62"/>
      <c r="BV66" s="62"/>
      <c r="BW66" s="62"/>
      <c r="BX66" s="62"/>
      <c r="BY66" s="62"/>
      <c r="BZ66" s="62"/>
      <c r="CA66" s="60"/>
      <c r="CB66" s="62"/>
      <c r="CC66" s="62"/>
      <c r="CD66" s="62"/>
      <c r="CE66" s="62"/>
      <c r="CF66" s="62"/>
      <c r="CG66" s="170"/>
      <c r="CH66" s="62"/>
      <c r="DF66" s="59"/>
      <c r="DG66" s="61"/>
      <c r="DH66" s="61"/>
      <c r="DI66" s="61"/>
      <c r="DJ66" s="61"/>
      <c r="DK66" s="61"/>
      <c r="DL66" s="61"/>
      <c r="DM66" s="75"/>
      <c r="DV66" s="59"/>
      <c r="DW66" s="61"/>
      <c r="DX66" s="61"/>
      <c r="DY66" s="61"/>
      <c r="DZ66" s="61"/>
      <c r="EA66" s="61"/>
      <c r="EB66" s="61"/>
      <c r="EC66" s="75"/>
      <c r="EL66" s="59"/>
      <c r="EM66" s="61"/>
      <c r="EN66" s="61"/>
      <c r="EO66" s="61"/>
      <c r="EP66" s="61"/>
      <c r="EQ66" s="61"/>
      <c r="ER66" s="61"/>
      <c r="ES66" s="75"/>
      <c r="ET66" s="59"/>
      <c r="EU66" s="61"/>
      <c r="EV66" s="61"/>
      <c r="EW66" s="61"/>
      <c r="EX66" s="61"/>
      <c r="EY66" s="61"/>
      <c r="EZ66" s="61"/>
      <c r="FA66" s="75"/>
      <c r="FB66" s="59"/>
      <c r="FC66" s="61"/>
      <c r="FD66" s="61"/>
      <c r="FE66" s="61"/>
      <c r="FF66" s="61"/>
      <c r="FG66" s="61"/>
      <c r="FH66" s="61"/>
      <c r="FI66" s="75"/>
      <c r="FK66" s="84">
        <v>1954</v>
      </c>
      <c r="FL66" s="59"/>
      <c r="FM66" s="61"/>
      <c r="FN66" s="61"/>
      <c r="FO66" s="59"/>
      <c r="FP66" s="61"/>
      <c r="FQ66" s="75"/>
      <c r="FR66" s="61"/>
      <c r="FS66" s="61"/>
      <c r="FT66" s="61"/>
      <c r="FU66" s="59"/>
      <c r="FV66" s="61"/>
      <c r="FW66" s="75"/>
      <c r="FX66" s="61"/>
      <c r="FY66" s="61"/>
      <c r="FZ66" s="75"/>
      <c r="GC66" s="59"/>
      <c r="GD66" s="61"/>
      <c r="GE66" s="61"/>
      <c r="GF66" s="61"/>
      <c r="GG66" s="61"/>
      <c r="GH66" s="61"/>
      <c r="GI66" s="61"/>
      <c r="GJ66" s="75"/>
      <c r="GK66" s="74">
        <v>1954</v>
      </c>
      <c r="GL66" s="84"/>
      <c r="GM66" s="61"/>
      <c r="GN66" s="61"/>
      <c r="GO66" s="61"/>
      <c r="GP66" s="75"/>
      <c r="GQ66" s="61">
        <v>78</v>
      </c>
      <c r="GR66" s="134">
        <v>2.0780932903289795</v>
      </c>
      <c r="GS66" s="133">
        <v>1.8237766027450562</v>
      </c>
      <c r="GT66" s="133">
        <v>1.5116559267044067</v>
      </c>
      <c r="GU66" s="132">
        <v>1.4380068778991699</v>
      </c>
      <c r="GV66" s="134">
        <v>2.0250146638897326</v>
      </c>
      <c r="GW66" s="133">
        <v>1.8048223313731362</v>
      </c>
      <c r="GX66" s="133">
        <v>1.4768794354581924</v>
      </c>
      <c r="GY66" s="132">
        <v>1.4419337367719127</v>
      </c>
      <c r="GZ66" s="134">
        <v>2.3259565534346005</v>
      </c>
      <c r="HA66" s="133">
        <v>2.0948709231698581</v>
      </c>
      <c r="HB66" s="133">
        <v>1.6634246110863338</v>
      </c>
      <c r="HC66" s="132">
        <v>1.5730737248429685</v>
      </c>
      <c r="HD66" s="134">
        <v>1.5116384936164715</v>
      </c>
      <c r="HE66" s="133">
        <v>1.0554255171581182</v>
      </c>
      <c r="HF66" s="133">
        <v>1.0708539158721049</v>
      </c>
      <c r="HG66" s="133">
        <v>1.0753930291779541</v>
      </c>
      <c r="HH66" s="59"/>
      <c r="HI66" s="61"/>
      <c r="HJ66" s="61"/>
      <c r="HK66" s="75"/>
      <c r="HM66" s="59">
        <v>78</v>
      </c>
      <c r="HN66" s="133">
        <v>0.91753504596764679</v>
      </c>
      <c r="HO66" s="172">
        <v>1.0526844488376172</v>
      </c>
      <c r="HP66" s="172">
        <v>1.2098298139988424</v>
      </c>
      <c r="HQ66" s="172">
        <v>1.1421290082477413</v>
      </c>
      <c r="HR66" s="172">
        <v>0.97346110155604137</v>
      </c>
      <c r="HS66" s="59">
        <v>78</v>
      </c>
      <c r="HT66" s="133">
        <v>0.79788326079641847</v>
      </c>
      <c r="HU66" s="172">
        <v>0.96779143313477178</v>
      </c>
      <c r="HV66" s="172">
        <v>1.1480406768662583</v>
      </c>
      <c r="HW66" s="172">
        <v>1.1017970410725366</v>
      </c>
      <c r="HX66" s="172">
        <v>0.93967803447793619</v>
      </c>
      <c r="HY66" s="59">
        <v>78</v>
      </c>
      <c r="HZ66" s="133">
        <v>1.4036189267026347</v>
      </c>
      <c r="IA66" s="172">
        <v>1.4249155823616624</v>
      </c>
      <c r="IB66" s="172">
        <v>1.3969089680419924</v>
      </c>
      <c r="IC66" s="172">
        <v>1.2636862473122834</v>
      </c>
      <c r="ID66" s="172">
        <v>1.1190685210607938</v>
      </c>
      <c r="IE66" s="59"/>
      <c r="IF66" s="61"/>
      <c r="IG66" s="61"/>
      <c r="IH66" s="61"/>
      <c r="II66" s="75"/>
      <c r="IJ66" s="59"/>
      <c r="IK66" s="61"/>
      <c r="IL66" s="61"/>
      <c r="IM66" s="61"/>
      <c r="IN66" s="61"/>
      <c r="IO66" s="75"/>
      <c r="IP66" s="59"/>
      <c r="IQ66" s="61"/>
      <c r="IR66" s="61"/>
      <c r="IS66" s="61"/>
      <c r="IT66" s="61"/>
      <c r="IU66" s="75"/>
      <c r="IW66">
        <v>1958</v>
      </c>
      <c r="IX66" s="76">
        <v>0.79939949512481689</v>
      </c>
      <c r="IY66" s="76">
        <v>0.69166213274002075</v>
      </c>
      <c r="IZ66" s="118">
        <v>0.35467517375946045</v>
      </c>
      <c r="JA66" s="114">
        <v>0.29588776389302257</v>
      </c>
      <c r="JB66" s="114">
        <v>0.41044047474861145</v>
      </c>
      <c r="JC66" s="114">
        <v>0.31122326850891113</v>
      </c>
      <c r="JD66" s="114">
        <v>0.10290257632732391</v>
      </c>
      <c r="JE66" s="114">
        <v>8.3129106294200519E-2</v>
      </c>
    </row>
    <row r="67" spans="1:265" x14ac:dyDescent="0.3">
      <c r="A67" s="74">
        <v>1955</v>
      </c>
      <c r="B67" s="123">
        <v>3.6448999999999989</v>
      </c>
      <c r="C67" s="123">
        <v>3.018851397284894</v>
      </c>
      <c r="D67" s="121">
        <f t="shared" si="14"/>
        <v>0.82823984122606786</v>
      </c>
      <c r="E67" s="122">
        <v>0.73135526955482821</v>
      </c>
      <c r="F67" s="122">
        <v>8.5472534952300977E-2</v>
      </c>
      <c r="G67" s="122">
        <v>0.1176033061350884</v>
      </c>
      <c r="H67" s="122">
        <v>9.6884571671239803E-2</v>
      </c>
      <c r="I67" s="122">
        <v>7.5447886087409832E-3</v>
      </c>
      <c r="J67" s="121">
        <v>8.9339783062498818E-2</v>
      </c>
      <c r="K67" s="120">
        <f t="shared" si="15"/>
        <v>-0.20307584108738952</v>
      </c>
      <c r="L67">
        <v>1955</v>
      </c>
      <c r="M67" s="78"/>
      <c r="N67" s="78"/>
      <c r="O67" s="78"/>
      <c r="Q67" s="118"/>
      <c r="U67" s="78"/>
      <c r="V67" s="117"/>
      <c r="W67" s="117"/>
      <c r="X67" s="117"/>
      <c r="Y67" s="171"/>
      <c r="Z67" s="114"/>
      <c r="AA67" s="74">
        <v>1955</v>
      </c>
      <c r="AO67" s="114">
        <v>0.19127567112445831</v>
      </c>
      <c r="AP67" s="114">
        <v>0.44526088237762451</v>
      </c>
      <c r="AQ67" s="114">
        <v>0.36346343159675598</v>
      </c>
      <c r="AR67" s="114">
        <v>0.1118350476026535</v>
      </c>
      <c r="AS67" s="114">
        <f t="shared" si="13"/>
        <v>0.25162838399410248</v>
      </c>
      <c r="AT67" s="114">
        <v>3.7429653108119965E-2</v>
      </c>
      <c r="AU67" s="111">
        <v>10607.284708179641</v>
      </c>
      <c r="AV67" s="57">
        <f t="shared" si="16"/>
        <v>0.19605287396270243</v>
      </c>
      <c r="AW67" s="57">
        <f t="shared" si="16"/>
        <v>0.44632725632845094</v>
      </c>
      <c r="AX67" s="57">
        <v>0.36535122751169263</v>
      </c>
      <c r="AY67" s="57">
        <v>0.14128702502276624</v>
      </c>
      <c r="AZ67" s="57">
        <f t="shared" si="11"/>
        <v>0.22406420248892639</v>
      </c>
      <c r="BA67" s="112">
        <v>26166.202145620864</v>
      </c>
      <c r="BB67" s="111">
        <f>DataG10.6!BA67*$BF$26</f>
        <v>21426.246959345935</v>
      </c>
      <c r="BC67" s="57">
        <f t="shared" si="12"/>
        <v>0.49506032149754714</v>
      </c>
      <c r="BD67" s="110"/>
      <c r="BJ67" s="74">
        <v>1955</v>
      </c>
      <c r="BK67" s="61"/>
      <c r="BL67" s="61"/>
      <c r="BM67" s="61"/>
      <c r="BN67" s="61"/>
      <c r="BO67" s="61"/>
      <c r="BP67" s="61"/>
      <c r="BQ67" s="61"/>
      <c r="BR67" s="61"/>
      <c r="BS67" s="75"/>
      <c r="BT67" s="60"/>
      <c r="BU67" s="62"/>
      <c r="BV67" s="62"/>
      <c r="BW67" s="62"/>
      <c r="BX67" s="62"/>
      <c r="BY67" s="62"/>
      <c r="BZ67" s="62"/>
      <c r="CA67" s="60"/>
      <c r="CB67" s="62"/>
      <c r="CC67" s="62"/>
      <c r="CD67" s="62"/>
      <c r="CE67" s="62"/>
      <c r="CF67" s="62"/>
      <c r="CG67" s="170"/>
      <c r="CH67" s="62"/>
      <c r="DF67" s="59"/>
      <c r="DG67" s="61"/>
      <c r="DH67" s="61"/>
      <c r="DI67" s="61"/>
      <c r="DJ67" s="61"/>
      <c r="DK67" s="61"/>
      <c r="DL67" s="61"/>
      <c r="DM67" s="75"/>
      <c r="DV67" s="59"/>
      <c r="DW67" s="61"/>
      <c r="DX67" s="61"/>
      <c r="DY67" s="61"/>
      <c r="DZ67" s="61"/>
      <c r="EA67" s="61"/>
      <c r="EB67" s="61"/>
      <c r="EC67" s="75"/>
      <c r="EL67" s="59"/>
      <c r="EM67" s="61"/>
      <c r="EN67" s="61"/>
      <c r="EO67" s="61"/>
      <c r="EP67" s="61"/>
      <c r="EQ67" s="61"/>
      <c r="ER67" s="61"/>
      <c r="ES67" s="75"/>
      <c r="ET67" s="59"/>
      <c r="EU67" s="61"/>
      <c r="EV67" s="61"/>
      <c r="EW67" s="61"/>
      <c r="EX67" s="61"/>
      <c r="EY67" s="61"/>
      <c r="EZ67" s="61"/>
      <c r="FA67" s="75"/>
      <c r="FB67" s="59"/>
      <c r="FC67" s="61"/>
      <c r="FD67" s="61"/>
      <c r="FE67" s="61"/>
      <c r="FF67" s="61"/>
      <c r="FG67" s="61"/>
      <c r="FH67" s="61"/>
      <c r="FI67" s="75"/>
      <c r="FK67" s="84">
        <v>1955</v>
      </c>
      <c r="FL67" s="59"/>
      <c r="FM67" s="61"/>
      <c r="FN67" s="61"/>
      <c r="FO67" s="59"/>
      <c r="FP67" s="61"/>
      <c r="FQ67" s="75"/>
      <c r="FR67" s="61"/>
      <c r="FS67" s="61"/>
      <c r="FT67" s="61"/>
      <c r="FU67" s="59"/>
      <c r="FV67" s="61"/>
      <c r="FW67" s="75"/>
      <c r="FX67" s="61"/>
      <c r="FY67" s="61"/>
      <c r="FZ67" s="75"/>
      <c r="GC67" s="59"/>
      <c r="GD67" s="61"/>
      <c r="GE67" s="61"/>
      <c r="GF67" s="61"/>
      <c r="GG67" s="61"/>
      <c r="GH67" s="61"/>
      <c r="GI67" s="61"/>
      <c r="GJ67" s="75"/>
      <c r="GK67" s="74">
        <v>1955</v>
      </c>
      <c r="GL67" s="84"/>
      <c r="GM67" s="61"/>
      <c r="GN67" s="61"/>
      <c r="GO67" s="61"/>
      <c r="GP67" s="75"/>
      <c r="GQ67" s="61">
        <v>79</v>
      </c>
      <c r="GR67" s="134">
        <v>1.6703270673751831</v>
      </c>
      <c r="GS67" s="133">
        <v>1.614980936050415</v>
      </c>
      <c r="GT67" s="133">
        <v>1.5422103404998779</v>
      </c>
      <c r="GU67" s="132">
        <v>1.4454323053359985</v>
      </c>
      <c r="GV67" s="134">
        <v>2.0328155181317515</v>
      </c>
      <c r="GW67" s="133">
        <v>1.8008389987412117</v>
      </c>
      <c r="GX67" s="133">
        <v>1.4618945182500298</v>
      </c>
      <c r="GY67" s="132">
        <v>1.4310418891678898</v>
      </c>
      <c r="GZ67" s="134">
        <v>2.3568618073271681</v>
      </c>
      <c r="HA67" s="133">
        <v>2.0878406236654534</v>
      </c>
      <c r="HB67" s="133">
        <v>1.6375503610233619</v>
      </c>
      <c r="HC67" s="132">
        <v>1.552698441641325</v>
      </c>
      <c r="HD67" s="134">
        <v>1.5080455121450105</v>
      </c>
      <c r="HE67" s="133">
        <v>1.0554623317904297</v>
      </c>
      <c r="HF67" s="133">
        <v>1.0740282680921369</v>
      </c>
      <c r="HG67" s="133">
        <v>1.0752376338400182</v>
      </c>
      <c r="HH67" s="59"/>
      <c r="HI67" s="61"/>
      <c r="HJ67" s="61"/>
      <c r="HK67" s="75"/>
      <c r="HM67" s="59">
        <v>79</v>
      </c>
      <c r="HN67" s="133">
        <v>0.91026315101611155</v>
      </c>
      <c r="HO67" s="172">
        <v>1.0414112364170798</v>
      </c>
      <c r="HP67" s="172">
        <v>1.1914438551987967</v>
      </c>
      <c r="HQ67" s="172">
        <v>1.1414506716901465</v>
      </c>
      <c r="HR67" s="172">
        <v>0.96637302931786184</v>
      </c>
      <c r="HS67" s="59">
        <v>79</v>
      </c>
      <c r="HT67" s="133">
        <v>0.79378299899057259</v>
      </c>
      <c r="HU67" s="172">
        <v>0.95603280810162194</v>
      </c>
      <c r="HV67" s="172">
        <v>1.1291307272365394</v>
      </c>
      <c r="HW67" s="172">
        <v>1.1001976195898402</v>
      </c>
      <c r="HX67" s="172">
        <v>0.93392230798388243</v>
      </c>
      <c r="HY67" s="59">
        <v>79</v>
      </c>
      <c r="HZ67" s="133">
        <v>1.4070048446257781</v>
      </c>
      <c r="IA67" s="172">
        <v>1.4250361394667506</v>
      </c>
      <c r="IB67" s="172">
        <v>1.3691030006264611</v>
      </c>
      <c r="IC67" s="172">
        <v>1.2660650902336472</v>
      </c>
      <c r="ID67" s="172">
        <v>1.1030409656958069</v>
      </c>
      <c r="IE67" s="59"/>
      <c r="IF67" s="61"/>
      <c r="IG67" s="61"/>
      <c r="IH67" s="61"/>
      <c r="II67" s="75"/>
      <c r="IJ67" s="59"/>
      <c r="IK67" s="61"/>
      <c r="IL67" s="61"/>
      <c r="IM67" s="61"/>
      <c r="IN67" s="61"/>
      <c r="IO67" s="75"/>
      <c r="IP67" s="59"/>
      <c r="IQ67" s="61"/>
      <c r="IR67" s="61"/>
      <c r="IS67" s="61"/>
      <c r="IT67" s="61"/>
      <c r="IU67" s="75"/>
      <c r="IW67">
        <v>1959</v>
      </c>
      <c r="IX67" s="76">
        <v>0.81494343280792236</v>
      </c>
      <c r="IY67" s="76">
        <v>0.70720607042312622</v>
      </c>
      <c r="IZ67" s="118">
        <v>0.37512499094009399</v>
      </c>
      <c r="JA67" s="114">
        <v>0.29171266981779048</v>
      </c>
      <c r="JB67" s="114">
        <v>0.4248497486114502</v>
      </c>
      <c r="JC67" s="114">
        <v>0.32563254237174988</v>
      </c>
      <c r="JD67" s="114">
        <v>0.11140082776546478</v>
      </c>
      <c r="JE67" s="114">
        <v>8.3948716885453148E-2</v>
      </c>
    </row>
    <row r="68" spans="1:265" x14ac:dyDescent="0.3">
      <c r="A68" s="74">
        <v>1956</v>
      </c>
      <c r="B68" s="123">
        <v>3.9372000000000007</v>
      </c>
      <c r="C68" s="123">
        <v>3.2708108955951483</v>
      </c>
      <c r="D68" s="121">
        <f t="shared" si="14"/>
        <v>0.83074542710432486</v>
      </c>
      <c r="E68" s="122">
        <v>0.72707228786295508</v>
      </c>
      <c r="F68" s="122">
        <v>0.10110866042769216</v>
      </c>
      <c r="G68" s="122">
        <v>0.1064770160458951</v>
      </c>
      <c r="H68" s="122">
        <v>0.10367313924136989</v>
      </c>
      <c r="I68" s="122">
        <v>8.203799654576854E-3</v>
      </c>
      <c r="J68" s="121">
        <v>9.5469339586793045E-2</v>
      </c>
      <c r="K68" s="120">
        <f t="shared" si="15"/>
        <v>-0.20758567647358739</v>
      </c>
      <c r="L68">
        <v>1956</v>
      </c>
      <c r="M68" s="78"/>
      <c r="N68" s="78"/>
      <c r="O68" s="78"/>
      <c r="Q68" s="118"/>
      <c r="U68" s="78"/>
      <c r="V68" s="117"/>
      <c r="W68" s="117"/>
      <c r="X68" s="117"/>
      <c r="Y68" s="171"/>
      <c r="Z68" s="114"/>
      <c r="AA68" s="74">
        <v>1956</v>
      </c>
      <c r="AO68" s="114">
        <v>0.19302171468734741</v>
      </c>
      <c r="AP68" s="114">
        <v>0.44819536805152893</v>
      </c>
      <c r="AQ68" s="114">
        <v>0.35878291726112366</v>
      </c>
      <c r="AR68" s="114">
        <v>0.10887398570775986</v>
      </c>
      <c r="AS68" s="114">
        <f t="shared" si="13"/>
        <v>0.2499089315533638</v>
      </c>
      <c r="AT68" s="114">
        <v>3.5736307501792908E-2</v>
      </c>
      <c r="AU68" s="111">
        <v>11045.62462441412</v>
      </c>
      <c r="AV68" s="57">
        <f t="shared" si="16"/>
        <v>0.19623043761410272</v>
      </c>
      <c r="AW68" s="57">
        <f t="shared" si="16"/>
        <v>0.4467314916541123</v>
      </c>
      <c r="AX68" s="57">
        <v>0.35759182887184732</v>
      </c>
      <c r="AY68" s="57">
        <v>0.1338850724154842</v>
      </c>
      <c r="AZ68" s="57">
        <f t="shared" si="11"/>
        <v>0.22370675645636312</v>
      </c>
      <c r="BA68" s="112">
        <v>26670.381596066061</v>
      </c>
      <c r="BB68" s="111">
        <f>DataG10.6!BA68*$BF$26</f>
        <v>21839.095310701887</v>
      </c>
      <c r="BC68" s="57">
        <f t="shared" si="12"/>
        <v>0.505772994131373</v>
      </c>
      <c r="BD68" s="110"/>
      <c r="BJ68" s="74">
        <v>1956</v>
      </c>
      <c r="BK68" s="61"/>
      <c r="BL68" s="61"/>
      <c r="BM68" s="61"/>
      <c r="BN68" s="61"/>
      <c r="BO68" s="61"/>
      <c r="BP68" s="61"/>
      <c r="BQ68" s="61"/>
      <c r="BR68" s="61"/>
      <c r="BS68" s="75"/>
      <c r="BT68" s="60"/>
      <c r="BU68" s="62"/>
      <c r="BV68" s="62"/>
      <c r="BW68" s="62"/>
      <c r="BX68" s="62"/>
      <c r="BY68" s="62"/>
      <c r="BZ68" s="62"/>
      <c r="CA68" s="60"/>
      <c r="CB68" s="62"/>
      <c r="CC68" s="62"/>
      <c r="CD68" s="62"/>
      <c r="CE68" s="62"/>
      <c r="CF68" s="62"/>
      <c r="CG68" s="170"/>
      <c r="CH68" s="62"/>
      <c r="DF68" s="59"/>
      <c r="DG68" s="61"/>
      <c r="DH68" s="61"/>
      <c r="DI68" s="61"/>
      <c r="DJ68" s="61"/>
      <c r="DK68" s="61"/>
      <c r="DL68" s="61"/>
      <c r="DM68" s="75"/>
      <c r="DV68" s="59"/>
      <c r="DW68" s="61"/>
      <c r="DX68" s="61"/>
      <c r="DY68" s="61"/>
      <c r="DZ68" s="61"/>
      <c r="EA68" s="61"/>
      <c r="EB68" s="61"/>
      <c r="EC68" s="75"/>
      <c r="EL68" s="59"/>
      <c r="EM68" s="61"/>
      <c r="EN68" s="61"/>
      <c r="EO68" s="61"/>
      <c r="EP68" s="61"/>
      <c r="EQ68" s="61"/>
      <c r="ER68" s="61"/>
      <c r="ES68" s="75"/>
      <c r="ET68" s="59"/>
      <c r="EU68" s="61"/>
      <c r="EV68" s="61"/>
      <c r="EW68" s="61"/>
      <c r="EX68" s="61"/>
      <c r="EY68" s="61"/>
      <c r="EZ68" s="61"/>
      <c r="FA68" s="75"/>
      <c r="FB68" s="59"/>
      <c r="FC68" s="61"/>
      <c r="FD68" s="61"/>
      <c r="FE68" s="61"/>
      <c r="FF68" s="61"/>
      <c r="FG68" s="61"/>
      <c r="FH68" s="61"/>
      <c r="FI68" s="75"/>
      <c r="FK68" s="84">
        <v>1956</v>
      </c>
      <c r="FL68" s="59"/>
      <c r="FM68" s="61"/>
      <c r="FN68" s="61"/>
      <c r="FO68" s="59"/>
      <c r="FP68" s="61"/>
      <c r="FQ68" s="75"/>
      <c r="FR68" s="61"/>
      <c r="FS68" s="61"/>
      <c r="FT68" s="61"/>
      <c r="FU68" s="59"/>
      <c r="FV68" s="61"/>
      <c r="FW68" s="75"/>
      <c r="FX68" s="61"/>
      <c r="FY68" s="61"/>
      <c r="FZ68" s="75"/>
      <c r="GC68" s="59"/>
      <c r="GD68" s="61"/>
      <c r="GE68" s="61"/>
      <c r="GF68" s="61"/>
      <c r="GG68" s="61"/>
      <c r="GH68" s="61"/>
      <c r="GI68" s="61"/>
      <c r="GJ68" s="75"/>
      <c r="GK68" s="74">
        <v>1956</v>
      </c>
      <c r="GL68" s="84"/>
      <c r="GM68" s="61"/>
      <c r="GN68" s="61"/>
      <c r="GO68" s="61"/>
      <c r="GP68" s="75"/>
      <c r="GQ68" s="61">
        <v>80</v>
      </c>
      <c r="GR68" s="134">
        <v>2.0031139850616455</v>
      </c>
      <c r="GS68" s="133">
        <v>1.6426349878311157</v>
      </c>
      <c r="GT68" s="133">
        <v>1.4810574054718018</v>
      </c>
      <c r="GU68" s="132">
        <v>1.4249377250671387</v>
      </c>
      <c r="GV68" s="134">
        <v>2.0346440167373303</v>
      </c>
      <c r="GW68" s="133">
        <v>1.7992056965543368</v>
      </c>
      <c r="GX68" s="133">
        <v>1.4511146003670135</v>
      </c>
      <c r="GY68" s="132">
        <v>1.4205696714202884</v>
      </c>
      <c r="GZ68" s="134">
        <v>2.3781318557028941</v>
      </c>
      <c r="HA68" s="133">
        <v>2.0794307393515639</v>
      </c>
      <c r="HB68" s="133">
        <v>1.6166975552730809</v>
      </c>
      <c r="HC68" s="132">
        <v>1.5354838598489702</v>
      </c>
      <c r="HD68" s="134">
        <v>1.4905781725834837</v>
      </c>
      <c r="HE68" s="133">
        <v>1.0581881088002798</v>
      </c>
      <c r="HF68" s="133">
        <v>1.0774748289134846</v>
      </c>
      <c r="HG68" s="133">
        <v>1.0742507969095669</v>
      </c>
      <c r="HH68" s="59"/>
      <c r="HI68" s="61"/>
      <c r="HJ68" s="61"/>
      <c r="HK68" s="75"/>
      <c r="HM68" s="59">
        <v>80</v>
      </c>
      <c r="HN68" s="133">
        <v>0.9035536024176235</v>
      </c>
      <c r="HO68" s="172">
        <v>1.033634383022014</v>
      </c>
      <c r="HP68" s="172">
        <v>1.1732034276929759</v>
      </c>
      <c r="HQ68" s="172">
        <v>1.1410651946461963</v>
      </c>
      <c r="HR68" s="172">
        <v>0.96488920639589659</v>
      </c>
      <c r="HS68" s="59">
        <v>80</v>
      </c>
      <c r="HT68" s="133">
        <v>0.78995886525347281</v>
      </c>
      <c r="HU68" s="172">
        <v>0.94911649110832086</v>
      </c>
      <c r="HV68" s="172">
        <v>1.1116281448957517</v>
      </c>
      <c r="HW68" s="172">
        <v>1.0993887663005979</v>
      </c>
      <c r="HX68" s="172">
        <v>0.93023522561236305</v>
      </c>
      <c r="HY68" s="59">
        <v>80</v>
      </c>
      <c r="HZ68" s="133">
        <v>1.3984175738095834</v>
      </c>
      <c r="IA68" s="172">
        <v>1.4265926478502391</v>
      </c>
      <c r="IB68" s="172">
        <v>1.3489375520977334</v>
      </c>
      <c r="IC68" s="172">
        <v>1.2675691711273342</v>
      </c>
      <c r="ID68" s="172">
        <v>1.0904752066551873</v>
      </c>
      <c r="IE68" s="59"/>
      <c r="IF68" s="61"/>
      <c r="IG68" s="61"/>
      <c r="IH68" s="61"/>
      <c r="II68" s="75"/>
      <c r="IJ68" s="59"/>
      <c r="IK68" s="61"/>
      <c r="IL68" s="61"/>
      <c r="IM68" s="61"/>
      <c r="IN68" s="61"/>
      <c r="IO68" s="75"/>
      <c r="IP68" s="59"/>
      <c r="IQ68" s="61"/>
      <c r="IR68" s="61"/>
      <c r="IS68" s="61"/>
      <c r="IT68" s="61"/>
      <c r="IU68" s="75"/>
      <c r="IW68">
        <v>1960</v>
      </c>
      <c r="IX68" s="76">
        <v>0.81870871782302856</v>
      </c>
      <c r="IY68" s="76">
        <v>0.71097135543823242</v>
      </c>
      <c r="IZ68" s="118">
        <v>0.37657782435417175</v>
      </c>
      <c r="JA68" s="114">
        <v>0.30277150309693918</v>
      </c>
      <c r="JB68" s="114">
        <v>0.41356649994850159</v>
      </c>
      <c r="JC68" s="114">
        <v>0.31434929370880127</v>
      </c>
      <c r="JD68" s="114">
        <v>0.11377381533384323</v>
      </c>
      <c r="JE68" s="114">
        <v>8.0460882646006843E-2</v>
      </c>
    </row>
    <row r="69" spans="1:265" ht="15" thickBot="1" x14ac:dyDescent="0.35">
      <c r="A69" s="74">
        <v>1957</v>
      </c>
      <c r="B69" s="123">
        <v>4.5564999999999998</v>
      </c>
      <c r="C69" s="123">
        <v>3.7043527848016078</v>
      </c>
      <c r="D69" s="121">
        <f t="shared" si="14"/>
        <v>0.8129820662354017</v>
      </c>
      <c r="E69" s="122">
        <v>0.70667545921505559</v>
      </c>
      <c r="F69" s="122">
        <v>9.9042305793829458E-2</v>
      </c>
      <c r="G69" s="122">
        <v>0.12094423016994166</v>
      </c>
      <c r="H69" s="122">
        <v>0.10630660702034614</v>
      </c>
      <c r="I69" s="122">
        <v>8.405574454076593E-3</v>
      </c>
      <c r="J69" s="121">
        <v>9.7901032566269544E-2</v>
      </c>
      <c r="K69" s="120">
        <f t="shared" si="15"/>
        <v>-0.21998653596377116</v>
      </c>
      <c r="L69">
        <v>1957</v>
      </c>
      <c r="M69" s="78"/>
      <c r="N69" s="78"/>
      <c r="O69" s="78"/>
      <c r="Q69" s="118"/>
      <c r="U69" s="78"/>
      <c r="V69" s="117"/>
      <c r="W69" s="117"/>
      <c r="X69" s="117"/>
      <c r="Y69" s="171"/>
      <c r="Z69" s="114"/>
      <c r="AA69" s="74">
        <v>1957</v>
      </c>
      <c r="AO69" s="114">
        <v>0.19105742871761322</v>
      </c>
      <c r="AP69" s="114">
        <v>0.44536697864532471</v>
      </c>
      <c r="AQ69" s="114">
        <v>0.36357560753822327</v>
      </c>
      <c r="AR69" s="114">
        <v>0.11151696741580963</v>
      </c>
      <c r="AS69" s="114">
        <f t="shared" si="13"/>
        <v>0.25205864012241364</v>
      </c>
      <c r="AT69" s="114">
        <v>3.6929477006196976E-2</v>
      </c>
      <c r="AU69" s="111">
        <v>11585.248034122544</v>
      </c>
      <c r="AV69" s="57">
        <f t="shared" si="16"/>
        <v>0.19482752453328916</v>
      </c>
      <c r="AW69" s="57">
        <f t="shared" si="16"/>
        <v>0.44353766779644249</v>
      </c>
      <c r="AX69" s="57">
        <v>0.35761986970884663</v>
      </c>
      <c r="AY69" s="57">
        <v>0.13166288086124753</v>
      </c>
      <c r="AZ69" s="57">
        <f t="shared" si="11"/>
        <v>0.2259569888475991</v>
      </c>
      <c r="BA69" s="112">
        <v>26721.046033544935</v>
      </c>
      <c r="BB69" s="111">
        <f>DataG10.6!BA69*$BF$26</f>
        <v>21880.581986660338</v>
      </c>
      <c r="BC69" s="57">
        <f t="shared" si="12"/>
        <v>0.52947622879435186</v>
      </c>
      <c r="BD69" s="110"/>
      <c r="BJ69" s="74">
        <v>1957</v>
      </c>
      <c r="BK69" s="61"/>
      <c r="BL69" s="61"/>
      <c r="BM69" s="61"/>
      <c r="BN69" s="61"/>
      <c r="BO69" s="61"/>
      <c r="BP69" s="61"/>
      <c r="BQ69" s="61"/>
      <c r="BR69" s="61"/>
      <c r="BS69" s="75"/>
      <c r="BT69" s="60"/>
      <c r="BU69" s="62"/>
      <c r="BV69" s="62"/>
      <c r="BW69" s="62"/>
      <c r="BX69" s="62"/>
      <c r="BY69" s="62"/>
      <c r="BZ69" s="62"/>
      <c r="CA69" s="60"/>
      <c r="CB69" s="62"/>
      <c r="CC69" s="62"/>
      <c r="CD69" s="62"/>
      <c r="CE69" s="62"/>
      <c r="CF69" s="62"/>
      <c r="CG69" s="170"/>
      <c r="CH69" s="62"/>
      <c r="DF69" s="59"/>
      <c r="DG69" s="61"/>
      <c r="DH69" s="61"/>
      <c r="DI69" s="61"/>
      <c r="DJ69" s="61"/>
      <c r="DK69" s="61"/>
      <c r="DL69" s="61"/>
      <c r="DM69" s="75"/>
      <c r="DV69" s="59"/>
      <c r="DW69" s="61"/>
      <c r="DX69" s="61"/>
      <c r="DY69" s="61"/>
      <c r="DZ69" s="61"/>
      <c r="EA69" s="61"/>
      <c r="EB69" s="61"/>
      <c r="EC69" s="75"/>
      <c r="EL69" s="59"/>
      <c r="EM69" s="61"/>
      <c r="EN69" s="61"/>
      <c r="EO69" s="61"/>
      <c r="EP69" s="61"/>
      <c r="EQ69" s="61"/>
      <c r="ER69" s="61"/>
      <c r="ES69" s="75"/>
      <c r="ET69" s="59"/>
      <c r="EU69" s="61"/>
      <c r="EV69" s="61"/>
      <c r="EW69" s="61"/>
      <c r="EX69" s="61"/>
      <c r="EY69" s="61"/>
      <c r="EZ69" s="61"/>
      <c r="FA69" s="75"/>
      <c r="FB69" s="59"/>
      <c r="FC69" s="61"/>
      <c r="FD69" s="61"/>
      <c r="FE69" s="61"/>
      <c r="FF69" s="61"/>
      <c r="FG69" s="61"/>
      <c r="FH69" s="61"/>
      <c r="FI69" s="75"/>
      <c r="FK69" s="84">
        <v>1957</v>
      </c>
      <c r="FL69" s="59"/>
      <c r="FM69" s="61"/>
      <c r="FN69" s="61"/>
      <c r="FO69" s="59"/>
      <c r="FP69" s="61"/>
      <c r="FQ69" s="75"/>
      <c r="FR69" s="61"/>
      <c r="FS69" s="61"/>
      <c r="FT69" s="61"/>
      <c r="FU69" s="59"/>
      <c r="FV69" s="61"/>
      <c r="FW69" s="75"/>
      <c r="FX69" s="61"/>
      <c r="FY69" s="61"/>
      <c r="FZ69" s="75"/>
      <c r="GC69" s="59"/>
      <c r="GD69" s="61"/>
      <c r="GE69" s="61"/>
      <c r="GF69" s="61"/>
      <c r="GG69" s="61"/>
      <c r="GH69" s="61"/>
      <c r="GI69" s="61"/>
      <c r="GJ69" s="75"/>
      <c r="GK69" s="74">
        <v>1957</v>
      </c>
      <c r="GL69" s="84"/>
      <c r="GM69" s="61"/>
      <c r="GN69" s="61"/>
      <c r="GO69" s="61"/>
      <c r="GP69" s="75"/>
      <c r="GQ69" s="61">
        <v>81</v>
      </c>
      <c r="GR69" s="134">
        <v>2.1103899478912354</v>
      </c>
      <c r="GS69" s="133">
        <v>1.8146487474441528</v>
      </c>
      <c r="GT69" s="133">
        <v>1.401861310005188</v>
      </c>
      <c r="GU69" s="132">
        <v>1.3818155527114868</v>
      </c>
      <c r="GV69" s="134">
        <v>2.0385108061393602</v>
      </c>
      <c r="GW69" s="133">
        <v>1.799457253925687</v>
      </c>
      <c r="GX69" s="133">
        <v>1.4424067340382898</v>
      </c>
      <c r="GY69" s="132">
        <v>1.4093239324170195</v>
      </c>
      <c r="GZ69" s="134">
        <v>2.3833240389053021</v>
      </c>
      <c r="HA69" s="133">
        <v>2.0693207430947398</v>
      </c>
      <c r="HB69" s="133">
        <v>1.5977539223692898</v>
      </c>
      <c r="HC69" s="132">
        <v>1.5206324700932474</v>
      </c>
      <c r="HD69" s="134">
        <v>1.4711009636182995</v>
      </c>
      <c r="HE69" s="133">
        <v>1.0616255383636102</v>
      </c>
      <c r="HF69" s="133">
        <v>1.0835454956724042</v>
      </c>
      <c r="HG69" s="133">
        <v>1.0740432018803774</v>
      </c>
      <c r="HH69" s="59"/>
      <c r="HI69" s="61"/>
      <c r="HJ69" s="61"/>
      <c r="HK69" s="75"/>
      <c r="HM69" s="173">
        <v>81</v>
      </c>
      <c r="HN69" s="133">
        <v>0</v>
      </c>
      <c r="HO69" s="172">
        <v>0</v>
      </c>
      <c r="HP69" s="172">
        <v>0</v>
      </c>
      <c r="HQ69" s="172">
        <v>0</v>
      </c>
      <c r="HR69" s="172">
        <v>0</v>
      </c>
      <c r="HS69" s="173">
        <v>81</v>
      </c>
      <c r="HT69" s="133">
        <v>0</v>
      </c>
      <c r="HU69" s="172">
        <v>0</v>
      </c>
      <c r="HV69" s="172">
        <v>0</v>
      </c>
      <c r="HW69" s="172">
        <v>0</v>
      </c>
      <c r="HX69" s="172">
        <v>0</v>
      </c>
      <c r="HY69" s="173">
        <v>81</v>
      </c>
      <c r="HZ69" s="133">
        <v>0</v>
      </c>
      <c r="IA69" s="172">
        <v>0</v>
      </c>
      <c r="IB69" s="172">
        <v>0</v>
      </c>
      <c r="IC69" s="172">
        <v>0</v>
      </c>
      <c r="ID69" s="172">
        <v>0</v>
      </c>
      <c r="IE69" s="59"/>
      <c r="IF69" s="61"/>
      <c r="IG69" s="61"/>
      <c r="IH69" s="61"/>
      <c r="II69" s="75"/>
      <c r="IJ69" s="59"/>
      <c r="IK69" s="61"/>
      <c r="IL69" s="61"/>
      <c r="IM69" s="61"/>
      <c r="IN69" s="61"/>
      <c r="IO69" s="75"/>
      <c r="IP69" s="59"/>
      <c r="IQ69" s="61"/>
      <c r="IR69" s="61"/>
      <c r="IS69" s="61"/>
      <c r="IT69" s="61"/>
      <c r="IU69" s="75"/>
      <c r="IW69">
        <v>1961</v>
      </c>
      <c r="IX69" s="76"/>
      <c r="IY69" s="76"/>
      <c r="IZ69" s="118">
        <v>0.38060975074768066</v>
      </c>
      <c r="JA69" s="114">
        <v>0.30248276618921965</v>
      </c>
      <c r="JB69" s="114"/>
      <c r="JC69" s="114"/>
      <c r="JD69" s="114">
        <v>0.11482803523540497</v>
      </c>
      <c r="JE69" s="114">
        <v>7.8090272090145088E-2</v>
      </c>
    </row>
    <row r="70" spans="1:265" x14ac:dyDescent="0.3">
      <c r="A70" s="74">
        <v>1958</v>
      </c>
      <c r="B70" s="123">
        <v>5.3816000000000006</v>
      </c>
      <c r="C70" s="123">
        <v>4.1849888142051768</v>
      </c>
      <c r="D70" s="121">
        <f t="shared" si="14"/>
        <v>0.77764769105938314</v>
      </c>
      <c r="E70" s="122">
        <v>0.67206114339439815</v>
      </c>
      <c r="F70" s="122">
        <v>0.110562835294214</v>
      </c>
      <c r="G70" s="122">
        <v>0.12152647327671701</v>
      </c>
      <c r="H70" s="122">
        <v>0.10558654766498514</v>
      </c>
      <c r="I70" s="122">
        <v>8.6777166641890894E-3</v>
      </c>
      <c r="J70" s="121">
        <v>9.6908831000796058E-2</v>
      </c>
      <c r="K70" s="120">
        <f t="shared" si="15"/>
        <v>-0.23208930857093119</v>
      </c>
      <c r="L70">
        <v>1958</v>
      </c>
      <c r="M70" s="78"/>
      <c r="N70" s="78"/>
      <c r="O70" s="78"/>
      <c r="Q70" s="118"/>
      <c r="U70" s="78"/>
      <c r="V70" s="117"/>
      <c r="W70" s="117"/>
      <c r="X70" s="117"/>
      <c r="Y70" s="171"/>
      <c r="Z70" s="114"/>
      <c r="AA70" s="74">
        <v>1958</v>
      </c>
      <c r="AO70" s="114">
        <v>0.19345664978027344</v>
      </c>
      <c r="AP70" s="114">
        <v>0.45186817646026611</v>
      </c>
      <c r="AQ70" s="114">
        <v>0.35467517375946045</v>
      </c>
      <c r="AR70" s="114">
        <v>0.10290257632732391</v>
      </c>
      <c r="AS70" s="114">
        <f t="shared" si="13"/>
        <v>0.25177259743213654</v>
      </c>
      <c r="AT70" s="114">
        <v>3.3046096563339233E-2</v>
      </c>
      <c r="AU70" s="111">
        <v>11807.140370022076</v>
      </c>
      <c r="AV70" s="57">
        <f t="shared" si="16"/>
        <v>0.1964508244066662</v>
      </c>
      <c r="AW70" s="57">
        <f t="shared" si="16"/>
        <v>0.44723321667587657</v>
      </c>
      <c r="AX70" s="57">
        <v>0.35703807073178495</v>
      </c>
      <c r="AY70" s="57">
        <v>0.12471966914256878</v>
      </c>
      <c r="AZ70" s="57">
        <f t="shared" si="11"/>
        <v>0.23231840158921618</v>
      </c>
      <c r="BA70" s="112">
        <v>25977.697158413757</v>
      </c>
      <c r="BB70" s="111">
        <f>DataG10.6!BA70*$BF$26</f>
        <v>21271.889273561421</v>
      </c>
      <c r="BC70" s="57">
        <f t="shared" si="12"/>
        <v>0.55505837860377694</v>
      </c>
      <c r="BD70" s="110"/>
      <c r="BJ70" s="74">
        <v>1958</v>
      </c>
      <c r="BK70" s="61"/>
      <c r="BL70" s="61"/>
      <c r="BM70" s="61"/>
      <c r="BN70" s="61"/>
      <c r="BO70" s="61"/>
      <c r="BP70" s="61"/>
      <c r="BQ70" s="61"/>
      <c r="BR70" s="61"/>
      <c r="BS70" s="75"/>
      <c r="BT70" s="60"/>
      <c r="BU70" s="62"/>
      <c r="BV70" s="62"/>
      <c r="BW70" s="62"/>
      <c r="BX70" s="62"/>
      <c r="BY70" s="62"/>
      <c r="BZ70" s="62"/>
      <c r="CA70" s="60"/>
      <c r="CB70" s="62"/>
      <c r="CC70" s="62"/>
      <c r="CD70" s="62"/>
      <c r="CE70" s="62"/>
      <c r="CF70" s="62"/>
      <c r="CG70" s="170"/>
      <c r="CH70" s="62"/>
      <c r="DF70" s="59"/>
      <c r="DG70" s="61"/>
      <c r="DH70" s="61"/>
      <c r="DI70" s="61"/>
      <c r="DJ70" s="61"/>
      <c r="DK70" s="61"/>
      <c r="DL70" s="61"/>
      <c r="DM70" s="75"/>
      <c r="DV70" s="59"/>
      <c r="DW70" s="61"/>
      <c r="DX70" s="61"/>
      <c r="DY70" s="61"/>
      <c r="DZ70" s="61"/>
      <c r="EA70" s="61"/>
      <c r="EB70" s="61"/>
      <c r="EC70" s="75"/>
      <c r="EL70" s="59"/>
      <c r="EM70" s="61"/>
      <c r="EN70" s="61"/>
      <c r="EO70" s="61"/>
      <c r="EP70" s="61"/>
      <c r="EQ70" s="61"/>
      <c r="ER70" s="61"/>
      <c r="ES70" s="75"/>
      <c r="ET70" s="59"/>
      <c r="EU70" s="61"/>
      <c r="EV70" s="61"/>
      <c r="EW70" s="61"/>
      <c r="EX70" s="61"/>
      <c r="EY70" s="61"/>
      <c r="EZ70" s="61"/>
      <c r="FA70" s="75"/>
      <c r="FB70" s="59"/>
      <c r="FC70" s="61"/>
      <c r="FD70" s="61"/>
      <c r="FE70" s="61"/>
      <c r="FF70" s="61"/>
      <c r="FG70" s="61"/>
      <c r="FH70" s="61"/>
      <c r="FI70" s="75"/>
      <c r="FK70" s="84">
        <v>1958</v>
      </c>
      <c r="FL70" s="59"/>
      <c r="FM70" s="61"/>
      <c r="FN70" s="61"/>
      <c r="FO70" s="59"/>
      <c r="FP70" s="61"/>
      <c r="FQ70" s="75"/>
      <c r="FR70" s="61"/>
      <c r="FS70" s="61"/>
      <c r="FT70" s="61"/>
      <c r="FU70" s="59"/>
      <c r="FV70" s="61"/>
      <c r="FW70" s="75"/>
      <c r="FX70" s="61"/>
      <c r="FY70" s="61"/>
      <c r="FZ70" s="75"/>
      <c r="GC70" s="59"/>
      <c r="GD70" s="61"/>
      <c r="GE70" s="61"/>
      <c r="GF70" s="61"/>
      <c r="GG70" s="61"/>
      <c r="GH70" s="61"/>
      <c r="GI70" s="61"/>
      <c r="GJ70" s="75"/>
      <c r="GK70" s="74">
        <v>1958</v>
      </c>
      <c r="GL70" s="84"/>
      <c r="GM70" s="61"/>
      <c r="GN70" s="61"/>
      <c r="GO70" s="61"/>
      <c r="GP70" s="75"/>
      <c r="GQ70" s="61"/>
      <c r="GR70" s="61"/>
      <c r="GS70" s="61"/>
      <c r="GT70" s="61"/>
      <c r="GU70" s="61"/>
      <c r="GV70" s="59"/>
      <c r="GW70" s="61"/>
      <c r="GX70" s="61"/>
      <c r="GY70" s="75"/>
      <c r="GZ70" s="61"/>
      <c r="HA70" s="61"/>
      <c r="HB70" s="61"/>
      <c r="HC70" s="61"/>
      <c r="HD70" s="59"/>
      <c r="HE70" s="61"/>
      <c r="HF70" s="61"/>
      <c r="HG70" s="61"/>
      <c r="HH70" s="59"/>
      <c r="HI70" s="61"/>
      <c r="HJ70" s="61"/>
      <c r="HK70" s="75"/>
      <c r="HN70" s="61"/>
      <c r="HO70" s="61"/>
      <c r="HP70" s="61"/>
      <c r="HQ70" s="61"/>
      <c r="HR70" s="61"/>
      <c r="HT70" s="61"/>
      <c r="HU70" s="61"/>
      <c r="HV70" s="61"/>
      <c r="HW70" s="61"/>
      <c r="HX70" s="61"/>
      <c r="HZ70" s="61"/>
      <c r="IA70" s="61"/>
      <c r="IB70" s="61"/>
      <c r="IC70" s="61"/>
      <c r="ID70" s="61"/>
      <c r="IE70" s="59"/>
      <c r="IF70" s="61"/>
      <c r="IG70" s="61"/>
      <c r="IH70" s="61"/>
      <c r="II70" s="75"/>
      <c r="IJ70" s="59"/>
      <c r="IK70" s="61"/>
      <c r="IL70" s="61"/>
      <c r="IM70" s="61"/>
      <c r="IN70" s="61"/>
      <c r="IO70" s="75"/>
      <c r="IP70" s="59"/>
      <c r="IQ70" s="61"/>
      <c r="IR70" s="61"/>
      <c r="IS70" s="61"/>
      <c r="IT70" s="61"/>
      <c r="IU70" s="75"/>
      <c r="IW70">
        <v>1962</v>
      </c>
      <c r="IX70" s="76">
        <v>0.81373095512390137</v>
      </c>
      <c r="IY70" s="76">
        <v>0.70599359273910522</v>
      </c>
      <c r="IZ70" s="118">
        <v>0.36870658397674561</v>
      </c>
      <c r="JA70" s="114">
        <v>0.30089570137595212</v>
      </c>
      <c r="JB70" s="114">
        <v>0.41929075121879578</v>
      </c>
      <c r="JC70" s="114">
        <v>0.32007354497909546</v>
      </c>
      <c r="JD70" s="114">
        <v>0.10867900401353836</v>
      </c>
      <c r="JE70" s="114">
        <v>7.7191813354292219E-2</v>
      </c>
    </row>
    <row r="71" spans="1:265" x14ac:dyDescent="0.3">
      <c r="A71" s="74">
        <v>1959</v>
      </c>
      <c r="B71" s="123">
        <v>6.2155000000000005</v>
      </c>
      <c r="C71" s="123">
        <v>4.3835536226073515</v>
      </c>
      <c r="D71" s="121">
        <f t="shared" si="14"/>
        <v>0.70526162378044421</v>
      </c>
      <c r="E71" s="122">
        <v>0.59784339518998098</v>
      </c>
      <c r="F71" s="122">
        <v>0.10299979150866011</v>
      </c>
      <c r="G71" s="122">
        <v>0.12410480399785956</v>
      </c>
      <c r="H71" s="122">
        <v>0.10741822859046327</v>
      </c>
      <c r="I71" s="122">
        <v>8.6718687153085009E-3</v>
      </c>
      <c r="J71" s="121">
        <v>9.8746359875154774E-2</v>
      </c>
      <c r="K71" s="120">
        <f t="shared" si="15"/>
        <v>-0.22710459550651968</v>
      </c>
      <c r="L71">
        <v>1959</v>
      </c>
      <c r="M71" s="78"/>
      <c r="N71" s="78"/>
      <c r="O71" s="78"/>
      <c r="Q71" s="118"/>
      <c r="U71" s="78"/>
      <c r="V71" s="117"/>
      <c r="W71" s="117"/>
      <c r="X71" s="117"/>
      <c r="Y71" s="171"/>
      <c r="Z71" s="114"/>
      <c r="AA71" s="74">
        <v>1959</v>
      </c>
      <c r="AO71" s="114">
        <v>0.187336266040802</v>
      </c>
      <c r="AP71" s="114">
        <v>0.437538743019104</v>
      </c>
      <c r="AQ71" s="114">
        <v>0.37512499094009399</v>
      </c>
      <c r="AR71" s="114">
        <v>0.11140082776546478</v>
      </c>
      <c r="AS71" s="114">
        <f t="shared" si="13"/>
        <v>0.26372416317462921</v>
      </c>
      <c r="AT71" s="114">
        <v>3.5776257514953613E-2</v>
      </c>
      <c r="AU71" s="111">
        <v>12024.419687576181</v>
      </c>
      <c r="AV71" s="57">
        <f t="shared" si="16"/>
        <v>0.19583751201442284</v>
      </c>
      <c r="AW71" s="57">
        <f t="shared" si="16"/>
        <v>0.4458369706950383</v>
      </c>
      <c r="AX71" s="57">
        <v>0.36163480767026834</v>
      </c>
      <c r="AY71" s="57">
        <v>0.13066154113420073</v>
      </c>
      <c r="AZ71" s="57">
        <f t="shared" si="11"/>
        <v>0.23097326653606762</v>
      </c>
      <c r="BA71" s="112">
        <v>27565.685062888871</v>
      </c>
      <c r="BB71" s="111">
        <f>DataG10.6!BA71*$BF$26</f>
        <v>22572.216345116678</v>
      </c>
      <c r="BC71" s="57">
        <f t="shared" si="12"/>
        <v>0.53270886224593406</v>
      </c>
      <c r="BD71" s="110"/>
      <c r="BJ71" s="74">
        <v>1959</v>
      </c>
      <c r="BK71" s="61"/>
      <c r="BL71" s="61"/>
      <c r="BM71" s="61"/>
      <c r="BN71" s="61"/>
      <c r="BO71" s="61"/>
      <c r="BP71" s="61"/>
      <c r="BQ71" s="61"/>
      <c r="BR71" s="61"/>
      <c r="BS71" s="75"/>
      <c r="BT71" s="60"/>
      <c r="BU71" s="62"/>
      <c r="BV71" s="62"/>
      <c r="BW71" s="62"/>
      <c r="BX71" s="62"/>
      <c r="BY71" s="62"/>
      <c r="BZ71" s="62"/>
      <c r="CA71" s="60"/>
      <c r="CB71" s="62"/>
      <c r="CC71" s="62"/>
      <c r="CD71" s="62"/>
      <c r="CE71" s="62"/>
      <c r="CF71" s="62"/>
      <c r="CG71" s="170"/>
      <c r="CH71" s="62"/>
      <c r="DF71" s="59"/>
      <c r="DG71" s="61"/>
      <c r="DH71" s="61"/>
      <c r="DI71" s="61"/>
      <c r="DJ71" s="61"/>
      <c r="DK71" s="61"/>
      <c r="DL71" s="61"/>
      <c r="DM71" s="75"/>
      <c r="DV71" s="59"/>
      <c r="DW71" s="61"/>
      <c r="DX71" s="61"/>
      <c r="DY71" s="61"/>
      <c r="DZ71" s="61"/>
      <c r="EA71" s="61"/>
      <c r="EB71" s="61"/>
      <c r="EC71" s="75"/>
      <c r="EL71" s="59"/>
      <c r="EM71" s="61"/>
      <c r="EN71" s="61"/>
      <c r="EO71" s="61"/>
      <c r="EP71" s="61"/>
      <c r="EQ71" s="61"/>
      <c r="ER71" s="61"/>
      <c r="ES71" s="75"/>
      <c r="ET71" s="59"/>
      <c r="EU71" s="61"/>
      <c r="EV71" s="61"/>
      <c r="EW71" s="61"/>
      <c r="EX71" s="61"/>
      <c r="EY71" s="61"/>
      <c r="EZ71" s="61"/>
      <c r="FA71" s="75"/>
      <c r="FB71" s="59"/>
      <c r="FC71" s="61"/>
      <c r="FD71" s="61"/>
      <c r="FE71" s="61"/>
      <c r="FF71" s="61"/>
      <c r="FG71" s="61"/>
      <c r="FH71" s="61"/>
      <c r="FI71" s="75"/>
      <c r="FK71" s="84">
        <v>1959</v>
      </c>
      <c r="FL71" s="59"/>
      <c r="FM71" s="61"/>
      <c r="FN71" s="61"/>
      <c r="FO71" s="59"/>
      <c r="FP71" s="61"/>
      <c r="FQ71" s="75"/>
      <c r="FR71" s="61"/>
      <c r="FS71" s="61"/>
      <c r="FT71" s="61"/>
      <c r="FU71" s="59"/>
      <c r="FV71" s="61"/>
      <c r="FW71" s="75"/>
      <c r="FX71" s="61"/>
      <c r="FY71" s="61"/>
      <c r="FZ71" s="75"/>
      <c r="GC71" s="59"/>
      <c r="GD71" s="61"/>
      <c r="GE71" s="61"/>
      <c r="GF71" s="61"/>
      <c r="GG71" s="61"/>
      <c r="GH71" s="61"/>
      <c r="GI71" s="61"/>
      <c r="GJ71" s="75"/>
      <c r="GK71" s="74">
        <v>1959</v>
      </c>
      <c r="GL71" s="84"/>
      <c r="GM71" s="61"/>
      <c r="GN71" s="61"/>
      <c r="GO71" s="61"/>
      <c r="GP71" s="75"/>
      <c r="GQ71" s="61"/>
      <c r="GR71" s="61"/>
      <c r="GS71" s="61"/>
      <c r="GT71" s="61"/>
      <c r="GU71" s="61"/>
      <c r="GV71" s="59"/>
      <c r="GW71" s="61"/>
      <c r="GX71" s="61"/>
      <c r="GY71" s="75"/>
      <c r="GZ71" s="61"/>
      <c r="HA71" s="61"/>
      <c r="HB71" s="61"/>
      <c r="HC71" s="61"/>
      <c r="HD71" s="59"/>
      <c r="HE71" s="61"/>
      <c r="HF71" s="61"/>
      <c r="HG71" s="61"/>
      <c r="HH71" s="59"/>
      <c r="HI71" s="61"/>
      <c r="HJ71" s="61"/>
      <c r="HK71" s="75"/>
      <c r="HN71" s="61"/>
      <c r="HO71" s="61"/>
      <c r="HP71" s="61"/>
      <c r="HQ71" s="61"/>
      <c r="HR71" s="61"/>
      <c r="HT71" s="61"/>
      <c r="HU71" s="61"/>
      <c r="HV71" s="61"/>
      <c r="HW71" s="61"/>
      <c r="HX71" s="61"/>
      <c r="HZ71" s="61"/>
      <c r="IA71" s="61"/>
      <c r="IB71" s="61"/>
      <c r="IC71" s="61"/>
      <c r="ID71" s="61"/>
      <c r="IE71" s="59"/>
      <c r="IF71" s="61"/>
      <c r="IG71" s="61"/>
      <c r="IH71" s="61"/>
      <c r="II71" s="75"/>
      <c r="IJ71" s="59"/>
      <c r="IK71" s="61"/>
      <c r="IL71" s="61"/>
      <c r="IM71" s="61"/>
      <c r="IN71" s="61"/>
      <c r="IO71" s="75"/>
      <c r="IP71" s="59"/>
      <c r="IQ71" s="61"/>
      <c r="IR71" s="61"/>
      <c r="IS71" s="61"/>
      <c r="IT71" s="61"/>
      <c r="IU71" s="75"/>
      <c r="IW71">
        <v>1963</v>
      </c>
      <c r="IX71" s="76"/>
      <c r="IY71" s="76"/>
      <c r="IZ71" s="118">
        <v>0.3689940869808197</v>
      </c>
      <c r="JA71" s="114">
        <v>0.3096679665033088</v>
      </c>
      <c r="JB71" s="114"/>
      <c r="JC71" s="114"/>
      <c r="JD71" s="114">
        <v>0.10661867260932922</v>
      </c>
      <c r="JE71" s="114">
        <v>7.8096803415767024E-2</v>
      </c>
    </row>
    <row r="72" spans="1:265" x14ac:dyDescent="0.3">
      <c r="A72" s="74">
        <v>1960</v>
      </c>
      <c r="B72" s="123">
        <v>6.7201000000000004</v>
      </c>
      <c r="C72" s="123">
        <v>4.984936312440758</v>
      </c>
      <c r="D72" s="121">
        <f t="shared" si="14"/>
        <v>0.74179496025963265</v>
      </c>
      <c r="E72" s="122">
        <v>0.62321574643680289</v>
      </c>
      <c r="F72" s="122">
        <v>0.10398737944152882</v>
      </c>
      <c r="G72" s="122">
        <v>0.14977902005409346</v>
      </c>
      <c r="H72" s="122">
        <v>0.11857921382282988</v>
      </c>
      <c r="I72" s="122">
        <v>1.1621850865314502E-2</v>
      </c>
      <c r="J72" s="121">
        <v>0.10695736295751537</v>
      </c>
      <c r="K72" s="120">
        <f t="shared" si="15"/>
        <v>-0.25376639949562241</v>
      </c>
      <c r="L72">
        <v>1960</v>
      </c>
      <c r="M72" s="78"/>
      <c r="N72" s="78"/>
      <c r="O72" s="78"/>
      <c r="Q72" s="118"/>
      <c r="U72" s="78"/>
      <c r="V72" s="117"/>
      <c r="W72" s="117"/>
      <c r="X72" s="117"/>
      <c r="Y72" s="171"/>
      <c r="Z72" s="114"/>
      <c r="AA72" s="74">
        <v>1960</v>
      </c>
      <c r="AO72" s="114">
        <v>0.18603092432022095</v>
      </c>
      <c r="AP72" s="114">
        <v>0.4373912513256073</v>
      </c>
      <c r="AQ72" s="114">
        <v>0.37657782435417175</v>
      </c>
      <c r="AR72" s="114">
        <v>0.11377381533384323</v>
      </c>
      <c r="AS72" s="114">
        <f t="shared" si="13"/>
        <v>0.26280400902032852</v>
      </c>
      <c r="AT72" s="114">
        <v>3.6650020629167557E-2</v>
      </c>
      <c r="AU72" s="111">
        <v>12890.081360245196</v>
      </c>
      <c r="AV72" s="57">
        <f t="shared" si="16"/>
        <v>0.19504523277282715</v>
      </c>
      <c r="AW72" s="57">
        <f t="shared" si="16"/>
        <v>0.44403329491615295</v>
      </c>
      <c r="AX72" s="57">
        <v>0.35631595891745727</v>
      </c>
      <c r="AY72" s="57">
        <v>0.12591519166871309</v>
      </c>
      <c r="AZ72" s="57">
        <f t="shared" si="11"/>
        <v>0.23040076724874417</v>
      </c>
      <c r="BA72" s="112">
        <v>28086.668945799272</v>
      </c>
      <c r="BB72" s="111">
        <f>DataG10.6!BA72*$BF$26</f>
        <v>22998.825039605628</v>
      </c>
      <c r="BC72" s="57">
        <f t="shared" si="12"/>
        <v>0.56046695159633375</v>
      </c>
      <c r="BD72" s="110"/>
      <c r="BJ72" s="74">
        <v>1960</v>
      </c>
      <c r="BK72" s="61"/>
      <c r="BL72" s="61"/>
      <c r="BM72" s="61"/>
      <c r="BN72" s="61"/>
      <c r="BO72" s="61"/>
      <c r="BP72" s="61"/>
      <c r="BQ72" s="61"/>
      <c r="BR72" s="61"/>
      <c r="BS72" s="75"/>
      <c r="BT72" s="60"/>
      <c r="BU72" s="62"/>
      <c r="BV72" s="62"/>
      <c r="BW72" s="62"/>
      <c r="BX72" s="62"/>
      <c r="BY72" s="62"/>
      <c r="BZ72" s="62"/>
      <c r="CA72" s="60"/>
      <c r="CB72" s="62"/>
      <c r="CC72" s="62"/>
      <c r="CD72" s="62"/>
      <c r="CE72" s="62"/>
      <c r="CF72" s="62"/>
      <c r="CG72" s="170"/>
      <c r="CH72" s="62"/>
      <c r="DF72" s="59"/>
      <c r="DG72" s="61"/>
      <c r="DH72" s="61"/>
      <c r="DI72" s="61"/>
      <c r="DJ72" s="61"/>
      <c r="DK72" s="61"/>
      <c r="DL72" s="61"/>
      <c r="DM72" s="75"/>
      <c r="DV72" s="59"/>
      <c r="DW72" s="61"/>
      <c r="DX72" s="61"/>
      <c r="DY72" s="61"/>
      <c r="DZ72" s="61"/>
      <c r="EA72" s="61"/>
      <c r="EB72" s="61"/>
      <c r="EC72" s="75"/>
      <c r="EL72" s="59"/>
      <c r="EM72" s="61"/>
      <c r="EN72" s="61"/>
      <c r="EO72" s="61"/>
      <c r="EP72" s="61"/>
      <c r="EQ72" s="61"/>
      <c r="ER72" s="61"/>
      <c r="ES72" s="75"/>
      <c r="ET72" s="59"/>
      <c r="EU72" s="61"/>
      <c r="EV72" s="61"/>
      <c r="EW72" s="61"/>
      <c r="EX72" s="61"/>
      <c r="EY72" s="61"/>
      <c r="EZ72" s="61"/>
      <c r="FA72" s="75"/>
      <c r="FB72" s="59"/>
      <c r="FC72" s="61"/>
      <c r="FD72" s="61"/>
      <c r="FE72" s="61"/>
      <c r="FF72" s="61"/>
      <c r="FG72" s="61"/>
      <c r="FH72" s="61"/>
      <c r="FI72" s="75"/>
      <c r="FK72" s="84">
        <v>1960</v>
      </c>
      <c r="FL72" s="59"/>
      <c r="FM72" s="61"/>
      <c r="FN72" s="61"/>
      <c r="FO72" s="59"/>
      <c r="FP72" s="61"/>
      <c r="FQ72" s="75"/>
      <c r="FR72" s="61"/>
      <c r="FS72" s="61"/>
      <c r="FT72" s="61"/>
      <c r="FU72" s="59"/>
      <c r="FV72" s="61"/>
      <c r="FW72" s="75"/>
      <c r="FX72" s="61"/>
      <c r="FY72" s="61"/>
      <c r="FZ72" s="75"/>
      <c r="GC72" s="59"/>
      <c r="GD72" s="61"/>
      <c r="GE72" s="61"/>
      <c r="GF72" s="61"/>
      <c r="GG72" s="61"/>
      <c r="GH72" s="61"/>
      <c r="GI72" s="61"/>
      <c r="GJ72" s="75"/>
      <c r="GK72" s="74">
        <v>1960</v>
      </c>
      <c r="GL72" s="84"/>
      <c r="GM72" s="61"/>
      <c r="GN72" s="61"/>
      <c r="GO72" s="61"/>
      <c r="GP72" s="75"/>
      <c r="GQ72" s="61"/>
      <c r="GR72" s="61"/>
      <c r="GS72" s="61"/>
      <c r="GT72" s="61"/>
      <c r="GU72" s="61"/>
      <c r="GV72" s="59"/>
      <c r="GW72" s="61"/>
      <c r="GX72" s="61"/>
      <c r="GY72" s="75"/>
      <c r="GZ72" s="61"/>
      <c r="HA72" s="61"/>
      <c r="HB72" s="61"/>
      <c r="HC72" s="61"/>
      <c r="HD72" s="59"/>
      <c r="HE72" s="61"/>
      <c r="HF72" s="61"/>
      <c r="HG72" s="61"/>
      <c r="HH72" s="59"/>
      <c r="HI72" s="61"/>
      <c r="HJ72" s="61"/>
      <c r="HK72" s="75"/>
      <c r="HN72" s="61"/>
      <c r="HO72" s="61"/>
      <c r="HP72" s="61"/>
      <c r="HQ72" s="61"/>
      <c r="HR72" s="61"/>
      <c r="HT72" s="61"/>
      <c r="HU72" s="61"/>
      <c r="HV72" s="61"/>
      <c r="HW72" s="61"/>
      <c r="HX72" s="61"/>
      <c r="HZ72" s="61"/>
      <c r="IA72" s="61"/>
      <c r="IB72" s="61"/>
      <c r="IC72" s="61"/>
      <c r="ID72" s="61"/>
      <c r="IE72" s="59"/>
      <c r="IF72" s="61"/>
      <c r="IG72" s="61"/>
      <c r="IH72" s="61"/>
      <c r="II72" s="75"/>
      <c r="IJ72" s="59"/>
      <c r="IK72" s="61"/>
      <c r="IL72" s="61"/>
      <c r="IM72" s="61"/>
      <c r="IN72" s="61"/>
      <c r="IO72" s="75"/>
      <c r="IP72" s="59"/>
      <c r="IQ72" s="61"/>
      <c r="IR72" s="61"/>
      <c r="IS72" s="61"/>
      <c r="IT72" s="61"/>
      <c r="IU72" s="75"/>
      <c r="IW72">
        <v>1964</v>
      </c>
      <c r="IX72" s="76">
        <v>0.83668023347854614</v>
      </c>
      <c r="IY72" s="76">
        <v>0.72894287109375</v>
      </c>
      <c r="IZ72" s="118">
        <v>0.37411138415336609</v>
      </c>
      <c r="JA72" s="114">
        <v>0.31130259196324966</v>
      </c>
      <c r="JB72" s="114">
        <v>0.42471563816070557</v>
      </c>
      <c r="JC72" s="114">
        <v>0.32549843192100525</v>
      </c>
      <c r="JD72" s="114">
        <v>0.10631216317415237</v>
      </c>
      <c r="JE72" s="114">
        <v>8.0444717737523194E-2</v>
      </c>
    </row>
    <row r="73" spans="1:265" x14ac:dyDescent="0.3">
      <c r="A73" s="74">
        <v>1961</v>
      </c>
      <c r="B73" s="123">
        <v>7.2226999999999988</v>
      </c>
      <c r="C73" s="123">
        <v>5.2990457917724854</v>
      </c>
      <c r="D73" s="121">
        <f t="shared" si="14"/>
        <v>0.73366549791248237</v>
      </c>
      <c r="E73" s="122">
        <v>0.60474783150340039</v>
      </c>
      <c r="F73" s="122">
        <v>0.10050531496623963</v>
      </c>
      <c r="G73" s="122">
        <v>0.1329021322409713</v>
      </c>
      <c r="H73" s="122">
        <v>0.12891766640908209</v>
      </c>
      <c r="I73" s="122">
        <v>1.2876071275284867E-2</v>
      </c>
      <c r="J73" s="121">
        <v>0.11604159513379723</v>
      </c>
      <c r="K73" s="120">
        <f t="shared" si="15"/>
        <v>-0.23340744720721104</v>
      </c>
      <c r="L73">
        <v>1961</v>
      </c>
      <c r="M73" s="78"/>
      <c r="N73" s="78"/>
      <c r="O73" s="78"/>
      <c r="Q73" s="118"/>
      <c r="U73" s="78"/>
      <c r="V73" s="117"/>
      <c r="W73" s="117"/>
      <c r="X73" s="117"/>
      <c r="Y73" s="171"/>
      <c r="Z73" s="114"/>
      <c r="AA73" s="74">
        <v>1961</v>
      </c>
      <c r="AO73" s="114">
        <v>0.18574683368206024</v>
      </c>
      <c r="AP73" s="114">
        <v>0.4336434006690979</v>
      </c>
      <c r="AQ73" s="114">
        <v>0.38060975074768066</v>
      </c>
      <c r="AR73" s="114">
        <v>0.11482803523540497</v>
      </c>
      <c r="AS73" s="114">
        <f t="shared" si="13"/>
        <v>0.2657817155122757</v>
      </c>
      <c r="AT73" s="114">
        <v>3.6829214543104172E-2</v>
      </c>
      <c r="AU73" s="111">
        <v>13448.364760573471</v>
      </c>
      <c r="AV73" s="57">
        <f t="shared" si="16"/>
        <v>0.19368785131528593</v>
      </c>
      <c r="AW73" s="57">
        <f t="shared" si="16"/>
        <v>0.44094312679216646</v>
      </c>
      <c r="AX73" s="57">
        <v>0.3583255172905388</v>
      </c>
      <c r="AY73" s="57">
        <v>0.12453469169407759</v>
      </c>
      <c r="AZ73" s="57">
        <f t="shared" si="11"/>
        <v>0.23379082559646119</v>
      </c>
      <c r="BA73" s="112">
        <v>28428.739528028811</v>
      </c>
      <c r="BB73" s="111">
        <f>DataG10.6!BA73*$BF$26</f>
        <v>23278.930220005448</v>
      </c>
      <c r="BC73" s="57">
        <f t="shared" si="12"/>
        <v>0.57770544580335637</v>
      </c>
      <c r="BD73" s="110"/>
      <c r="BJ73" s="74">
        <v>1961</v>
      </c>
      <c r="BK73" s="61"/>
      <c r="BL73" s="61"/>
      <c r="BM73" s="61"/>
      <c r="BN73" s="61"/>
      <c r="BO73" s="61"/>
      <c r="BP73" s="61"/>
      <c r="BQ73" s="61"/>
      <c r="BR73" s="61"/>
      <c r="BS73" s="75"/>
      <c r="BT73" s="60"/>
      <c r="BU73" s="62"/>
      <c r="BV73" s="62"/>
      <c r="BW73" s="62"/>
      <c r="BX73" s="62"/>
      <c r="BY73" s="62"/>
      <c r="BZ73" s="62"/>
      <c r="CA73" s="60"/>
      <c r="CB73" s="62"/>
      <c r="CC73" s="62"/>
      <c r="CD73" s="62"/>
      <c r="CE73" s="62"/>
      <c r="CF73" s="62"/>
      <c r="CG73" s="170"/>
      <c r="CH73" s="62"/>
      <c r="DF73" s="59"/>
      <c r="DG73" s="61"/>
      <c r="DH73" s="61"/>
      <c r="DI73" s="61"/>
      <c r="DJ73" s="61"/>
      <c r="DK73" s="61"/>
      <c r="DL73" s="61"/>
      <c r="DM73" s="75"/>
      <c r="DV73" s="59"/>
      <c r="DW73" s="61"/>
      <c r="DX73" s="61"/>
      <c r="DY73" s="61"/>
      <c r="DZ73" s="61"/>
      <c r="EA73" s="61"/>
      <c r="EB73" s="61"/>
      <c r="EC73" s="75"/>
      <c r="EL73" s="59"/>
      <c r="EM73" s="61"/>
      <c r="EN73" s="61"/>
      <c r="EO73" s="61"/>
      <c r="EP73" s="61"/>
      <c r="EQ73" s="61"/>
      <c r="ER73" s="61"/>
      <c r="ES73" s="75"/>
      <c r="ET73" s="59"/>
      <c r="EU73" s="61"/>
      <c r="EV73" s="61"/>
      <c r="EW73" s="61"/>
      <c r="EX73" s="61"/>
      <c r="EY73" s="61"/>
      <c r="EZ73" s="61"/>
      <c r="FA73" s="75"/>
      <c r="FB73" s="59"/>
      <c r="FC73" s="61"/>
      <c r="FD73" s="61"/>
      <c r="FE73" s="61"/>
      <c r="FF73" s="61"/>
      <c r="FG73" s="61"/>
      <c r="FH73" s="61"/>
      <c r="FI73" s="75"/>
      <c r="FK73" s="84">
        <v>1961</v>
      </c>
      <c r="FL73" s="59"/>
      <c r="FM73" s="61"/>
      <c r="FN73" s="61"/>
      <c r="FO73" s="59"/>
      <c r="FP73" s="61"/>
      <c r="FQ73" s="75"/>
      <c r="FR73" s="61"/>
      <c r="FS73" s="61"/>
      <c r="FT73" s="61"/>
      <c r="FU73" s="59"/>
      <c r="FV73" s="61"/>
      <c r="FW73" s="75"/>
      <c r="FX73" s="61"/>
      <c r="FY73" s="61"/>
      <c r="FZ73" s="75"/>
      <c r="GC73" s="59"/>
      <c r="GD73" s="61"/>
      <c r="GE73" s="61"/>
      <c r="GF73" s="61"/>
      <c r="GG73" s="61"/>
      <c r="GH73" s="61"/>
      <c r="GI73" s="61"/>
      <c r="GJ73" s="75"/>
      <c r="GK73" s="74">
        <v>1961</v>
      </c>
      <c r="GL73" s="84"/>
      <c r="GM73" s="61"/>
      <c r="GN73" s="61"/>
      <c r="GO73" s="61"/>
      <c r="GP73" s="75"/>
      <c r="GQ73" s="61"/>
      <c r="GR73" s="61"/>
      <c r="GS73" s="61"/>
      <c r="GT73" s="61"/>
      <c r="GU73" s="61"/>
      <c r="GV73" s="59"/>
      <c r="GW73" s="61"/>
      <c r="GX73" s="61"/>
      <c r="GY73" s="75"/>
      <c r="GZ73" s="61"/>
      <c r="HA73" s="61"/>
      <c r="HB73" s="61"/>
      <c r="HC73" s="61"/>
      <c r="HD73" s="59"/>
      <c r="HE73" s="61"/>
      <c r="HF73" s="61"/>
      <c r="HG73" s="61"/>
      <c r="HH73" s="59"/>
      <c r="HI73" s="61"/>
      <c r="HJ73" s="61"/>
      <c r="HK73" s="75"/>
      <c r="HN73" s="61"/>
      <c r="HO73" s="61"/>
      <c r="HP73" s="61"/>
      <c r="HQ73" s="61"/>
      <c r="HR73" s="61"/>
      <c r="HT73" s="61"/>
      <c r="HU73" s="61"/>
      <c r="HV73" s="61"/>
      <c r="HW73" s="61"/>
      <c r="HX73" s="61"/>
      <c r="HZ73" s="61"/>
      <c r="IA73" s="61"/>
      <c r="IB73" s="61"/>
      <c r="IC73" s="61"/>
      <c r="ID73" s="61"/>
      <c r="IE73" s="59"/>
      <c r="IF73" s="61"/>
      <c r="IG73" s="61"/>
      <c r="IH73" s="61"/>
      <c r="II73" s="75"/>
      <c r="IJ73" s="59"/>
      <c r="IK73" s="61"/>
      <c r="IL73" s="61"/>
      <c r="IM73" s="61"/>
      <c r="IN73" s="61"/>
      <c r="IO73" s="75"/>
      <c r="IP73" s="59"/>
      <c r="IQ73" s="61"/>
      <c r="IR73" s="61"/>
      <c r="IS73" s="61"/>
      <c r="IT73" s="61"/>
      <c r="IU73" s="75"/>
      <c r="IW73">
        <v>1965</v>
      </c>
      <c r="IX73" s="76">
        <v>0.82350760698318481</v>
      </c>
      <c r="IY73" s="76">
        <v>0.71577024459838867</v>
      </c>
      <c r="IZ73" s="118">
        <v>0.37891596555709839</v>
      </c>
      <c r="JA73" s="114">
        <v>0.31361997327742996</v>
      </c>
      <c r="JB73" s="114">
        <v>0.41783344745635986</v>
      </c>
      <c r="JC73" s="114">
        <v>0.31861624121665955</v>
      </c>
      <c r="JD73" s="114">
        <v>0.10865882784128189</v>
      </c>
      <c r="JE73" s="114">
        <v>8.3278430476435808E-2</v>
      </c>
    </row>
    <row r="74" spans="1:265" x14ac:dyDescent="0.3">
      <c r="A74" s="74">
        <v>1962</v>
      </c>
      <c r="B74" s="123">
        <v>8.0976999999999997</v>
      </c>
      <c r="C74" s="123">
        <v>6.2213127154893577</v>
      </c>
      <c r="D74" s="121">
        <f t="shared" si="14"/>
        <v>0.76828145220116306</v>
      </c>
      <c r="E74" s="122">
        <v>0.62459613524936464</v>
      </c>
      <c r="F74" s="122">
        <v>8.6296798916361175E-2</v>
      </c>
      <c r="G74" s="122">
        <v>9.3405522068200852E-2</v>
      </c>
      <c r="H74" s="122">
        <v>0.14368531695179831</v>
      </c>
      <c r="I74" s="122">
        <v>1.5374736036158416E-2</v>
      </c>
      <c r="J74" s="121">
        <v>0.1283105809156399</v>
      </c>
      <c r="K74" s="120">
        <f t="shared" si="15"/>
        <v>-0.1797023209845619</v>
      </c>
      <c r="L74">
        <v>1962</v>
      </c>
      <c r="M74" s="78"/>
      <c r="N74" s="78"/>
      <c r="O74" s="78"/>
      <c r="Q74" s="118"/>
      <c r="U74" s="78"/>
      <c r="V74" s="117"/>
      <c r="W74" s="117"/>
      <c r="X74" s="117"/>
      <c r="Y74" s="171"/>
      <c r="Z74" s="114"/>
      <c r="AA74" s="74">
        <v>1962</v>
      </c>
      <c r="AO74" s="114">
        <v>0.18830634653568268</v>
      </c>
      <c r="AP74" s="114">
        <v>0.44298708438873291</v>
      </c>
      <c r="AQ74" s="114">
        <v>0.36870658397674561</v>
      </c>
      <c r="AR74" s="114">
        <v>0.10867900401353836</v>
      </c>
      <c r="AS74" s="114">
        <f t="shared" si="13"/>
        <v>0.26002757996320724</v>
      </c>
      <c r="AT74" s="114">
        <v>3.4285753965377808E-2</v>
      </c>
      <c r="AU74" s="111">
        <v>14317.498329135939</v>
      </c>
      <c r="AV74" s="57">
        <v>0.19504523277282715</v>
      </c>
      <c r="AW74" s="57">
        <v>0.44403329491615295</v>
      </c>
      <c r="AX74" s="57">
        <v>0.3609214723110199</v>
      </c>
      <c r="AY74" s="57">
        <v>0.12573906779289246</v>
      </c>
      <c r="AZ74" s="57">
        <f t="shared" si="11"/>
        <v>0.23518240451812744</v>
      </c>
      <c r="BA74" s="112">
        <v>29872.66741228976</v>
      </c>
      <c r="BB74" s="111">
        <f>DataG10.6!BA74*$BF$26</f>
        <v>24461.293455888295</v>
      </c>
      <c r="BC74" s="57">
        <f t="shared" si="12"/>
        <v>0.58531239793002221</v>
      </c>
      <c r="BD74" s="110"/>
      <c r="BJ74" s="74">
        <v>1962</v>
      </c>
      <c r="BK74" s="61"/>
      <c r="BL74" s="61"/>
      <c r="BM74" s="61"/>
      <c r="BN74" s="61"/>
      <c r="BO74" s="61"/>
      <c r="BP74" s="61"/>
      <c r="BQ74" s="61"/>
      <c r="BR74" s="61"/>
      <c r="BS74" s="75"/>
      <c r="BT74" s="60"/>
      <c r="BU74" s="62"/>
      <c r="BV74" s="62"/>
      <c r="BW74" s="62"/>
      <c r="BX74" s="62"/>
      <c r="BY74" s="62"/>
      <c r="BZ74" s="62"/>
      <c r="CA74" s="60"/>
      <c r="CB74" s="62"/>
      <c r="CC74" s="62"/>
      <c r="CD74" s="62"/>
      <c r="CE74" s="62"/>
      <c r="CF74" s="62"/>
      <c r="CG74" s="170"/>
      <c r="CH74" s="62"/>
      <c r="DF74" s="59"/>
      <c r="DG74" s="61"/>
      <c r="DH74" s="61"/>
      <c r="DI74" s="61"/>
      <c r="DJ74" s="61"/>
      <c r="DK74" s="61"/>
      <c r="DL74" s="61"/>
      <c r="DM74" s="75"/>
      <c r="DV74" s="59"/>
      <c r="DW74" s="61"/>
      <c r="DX74" s="61"/>
      <c r="DY74" s="61"/>
      <c r="DZ74" s="61"/>
      <c r="EA74" s="61"/>
      <c r="EB74" s="61"/>
      <c r="EC74" s="75"/>
      <c r="EL74" s="59"/>
      <c r="EM74" s="61"/>
      <c r="EN74" s="61"/>
      <c r="EO74" s="61"/>
      <c r="EP74" s="61"/>
      <c r="EQ74" s="61"/>
      <c r="ER74" s="61"/>
      <c r="ES74" s="75"/>
      <c r="ET74" s="59"/>
      <c r="EU74" s="61"/>
      <c r="EV74" s="61"/>
      <c r="EW74" s="61"/>
      <c r="EX74" s="61"/>
      <c r="EY74" s="61"/>
      <c r="EZ74" s="61"/>
      <c r="FA74" s="75"/>
      <c r="FB74" s="59"/>
      <c r="FC74" s="61"/>
      <c r="FD74" s="61"/>
      <c r="FE74" s="61"/>
      <c r="FF74" s="61"/>
      <c r="FG74" s="61"/>
      <c r="FH74" s="61"/>
      <c r="FI74" s="75"/>
      <c r="FK74" s="84">
        <v>1962</v>
      </c>
      <c r="FL74" s="59"/>
      <c r="FM74" s="61"/>
      <c r="FN74" s="61"/>
      <c r="FO74" s="59"/>
      <c r="FP74" s="61"/>
      <c r="FQ74" s="75"/>
      <c r="FR74" s="61"/>
      <c r="FS74" s="61"/>
      <c r="FT74" s="61"/>
      <c r="FU74" s="59"/>
      <c r="FV74" s="61"/>
      <c r="FW74" s="75"/>
      <c r="FX74" s="61"/>
      <c r="FY74" s="61"/>
      <c r="FZ74" s="75"/>
      <c r="GC74" s="59"/>
      <c r="GD74" s="61"/>
      <c r="GE74" s="61"/>
      <c r="GF74" s="61"/>
      <c r="GG74" s="61"/>
      <c r="GH74" s="61"/>
      <c r="GI74" s="61"/>
      <c r="GJ74" s="75"/>
      <c r="GK74" s="74">
        <v>1962</v>
      </c>
      <c r="GL74" s="84"/>
      <c r="GM74" s="61"/>
      <c r="GN74" s="61"/>
      <c r="GO74" s="61"/>
      <c r="GP74" s="75"/>
      <c r="GQ74" s="61"/>
      <c r="GR74" s="61"/>
      <c r="GS74" s="61"/>
      <c r="GT74" s="61"/>
      <c r="GU74" s="61"/>
      <c r="GV74" s="59"/>
      <c r="GW74" s="61"/>
      <c r="GX74" s="61"/>
      <c r="GY74" s="75"/>
      <c r="GZ74" s="61"/>
      <c r="HA74" s="61"/>
      <c r="HB74" s="61"/>
      <c r="HC74" s="61"/>
      <c r="HD74" s="59"/>
      <c r="HE74" s="61"/>
      <c r="HF74" s="61"/>
      <c r="HG74" s="61"/>
      <c r="HH74" s="59"/>
      <c r="HI74" s="61"/>
      <c r="HJ74" s="61"/>
      <c r="HK74" s="75"/>
      <c r="HN74" s="61"/>
      <c r="HO74" s="61"/>
      <c r="HP74" s="61"/>
      <c r="HQ74" s="61"/>
      <c r="HR74" s="61"/>
      <c r="HT74" s="61"/>
      <c r="HU74" s="61"/>
      <c r="HV74" s="61"/>
      <c r="HW74" s="61"/>
      <c r="HX74" s="61"/>
      <c r="HZ74" s="61"/>
      <c r="IA74" s="61"/>
      <c r="IB74" s="61"/>
      <c r="IC74" s="61"/>
      <c r="ID74" s="61"/>
      <c r="IE74" s="59"/>
      <c r="IF74" s="61"/>
      <c r="IG74" s="61"/>
      <c r="IH74" s="61"/>
      <c r="II74" s="75"/>
      <c r="IJ74" s="59"/>
      <c r="IK74" s="61"/>
      <c r="IL74" s="61"/>
      <c r="IM74" s="61"/>
      <c r="IN74" s="61"/>
      <c r="IO74" s="75"/>
      <c r="IP74" s="59"/>
      <c r="IQ74" s="61"/>
      <c r="IR74" s="61"/>
      <c r="IS74" s="61"/>
      <c r="IT74" s="61"/>
      <c r="IU74" s="75"/>
      <c r="IW74">
        <v>1966</v>
      </c>
      <c r="IX74" s="76">
        <v>0.80202525854110718</v>
      </c>
      <c r="IY74" s="76">
        <v>0.69428789615631104</v>
      </c>
      <c r="IZ74" s="118">
        <v>0.36854895949363708</v>
      </c>
      <c r="JA74" s="114">
        <v>0.31362614542766937</v>
      </c>
      <c r="JB74" s="114">
        <v>0.40409332513809204</v>
      </c>
      <c r="JC74" s="114">
        <v>0.30487611889839172</v>
      </c>
      <c r="JD74" s="114">
        <v>0.10648687928915024</v>
      </c>
      <c r="JE74" s="114">
        <v>8.1229106208684121E-2</v>
      </c>
    </row>
    <row r="75" spans="1:265" x14ac:dyDescent="0.3">
      <c r="A75" s="74">
        <v>1963</v>
      </c>
      <c r="B75" s="123">
        <v>9.2570999999999994</v>
      </c>
      <c r="C75" s="123">
        <v>6.6736705314628235</v>
      </c>
      <c r="D75" s="121">
        <f t="shared" si="14"/>
        <v>0.72092453700001335</v>
      </c>
      <c r="E75" s="122">
        <v>0.5753945504448551</v>
      </c>
      <c r="F75" s="122">
        <v>7.8550755610524672E-2</v>
      </c>
      <c r="G75" s="122">
        <v>8.6505505230390314E-2</v>
      </c>
      <c r="H75" s="122">
        <v>0.14552998655515836</v>
      </c>
      <c r="I75" s="122">
        <v>1.6873534908340624E-2</v>
      </c>
      <c r="J75" s="121">
        <v>0.12865645164681774</v>
      </c>
      <c r="K75" s="120">
        <f t="shared" si="15"/>
        <v>-0.1650562608409151</v>
      </c>
      <c r="L75">
        <v>1963</v>
      </c>
      <c r="M75" s="78"/>
      <c r="N75" s="78"/>
      <c r="O75" s="78"/>
      <c r="Q75" s="118"/>
      <c r="U75" s="78"/>
      <c r="V75" s="117"/>
      <c r="W75" s="117"/>
      <c r="X75" s="117"/>
      <c r="Y75" s="171"/>
      <c r="Z75" s="114"/>
      <c r="AA75" s="74">
        <v>1963</v>
      </c>
      <c r="AO75" s="114">
        <v>0.18470969796180725</v>
      </c>
      <c r="AP75" s="114">
        <v>0.44629621505737305</v>
      </c>
      <c r="AQ75" s="114">
        <v>0.3689940869808197</v>
      </c>
      <c r="AR75" s="114">
        <v>0.10661867260932922</v>
      </c>
      <c r="AS75" s="114">
        <f t="shared" si="13"/>
        <v>0.26237541437149048</v>
      </c>
      <c r="AT75" s="114">
        <v>3.3006910234689713E-2</v>
      </c>
      <c r="AU75" s="111">
        <v>14894.220008781667</v>
      </c>
      <c r="AV75" s="57">
        <v>0.19102069735527039</v>
      </c>
      <c r="AW75" s="57">
        <v>0.44360852241516113</v>
      </c>
      <c r="AX75" s="57">
        <v>0.36536902189254761</v>
      </c>
      <c r="AY75" s="57">
        <v>0.127462238073349</v>
      </c>
      <c r="AZ75" s="57">
        <f t="shared" si="11"/>
        <v>0.23790678381919861</v>
      </c>
      <c r="BA75" s="112">
        <v>30882.590992237852</v>
      </c>
      <c r="BB75" s="111">
        <f>DataG10.6!BA75*$BF$26</f>
        <v>25288.271399175952</v>
      </c>
      <c r="BC75" s="57">
        <f t="shared" si="12"/>
        <v>0.58897738693468049</v>
      </c>
      <c r="BD75" s="110"/>
      <c r="BJ75" s="74">
        <v>1963</v>
      </c>
      <c r="BK75" s="61"/>
      <c r="BL75" s="61"/>
      <c r="BM75" s="61"/>
      <c r="BN75" s="61"/>
      <c r="BO75" s="61"/>
      <c r="BP75" s="61"/>
      <c r="BQ75" s="61"/>
      <c r="BR75" s="61"/>
      <c r="BS75" s="75"/>
      <c r="BT75" s="60"/>
      <c r="BU75" s="62"/>
      <c r="BV75" s="62"/>
      <c r="BW75" s="62"/>
      <c r="BX75" s="62"/>
      <c r="BY75" s="62"/>
      <c r="BZ75" s="62"/>
      <c r="CA75" s="60"/>
      <c r="CB75" s="62"/>
      <c r="CC75" s="62"/>
      <c r="CD75" s="62"/>
      <c r="CE75" s="62"/>
      <c r="CF75" s="62"/>
      <c r="CG75" s="170"/>
      <c r="CH75" s="62"/>
      <c r="DF75" s="59"/>
      <c r="DG75" s="61"/>
      <c r="DH75" s="61"/>
      <c r="DI75" s="61"/>
      <c r="DJ75" s="61"/>
      <c r="DK75" s="61"/>
      <c r="DL75" s="61"/>
      <c r="DM75" s="75"/>
      <c r="DV75" s="59"/>
      <c r="DW75" s="61"/>
      <c r="DX75" s="61"/>
      <c r="DY75" s="61"/>
      <c r="DZ75" s="61"/>
      <c r="EA75" s="61"/>
      <c r="EB75" s="61"/>
      <c r="EC75" s="75"/>
      <c r="EL75" s="59"/>
      <c r="EM75" s="61"/>
      <c r="EN75" s="61"/>
      <c r="EO75" s="61"/>
      <c r="EP75" s="61"/>
      <c r="EQ75" s="61"/>
      <c r="ER75" s="61"/>
      <c r="ES75" s="75"/>
      <c r="ET75" s="59"/>
      <c r="EU75" s="61"/>
      <c r="EV75" s="61"/>
      <c r="EW75" s="61"/>
      <c r="EX75" s="61"/>
      <c r="EY75" s="61"/>
      <c r="EZ75" s="61"/>
      <c r="FA75" s="75"/>
      <c r="FB75" s="59"/>
      <c r="FC75" s="61"/>
      <c r="FD75" s="61"/>
      <c r="FE75" s="61"/>
      <c r="FF75" s="61"/>
      <c r="FG75" s="61"/>
      <c r="FH75" s="61"/>
      <c r="FI75" s="75"/>
      <c r="FK75" s="84">
        <v>1963</v>
      </c>
      <c r="FL75" s="59"/>
      <c r="FM75" s="61"/>
      <c r="FN75" s="61"/>
      <c r="FO75" s="59"/>
      <c r="FP75" s="61"/>
      <c r="FQ75" s="75"/>
      <c r="FR75" s="61"/>
      <c r="FS75" s="61"/>
      <c r="FT75" s="61"/>
      <c r="FU75" s="59"/>
      <c r="FV75" s="61"/>
      <c r="FW75" s="75"/>
      <c r="FX75" s="61"/>
      <c r="FY75" s="61"/>
      <c r="FZ75" s="75"/>
      <c r="GC75" s="59"/>
      <c r="GD75" s="61"/>
      <c r="GE75" s="61"/>
      <c r="GF75" s="61"/>
      <c r="GG75" s="61"/>
      <c r="GH75" s="61"/>
      <c r="GI75" s="61"/>
      <c r="GJ75" s="75"/>
      <c r="GK75" s="74">
        <v>1963</v>
      </c>
      <c r="GL75" s="84"/>
      <c r="GM75" s="61"/>
      <c r="GN75" s="61"/>
      <c r="GO75" s="61"/>
      <c r="GP75" s="75"/>
      <c r="GQ75" s="61"/>
      <c r="GR75" s="61"/>
      <c r="GS75" s="61"/>
      <c r="GT75" s="61"/>
      <c r="GU75" s="61"/>
      <c r="GV75" s="59"/>
      <c r="GW75" s="61"/>
      <c r="GX75" s="61"/>
      <c r="GY75" s="75"/>
      <c r="GZ75" s="61"/>
      <c r="HA75" s="61"/>
      <c r="HB75" s="61"/>
      <c r="HC75" s="61"/>
      <c r="HD75" s="59"/>
      <c r="HE75" s="61"/>
      <c r="HF75" s="61"/>
      <c r="HG75" s="61"/>
      <c r="HH75" s="59"/>
      <c r="HI75" s="61"/>
      <c r="HJ75" s="61"/>
      <c r="HK75" s="75"/>
      <c r="HN75" s="61"/>
      <c r="HO75" s="61"/>
      <c r="HP75" s="61"/>
      <c r="HQ75" s="61"/>
      <c r="HR75" s="61"/>
      <c r="HT75" s="61"/>
      <c r="HU75" s="61"/>
      <c r="HV75" s="61"/>
      <c r="HW75" s="61"/>
      <c r="HX75" s="61"/>
      <c r="HZ75" s="61"/>
      <c r="IA75" s="61"/>
      <c r="IB75" s="61"/>
      <c r="IC75" s="61"/>
      <c r="ID75" s="61"/>
      <c r="IE75" s="59"/>
      <c r="IF75" s="61"/>
      <c r="IG75" s="61"/>
      <c r="IH75" s="61"/>
      <c r="II75" s="75"/>
      <c r="IJ75" s="59"/>
      <c r="IK75" s="61"/>
      <c r="IL75" s="61"/>
      <c r="IM75" s="61"/>
      <c r="IN75" s="61"/>
      <c r="IO75" s="75"/>
      <c r="IP75" s="59"/>
      <c r="IQ75" s="61"/>
      <c r="IR75" s="61"/>
      <c r="IS75" s="61"/>
      <c r="IT75" s="61"/>
      <c r="IU75" s="75"/>
      <c r="IW75">
        <v>1967</v>
      </c>
      <c r="IX75" s="76">
        <v>0.78059226274490356</v>
      </c>
      <c r="IY75" s="76">
        <v>0.67285490036010742</v>
      </c>
      <c r="IZ75" s="118">
        <v>0.36652994155883789</v>
      </c>
      <c r="JA75" s="114">
        <v>0.30867149894328938</v>
      </c>
      <c r="JB75" s="114">
        <v>0.39126676321029663</v>
      </c>
      <c r="JC75" s="114">
        <v>0.29204955697059631</v>
      </c>
      <c r="JD75" s="114">
        <v>0.10629225522279739</v>
      </c>
      <c r="JE75" s="114">
        <v>8.0497050908897735E-2</v>
      </c>
    </row>
    <row r="76" spans="1:265" x14ac:dyDescent="0.3">
      <c r="A76" s="74">
        <v>1964</v>
      </c>
      <c r="B76" s="123">
        <v>10.5183</v>
      </c>
      <c r="C76" s="123">
        <v>7.1349951349067622</v>
      </c>
      <c r="D76" s="121">
        <f t="shared" si="14"/>
        <v>0.67834109455964953</v>
      </c>
      <c r="E76" s="122">
        <v>0.53500011438213357</v>
      </c>
      <c r="F76" s="122">
        <v>8.1396216274578936E-2</v>
      </c>
      <c r="G76" s="122">
        <v>9.669421464337484E-2</v>
      </c>
      <c r="H76" s="122">
        <v>0.14334098017751598</v>
      </c>
      <c r="I76" s="122">
        <v>1.7673958719564949E-2</v>
      </c>
      <c r="J76" s="121">
        <v>0.12566702145795103</v>
      </c>
      <c r="K76" s="120">
        <f t="shared" si="15"/>
        <v>-0.17809043091795379</v>
      </c>
      <c r="L76">
        <v>1964</v>
      </c>
      <c r="M76" s="78"/>
      <c r="N76" s="78"/>
      <c r="O76" s="78"/>
      <c r="Q76" s="118"/>
      <c r="U76" s="78"/>
      <c r="V76" s="117"/>
      <c r="W76" s="117"/>
      <c r="X76" s="117"/>
      <c r="Y76" s="171"/>
      <c r="Z76" s="114"/>
      <c r="AA76" s="74">
        <v>1964</v>
      </c>
      <c r="AO76" s="114">
        <v>0.18683220446109772</v>
      </c>
      <c r="AP76" s="114">
        <v>0.439056396484375</v>
      </c>
      <c r="AQ76" s="114">
        <v>0.37411138415336609</v>
      </c>
      <c r="AR76" s="114">
        <v>0.10631216317415237</v>
      </c>
      <c r="AS76" s="114">
        <f t="shared" si="13"/>
        <v>0.26779922097921371</v>
      </c>
      <c r="AT76" s="114">
        <v>3.1721465289592743E-2</v>
      </c>
      <c r="AU76" s="111">
        <v>15773.11811025076</v>
      </c>
      <c r="AV76" s="57">
        <v>0.18699616193771362</v>
      </c>
      <c r="AW76" s="57">
        <v>0.44318374991416931</v>
      </c>
      <c r="AX76" s="57">
        <v>0.36982008814811707</v>
      </c>
      <c r="AY76" s="57">
        <v>0.12919537723064423</v>
      </c>
      <c r="AZ76" s="57">
        <f t="shared" si="11"/>
        <v>0.24062471091747284</v>
      </c>
      <c r="BA76" s="112">
        <v>32145.437095068148</v>
      </c>
      <c r="BB76" s="111">
        <f>DataG10.6!BA76*$BF$26</f>
        <v>26322.355456170742</v>
      </c>
      <c r="BC76" s="57">
        <f t="shared" si="12"/>
        <v>0.59922897616493787</v>
      </c>
      <c r="BD76" s="110"/>
      <c r="BJ76" s="74">
        <v>1964</v>
      </c>
      <c r="BK76" s="61"/>
      <c r="BL76" s="61"/>
      <c r="BM76" s="61"/>
      <c r="BN76" s="61"/>
      <c r="BO76" s="61"/>
      <c r="BP76" s="61"/>
      <c r="BQ76" s="61"/>
      <c r="BR76" s="61"/>
      <c r="BS76" s="75"/>
      <c r="BT76" s="60"/>
      <c r="BU76" s="62"/>
      <c r="BV76" s="62"/>
      <c r="BW76" s="62"/>
      <c r="BX76" s="62"/>
      <c r="BY76" s="62"/>
      <c r="BZ76" s="62"/>
      <c r="CA76" s="60"/>
      <c r="CB76" s="62"/>
      <c r="CC76" s="62"/>
      <c r="CD76" s="62"/>
      <c r="CE76" s="62"/>
      <c r="CF76" s="62"/>
      <c r="CG76" s="170"/>
      <c r="CH76" s="62"/>
      <c r="DF76" s="59"/>
      <c r="DG76" s="61"/>
      <c r="DH76" s="61"/>
      <c r="DI76" s="61"/>
      <c r="DJ76" s="61"/>
      <c r="DK76" s="61"/>
      <c r="DL76" s="61"/>
      <c r="DM76" s="75"/>
      <c r="DV76" s="59"/>
      <c r="DW76" s="61"/>
      <c r="DX76" s="61"/>
      <c r="DY76" s="61"/>
      <c r="DZ76" s="61"/>
      <c r="EA76" s="61"/>
      <c r="EB76" s="61"/>
      <c r="EC76" s="75"/>
      <c r="EL76" s="59"/>
      <c r="EM76" s="61"/>
      <c r="EN76" s="61"/>
      <c r="EO76" s="61"/>
      <c r="EP76" s="61"/>
      <c r="EQ76" s="61"/>
      <c r="ER76" s="61"/>
      <c r="ES76" s="75"/>
      <c r="ET76" s="59"/>
      <c r="EU76" s="61"/>
      <c r="EV76" s="61"/>
      <c r="EW76" s="61"/>
      <c r="EX76" s="61"/>
      <c r="EY76" s="61"/>
      <c r="EZ76" s="61"/>
      <c r="FA76" s="75"/>
      <c r="FB76" s="59"/>
      <c r="FC76" s="61"/>
      <c r="FD76" s="61"/>
      <c r="FE76" s="61"/>
      <c r="FF76" s="61"/>
      <c r="FG76" s="61"/>
      <c r="FH76" s="61"/>
      <c r="FI76" s="75"/>
      <c r="FK76" s="84">
        <v>1964</v>
      </c>
      <c r="FL76" s="59"/>
      <c r="FM76" s="61"/>
      <c r="FN76" s="61"/>
      <c r="FO76" s="59"/>
      <c r="FP76" s="61"/>
      <c r="FQ76" s="75"/>
      <c r="FR76" s="61"/>
      <c r="FS76" s="61"/>
      <c r="FT76" s="61"/>
      <c r="FU76" s="59"/>
      <c r="FV76" s="61"/>
      <c r="FW76" s="75"/>
      <c r="FX76" s="61"/>
      <c r="FY76" s="61"/>
      <c r="FZ76" s="75"/>
      <c r="GC76" s="59"/>
      <c r="GD76" s="61"/>
      <c r="GE76" s="61"/>
      <c r="GF76" s="61"/>
      <c r="GG76" s="61"/>
      <c r="GH76" s="61"/>
      <c r="GI76" s="61"/>
      <c r="GJ76" s="75"/>
      <c r="GK76" s="74">
        <v>1964</v>
      </c>
      <c r="GL76" s="84"/>
      <c r="GM76" s="61"/>
      <c r="GN76" s="61"/>
      <c r="GO76" s="61"/>
      <c r="GP76" s="75"/>
      <c r="GQ76" s="61"/>
      <c r="GR76" s="61"/>
      <c r="GS76" s="61"/>
      <c r="GT76" s="61"/>
      <c r="GU76" s="61"/>
      <c r="GV76" s="59"/>
      <c r="GW76" s="61"/>
      <c r="GX76" s="61"/>
      <c r="GY76" s="75"/>
      <c r="GZ76" s="61"/>
      <c r="HA76" s="61"/>
      <c r="HB76" s="61"/>
      <c r="HC76" s="61"/>
      <c r="HD76" s="59"/>
      <c r="HE76" s="61"/>
      <c r="HF76" s="61"/>
      <c r="HG76" s="61"/>
      <c r="HH76" s="59"/>
      <c r="HI76" s="61"/>
      <c r="HJ76" s="61"/>
      <c r="HK76" s="75"/>
      <c r="HN76" s="61"/>
      <c r="HO76" s="61"/>
      <c r="HP76" s="61"/>
      <c r="HQ76" s="61"/>
      <c r="HR76" s="61"/>
      <c r="HT76" s="61"/>
      <c r="HU76" s="61"/>
      <c r="HV76" s="61"/>
      <c r="HW76" s="61"/>
      <c r="HX76" s="61"/>
      <c r="HZ76" s="61"/>
      <c r="IA76" s="61"/>
      <c r="IB76" s="61"/>
      <c r="IC76" s="61"/>
      <c r="ID76" s="61"/>
      <c r="IE76" s="59"/>
      <c r="IF76" s="61"/>
      <c r="IG76" s="61"/>
      <c r="IH76" s="61"/>
      <c r="II76" s="75"/>
      <c r="IJ76" s="59"/>
      <c r="IK76" s="61"/>
      <c r="IL76" s="61"/>
      <c r="IM76" s="61"/>
      <c r="IN76" s="61"/>
      <c r="IO76" s="75"/>
      <c r="IP76" s="59"/>
      <c r="IQ76" s="61"/>
      <c r="IR76" s="61"/>
      <c r="IS76" s="61"/>
      <c r="IT76" s="61"/>
      <c r="IU76" s="75"/>
      <c r="IW76">
        <v>1968</v>
      </c>
      <c r="IX76" s="76">
        <v>0.73236125707626343</v>
      </c>
      <c r="IY76" s="76">
        <v>0.62462389469146729</v>
      </c>
      <c r="IZ76" s="118">
        <v>0.35251426696777344</v>
      </c>
      <c r="JA76" s="114">
        <v>0.30346235357712736</v>
      </c>
      <c r="JB76" s="114">
        <v>0.3563244640827179</v>
      </c>
      <c r="JC76" s="114">
        <v>0.25710725784301758</v>
      </c>
      <c r="JD76" s="114">
        <v>0.10076502710580826</v>
      </c>
      <c r="JE76" s="114">
        <v>6.7809723041907868E-2</v>
      </c>
    </row>
    <row r="77" spans="1:265" x14ac:dyDescent="0.3">
      <c r="A77" s="74">
        <v>1965</v>
      </c>
      <c r="B77" s="123">
        <v>11.16</v>
      </c>
      <c r="C77" s="123">
        <v>7.7506519918867935</v>
      </c>
      <c r="D77" s="121">
        <f t="shared" si="14"/>
        <v>0.69450286665652272</v>
      </c>
      <c r="E77" s="122">
        <v>0.53775271217559684</v>
      </c>
      <c r="F77" s="122">
        <v>8.4483238080625994E-2</v>
      </c>
      <c r="G77" s="122">
        <v>0.10811612810661456</v>
      </c>
      <c r="H77" s="122">
        <v>0.15675015448092583</v>
      </c>
      <c r="I77" s="122">
        <v>1.9659498207885307E-2</v>
      </c>
      <c r="J77" s="121">
        <v>0.13709065627304051</v>
      </c>
      <c r="K77" s="120">
        <f t="shared" si="15"/>
        <v>-0.19259936618724049</v>
      </c>
      <c r="L77">
        <v>1965</v>
      </c>
      <c r="M77" s="78"/>
      <c r="N77" s="78"/>
      <c r="O77" s="78"/>
      <c r="Q77" s="118"/>
      <c r="U77" s="78"/>
      <c r="V77" s="117"/>
      <c r="W77" s="117"/>
      <c r="X77" s="117"/>
      <c r="Y77" s="171"/>
      <c r="Z77" s="114"/>
      <c r="AA77" s="74">
        <v>1965</v>
      </c>
      <c r="AO77" s="114">
        <v>0.18222112953662872</v>
      </c>
      <c r="AP77" s="114">
        <v>0.43886291980743408</v>
      </c>
      <c r="AQ77" s="114">
        <v>0.37891596555709839</v>
      </c>
      <c r="AR77" s="114">
        <v>0.10865882784128189</v>
      </c>
      <c r="AS77" s="114">
        <f t="shared" si="13"/>
        <v>0.2702571377158165</v>
      </c>
      <c r="AT77" s="114">
        <v>3.3237826079130173E-2</v>
      </c>
      <c r="AU77" s="111">
        <v>16393.701249810179</v>
      </c>
      <c r="AV77" s="57">
        <v>0.19129836559295654</v>
      </c>
      <c r="AW77" s="57">
        <v>0.44235366582870483</v>
      </c>
      <c r="AX77" s="57">
        <v>0.3663424551486969</v>
      </c>
      <c r="AY77" s="57">
        <v>0.127784363925457</v>
      </c>
      <c r="AZ77" s="57">
        <f t="shared" si="11"/>
        <v>0.2385580912232399</v>
      </c>
      <c r="BA77" s="112">
        <v>33808.519975317751</v>
      </c>
      <c r="BB77" s="111">
        <f>DataG10.6!BA77*$BF$26</f>
        <v>27684.174198828892</v>
      </c>
      <c r="BC77" s="57">
        <f t="shared" si="12"/>
        <v>0.59216869291711338</v>
      </c>
      <c r="BD77" s="110"/>
      <c r="BJ77" s="74">
        <v>1965</v>
      </c>
      <c r="BK77" s="61"/>
      <c r="BL77" s="61"/>
      <c r="BM77" s="61"/>
      <c r="BN77" s="61"/>
      <c r="BO77" s="61"/>
      <c r="BP77" s="61"/>
      <c r="BQ77" s="61"/>
      <c r="BR77" s="61"/>
      <c r="BS77" s="75"/>
      <c r="BT77" s="60"/>
      <c r="BU77" s="62"/>
      <c r="BV77" s="62"/>
      <c r="BW77" s="62"/>
      <c r="BX77" s="62"/>
      <c r="BY77" s="62"/>
      <c r="BZ77" s="62"/>
      <c r="CA77" s="60"/>
      <c r="CB77" s="62"/>
      <c r="CC77" s="62"/>
      <c r="CD77" s="62"/>
      <c r="CE77" s="62"/>
      <c r="CF77" s="62"/>
      <c r="CG77" s="170"/>
      <c r="CH77" s="62"/>
      <c r="DF77" s="59"/>
      <c r="DG77" s="61"/>
      <c r="DH77" s="61"/>
      <c r="DI77" s="61"/>
      <c r="DJ77" s="61"/>
      <c r="DK77" s="61"/>
      <c r="DL77" s="61"/>
      <c r="DM77" s="75"/>
      <c r="DV77" s="59"/>
      <c r="DW77" s="61"/>
      <c r="DX77" s="61"/>
      <c r="DY77" s="61"/>
      <c r="DZ77" s="61"/>
      <c r="EA77" s="61"/>
      <c r="EB77" s="61"/>
      <c r="EC77" s="75"/>
      <c r="EL77" s="59"/>
      <c r="EM77" s="61"/>
      <c r="EN77" s="61"/>
      <c r="EO77" s="61"/>
      <c r="EP77" s="61"/>
      <c r="EQ77" s="61"/>
      <c r="ER77" s="61"/>
      <c r="ES77" s="75"/>
      <c r="ET77" s="59"/>
      <c r="EU77" s="61"/>
      <c r="EV77" s="61"/>
      <c r="EW77" s="61"/>
      <c r="EX77" s="61"/>
      <c r="EY77" s="61"/>
      <c r="EZ77" s="61"/>
      <c r="FA77" s="75"/>
      <c r="FB77" s="59"/>
      <c r="FC77" s="61"/>
      <c r="FD77" s="61"/>
      <c r="FE77" s="61"/>
      <c r="FF77" s="61"/>
      <c r="FG77" s="61"/>
      <c r="FH77" s="61"/>
      <c r="FI77" s="75"/>
      <c r="FK77" s="84">
        <v>1965</v>
      </c>
      <c r="FL77" s="59"/>
      <c r="FM77" s="61"/>
      <c r="FN77" s="61"/>
      <c r="FO77" s="59"/>
      <c r="FP77" s="61"/>
      <c r="FQ77" s="75"/>
      <c r="FR77" s="61"/>
      <c r="FS77" s="61"/>
      <c r="FT77" s="61"/>
      <c r="FU77" s="59"/>
      <c r="FV77" s="61"/>
      <c r="FW77" s="75"/>
      <c r="FX77" s="61"/>
      <c r="FY77" s="61"/>
      <c r="FZ77" s="75"/>
      <c r="GC77" s="59"/>
      <c r="GD77" s="61"/>
      <c r="GE77" s="61"/>
      <c r="GF77" s="61"/>
      <c r="GG77" s="61"/>
      <c r="GH77" s="61"/>
      <c r="GI77" s="61"/>
      <c r="GJ77" s="75"/>
      <c r="GK77" s="74">
        <v>1965</v>
      </c>
      <c r="GL77" s="84"/>
      <c r="GM77" s="61"/>
      <c r="GN77" s="61"/>
      <c r="GO77" s="61"/>
      <c r="GP77" s="75"/>
      <c r="GQ77" s="61"/>
      <c r="GR77" s="61"/>
      <c r="GS77" s="61"/>
      <c r="GT77" s="61"/>
      <c r="GU77" s="61"/>
      <c r="GV77" s="59"/>
      <c r="GW77" s="61"/>
      <c r="GX77" s="61"/>
      <c r="GY77" s="75"/>
      <c r="GZ77" s="61"/>
      <c r="HA77" s="61"/>
      <c r="HB77" s="61"/>
      <c r="HC77" s="61"/>
      <c r="HD77" s="59"/>
      <c r="HE77" s="61"/>
      <c r="HF77" s="61"/>
      <c r="HG77" s="61"/>
      <c r="HH77" s="59"/>
      <c r="HI77" s="61"/>
      <c r="HJ77" s="61"/>
      <c r="HK77" s="75"/>
      <c r="HN77" s="61"/>
      <c r="HO77" s="61"/>
      <c r="HP77" s="61"/>
      <c r="HQ77" s="61"/>
      <c r="HR77" s="61"/>
      <c r="HT77" s="61"/>
      <c r="HU77" s="61"/>
      <c r="HV77" s="61"/>
      <c r="HW77" s="61"/>
      <c r="HX77" s="61"/>
      <c r="HZ77" s="61"/>
      <c r="IA77" s="61"/>
      <c r="IB77" s="61"/>
      <c r="IC77" s="61"/>
      <c r="ID77" s="61"/>
      <c r="IE77" s="59"/>
      <c r="IF77" s="61"/>
      <c r="IG77" s="61"/>
      <c r="IH77" s="61"/>
      <c r="II77" s="75"/>
      <c r="IJ77" s="59"/>
      <c r="IK77" s="61"/>
      <c r="IL77" s="61"/>
      <c r="IM77" s="61"/>
      <c r="IN77" s="61"/>
      <c r="IO77" s="75"/>
      <c r="IP77" s="59"/>
      <c r="IQ77" s="61"/>
      <c r="IR77" s="61"/>
      <c r="IS77" s="61"/>
      <c r="IT77" s="61"/>
      <c r="IU77" s="75"/>
      <c r="IW77">
        <v>1969</v>
      </c>
      <c r="IX77" s="76">
        <v>0.69533193111419678</v>
      </c>
      <c r="IY77" s="76">
        <v>0.58759456872940063</v>
      </c>
      <c r="IZ77" s="118">
        <v>0.34383872151374817</v>
      </c>
      <c r="JA77" s="114">
        <v>0.30282788275572226</v>
      </c>
      <c r="JB77" s="114">
        <v>0.33254019916057587</v>
      </c>
      <c r="JC77" s="114">
        <v>0.23332299292087555</v>
      </c>
      <c r="JD77" s="114">
        <v>9.8165251314640045E-2</v>
      </c>
      <c r="JE77" s="114">
        <v>6.6035249526422146E-2</v>
      </c>
    </row>
    <row r="78" spans="1:265" x14ac:dyDescent="0.3">
      <c r="A78" s="74">
        <v>1966</v>
      </c>
      <c r="B78" s="123">
        <v>12.0871</v>
      </c>
      <c r="C78" s="123">
        <v>8.4657477300616382</v>
      </c>
      <c r="D78" s="121">
        <f t="shared" si="14"/>
        <v>0.7003952751331286</v>
      </c>
      <c r="E78" s="122">
        <v>0.53610221509714295</v>
      </c>
      <c r="F78" s="122">
        <v>7.2904987069133995E-2</v>
      </c>
      <c r="G78" s="122">
        <v>0.12096523585933849</v>
      </c>
      <c r="H78" s="122">
        <v>0.16429306003598565</v>
      </c>
      <c r="I78" s="122">
        <v>2.0451555790884497E-2</v>
      </c>
      <c r="J78" s="121">
        <v>0.14384150424510114</v>
      </c>
      <c r="K78" s="120">
        <f t="shared" si="15"/>
        <v>-0.1938702229284725</v>
      </c>
      <c r="L78">
        <v>1966</v>
      </c>
      <c r="M78" s="78"/>
      <c r="N78" s="78"/>
      <c r="O78" s="78"/>
      <c r="Q78" s="118"/>
      <c r="U78" s="78"/>
      <c r="V78" s="117"/>
      <c r="W78" s="117"/>
      <c r="X78" s="117"/>
      <c r="Y78" s="171"/>
      <c r="Z78" s="114"/>
      <c r="AA78" s="74">
        <v>1966</v>
      </c>
      <c r="AO78" s="114">
        <v>0.18526946008205414</v>
      </c>
      <c r="AP78" s="114">
        <v>0.44618159532546997</v>
      </c>
      <c r="AQ78" s="114">
        <v>0.36854895949363708</v>
      </c>
      <c r="AR78" s="114">
        <v>0.10648687928915024</v>
      </c>
      <c r="AS78" s="114">
        <f t="shared" si="13"/>
        <v>0.26206208020448685</v>
      </c>
      <c r="AT78" s="114">
        <v>3.3114824444055557E-2</v>
      </c>
      <c r="AU78" s="111">
        <v>17136.502152710811</v>
      </c>
      <c r="AV78" s="57">
        <v>0.19560056924819946</v>
      </c>
      <c r="AW78" s="57">
        <v>0.44152358174324036</v>
      </c>
      <c r="AX78" s="57">
        <v>0.36287584900856018</v>
      </c>
      <c r="AY78" s="57">
        <v>0.12638157606124878</v>
      </c>
      <c r="AZ78" s="57">
        <f t="shared" si="11"/>
        <v>0.2364942729473114</v>
      </c>
      <c r="BA78" s="112">
        <v>35384.454414033302</v>
      </c>
      <c r="BB78" s="111">
        <f>DataG10.6!BA78*$BF$26</f>
        <v>28974.631265839998</v>
      </c>
      <c r="BC78" s="57">
        <f t="shared" si="12"/>
        <v>0.59143124188483132</v>
      </c>
      <c r="BD78" s="110"/>
      <c r="BJ78" s="74">
        <v>1966</v>
      </c>
      <c r="BK78" s="61"/>
      <c r="BL78" s="61"/>
      <c r="BM78" s="61"/>
      <c r="BN78" s="61"/>
      <c r="BO78" s="61"/>
      <c r="BP78" s="61"/>
      <c r="BQ78" s="61"/>
      <c r="BR78" s="61"/>
      <c r="BS78" s="75"/>
      <c r="BT78" s="60"/>
      <c r="BU78" s="62"/>
      <c r="BV78" s="62"/>
      <c r="BW78" s="62"/>
      <c r="BX78" s="62"/>
      <c r="BY78" s="62"/>
      <c r="BZ78" s="62"/>
      <c r="CA78" s="60"/>
      <c r="CB78" s="62"/>
      <c r="CC78" s="62"/>
      <c r="CD78" s="62"/>
      <c r="CE78" s="62"/>
      <c r="CF78" s="62"/>
      <c r="CG78" s="170"/>
      <c r="CH78" s="62"/>
      <c r="DF78" s="59"/>
      <c r="DG78" s="61"/>
      <c r="DH78" s="61"/>
      <c r="DI78" s="61"/>
      <c r="DJ78" s="61"/>
      <c r="DK78" s="61"/>
      <c r="DL78" s="61"/>
      <c r="DM78" s="75"/>
      <c r="DV78" s="59"/>
      <c r="DW78" s="61"/>
      <c r="DX78" s="61"/>
      <c r="DY78" s="61"/>
      <c r="DZ78" s="61"/>
      <c r="EA78" s="61"/>
      <c r="EB78" s="61"/>
      <c r="EC78" s="75"/>
      <c r="EL78" s="59"/>
      <c r="EM78" s="61"/>
      <c r="EN78" s="61"/>
      <c r="EO78" s="61"/>
      <c r="EP78" s="61"/>
      <c r="EQ78" s="61"/>
      <c r="ER78" s="61"/>
      <c r="ES78" s="75"/>
      <c r="ET78" s="59"/>
      <c r="EU78" s="61"/>
      <c r="EV78" s="61"/>
      <c r="EW78" s="61"/>
      <c r="EX78" s="61"/>
      <c r="EY78" s="61"/>
      <c r="EZ78" s="61"/>
      <c r="FA78" s="75"/>
      <c r="FB78" s="59"/>
      <c r="FC78" s="61"/>
      <c r="FD78" s="61"/>
      <c r="FE78" s="61"/>
      <c r="FF78" s="61"/>
      <c r="FG78" s="61"/>
      <c r="FH78" s="61"/>
      <c r="FI78" s="75"/>
      <c r="FK78" s="84">
        <v>1966</v>
      </c>
      <c r="FL78" s="59"/>
      <c r="FM78" s="61"/>
      <c r="FN78" s="61"/>
      <c r="FO78" s="59"/>
      <c r="FP78" s="61"/>
      <c r="FQ78" s="75"/>
      <c r="FR78" s="61"/>
      <c r="FS78" s="61"/>
      <c r="FT78" s="61"/>
      <c r="FU78" s="59"/>
      <c r="FV78" s="61"/>
      <c r="FW78" s="75"/>
      <c r="FX78" s="61"/>
      <c r="FY78" s="61"/>
      <c r="FZ78" s="75"/>
      <c r="GC78" s="59"/>
      <c r="GD78" s="61"/>
      <c r="GE78" s="61"/>
      <c r="GF78" s="61"/>
      <c r="GG78" s="61"/>
      <c r="GH78" s="61"/>
      <c r="GI78" s="61"/>
      <c r="GJ78" s="75"/>
      <c r="GK78" s="74">
        <v>1966</v>
      </c>
      <c r="GL78" s="84"/>
      <c r="GM78" s="61"/>
      <c r="GN78" s="61"/>
      <c r="GO78" s="61"/>
      <c r="GP78" s="75"/>
      <c r="GQ78" s="61"/>
      <c r="GR78" s="61"/>
      <c r="GS78" s="61"/>
      <c r="GT78" s="61"/>
      <c r="GU78" s="61"/>
      <c r="GV78" s="59"/>
      <c r="GW78" s="61"/>
      <c r="GX78" s="61"/>
      <c r="GY78" s="75"/>
      <c r="GZ78" s="61"/>
      <c r="HA78" s="61"/>
      <c r="HB78" s="61"/>
      <c r="HC78" s="61"/>
      <c r="HD78" s="59"/>
      <c r="HE78" s="61"/>
      <c r="HF78" s="61"/>
      <c r="HG78" s="61"/>
      <c r="HH78" s="59"/>
      <c r="HI78" s="61"/>
      <c r="HJ78" s="61"/>
      <c r="HK78" s="75"/>
      <c r="HN78" s="61"/>
      <c r="HO78" s="61"/>
      <c r="HP78" s="61"/>
      <c r="HQ78" s="61"/>
      <c r="HR78" s="61"/>
      <c r="HT78" s="61"/>
      <c r="HU78" s="61"/>
      <c r="HV78" s="61"/>
      <c r="HW78" s="61"/>
      <c r="HX78" s="61"/>
      <c r="HZ78" s="61"/>
      <c r="IA78" s="61"/>
      <c r="IB78" s="61"/>
      <c r="IC78" s="61"/>
      <c r="ID78" s="61"/>
      <c r="IE78" s="59"/>
      <c r="IF78" s="61"/>
      <c r="IG78" s="61"/>
      <c r="IH78" s="61"/>
      <c r="II78" s="75"/>
      <c r="IJ78" s="59"/>
      <c r="IK78" s="61"/>
      <c r="IL78" s="61"/>
      <c r="IM78" s="61"/>
      <c r="IN78" s="61"/>
      <c r="IO78" s="75"/>
      <c r="IP78" s="59"/>
      <c r="IQ78" s="61"/>
      <c r="IR78" s="61"/>
      <c r="IS78" s="61"/>
      <c r="IT78" s="61"/>
      <c r="IU78" s="75"/>
      <c r="IW78">
        <v>1970</v>
      </c>
      <c r="IX78" s="76">
        <v>0.68938642740249634</v>
      </c>
      <c r="IY78" s="76">
        <v>0.5816490650177002</v>
      </c>
      <c r="IZ78" s="118">
        <v>0.33982884883880615</v>
      </c>
      <c r="JA78" s="114">
        <v>0.30722051858901978</v>
      </c>
      <c r="JB78" s="114">
        <v>0.30248340964317322</v>
      </c>
      <c r="JC78" s="114">
        <v>0.2032662034034729</v>
      </c>
      <c r="JD78" s="114">
        <v>9.5152541995048523E-2</v>
      </c>
      <c r="JE78" s="114">
        <v>6.7278191447257996E-2</v>
      </c>
    </row>
    <row r="79" spans="1:265" x14ac:dyDescent="0.3">
      <c r="A79" s="74">
        <v>1967</v>
      </c>
      <c r="B79" s="123">
        <v>12.7027</v>
      </c>
      <c r="C79" s="123">
        <v>9.5084733568084587</v>
      </c>
      <c r="D79" s="121">
        <f t="shared" si="14"/>
        <v>0.7485395511826981</v>
      </c>
      <c r="E79" s="122">
        <v>0.56370629768939839</v>
      </c>
      <c r="F79" s="122">
        <v>7.933294247451228E-2</v>
      </c>
      <c r="G79" s="122">
        <v>0.1229812115884388</v>
      </c>
      <c r="H79" s="122">
        <v>0.18483325349329974</v>
      </c>
      <c r="I79" s="122">
        <v>2.3561919906791469E-2</v>
      </c>
      <c r="J79" s="121">
        <v>0.16127133358650828</v>
      </c>
      <c r="K79" s="120">
        <f t="shared" si="15"/>
        <v>-0.20231415406295111</v>
      </c>
      <c r="L79">
        <v>1967</v>
      </c>
      <c r="M79" s="78"/>
      <c r="N79" s="78"/>
      <c r="O79" s="78"/>
      <c r="Q79" s="118"/>
      <c r="U79" s="78"/>
      <c r="V79" s="117"/>
      <c r="W79" s="117"/>
      <c r="X79" s="117"/>
      <c r="Y79" s="171"/>
      <c r="Z79" s="114"/>
      <c r="AA79" s="74">
        <v>1967</v>
      </c>
      <c r="AO79" s="114">
        <v>0.18564140796661377</v>
      </c>
      <c r="AP79" s="114">
        <v>0.44782865047454834</v>
      </c>
      <c r="AQ79" s="114">
        <v>0.36652994155883789</v>
      </c>
      <c r="AR79" s="114">
        <v>0.10629225522279739</v>
      </c>
      <c r="AS79" s="114">
        <f t="shared" si="13"/>
        <v>0.2602376863360405</v>
      </c>
      <c r="AT79" s="114">
        <v>3.377547487616539E-2</v>
      </c>
      <c r="AU79" s="111">
        <v>17736.079095108296</v>
      </c>
      <c r="AV79" s="57">
        <v>0.20443549752235413</v>
      </c>
      <c r="AW79" s="57">
        <v>0.43963593989610672</v>
      </c>
      <c r="AX79" s="57">
        <v>0.35592856258153915</v>
      </c>
      <c r="AY79" s="57">
        <v>0.12336727976799011</v>
      </c>
      <c r="AZ79" s="57">
        <f t="shared" si="11"/>
        <v>0.23256128281354904</v>
      </c>
      <c r="BA79" s="112">
        <v>35874.113512794342</v>
      </c>
      <c r="BB79" s="111">
        <f>DataG10.6!BA79*$BF$26</f>
        <v>29375.589598178674</v>
      </c>
      <c r="BC79" s="57">
        <f t="shared" si="12"/>
        <v>0.60376929749209041</v>
      </c>
      <c r="BD79" s="110"/>
      <c r="BJ79" s="74">
        <v>1967</v>
      </c>
      <c r="BK79" s="61"/>
      <c r="BL79" s="61"/>
      <c r="BM79" s="61"/>
      <c r="BN79" s="61"/>
      <c r="BO79" s="61"/>
      <c r="BP79" s="61"/>
      <c r="BQ79" s="61"/>
      <c r="BR79" s="61"/>
      <c r="BS79" s="75"/>
      <c r="BT79" s="60"/>
      <c r="BU79" s="62"/>
      <c r="BV79" s="62"/>
      <c r="BW79" s="62"/>
      <c r="BX79" s="62"/>
      <c r="BY79" s="62"/>
      <c r="BZ79" s="62"/>
      <c r="CA79" s="60"/>
      <c r="CB79" s="62"/>
      <c r="CC79" s="62"/>
      <c r="CD79" s="62"/>
      <c r="CE79" s="62"/>
      <c r="CF79" s="62"/>
      <c r="CG79" s="170"/>
      <c r="CH79" s="62"/>
      <c r="DF79" s="59"/>
      <c r="DG79" s="61"/>
      <c r="DH79" s="61"/>
      <c r="DI79" s="61"/>
      <c r="DJ79" s="61"/>
      <c r="DK79" s="61"/>
      <c r="DL79" s="61"/>
      <c r="DM79" s="75"/>
      <c r="DV79" s="59"/>
      <c r="DW79" s="61"/>
      <c r="DX79" s="61"/>
      <c r="DY79" s="61"/>
      <c r="DZ79" s="61"/>
      <c r="EA79" s="61"/>
      <c r="EB79" s="61"/>
      <c r="EC79" s="75"/>
      <c r="EL79" s="59"/>
      <c r="EM79" s="61"/>
      <c r="EN79" s="61"/>
      <c r="EO79" s="61"/>
      <c r="EP79" s="61"/>
      <c r="EQ79" s="61"/>
      <c r="ER79" s="61"/>
      <c r="ES79" s="75"/>
      <c r="ET79" s="59"/>
      <c r="EU79" s="61"/>
      <c r="EV79" s="61"/>
      <c r="EW79" s="61"/>
      <c r="EX79" s="61"/>
      <c r="EY79" s="61"/>
      <c r="EZ79" s="61"/>
      <c r="FA79" s="75"/>
      <c r="FB79" s="59"/>
      <c r="FC79" s="61"/>
      <c r="FD79" s="61"/>
      <c r="FE79" s="61"/>
      <c r="FF79" s="61"/>
      <c r="FG79" s="61"/>
      <c r="FH79" s="61"/>
      <c r="FI79" s="75"/>
      <c r="FK79" s="84">
        <v>1967</v>
      </c>
      <c r="FL79" s="59"/>
      <c r="FM79" s="61"/>
      <c r="FN79" s="61"/>
      <c r="FO79" s="59"/>
      <c r="FP79" s="61"/>
      <c r="FQ79" s="75"/>
      <c r="FR79" s="61"/>
      <c r="FS79" s="61"/>
      <c r="FT79" s="61"/>
      <c r="FU79" s="59"/>
      <c r="FV79" s="61"/>
      <c r="FW79" s="75"/>
      <c r="FX79" s="61"/>
      <c r="FY79" s="61"/>
      <c r="FZ79" s="75"/>
      <c r="GC79" s="59"/>
      <c r="GD79" s="61"/>
      <c r="GE79" s="61"/>
      <c r="GF79" s="61"/>
      <c r="GG79" s="61"/>
      <c r="GH79" s="61"/>
      <c r="GI79" s="61"/>
      <c r="GJ79" s="75"/>
      <c r="GK79" s="74">
        <v>1967</v>
      </c>
      <c r="GL79" s="84"/>
      <c r="GM79" s="61"/>
      <c r="GN79" s="61"/>
      <c r="GO79" s="61"/>
      <c r="GP79" s="75"/>
      <c r="GQ79" s="61"/>
      <c r="GR79" s="61"/>
      <c r="GS79" s="61"/>
      <c r="GT79" s="61"/>
      <c r="GU79" s="61"/>
      <c r="GV79" s="59"/>
      <c r="GW79" s="61"/>
      <c r="GX79" s="61"/>
      <c r="GY79" s="75"/>
      <c r="GZ79" s="61"/>
      <c r="HA79" s="61"/>
      <c r="HB79" s="61"/>
      <c r="HC79" s="61"/>
      <c r="HD79" s="59"/>
      <c r="HE79" s="61"/>
      <c r="HF79" s="61"/>
      <c r="HG79" s="61"/>
      <c r="HH79" s="59"/>
      <c r="HI79" s="61"/>
      <c r="HJ79" s="61"/>
      <c r="HK79" s="75"/>
      <c r="HN79" s="61"/>
      <c r="HO79" s="61"/>
      <c r="HP79" s="61"/>
      <c r="HQ79" s="61"/>
      <c r="HR79" s="61"/>
      <c r="HT79" s="61"/>
      <c r="HU79" s="61"/>
      <c r="HV79" s="61"/>
      <c r="HW79" s="61"/>
      <c r="HX79" s="61"/>
      <c r="HZ79" s="61"/>
      <c r="IA79" s="61"/>
      <c r="IB79" s="61"/>
      <c r="IC79" s="61"/>
      <c r="ID79" s="61"/>
      <c r="IE79" s="59"/>
      <c r="IF79" s="61"/>
      <c r="IG79" s="61"/>
      <c r="IH79" s="61"/>
      <c r="II79" s="75"/>
      <c r="IJ79" s="59"/>
      <c r="IK79" s="61"/>
      <c r="IL79" s="61"/>
      <c r="IM79" s="61"/>
      <c r="IN79" s="61"/>
      <c r="IO79" s="75"/>
      <c r="IP79" s="59"/>
      <c r="IQ79" s="61"/>
      <c r="IR79" s="61"/>
      <c r="IS79" s="61"/>
      <c r="IT79" s="61"/>
      <c r="IU79" s="75"/>
      <c r="IW79">
        <v>1971</v>
      </c>
      <c r="IX79" s="76">
        <v>0.68356597423553467</v>
      </c>
      <c r="IY79" s="76">
        <v>0.57295185327529907</v>
      </c>
      <c r="IZ79" s="118">
        <v>0.33675596117973328</v>
      </c>
      <c r="JA79" s="114">
        <v>0.30391788482666016</v>
      </c>
      <c r="JB79" s="114">
        <v>0.30002132058143616</v>
      </c>
      <c r="JC79" s="114">
        <v>0.19840297102928162</v>
      </c>
      <c r="JD79" s="114">
        <v>9.5727182924747467E-2</v>
      </c>
      <c r="JE79" s="114">
        <v>6.6537804901599884E-2</v>
      </c>
    </row>
    <row r="80" spans="1:265" x14ac:dyDescent="0.3">
      <c r="A80" s="74">
        <v>1968</v>
      </c>
      <c r="B80" s="123">
        <v>12.948299999999998</v>
      </c>
      <c r="C80" s="123">
        <v>10.423109111808001</v>
      </c>
      <c r="D80" s="121">
        <f t="shared" si="14"/>
        <v>0.80497896340121888</v>
      </c>
      <c r="E80" s="122">
        <v>0.59419958947570428</v>
      </c>
      <c r="F80" s="122">
        <v>7.855262611215913E-2</v>
      </c>
      <c r="G80" s="122">
        <v>0.12051799777738685</v>
      </c>
      <c r="H80" s="122">
        <v>0.21077937392551485</v>
      </c>
      <c r="I80" s="122">
        <v>2.7130974722550456E-2</v>
      </c>
      <c r="J80" s="121">
        <v>0.18364839920296439</v>
      </c>
      <c r="K80" s="120">
        <f t="shared" si="15"/>
        <v>-0.19907062388954622</v>
      </c>
      <c r="L80">
        <v>1968</v>
      </c>
      <c r="M80" s="78"/>
      <c r="N80" s="78"/>
      <c r="O80" s="78"/>
      <c r="Q80" s="118"/>
      <c r="U80" s="78"/>
      <c r="V80" s="117"/>
      <c r="W80" s="117"/>
      <c r="X80" s="117"/>
      <c r="Y80" s="171"/>
      <c r="Z80" s="114"/>
      <c r="AA80" s="74">
        <v>1968</v>
      </c>
      <c r="AO80" s="114">
        <v>0.19268330931663513</v>
      </c>
      <c r="AP80" s="114">
        <v>0.45480242371559143</v>
      </c>
      <c r="AQ80" s="114">
        <v>0.35251426696777344</v>
      </c>
      <c r="AR80" s="114">
        <v>0.10076502710580826</v>
      </c>
      <c r="AS80" s="114">
        <f t="shared" si="13"/>
        <v>0.25174923986196518</v>
      </c>
      <c r="AT80" s="114">
        <v>3.2212130725383759E-2</v>
      </c>
      <c r="AU80" s="111">
        <v>18237.250850005013</v>
      </c>
      <c r="AV80" s="57">
        <v>0.20690547674894333</v>
      </c>
      <c r="AW80" s="57">
        <v>0.44125177897512913</v>
      </c>
      <c r="AX80" s="57">
        <v>0.35184274427592754</v>
      </c>
      <c r="AY80" s="57">
        <v>0.12171453237533569</v>
      </c>
      <c r="AZ80" s="57">
        <f t="shared" si="11"/>
        <v>0.23012821190059185</v>
      </c>
      <c r="BA80" s="112">
        <v>36913.92615580959</v>
      </c>
      <c r="BB80" s="111">
        <f>DataG10.6!BA80*$BF$26</f>
        <v>30227.042260536993</v>
      </c>
      <c r="BC80" s="57">
        <f t="shared" si="12"/>
        <v>0.6033422222661432</v>
      </c>
      <c r="BD80" s="110"/>
      <c r="BJ80" s="74">
        <v>1968</v>
      </c>
      <c r="BK80" s="61"/>
      <c r="BL80" s="61"/>
      <c r="BM80" s="61"/>
      <c r="BN80" s="61"/>
      <c r="BO80" s="61"/>
      <c r="BP80" s="61"/>
      <c r="BQ80" s="61"/>
      <c r="BR80" s="61"/>
      <c r="BS80" s="75"/>
      <c r="BT80" s="60"/>
      <c r="BU80" s="62"/>
      <c r="BV80" s="62"/>
      <c r="BW80" s="62"/>
      <c r="BX80" s="62"/>
      <c r="BY80" s="62"/>
      <c r="BZ80" s="62"/>
      <c r="CA80" s="60"/>
      <c r="CB80" s="62"/>
      <c r="CC80" s="62"/>
      <c r="CD80" s="62"/>
      <c r="CE80" s="62"/>
      <c r="CF80" s="62"/>
      <c r="CG80" s="170"/>
      <c r="CH80" s="62"/>
      <c r="DF80" s="59"/>
      <c r="DG80" s="61"/>
      <c r="DH80" s="61"/>
      <c r="DI80" s="61"/>
      <c r="DJ80" s="61"/>
      <c r="DK80" s="61"/>
      <c r="DL80" s="61"/>
      <c r="DM80" s="75"/>
      <c r="DV80" s="59"/>
      <c r="DW80" s="61"/>
      <c r="DX80" s="61"/>
      <c r="DY80" s="61"/>
      <c r="DZ80" s="61"/>
      <c r="EA80" s="61"/>
      <c r="EB80" s="61"/>
      <c r="EC80" s="75"/>
      <c r="EL80" s="59"/>
      <c r="EM80" s="61"/>
      <c r="EN80" s="61"/>
      <c r="EO80" s="61"/>
      <c r="EP80" s="61"/>
      <c r="EQ80" s="61"/>
      <c r="ER80" s="61"/>
      <c r="ES80" s="75"/>
      <c r="ET80" s="59"/>
      <c r="EU80" s="61"/>
      <c r="EV80" s="61"/>
      <c r="EW80" s="61"/>
      <c r="EX80" s="61"/>
      <c r="EY80" s="61"/>
      <c r="EZ80" s="61"/>
      <c r="FA80" s="75"/>
      <c r="FB80" s="59"/>
      <c r="FC80" s="61"/>
      <c r="FD80" s="61"/>
      <c r="FE80" s="61"/>
      <c r="FF80" s="61"/>
      <c r="FG80" s="61"/>
      <c r="FH80" s="61"/>
      <c r="FI80" s="75"/>
      <c r="FK80" s="84">
        <v>1968</v>
      </c>
      <c r="FL80" s="59"/>
      <c r="FM80" s="61"/>
      <c r="FN80" s="61"/>
      <c r="FO80" s="59"/>
      <c r="FP80" s="61"/>
      <c r="FQ80" s="75"/>
      <c r="FR80" s="61"/>
      <c r="FS80" s="61"/>
      <c r="FT80" s="61"/>
      <c r="FU80" s="59"/>
      <c r="FV80" s="61"/>
      <c r="FW80" s="75"/>
      <c r="FX80" s="61"/>
      <c r="FY80" s="61"/>
      <c r="FZ80" s="75"/>
      <c r="GC80" s="59"/>
      <c r="GD80" s="61"/>
      <c r="GE80" s="61"/>
      <c r="GF80" s="61"/>
      <c r="GG80" s="61"/>
      <c r="GH80" s="61"/>
      <c r="GI80" s="61"/>
      <c r="GJ80" s="75"/>
      <c r="GK80" s="74">
        <v>1968</v>
      </c>
      <c r="GL80" s="84"/>
      <c r="GM80" s="61"/>
      <c r="GN80" s="61"/>
      <c r="GO80" s="61"/>
      <c r="GP80" s="75"/>
      <c r="GQ80" s="169"/>
      <c r="GR80" s="169"/>
      <c r="GS80" s="169"/>
      <c r="GT80" s="169"/>
      <c r="GU80" s="169"/>
      <c r="GV80" s="59"/>
      <c r="GW80" s="61"/>
      <c r="GX80" s="61"/>
      <c r="GY80" s="75"/>
      <c r="GZ80" s="61"/>
      <c r="HA80" s="61"/>
      <c r="HB80" s="61"/>
      <c r="HC80" s="61"/>
      <c r="HD80" s="59"/>
      <c r="HE80" s="61"/>
      <c r="HF80" s="61"/>
      <c r="HG80" s="61"/>
      <c r="HH80" s="59"/>
      <c r="HI80" s="61"/>
      <c r="HJ80" s="61"/>
      <c r="HK80" s="75"/>
      <c r="HN80" s="61"/>
      <c r="HO80" s="61"/>
      <c r="HP80" s="61"/>
      <c r="HQ80" s="61"/>
      <c r="HR80" s="61"/>
      <c r="HT80" s="61"/>
      <c r="HU80" s="61"/>
      <c r="HV80" s="61"/>
      <c r="HW80" s="61"/>
      <c r="HX80" s="61"/>
      <c r="HZ80" s="61"/>
      <c r="IA80" s="61"/>
      <c r="IB80" s="61"/>
      <c r="IC80" s="61"/>
      <c r="ID80" s="61"/>
      <c r="IE80" s="59"/>
      <c r="IF80" s="61"/>
      <c r="IG80" s="61"/>
      <c r="IH80" s="61"/>
      <c r="II80" s="75"/>
      <c r="IJ80" s="59"/>
      <c r="IK80" s="61"/>
      <c r="IL80" s="61"/>
      <c r="IM80" s="61"/>
      <c r="IN80" s="61"/>
      <c r="IO80" s="75"/>
      <c r="IP80" s="59"/>
      <c r="IQ80" s="61"/>
      <c r="IR80" s="61"/>
      <c r="IS80" s="61"/>
      <c r="IT80" s="61"/>
      <c r="IU80" s="75"/>
      <c r="IW80">
        <v>1972</v>
      </c>
      <c r="IX80" s="76">
        <v>0.68309342861175537</v>
      </c>
      <c r="IY80" s="76">
        <v>0.5710442066192627</v>
      </c>
      <c r="IZ80" s="118">
        <v>0.33408710360527039</v>
      </c>
      <c r="JA80" s="114">
        <v>0.30221465229988098</v>
      </c>
      <c r="JB80" s="114">
        <v>0.29620999097824097</v>
      </c>
      <c r="JC80" s="114">
        <v>0.19785000383853912</v>
      </c>
      <c r="JD80" s="114">
        <v>9.3814760446548462E-2</v>
      </c>
      <c r="JE80" s="114">
        <v>6.6815435886383057E-2</v>
      </c>
    </row>
    <row r="81" spans="1:265" x14ac:dyDescent="0.3">
      <c r="A81" s="74">
        <v>1969</v>
      </c>
      <c r="B81" s="123">
        <v>15.052</v>
      </c>
      <c r="C81" s="123">
        <v>11.735517195483412</v>
      </c>
      <c r="D81" s="121">
        <f t="shared" si="14"/>
        <v>0.77966497445411986</v>
      </c>
      <c r="E81" s="122">
        <v>0.57243386921833928</v>
      </c>
      <c r="F81" s="122">
        <v>9.00182248374745E-2</v>
      </c>
      <c r="G81" s="122">
        <v>0.15162569506776777</v>
      </c>
      <c r="H81" s="122">
        <v>0.2072311052357807</v>
      </c>
      <c r="I81" s="122">
        <v>2.6428381610417221E-2</v>
      </c>
      <c r="J81" s="121">
        <v>0.18080272362536345</v>
      </c>
      <c r="K81" s="120">
        <f t="shared" si="15"/>
        <v>-0.24164391990524237</v>
      </c>
      <c r="L81">
        <v>1969</v>
      </c>
      <c r="M81" s="78"/>
      <c r="N81" s="78"/>
      <c r="O81" s="78"/>
      <c r="Q81" s="118"/>
      <c r="U81" s="78"/>
      <c r="V81" s="117"/>
      <c r="W81" s="117"/>
      <c r="X81" s="117"/>
      <c r="Y81" s="171"/>
      <c r="Z81" s="114"/>
      <c r="AA81" s="74">
        <v>1969</v>
      </c>
      <c r="AO81" s="114">
        <v>0.19711591303348541</v>
      </c>
      <c r="AP81" s="114">
        <v>0.45904535055160522</v>
      </c>
      <c r="AQ81" s="114">
        <v>0.34383872151374817</v>
      </c>
      <c r="AR81" s="114">
        <v>9.8165251314640045E-2</v>
      </c>
      <c r="AS81" s="114">
        <f t="shared" si="13"/>
        <v>0.24567347019910812</v>
      </c>
      <c r="AT81" s="114">
        <v>3.1544413417577744E-2</v>
      </c>
      <c r="AU81" s="111">
        <v>19265.36984677938</v>
      </c>
      <c r="AV81" s="57">
        <v>0.21019494347274303</v>
      </c>
      <c r="AW81" s="57">
        <v>0.44660898158326745</v>
      </c>
      <c r="AX81" s="57">
        <v>0.34319607494398952</v>
      </c>
      <c r="AY81" s="57">
        <v>0.1149782408028841</v>
      </c>
      <c r="AZ81" s="57">
        <f t="shared" si="11"/>
        <v>0.22821783414110541</v>
      </c>
      <c r="BA81" s="112">
        <v>37407.878696520565</v>
      </c>
      <c r="BB81" s="111">
        <f>DataG10.6!BA81*$BF$26</f>
        <v>30631.516286403257</v>
      </c>
      <c r="BC81" s="57">
        <f t="shared" si="12"/>
        <v>0.62893947745351764</v>
      </c>
      <c r="BD81" s="110"/>
      <c r="BJ81" s="74">
        <v>1969</v>
      </c>
      <c r="BK81" s="61"/>
      <c r="BL81" s="61"/>
      <c r="BM81" s="61"/>
      <c r="BN81" s="61"/>
      <c r="BO81" s="61"/>
      <c r="BP81" s="61"/>
      <c r="BQ81" s="61"/>
      <c r="BR81" s="61"/>
      <c r="BS81" s="75"/>
      <c r="BT81" s="60"/>
      <c r="BU81" s="62"/>
      <c r="BV81" s="62"/>
      <c r="BW81" s="62"/>
      <c r="BX81" s="62"/>
      <c r="BY81" s="62"/>
      <c r="BZ81" s="62"/>
      <c r="CA81" s="60"/>
      <c r="CB81" s="62"/>
      <c r="CC81" s="62"/>
      <c r="CD81" s="62"/>
      <c r="CE81" s="62"/>
      <c r="CF81" s="62"/>
      <c r="CG81" s="170"/>
      <c r="CH81" s="62"/>
      <c r="DF81" s="59"/>
      <c r="DG81" s="61"/>
      <c r="DH81" s="61"/>
      <c r="DI81" s="61"/>
      <c r="DJ81" s="61"/>
      <c r="DK81" s="61"/>
      <c r="DL81" s="61"/>
      <c r="DM81" s="75"/>
      <c r="DV81" s="59"/>
      <c r="DW81" s="61"/>
      <c r="DX81" s="61"/>
      <c r="DY81" s="61"/>
      <c r="DZ81" s="61"/>
      <c r="EA81" s="61"/>
      <c r="EB81" s="61"/>
      <c r="EC81" s="75"/>
      <c r="EL81" s="59"/>
      <c r="EM81" s="61"/>
      <c r="EN81" s="61"/>
      <c r="EO81" s="61"/>
      <c r="EP81" s="61"/>
      <c r="EQ81" s="61"/>
      <c r="ER81" s="61"/>
      <c r="ES81" s="75"/>
      <c r="ET81" s="59"/>
      <c r="EU81" s="61"/>
      <c r="EV81" s="61"/>
      <c r="EW81" s="61"/>
      <c r="EX81" s="61"/>
      <c r="EY81" s="61"/>
      <c r="EZ81" s="61"/>
      <c r="FA81" s="75"/>
      <c r="FB81" s="59"/>
      <c r="FC81" s="61"/>
      <c r="FD81" s="61"/>
      <c r="FE81" s="61"/>
      <c r="FF81" s="61"/>
      <c r="FG81" s="61"/>
      <c r="FH81" s="61"/>
      <c r="FI81" s="75"/>
      <c r="FK81" s="84">
        <v>1969</v>
      </c>
      <c r="FL81" s="59"/>
      <c r="FM81" s="61"/>
      <c r="FN81" s="61"/>
      <c r="FO81" s="59"/>
      <c r="FP81" s="61"/>
      <c r="FQ81" s="75"/>
      <c r="FR81" s="61"/>
      <c r="FS81" s="61"/>
      <c r="FT81" s="61"/>
      <c r="FU81" s="59"/>
      <c r="FV81" s="61"/>
      <c r="FW81" s="75"/>
      <c r="FX81" s="61"/>
      <c r="FY81" s="61"/>
      <c r="FZ81" s="75"/>
      <c r="GC81" s="60"/>
      <c r="GD81" s="62"/>
      <c r="GE81" s="62"/>
      <c r="GF81" s="62"/>
      <c r="GG81" s="62"/>
      <c r="GH81" s="62"/>
      <c r="GI81" s="62"/>
      <c r="GJ81" s="75"/>
      <c r="GK81" s="74">
        <v>1969</v>
      </c>
      <c r="GL81" s="84"/>
      <c r="GM81" s="61"/>
      <c r="GN81" s="61"/>
      <c r="GO81" s="61"/>
      <c r="GP81" s="75"/>
      <c r="GQ81" s="169"/>
      <c r="GR81" s="169"/>
      <c r="GS81" s="169"/>
      <c r="GT81" s="169"/>
      <c r="GU81" s="169"/>
      <c r="GV81" s="59"/>
      <c r="GW81" s="61"/>
      <c r="GX81" s="61"/>
      <c r="GY81" s="75"/>
      <c r="GZ81" s="61"/>
      <c r="HA81" s="61"/>
      <c r="HB81" s="61"/>
      <c r="HC81" s="61"/>
      <c r="HD81" s="59"/>
      <c r="HE81" s="61"/>
      <c r="HF81" s="61"/>
      <c r="HG81" s="61"/>
      <c r="HH81" s="59"/>
      <c r="HI81" s="61"/>
      <c r="HJ81" s="61"/>
      <c r="HK81" s="75"/>
      <c r="HN81" s="61"/>
      <c r="HO81" s="61"/>
      <c r="HP81" s="61"/>
      <c r="HQ81" s="61"/>
      <c r="HR81" s="61"/>
      <c r="HT81" s="61"/>
      <c r="HU81" s="61"/>
      <c r="HV81" s="61"/>
      <c r="HW81" s="61"/>
      <c r="HX81" s="61"/>
      <c r="HZ81" s="61"/>
      <c r="IA81" s="61"/>
      <c r="IB81" s="61"/>
      <c r="IC81" s="61"/>
      <c r="ID81" s="61"/>
      <c r="IE81" s="59"/>
      <c r="IF81" s="61"/>
      <c r="IG81" s="61"/>
      <c r="IH81" s="61"/>
      <c r="II81" s="75"/>
      <c r="IJ81" s="59"/>
      <c r="IK81" s="61"/>
      <c r="IL81" s="61"/>
      <c r="IM81" s="61"/>
      <c r="IN81" s="61"/>
      <c r="IO81" s="75"/>
      <c r="IP81" s="59"/>
      <c r="IQ81" s="61"/>
      <c r="IR81" s="61"/>
      <c r="IS81" s="61"/>
      <c r="IT81" s="61"/>
      <c r="IU81" s="75"/>
      <c r="IW81">
        <v>1973</v>
      </c>
      <c r="IX81" s="76">
        <v>0.69124191999435425</v>
      </c>
      <c r="IY81" s="76">
        <v>0.56873625516891479</v>
      </c>
      <c r="IZ81" s="118">
        <v>0.34098091721534729</v>
      </c>
      <c r="JA81" s="114">
        <v>0.29918783903121948</v>
      </c>
      <c r="JB81" s="114">
        <v>0.3071654736995697</v>
      </c>
      <c r="JC81" s="114">
        <v>0.19778589904308319</v>
      </c>
      <c r="JD81" s="114">
        <v>9.945610910654068E-2</v>
      </c>
      <c r="JE81" s="114">
        <v>6.61807581782341E-2</v>
      </c>
    </row>
    <row r="82" spans="1:265" s="151" customFormat="1" x14ac:dyDescent="0.3">
      <c r="A82" s="160">
        <v>1970</v>
      </c>
      <c r="B82" s="123">
        <v>16.064900000000002</v>
      </c>
      <c r="C82" s="123">
        <v>13.159564573285204</v>
      </c>
      <c r="D82" s="121">
        <f t="shared" si="14"/>
        <v>0.81915010820392298</v>
      </c>
      <c r="E82" s="122">
        <v>0.5968493965133701</v>
      </c>
      <c r="F82" s="122">
        <v>0.11658099147066776</v>
      </c>
      <c r="G82" s="122">
        <v>0.12700226353003688</v>
      </c>
      <c r="H82" s="122">
        <v>0.22230071169055299</v>
      </c>
      <c r="I82" s="122">
        <v>2.9275003267994197E-2</v>
      </c>
      <c r="J82" s="121">
        <v>0.19302570842255881</v>
      </c>
      <c r="K82" s="120">
        <f t="shared" si="15"/>
        <v>-0.24358325500070477</v>
      </c>
      <c r="L82" s="151">
        <v>1970</v>
      </c>
      <c r="M82" s="119">
        <v>61.436137672145712</v>
      </c>
      <c r="N82" s="119">
        <v>15.004399999999999</v>
      </c>
      <c r="O82" s="119">
        <v>3.497637672145713</v>
      </c>
      <c r="P82" s="78">
        <f t="shared" ref="P82:P113" si="17">$P$114/(($M$114-$N$114)*(1-$R$114)-$O$114)*((M82-N82)*(1-R82)-O82)</f>
        <v>0</v>
      </c>
      <c r="Q82" s="118">
        <f t="shared" ref="Q82:Q124" si="18">O82/(M82-N82)</f>
        <v>7.5328597366795022E-2</v>
      </c>
      <c r="R82" s="78">
        <f>0</f>
        <v>0</v>
      </c>
      <c r="S82" s="78">
        <f t="shared" ref="S82:S124" si="19">P82/(1-R82)</f>
        <v>0</v>
      </c>
      <c r="T82" s="78">
        <f t="shared" ref="T82:T124" si="20">R82*S82</f>
        <v>0</v>
      </c>
      <c r="U82" s="78">
        <f t="shared" ref="U82:U124" si="21">P82+T82</f>
        <v>0</v>
      </c>
      <c r="V82" s="144">
        <f t="shared" ref="V82:V124" si="22">U82/M82</f>
        <v>0</v>
      </c>
      <c r="W82" s="168">
        <f t="shared" ref="W82:W124" si="23">O82/M82</f>
        <v>5.6931275380800721E-2</v>
      </c>
      <c r="X82" s="168">
        <f t="shared" ref="X82:X124" si="24">N82/M82</f>
        <v>0.24422759256239482</v>
      </c>
      <c r="Y82" s="116">
        <f t="shared" ref="Y82:Y124" si="25">1-V82-W82-X82</f>
        <v>0.69884113205680454</v>
      </c>
      <c r="Z82" s="167">
        <f t="shared" ref="Z82:Z124" si="26">V82+W82+Y82+X82</f>
        <v>1</v>
      </c>
      <c r="AA82" s="160">
        <v>1970</v>
      </c>
      <c r="AB82" s="167">
        <v>8.730006217956543E-2</v>
      </c>
      <c r="AC82" s="167">
        <v>0.5206950306892395</v>
      </c>
      <c r="AD82" s="167">
        <v>0.39200493693351746</v>
      </c>
      <c r="AE82" s="167">
        <v>0.10266049951314926</v>
      </c>
      <c r="AF82" s="167">
        <v>0.17564153671264648</v>
      </c>
      <c r="AG82" s="167">
        <v>0.48241338133811951</v>
      </c>
      <c r="AH82" s="167">
        <v>0.34194508194923401</v>
      </c>
      <c r="AI82" s="167">
        <v>8.5675865411758423E-2</v>
      </c>
      <c r="AJ82" s="167">
        <v>0.11055346578359604</v>
      </c>
      <c r="AK82" s="167">
        <v>0.49071386456489563</v>
      </c>
      <c r="AL82" s="167">
        <v>0.39873266220092773</v>
      </c>
      <c r="AM82" s="167">
        <v>0.11485730111598969</v>
      </c>
      <c r="AN82" s="167">
        <v>3.3582925796508789E-2</v>
      </c>
      <c r="AO82" s="114">
        <v>0.20166268944740295</v>
      </c>
      <c r="AP82" s="114">
        <v>0.45850846171379089</v>
      </c>
      <c r="AQ82" s="114">
        <v>0.33982884883880615</v>
      </c>
      <c r="AR82" s="114">
        <v>9.5152541995048523E-2</v>
      </c>
      <c r="AS82" s="114">
        <f t="shared" si="13"/>
        <v>0.24467630684375763</v>
      </c>
      <c r="AT82" s="114">
        <v>3.0067935585975647E-2</v>
      </c>
      <c r="AU82" s="111">
        <v>20155.456499153355</v>
      </c>
      <c r="AV82" s="57">
        <v>0.20839184476062655</v>
      </c>
      <c r="AW82" s="57">
        <v>0.45071692543569952</v>
      </c>
      <c r="AX82" s="57">
        <v>0.34089122980367392</v>
      </c>
      <c r="AY82" s="57">
        <v>0.11042817542329431</v>
      </c>
      <c r="AZ82" s="57">
        <f t="shared" si="11"/>
        <v>0.23046305438037962</v>
      </c>
      <c r="BA82" s="112">
        <v>36500.707948759904</v>
      </c>
      <c r="BB82" s="111">
        <f>DataG10.6!BA82*$BF$26</f>
        <v>29888.677705257945</v>
      </c>
      <c r="BC82" s="57">
        <f t="shared" si="12"/>
        <v>0.67435089293387029</v>
      </c>
      <c r="BD82" s="110">
        <v>0.67322975930182394</v>
      </c>
      <c r="BI82" s="153"/>
      <c r="BJ82" s="160">
        <v>1970</v>
      </c>
      <c r="BK82" s="156">
        <v>7.6859985711053014E-4</v>
      </c>
      <c r="BL82" s="156">
        <v>3.9902940392494202E-2</v>
      </c>
      <c r="BM82" s="156">
        <v>0.27071061730384827</v>
      </c>
      <c r="BN82" s="156">
        <v>0.68938642740249634</v>
      </c>
      <c r="BO82" s="156">
        <v>0.30248340964317322</v>
      </c>
      <c r="BP82" s="156">
        <v>0.12762312591075897</v>
      </c>
      <c r="BQ82" s="156">
        <v>3.8652919232845306E-2</v>
      </c>
      <c r="BR82" s="156">
        <v>8.6613902822136879E-3</v>
      </c>
      <c r="BS82" s="155">
        <f t="shared" ref="BS82:BS126" si="27">BN82-BO82</f>
        <v>0.38690301775932312</v>
      </c>
      <c r="BT82" s="158">
        <v>2.2310250642476603E-5</v>
      </c>
      <c r="BU82" s="158">
        <v>0.20082800090312958</v>
      </c>
      <c r="BV82" s="158">
        <v>0.49195149540901184</v>
      </c>
      <c r="BW82" s="158">
        <v>0.30722051858901978</v>
      </c>
      <c r="BX82" s="158">
        <v>6.7278191447257996E-2</v>
      </c>
      <c r="BY82" s="158">
        <v>1.4246421866118908E-2</v>
      </c>
      <c r="BZ82" s="156">
        <f t="shared" ref="BZ82:BZ126" si="28">BW82-BX82</f>
        <v>0.23994232714176178</v>
      </c>
      <c r="CA82" s="158">
        <v>0</v>
      </c>
      <c r="CB82" s="156">
        <v>7.417771965265274E-2</v>
      </c>
      <c r="CC82" s="156">
        <v>0.53576904535293579</v>
      </c>
      <c r="CD82" s="156">
        <v>0.39005324244499207</v>
      </c>
      <c r="CE82" s="156">
        <v>9.4875827431678772E-2</v>
      </c>
      <c r="CF82" s="156">
        <v>2.0571740344166756E-2</v>
      </c>
      <c r="CG82" s="155">
        <f t="shared" ref="CG82:CG126" si="29">CD82-CE82</f>
        <v>0.29517741501331329</v>
      </c>
      <c r="CH82" s="156"/>
      <c r="CI82" s="162"/>
      <c r="DF82" s="165">
        <v>0.19622568279820968</v>
      </c>
      <c r="DG82" s="164">
        <v>0.17066383033409227</v>
      </c>
      <c r="DH82" s="164">
        <v>2.55618524641174E-2</v>
      </c>
      <c r="DI82" s="164">
        <v>0.15755542233819142</v>
      </c>
      <c r="DJ82" s="164">
        <v>1.9647796669411723E-2</v>
      </c>
      <c r="DK82" s="164">
        <v>9.85429049248868E-3</v>
      </c>
      <c r="DL82" s="164">
        <v>9.1681691557051644E-3</v>
      </c>
      <c r="DM82" s="163">
        <f t="shared" ref="DM82:DM126" si="30">DK82+DL82</f>
        <v>1.9022459648193844E-2</v>
      </c>
      <c r="DN82" s="166">
        <v>0.4574858552532875</v>
      </c>
      <c r="DO82" s="166">
        <v>0.40149817220471784</v>
      </c>
      <c r="DP82" s="166">
        <v>5.5987683048569645E-2</v>
      </c>
      <c r="DQ82" s="166">
        <v>0.36293073743581772</v>
      </c>
      <c r="DR82" s="166">
        <v>5.7404160092809325E-2</v>
      </c>
      <c r="DS82" s="166">
        <v>1.4660774246300898E-2</v>
      </c>
      <c r="DT82" s="166">
        <v>2.2490178716715135E-2</v>
      </c>
      <c r="DU82" s="166">
        <f t="shared" ref="DU82:DU126" si="31">DS82+DT82</f>
        <v>3.7150952963016029E-2</v>
      </c>
      <c r="DV82" s="165">
        <f t="shared" ref="DV82:DV126" si="32">ED82+EL82</f>
        <v>0.44611403797729982</v>
      </c>
      <c r="DW82" s="164">
        <f t="shared" ref="DW82:DW126" si="33">EE82+EM82</f>
        <v>0.28450140420767706</v>
      </c>
      <c r="DX82" s="164">
        <f t="shared" ref="DX82:DX126" si="34">EF82+EN82</f>
        <v>0.16161263376962276</v>
      </c>
      <c r="DY82" s="164">
        <f t="shared" ref="DY82:DY126" si="35">EG82+EO82</f>
        <v>0.1958038154989481</v>
      </c>
      <c r="DZ82" s="164">
        <f t="shared" ref="DZ82:DZ126" si="36">EH82+EP82</f>
        <v>0.12993152533162822</v>
      </c>
      <c r="EA82" s="164">
        <f t="shared" ref="EA82:EA126" si="37">EI82+EQ82</f>
        <v>1.2778897921772416E-2</v>
      </c>
      <c r="EB82" s="164">
        <f t="shared" ref="EB82:EB126" si="38">EJ82+ER82</f>
        <v>0.10759979939627065</v>
      </c>
      <c r="EC82" s="163">
        <f t="shared" ref="EC82:EC126" si="39">EK82+ES82</f>
        <v>0.12037869731804307</v>
      </c>
      <c r="ED82" s="166">
        <v>0.34628844414865417</v>
      </c>
      <c r="EE82" s="166">
        <v>0.23621011881481818</v>
      </c>
      <c r="EF82" s="166">
        <v>0.11007832533383599</v>
      </c>
      <c r="EG82" s="166">
        <v>0.16908202413469553</v>
      </c>
      <c r="EH82" s="166">
        <v>9.8542935491738259E-2</v>
      </c>
      <c r="EI82" s="166">
        <v>1.0298999560399825E-2</v>
      </c>
      <c r="EJ82" s="166">
        <v>6.8364484695477734E-2</v>
      </c>
      <c r="EK82" s="166">
        <f t="shared" ref="EK82:EK126" si="40">EI82+EJ82</f>
        <v>7.8663484255877561E-2</v>
      </c>
      <c r="EL82" s="165">
        <v>9.9825593828645642E-2</v>
      </c>
      <c r="EM82" s="164">
        <v>4.8291285392858853E-2</v>
      </c>
      <c r="EN82" s="164">
        <v>5.1534308435786783E-2</v>
      </c>
      <c r="EO82" s="164">
        <v>2.6721791364252567E-2</v>
      </c>
      <c r="EP82" s="164">
        <v>3.1388589839889951E-2</v>
      </c>
      <c r="EQ82" s="164">
        <v>2.4798983613725911E-3</v>
      </c>
      <c r="ER82" s="164">
        <v>3.9235314700792924E-2</v>
      </c>
      <c r="ES82" s="163">
        <f t="shared" ref="ES82:ES126" si="41">EQ82+ER82</f>
        <v>4.1715213062165517E-2</v>
      </c>
      <c r="ET82" s="165">
        <v>3.1353295921049476E-2</v>
      </c>
      <c r="EU82" s="164">
        <v>8.4168796409661087E-3</v>
      </c>
      <c r="EV82" s="164">
        <v>2.2936416280083364E-2</v>
      </c>
      <c r="EW82" s="164">
        <v>4.4130794703960419E-3</v>
      </c>
      <c r="EX82" s="164">
        <v>5.7981396570090686E-3</v>
      </c>
      <c r="EY82" s="164">
        <v>3.9213189592501678E-4</v>
      </c>
      <c r="EZ82" s="164">
        <v>2.0749944786364931E-2</v>
      </c>
      <c r="FA82" s="163">
        <f t="shared" ref="FA82:FA126" si="42">EY82+EZ82</f>
        <v>2.1142076682289946E-2</v>
      </c>
      <c r="FB82" s="165">
        <v>6.8472295999526978E-2</v>
      </c>
      <c r="FC82" s="164">
        <v>3.9874404668807983E-2</v>
      </c>
      <c r="FD82" s="164">
        <v>2.8597891330718994E-2</v>
      </c>
      <c r="FE82" s="164">
        <v>2.2308710962533951E-2</v>
      </c>
      <c r="FF82" s="164">
        <v>2.5590449571609497E-2</v>
      </c>
      <c r="FG82" s="164">
        <v>2.0877665374428034E-3</v>
      </c>
      <c r="FH82" s="164">
        <v>1.848536916077137E-2</v>
      </c>
      <c r="FI82" s="163">
        <f t="shared" ref="FI82:FI126" si="43">FG82+FH82</f>
        <v>2.0573135698214173E-2</v>
      </c>
      <c r="FJ82" s="160"/>
      <c r="FK82" s="162">
        <v>1970</v>
      </c>
      <c r="FL82" s="161">
        <v>0.19622568279820968</v>
      </c>
      <c r="FM82" s="157">
        <v>0.17066383033409227</v>
      </c>
      <c r="FN82" s="157">
        <v>2.55618524641174E-2</v>
      </c>
      <c r="FO82" s="161">
        <v>0.4574858552532875</v>
      </c>
      <c r="FP82" s="157">
        <v>0.40149817220471784</v>
      </c>
      <c r="FQ82" s="159">
        <v>5.5987683048569645E-2</v>
      </c>
      <c r="FR82" s="157">
        <v>0.34628844414865417</v>
      </c>
      <c r="FS82" s="157">
        <v>0.23621011881481818</v>
      </c>
      <c r="FT82" s="157">
        <v>0.11007832533383599</v>
      </c>
      <c r="FU82" s="161">
        <v>9.9825593828645642E-2</v>
      </c>
      <c r="FV82" s="157">
        <v>4.8291285392858853E-2</v>
      </c>
      <c r="FW82" s="159">
        <v>5.1534308435786783E-2</v>
      </c>
      <c r="FX82" s="157">
        <v>3.1353295921049476E-2</v>
      </c>
      <c r="FY82" s="157">
        <v>8.4168796409661087E-3</v>
      </c>
      <c r="FZ82" s="159">
        <v>2.2936416280083364E-2</v>
      </c>
      <c r="GA82" s="157"/>
      <c r="GB82" s="157"/>
      <c r="GC82" s="161">
        <v>3.0823357105255127</v>
      </c>
      <c r="GD82" s="157">
        <v>1.8772995471954346</v>
      </c>
      <c r="GE82" s="157">
        <v>3.8265576362609863</v>
      </c>
      <c r="GF82" s="157">
        <v>3.8543746471405029</v>
      </c>
      <c r="GG82" s="157">
        <v>3.6112592220306396</v>
      </c>
      <c r="GH82" s="157">
        <v>2.9982373714447021</v>
      </c>
      <c r="GI82" s="157">
        <v>2.2616696357727051</v>
      </c>
      <c r="GJ82" s="159">
        <v>2.3829259872436523</v>
      </c>
      <c r="GK82" s="160">
        <v>1970</v>
      </c>
      <c r="GL82" s="141">
        <f>1-GM82</f>
        <v>0.6938098669052124</v>
      </c>
      <c r="GM82" s="157">
        <v>0.3061901330947876</v>
      </c>
      <c r="GN82" s="157">
        <v>0.17208753526210785</v>
      </c>
      <c r="GO82" s="157">
        <v>6.3052751123905182E-2</v>
      </c>
      <c r="GP82" s="159">
        <v>5.4830748587846756E-2</v>
      </c>
      <c r="GQ82" s="116"/>
      <c r="GR82" s="116"/>
      <c r="GS82" s="116"/>
      <c r="GT82" s="116"/>
      <c r="GU82" s="116"/>
      <c r="GZ82" s="153"/>
      <c r="HA82" s="153"/>
      <c r="HB82" s="153"/>
      <c r="HC82" s="153"/>
      <c r="HH82" s="158">
        <v>0.45921784639358521</v>
      </c>
      <c r="HI82" s="157">
        <v>0.50866279994225672</v>
      </c>
      <c r="HJ82" s="156">
        <f>HH82*HI82</f>
        <v>0.2335870355300142</v>
      </c>
      <c r="HK82" s="155">
        <v>0.93223915249109268</v>
      </c>
      <c r="IE82" s="154">
        <v>0.19863153712131618</v>
      </c>
      <c r="IF82" s="153">
        <v>0.50215365883881546</v>
      </c>
      <c r="IG82" s="153">
        <v>0.29921481013298035</v>
      </c>
      <c r="IH82" s="153">
        <v>7.1152806282043457E-2</v>
      </c>
      <c r="II82" s="152">
        <v>4.658619686961174E-2</v>
      </c>
      <c r="IJ82" s="154">
        <v>0.21651024844396569</v>
      </c>
      <c r="IK82" s="153">
        <v>0.44330129218724579</v>
      </c>
      <c r="IL82" s="153">
        <v>0.34018847346305847</v>
      </c>
      <c r="IM82" s="153">
        <v>9.9165789783000946E-2</v>
      </c>
      <c r="IN82" s="153">
        <v>6.9203741848468781E-2</v>
      </c>
      <c r="IO82" s="152">
        <v>2.9814895242452621E-2</v>
      </c>
      <c r="IP82" s="154">
        <v>0.17403700379201606</v>
      </c>
      <c r="IQ82" s="153">
        <v>0.43341027484746741</v>
      </c>
      <c r="IR82" s="153">
        <v>0.3925527036190033</v>
      </c>
      <c r="IS82" s="153">
        <v>0.12294765561819077</v>
      </c>
      <c r="IT82" s="153">
        <v>8.8246315717697144E-2</v>
      </c>
      <c r="IU82" s="152">
        <v>4.2393211275339127E-2</v>
      </c>
      <c r="IW82">
        <v>1974</v>
      </c>
      <c r="IX82" s="76">
        <v>0.70296096801757813</v>
      </c>
      <c r="IY82" s="76">
        <v>0.557384192943573</v>
      </c>
      <c r="IZ82" s="118">
        <v>0.33706066012382507</v>
      </c>
      <c r="JA82" s="114">
        <v>0.29554864764213562</v>
      </c>
      <c r="JB82" s="114">
        <v>0.32289734482765198</v>
      </c>
      <c r="JC82" s="114">
        <v>0.19133062660694122</v>
      </c>
      <c r="JD82" s="114">
        <v>9.6311815083026886E-2</v>
      </c>
      <c r="JE82" s="114">
        <v>6.5097637474536896E-2</v>
      </c>
    </row>
    <row r="83" spans="1:265" x14ac:dyDescent="0.3">
      <c r="A83" s="74">
        <v>1971</v>
      </c>
      <c r="B83" s="123">
        <v>17.894600000000001</v>
      </c>
      <c r="C83" s="123">
        <v>14.594465121668735</v>
      </c>
      <c r="D83" s="121">
        <f t="shared" si="14"/>
        <v>0.81557928769957055</v>
      </c>
      <c r="E83" s="122">
        <v>0.58560967502721373</v>
      </c>
      <c r="F83" s="122">
        <v>0.10275845337295106</v>
      </c>
      <c r="G83" s="122">
        <v>0.1295946054644988</v>
      </c>
      <c r="H83" s="122">
        <v>0.22996961267235688</v>
      </c>
      <c r="I83" s="122">
        <v>3.1266415566707277E-2</v>
      </c>
      <c r="J83" s="121">
        <v>0.19870319710564963</v>
      </c>
      <c r="K83" s="120">
        <f t="shared" si="15"/>
        <v>-0.23235305883744992</v>
      </c>
      <c r="L83">
        <v>1971</v>
      </c>
      <c r="M83" s="119">
        <v>69.344929296911488</v>
      </c>
      <c r="N83" s="119">
        <v>16.891599999999997</v>
      </c>
      <c r="O83" s="119">
        <v>3.9856292969114921</v>
      </c>
      <c r="P83" s="78">
        <f t="shared" si="17"/>
        <v>0</v>
      </c>
      <c r="Q83" s="118">
        <f t="shared" si="18"/>
        <v>7.5984295950994485E-2</v>
      </c>
      <c r="R83" s="78">
        <f>0</f>
        <v>0</v>
      </c>
      <c r="S83" s="78">
        <f t="shared" si="19"/>
        <v>0</v>
      </c>
      <c r="T83" s="78">
        <f t="shared" si="20"/>
        <v>0</v>
      </c>
      <c r="U83" s="78">
        <f t="shared" si="21"/>
        <v>0</v>
      </c>
      <c r="V83" s="144">
        <f t="shared" si="22"/>
        <v>0</v>
      </c>
      <c r="W83" s="117">
        <f t="shared" si="23"/>
        <v>5.7475425201551189E-2</v>
      </c>
      <c r="X83" s="117">
        <f t="shared" si="24"/>
        <v>0.24358810617104951</v>
      </c>
      <c r="Y83" s="116">
        <f t="shared" si="25"/>
        <v>0.69893646862739922</v>
      </c>
      <c r="Z83" s="114">
        <f t="shared" si="26"/>
        <v>0.99999999999999989</v>
      </c>
      <c r="AA83" s="74">
        <v>1971</v>
      </c>
      <c r="AB83" s="114">
        <v>9.1303311288356781E-2</v>
      </c>
      <c r="AC83" s="114">
        <v>0.52042663097381592</v>
      </c>
      <c r="AD83" s="114">
        <v>0.38827008008956909</v>
      </c>
      <c r="AE83" s="114">
        <v>0.10214864462614059</v>
      </c>
      <c r="AF83" s="115">
        <v>0.17674477398395538</v>
      </c>
      <c r="AG83" s="115">
        <v>0.48285612463951111</v>
      </c>
      <c r="AH83" s="115">
        <v>0.34039908647537231</v>
      </c>
      <c r="AI83" s="115">
        <v>8.5855893790721893E-2</v>
      </c>
      <c r="AJ83" s="115">
        <v>0.11544432491064072</v>
      </c>
      <c r="AK83" s="115">
        <v>0.49184027314186096</v>
      </c>
      <c r="AL83" s="115">
        <v>0.39271539449691772</v>
      </c>
      <c r="AM83" s="115">
        <v>0.11279114335775375</v>
      </c>
      <c r="AN83" s="115">
        <v>3.3042393624782562E-2</v>
      </c>
      <c r="AO83" s="114">
        <v>0.20294255018234253</v>
      </c>
      <c r="AP83" s="114">
        <v>0.46030148863792419</v>
      </c>
      <c r="AQ83" s="114">
        <v>0.33675596117973328</v>
      </c>
      <c r="AR83" s="114">
        <v>9.5727182924747467E-2</v>
      </c>
      <c r="AS83" s="114">
        <f t="shared" si="13"/>
        <v>0.24102877825498581</v>
      </c>
      <c r="AT83" s="114">
        <v>3.0242761597037315E-2</v>
      </c>
      <c r="AU83" s="111">
        <v>20954.497373591832</v>
      </c>
      <c r="AV83" s="57">
        <v>0.20415765035431832</v>
      </c>
      <c r="AW83" s="57">
        <v>0.45217287857667543</v>
      </c>
      <c r="AX83" s="57">
        <v>0.34366947106900625</v>
      </c>
      <c r="AY83" s="57">
        <v>0.11082132125739008</v>
      </c>
      <c r="AZ83" s="57">
        <f t="shared" si="11"/>
        <v>0.23284814981161617</v>
      </c>
      <c r="BA83" s="112">
        <v>36685.329142788054</v>
      </c>
      <c r="BB83" s="111">
        <f>DataG10.6!BA83*$BF$26</f>
        <v>30039.855139230283</v>
      </c>
      <c r="BC83" s="57">
        <f t="shared" si="12"/>
        <v>0.69755653868738177</v>
      </c>
      <c r="BD83" s="110">
        <v>0.68454867998656266</v>
      </c>
      <c r="BI83" s="138"/>
      <c r="BJ83" s="74">
        <v>1971</v>
      </c>
      <c r="BK83" s="103">
        <v>9.0903171803802252E-4</v>
      </c>
      <c r="BL83" s="103">
        <v>4.3800681829452515E-2</v>
      </c>
      <c r="BM83" s="103">
        <v>0.27263331413269043</v>
      </c>
      <c r="BN83" s="103">
        <v>0.68356597423553467</v>
      </c>
      <c r="BO83" s="103">
        <v>0.30002132058143616</v>
      </c>
      <c r="BP83" s="103">
        <v>0.1259649395942688</v>
      </c>
      <c r="BQ83" s="103">
        <v>0</v>
      </c>
      <c r="BR83" s="103">
        <v>0</v>
      </c>
      <c r="BS83" s="108">
        <f t="shared" si="27"/>
        <v>0.38354465365409851</v>
      </c>
      <c r="BT83" s="107">
        <v>2.2686731244903058E-4</v>
      </c>
      <c r="BU83" s="107">
        <v>0.20419801771640778</v>
      </c>
      <c r="BV83" s="107">
        <v>0.49188411235809326</v>
      </c>
      <c r="BW83" s="107">
        <v>0.30391788482666016</v>
      </c>
      <c r="BX83" s="107">
        <v>6.6537804901599884E-2</v>
      </c>
      <c r="BY83" s="107">
        <v>1.4141004532575607E-2</v>
      </c>
      <c r="BZ83" s="103">
        <f t="shared" si="28"/>
        <v>0.23738007992506027</v>
      </c>
      <c r="CA83" s="107">
        <v>0</v>
      </c>
      <c r="CB83" s="103">
        <v>7.9267725348472595E-2</v>
      </c>
      <c r="CC83" s="103">
        <v>0.53631740808486938</v>
      </c>
      <c r="CD83" s="103">
        <v>0.38441488146781921</v>
      </c>
      <c r="CE83" s="103">
        <v>9.3684859573841095E-2</v>
      </c>
      <c r="CF83" s="103">
        <v>2.0373716950416565E-2</v>
      </c>
      <c r="CG83" s="108">
        <f t="shared" si="29"/>
        <v>0.29073002189397812</v>
      </c>
      <c r="CH83" s="103"/>
      <c r="DF83" s="98">
        <v>0.20054794065261342</v>
      </c>
      <c r="DG83" s="97">
        <v>0.17378421953971254</v>
      </c>
      <c r="DH83" s="97">
        <v>2.6763721112900887E-2</v>
      </c>
      <c r="DI83" s="97">
        <v>0.16047185240313411</v>
      </c>
      <c r="DJ83" s="97">
        <v>2.0004238220949686E-2</v>
      </c>
      <c r="DK83" s="97">
        <v>9.9013073278245642E-3</v>
      </c>
      <c r="DL83" s="97">
        <v>1.017054593109184E-2</v>
      </c>
      <c r="DM83" s="96">
        <f t="shared" si="30"/>
        <v>2.0071853258916403E-2</v>
      </c>
      <c r="DN83" s="99">
        <v>0.45808815193861935</v>
      </c>
      <c r="DO83" s="99">
        <v>0.40256523131126709</v>
      </c>
      <c r="DP83" s="99">
        <v>5.5522920627352278E-2</v>
      </c>
      <c r="DQ83" s="99">
        <v>0.36592601984739304</v>
      </c>
      <c r="DR83" s="99">
        <v>5.4635245892281928E-2</v>
      </c>
      <c r="DS83" s="99">
        <v>1.4355476968313283E-2</v>
      </c>
      <c r="DT83" s="99">
        <v>2.3171415013520887E-2</v>
      </c>
      <c r="DU83" s="99">
        <f t="shared" si="31"/>
        <v>3.7526891981834169E-2</v>
      </c>
      <c r="DV83" s="102">
        <f t="shared" si="32"/>
        <v>0.43937895608926986</v>
      </c>
      <c r="DW83" s="101">
        <f t="shared" si="33"/>
        <v>0.2822123810945853</v>
      </c>
      <c r="DX83" s="101">
        <f t="shared" si="34"/>
        <v>0.15716657499468462</v>
      </c>
      <c r="DY83" s="101">
        <f t="shared" si="35"/>
        <v>0.19853063207119703</v>
      </c>
      <c r="DZ83" s="101">
        <f t="shared" si="36"/>
        <v>0.12270722100235966</v>
      </c>
      <c r="EA83" s="101">
        <f t="shared" si="37"/>
        <v>1.2592502229350728E-2</v>
      </c>
      <c r="EB83" s="101">
        <f t="shared" si="38"/>
        <v>0.10554859265523847</v>
      </c>
      <c r="EC83" s="100">
        <f t="shared" si="39"/>
        <v>0.1181410948845892</v>
      </c>
      <c r="ED83" s="99">
        <v>0.34135958476843742</v>
      </c>
      <c r="EE83" s="99">
        <v>0.23418038198237778</v>
      </c>
      <c r="EF83" s="99">
        <v>0.10717920278605966</v>
      </c>
      <c r="EG83" s="99">
        <v>0.17123633390292525</v>
      </c>
      <c r="EH83" s="99">
        <v>9.2504010389109506E-2</v>
      </c>
      <c r="EI83" s="99">
        <v>1.0155974140024761E-2</v>
      </c>
      <c r="EJ83" s="99">
        <v>6.7463258012613284E-2</v>
      </c>
      <c r="EK83" s="99">
        <f t="shared" si="40"/>
        <v>7.7619232152638051E-2</v>
      </c>
      <c r="EL83" s="98">
        <v>9.8019371320832438E-2</v>
      </c>
      <c r="EM83" s="97">
        <v>4.8031999112207499E-2</v>
      </c>
      <c r="EN83" s="97">
        <v>4.9987372208624953E-2</v>
      </c>
      <c r="EO83" s="97">
        <v>2.729429816827178E-2</v>
      </c>
      <c r="EP83" s="97">
        <v>3.0203210613250157E-2</v>
      </c>
      <c r="EQ83" s="97">
        <v>2.4365280893259671E-3</v>
      </c>
      <c r="ER83" s="97">
        <v>3.8085334642625181E-2</v>
      </c>
      <c r="ES83" s="96">
        <f t="shared" si="41"/>
        <v>4.0521862731951144E-2</v>
      </c>
      <c r="ET83" s="98">
        <v>3.0710283605321707E-2</v>
      </c>
      <c r="EU83" s="97">
        <v>8.4264773268935399E-3</v>
      </c>
      <c r="EV83" s="97">
        <v>2.2283806278428169E-2</v>
      </c>
      <c r="EW83" s="97">
        <v>4.5744278468191624E-3</v>
      </c>
      <c r="EX83" s="97">
        <v>5.5810491813516466E-3</v>
      </c>
      <c r="EY83" s="97">
        <v>4.1488201825287853E-4</v>
      </c>
      <c r="EZ83" s="97">
        <v>2.0139924490307104E-2</v>
      </c>
      <c r="FA83" s="96">
        <f t="shared" si="42"/>
        <v>2.0554806508559984E-2</v>
      </c>
      <c r="FB83" s="98">
        <v>6.7309089004993439E-2</v>
      </c>
      <c r="FC83" s="97">
        <v>3.9605520665645599E-2</v>
      </c>
      <c r="FD83" s="97">
        <v>2.770356647670269E-2</v>
      </c>
      <c r="FE83" s="97">
        <v>2.2719871252775192E-2</v>
      </c>
      <c r="FF83" s="97">
        <v>2.4622160941362381E-2</v>
      </c>
      <c r="FG83" s="97">
        <v>2.0216461271047592E-3</v>
      </c>
      <c r="FH83" s="97">
        <v>1.7945410683751106E-2</v>
      </c>
      <c r="FI83" s="96">
        <f t="shared" si="43"/>
        <v>1.9967056810855865E-2</v>
      </c>
      <c r="FJ83" s="74"/>
      <c r="FK83" s="61">
        <v>1971</v>
      </c>
      <c r="FL83" s="134">
        <v>0.20054794065261342</v>
      </c>
      <c r="FM83" s="133">
        <v>0.17378421953971254</v>
      </c>
      <c r="FN83" s="133">
        <v>2.6763721112900887E-2</v>
      </c>
      <c r="FO83" s="134">
        <v>0.45808815193861935</v>
      </c>
      <c r="FP83" s="133">
        <v>0.40256523131126709</v>
      </c>
      <c r="FQ83" s="132">
        <v>5.5522920627352278E-2</v>
      </c>
      <c r="FR83" s="133">
        <v>0.34135958476843742</v>
      </c>
      <c r="FS83" s="133">
        <v>0.23418038198237778</v>
      </c>
      <c r="FT83" s="133">
        <v>0.10717920278605966</v>
      </c>
      <c r="FU83" s="134">
        <v>9.8019371320832438E-2</v>
      </c>
      <c r="FV83" s="133">
        <v>4.8031999112207499E-2</v>
      </c>
      <c r="FW83" s="132">
        <v>4.9987372208624953E-2</v>
      </c>
      <c r="FX83" s="133">
        <v>3.0710283605321707E-2</v>
      </c>
      <c r="FY83" s="133">
        <v>8.4264773268935399E-3</v>
      </c>
      <c r="FZ83" s="132">
        <v>2.2283806278428169E-2</v>
      </c>
      <c r="GA83" s="133"/>
      <c r="GB83" s="133"/>
      <c r="GC83" s="143"/>
      <c r="GD83" s="127"/>
      <c r="GE83" s="127"/>
      <c r="GF83" s="127"/>
      <c r="GG83" s="127"/>
      <c r="GH83" s="127"/>
      <c r="GI83" s="127"/>
      <c r="GJ83" s="142"/>
      <c r="GK83" s="74">
        <v>1971</v>
      </c>
      <c r="GL83" s="150"/>
      <c r="GM83" s="140"/>
      <c r="GN83" s="140"/>
      <c r="GO83" s="140"/>
      <c r="GP83" s="139"/>
      <c r="GQ83" s="116"/>
      <c r="GR83" s="116"/>
      <c r="GS83" s="116"/>
      <c r="GT83" s="116"/>
      <c r="GU83" s="116"/>
      <c r="GZ83" s="138"/>
      <c r="HA83" s="138"/>
      <c r="HB83" s="138"/>
      <c r="HC83" s="138"/>
      <c r="HH83" s="148"/>
      <c r="HI83" s="61"/>
      <c r="HJ83" s="61"/>
      <c r="HK83" s="75"/>
      <c r="IE83" s="147"/>
      <c r="IF83" s="138"/>
      <c r="IG83" s="138"/>
      <c r="IH83" s="138"/>
      <c r="II83" s="146"/>
      <c r="IJ83" s="147"/>
      <c r="IK83" s="138"/>
      <c r="IL83" s="138"/>
      <c r="IM83" s="138"/>
      <c r="IN83" s="138"/>
      <c r="IO83" s="146"/>
      <c r="IP83" s="147"/>
      <c r="IQ83" s="138"/>
      <c r="IR83" s="138"/>
      <c r="IS83" s="138"/>
      <c r="IT83" s="138"/>
      <c r="IU83" s="146"/>
      <c r="IW83">
        <v>1975</v>
      </c>
      <c r="IX83" s="76">
        <v>0.66489416360855103</v>
      </c>
      <c r="IY83" s="76">
        <v>0.54928940534591675</v>
      </c>
      <c r="IZ83" s="118">
        <v>0.33094441890716553</v>
      </c>
      <c r="JA83" s="114">
        <v>0.29233789443969727</v>
      </c>
      <c r="JB83" s="114">
        <v>0.28675639629364014</v>
      </c>
      <c r="JC83" s="114">
        <v>0.18681147694587708</v>
      </c>
      <c r="JD83" s="114">
        <v>8.863714337348938E-2</v>
      </c>
      <c r="JE83" s="114">
        <v>6.3908033072948456E-2</v>
      </c>
    </row>
    <row r="84" spans="1:265" x14ac:dyDescent="0.3">
      <c r="A84" s="74">
        <v>1972</v>
      </c>
      <c r="B84" s="123">
        <v>20.0839</v>
      </c>
      <c r="C84" s="123">
        <v>16.326706209866689</v>
      </c>
      <c r="D84" s="121">
        <f t="shared" si="14"/>
        <v>0.81292508974186728</v>
      </c>
      <c r="E84" s="122">
        <v>0.58741820827738045</v>
      </c>
      <c r="F84" s="122">
        <v>0.10477973592525565</v>
      </c>
      <c r="G84" s="122">
        <v>0.10573359539653998</v>
      </c>
      <c r="H84" s="122">
        <v>0.22550688146448691</v>
      </c>
      <c r="I84" s="122">
        <v>3.1657198054162783E-2</v>
      </c>
      <c r="J84" s="121">
        <v>0.19384968341032416</v>
      </c>
      <c r="K84" s="120">
        <f t="shared" si="15"/>
        <v>-0.21051333132179573</v>
      </c>
      <c r="L84">
        <v>1972</v>
      </c>
      <c r="M84" s="119">
        <v>77.487055954745529</v>
      </c>
      <c r="N84" s="119">
        <v>18.789400000000001</v>
      </c>
      <c r="O84" s="119">
        <v>4.7738559547455228</v>
      </c>
      <c r="P84" s="78">
        <f t="shared" si="17"/>
        <v>0</v>
      </c>
      <c r="Q84" s="118">
        <f t="shared" si="18"/>
        <v>8.1329584241422698E-2</v>
      </c>
      <c r="R84" s="78">
        <f>0</f>
        <v>0</v>
      </c>
      <c r="S84" s="78">
        <f t="shared" si="19"/>
        <v>0</v>
      </c>
      <c r="T84" s="78">
        <f t="shared" si="20"/>
        <v>0</v>
      </c>
      <c r="U84" s="78">
        <f t="shared" si="21"/>
        <v>0</v>
      </c>
      <c r="V84" s="144">
        <f t="shared" si="22"/>
        <v>0</v>
      </c>
      <c r="W84" s="117">
        <f t="shared" si="23"/>
        <v>6.1608431187959702E-2</v>
      </c>
      <c r="X84" s="117">
        <f t="shared" si="24"/>
        <v>0.24248437069248704</v>
      </c>
      <c r="Y84" s="116">
        <f t="shared" si="25"/>
        <v>0.69590719811955326</v>
      </c>
      <c r="Z84" s="114">
        <f t="shared" si="26"/>
        <v>1</v>
      </c>
      <c r="AA84" s="74">
        <v>1972</v>
      </c>
      <c r="AB84" s="114">
        <v>9.6472851932048798E-2</v>
      </c>
      <c r="AC84" s="114">
        <v>0.51751536130905151</v>
      </c>
      <c r="AD84" s="114">
        <v>0.3860117495059967</v>
      </c>
      <c r="AE84" s="114">
        <v>0.10288511216640472</v>
      </c>
      <c r="AF84" s="115">
        <v>0.17854316532611847</v>
      </c>
      <c r="AG84" s="115">
        <v>0.48096427321434021</v>
      </c>
      <c r="AH84" s="115">
        <v>0.34049254655838013</v>
      </c>
      <c r="AI84" s="115">
        <v>8.7371066212654114E-2</v>
      </c>
      <c r="AJ84" s="115">
        <v>0.12012999504804611</v>
      </c>
      <c r="AK84" s="115">
        <v>0.49006554484367371</v>
      </c>
      <c r="AL84" s="115">
        <v>0.38980445265769958</v>
      </c>
      <c r="AM84" s="115">
        <v>0.11208534240722656</v>
      </c>
      <c r="AN84" s="115">
        <v>3.2552856951951981E-2</v>
      </c>
      <c r="AO84" s="114">
        <v>0.20729827880859375</v>
      </c>
      <c r="AP84" s="114">
        <v>0.45861461758613586</v>
      </c>
      <c r="AQ84" s="114">
        <v>0.33408710360527039</v>
      </c>
      <c r="AR84" s="114">
        <v>9.3814760446548462E-2</v>
      </c>
      <c r="AS84" s="114">
        <f t="shared" si="13"/>
        <v>0.24027234315872192</v>
      </c>
      <c r="AT84" s="114">
        <v>2.9630962759256363E-2</v>
      </c>
      <c r="AU84" s="111">
        <v>21624.86475617762</v>
      </c>
      <c r="AV84" s="57">
        <v>0.2023898362822365</v>
      </c>
      <c r="AW84" s="57">
        <v>0.45101737310324097</v>
      </c>
      <c r="AX84" s="57">
        <v>0.34659279061452253</v>
      </c>
      <c r="AY84" s="57">
        <v>0.11084715268225409</v>
      </c>
      <c r="AZ84" s="57">
        <f t="shared" si="11"/>
        <v>0.23574563793226844</v>
      </c>
      <c r="BA84" s="112">
        <v>38025.598086314196</v>
      </c>
      <c r="BB84" s="111">
        <f>DataG10.6!BA84*$BF$26</f>
        <v>31137.337044174554</v>
      </c>
      <c r="BC84" s="57">
        <f t="shared" si="12"/>
        <v>0.69449949189612503</v>
      </c>
      <c r="BD84" s="110">
        <v>0.71571087801612021</v>
      </c>
      <c r="BI84" s="138"/>
      <c r="BJ84" s="74">
        <v>1972</v>
      </c>
      <c r="BK84" s="103">
        <v>9.8038592841476202E-4</v>
      </c>
      <c r="BL84" s="103">
        <v>4.5310948044061661E-2</v>
      </c>
      <c r="BM84" s="103">
        <v>0.27159559726715088</v>
      </c>
      <c r="BN84" s="103">
        <v>0.68309342861175537</v>
      </c>
      <c r="BO84" s="103">
        <v>0.29620999097824097</v>
      </c>
      <c r="BP84" s="103">
        <v>0.12292587012052536</v>
      </c>
      <c r="BQ84" s="103">
        <v>0</v>
      </c>
      <c r="BR84" s="103">
        <v>0</v>
      </c>
      <c r="BS84" s="108">
        <f t="shared" si="27"/>
        <v>0.3868834376335144</v>
      </c>
      <c r="BT84" s="107">
        <v>4.295536782592535E-4</v>
      </c>
      <c r="BU84" s="107">
        <v>0.20797893404960632</v>
      </c>
      <c r="BV84" s="107">
        <v>0.4898064136505127</v>
      </c>
      <c r="BW84" s="107">
        <v>0.30221465229988098</v>
      </c>
      <c r="BX84" s="107">
        <v>6.6815435886383057E-2</v>
      </c>
      <c r="BY84" s="107">
        <v>1.4352750033140182E-2</v>
      </c>
      <c r="BZ84" s="103">
        <f t="shared" si="28"/>
        <v>0.23539921641349792</v>
      </c>
      <c r="CA84" s="107">
        <v>0</v>
      </c>
      <c r="CB84" s="103">
        <v>8.4900699555873871E-2</v>
      </c>
      <c r="CC84" s="103">
        <v>0.53373980522155762</v>
      </c>
      <c r="CD84" s="103">
        <v>0.38135948777198792</v>
      </c>
      <c r="CE84" s="103">
        <v>9.3971401453018188E-2</v>
      </c>
      <c r="CF84" s="103">
        <v>2.0626278594136238E-2</v>
      </c>
      <c r="CG84" s="108">
        <f t="shared" si="29"/>
        <v>0.28738808631896973</v>
      </c>
      <c r="CH84" s="103"/>
      <c r="DF84" s="98">
        <v>0.20390235823250791</v>
      </c>
      <c r="DG84" s="97">
        <v>0.17648791850725612</v>
      </c>
      <c r="DH84" s="97">
        <v>2.741443972525183E-2</v>
      </c>
      <c r="DI84" s="97">
        <v>0.16207210504217073</v>
      </c>
      <c r="DJ84" s="97">
        <v>2.1657917525405496E-2</v>
      </c>
      <c r="DK84" s="97">
        <v>9.5447925807651927E-3</v>
      </c>
      <c r="DL84" s="97">
        <v>1.0627543869712397E-2</v>
      </c>
      <c r="DM84" s="96">
        <f t="shared" si="30"/>
        <v>2.0172336450477592E-2</v>
      </c>
      <c r="DN84" s="99">
        <v>0.45677440125183555</v>
      </c>
      <c r="DO84" s="99">
        <v>0.40205553678139749</v>
      </c>
      <c r="DP84" s="99">
        <v>5.4718864470437986E-2</v>
      </c>
      <c r="DQ84" s="99">
        <v>0.36478640884160995</v>
      </c>
      <c r="DR84" s="99">
        <v>5.5532589278412328E-2</v>
      </c>
      <c r="DS84" s="99">
        <v>1.3488381221180335E-2</v>
      </c>
      <c r="DT84" s="99">
        <v>2.2967020155599024E-2</v>
      </c>
      <c r="DU84" s="99">
        <f t="shared" si="31"/>
        <v>3.6455401376779356E-2</v>
      </c>
      <c r="DV84" s="102">
        <f t="shared" si="32"/>
        <v>0.43648234421234305</v>
      </c>
      <c r="DW84" s="101">
        <f t="shared" si="33"/>
        <v>0.28398303744254622</v>
      </c>
      <c r="DX84" s="101">
        <f t="shared" si="34"/>
        <v>0.15249930676979687</v>
      </c>
      <c r="DY84" s="101">
        <f t="shared" si="35"/>
        <v>0.19945425819605589</v>
      </c>
      <c r="DZ84" s="101">
        <f t="shared" si="36"/>
        <v>0.12376070366368565</v>
      </c>
      <c r="EA84" s="101">
        <f t="shared" si="37"/>
        <v>1.1908230466621567E-2</v>
      </c>
      <c r="EB84" s="101">
        <f t="shared" si="38"/>
        <v>0.10135914235911227</v>
      </c>
      <c r="EC84" s="100">
        <f t="shared" si="39"/>
        <v>0.11326737282573383</v>
      </c>
      <c r="ED84" s="99">
        <v>0.33931489832963241</v>
      </c>
      <c r="EE84" s="99">
        <v>0.23505320642447891</v>
      </c>
      <c r="EF84" s="99">
        <v>0.1042616919051535</v>
      </c>
      <c r="EG84" s="99">
        <v>0.17186962207779288</v>
      </c>
      <c r="EH84" s="99">
        <v>9.2723455712195535E-2</v>
      </c>
      <c r="EI84" s="99">
        <v>9.610951857186939E-3</v>
      </c>
      <c r="EJ84" s="99">
        <v>6.5110859637305618E-2</v>
      </c>
      <c r="EK84" s="99">
        <f t="shared" si="40"/>
        <v>7.4721811494492557E-2</v>
      </c>
      <c r="EL84" s="98">
        <v>9.716744588271066E-2</v>
      </c>
      <c r="EM84" s="97">
        <v>4.8929831018067291E-2</v>
      </c>
      <c r="EN84" s="97">
        <v>4.8237614864643369E-2</v>
      </c>
      <c r="EO84" s="97">
        <v>2.7584636118263006E-2</v>
      </c>
      <c r="EP84" s="97">
        <v>3.1037247951490109E-2</v>
      </c>
      <c r="EQ84" s="97">
        <v>2.2972786094346267E-3</v>
      </c>
      <c r="ER84" s="97">
        <v>3.6248282721806649E-2</v>
      </c>
      <c r="ES84" s="96">
        <f t="shared" si="41"/>
        <v>3.8545561331241276E-2</v>
      </c>
      <c r="ET84" s="98">
        <v>3.0010252495189033E-2</v>
      </c>
      <c r="EU84" s="97">
        <v>8.6383286298499298E-3</v>
      </c>
      <c r="EV84" s="97">
        <v>2.1371923865339103E-2</v>
      </c>
      <c r="EW84" s="97">
        <v>4.670772235840559E-3</v>
      </c>
      <c r="EX84" s="97">
        <v>5.7372078496780226E-3</v>
      </c>
      <c r="EY84" s="97">
        <v>4.1942899968703423E-4</v>
      </c>
      <c r="EZ84" s="97">
        <v>1.9182843411644206E-2</v>
      </c>
      <c r="FA84" s="96">
        <f t="shared" si="42"/>
        <v>1.960227241133124E-2</v>
      </c>
      <c r="FB84" s="98">
        <v>6.7157194018363953E-2</v>
      </c>
      <c r="FC84" s="97">
        <v>4.0291503071784973E-2</v>
      </c>
      <c r="FD84" s="97">
        <v>2.6865690946578979E-2</v>
      </c>
      <c r="FE84" s="97">
        <v>2.2913863882422447E-2</v>
      </c>
      <c r="FF84" s="97">
        <v>2.53000408411026E-2</v>
      </c>
      <c r="FG84" s="97">
        <v>1.8778495723381639E-3</v>
      </c>
      <c r="FH84" s="97">
        <v>1.7065439373254776E-2</v>
      </c>
      <c r="FI84" s="96">
        <f t="shared" si="43"/>
        <v>1.894328894559294E-2</v>
      </c>
      <c r="FJ84" s="74"/>
      <c r="FK84" s="61">
        <v>1972</v>
      </c>
      <c r="FL84" s="134">
        <v>0.20390235823250791</v>
      </c>
      <c r="FM84" s="133">
        <v>0.17648791850725612</v>
      </c>
      <c r="FN84" s="133">
        <v>2.741443972525183E-2</v>
      </c>
      <c r="FO84" s="134">
        <v>0.45677440125183555</v>
      </c>
      <c r="FP84" s="133">
        <v>0.40205553678139749</v>
      </c>
      <c r="FQ84" s="132">
        <v>5.4718864470437986E-2</v>
      </c>
      <c r="FR84" s="133">
        <v>0.33931489832963241</v>
      </c>
      <c r="FS84" s="133">
        <v>0.23505320642447891</v>
      </c>
      <c r="FT84" s="133">
        <v>0.1042616919051535</v>
      </c>
      <c r="FU84" s="134">
        <v>9.716744588271066E-2</v>
      </c>
      <c r="FV84" s="133">
        <v>4.8929831018067291E-2</v>
      </c>
      <c r="FW84" s="132">
        <v>4.8237614864643369E-2</v>
      </c>
      <c r="FX84" s="133">
        <v>3.0010252495189033E-2</v>
      </c>
      <c r="FY84" s="133">
        <v>8.6383286298499298E-3</v>
      </c>
      <c r="FZ84" s="132">
        <v>2.1371923865339103E-2</v>
      </c>
      <c r="GA84" s="133"/>
      <c r="GB84" s="133"/>
      <c r="GC84" s="143"/>
      <c r="GD84" s="127"/>
      <c r="GE84" s="127"/>
      <c r="GF84" s="127"/>
      <c r="GG84" s="127"/>
      <c r="GH84" s="127"/>
      <c r="GI84" s="127"/>
      <c r="GJ84" s="142"/>
      <c r="GK84" s="74">
        <v>1972</v>
      </c>
      <c r="GL84" s="150"/>
      <c r="GM84" s="140"/>
      <c r="GN84" s="140"/>
      <c r="GO84" s="140"/>
      <c r="GP84" s="139"/>
      <c r="GQ84" s="116"/>
      <c r="GR84" s="116"/>
      <c r="GS84" s="116"/>
      <c r="GT84" s="116"/>
      <c r="GU84" s="116"/>
      <c r="GZ84" s="138"/>
      <c r="HA84" s="138"/>
      <c r="HB84" s="138"/>
      <c r="HC84" s="138"/>
      <c r="HH84" s="148"/>
      <c r="HI84" s="61"/>
      <c r="HJ84" s="61"/>
      <c r="HK84" s="75"/>
      <c r="IE84" s="147"/>
      <c r="IF84" s="138"/>
      <c r="IG84" s="138"/>
      <c r="IH84" s="138"/>
      <c r="II84" s="146"/>
      <c r="IJ84" s="147"/>
      <c r="IK84" s="138"/>
      <c r="IL84" s="138"/>
      <c r="IM84" s="138"/>
      <c r="IN84" s="138"/>
      <c r="IO84" s="146"/>
      <c r="IP84" s="147"/>
      <c r="IQ84" s="138"/>
      <c r="IR84" s="138"/>
      <c r="IS84" s="138"/>
      <c r="IT84" s="138"/>
      <c r="IU84" s="146"/>
      <c r="IW84">
        <v>1976</v>
      </c>
      <c r="IX84" s="76">
        <v>0.66112112998962402</v>
      </c>
      <c r="IY84" s="76">
        <v>0.54128360748291016</v>
      </c>
      <c r="IZ84" s="118">
        <v>0.32679072022438049</v>
      </c>
      <c r="JA84" s="114">
        <v>0.28735733032226563</v>
      </c>
      <c r="JB84" s="114">
        <v>0.28599399328231812</v>
      </c>
      <c r="JC84" s="114">
        <v>0.18303044140338898</v>
      </c>
      <c r="JD84" s="114">
        <v>8.974437415599823E-2</v>
      </c>
      <c r="JE84" s="114">
        <v>6.2545120716094971E-2</v>
      </c>
    </row>
    <row r="85" spans="1:265" x14ac:dyDescent="0.3">
      <c r="A85" s="74">
        <v>1973</v>
      </c>
      <c r="B85" s="123">
        <v>22.851399999999998</v>
      </c>
      <c r="C85" s="123">
        <v>18.003387356735495</v>
      </c>
      <c r="D85" s="121">
        <f t="shared" si="14"/>
        <v>0.78784614320065716</v>
      </c>
      <c r="E85" s="122">
        <v>0.56859510381997136</v>
      </c>
      <c r="F85" s="122">
        <v>0.11334800008141686</v>
      </c>
      <c r="G85" s="122">
        <v>0.13982947915949331</v>
      </c>
      <c r="H85" s="122">
        <v>0.21925103938068577</v>
      </c>
      <c r="I85" s="122">
        <v>3.2947653097840833E-2</v>
      </c>
      <c r="J85" s="121">
        <v>0.1863033862828449</v>
      </c>
      <c r="K85" s="120">
        <f t="shared" si="15"/>
        <v>-0.25317747924091016</v>
      </c>
      <c r="L85">
        <v>1973</v>
      </c>
      <c r="M85" s="119">
        <v>89.269949461849578</v>
      </c>
      <c r="N85" s="119">
        <v>21.394900000000003</v>
      </c>
      <c r="O85" s="119">
        <v>5.6616494618495929</v>
      </c>
      <c r="P85" s="78">
        <f t="shared" si="17"/>
        <v>0</v>
      </c>
      <c r="Q85" s="118">
        <f t="shared" si="18"/>
        <v>8.3412822631264941E-2</v>
      </c>
      <c r="R85" s="78">
        <f>0</f>
        <v>0</v>
      </c>
      <c r="S85" s="78">
        <f t="shared" si="19"/>
        <v>0</v>
      </c>
      <c r="T85" s="78">
        <f t="shared" si="20"/>
        <v>0</v>
      </c>
      <c r="U85" s="78">
        <f t="shared" si="21"/>
        <v>0</v>
      </c>
      <c r="V85" s="144">
        <f t="shared" si="22"/>
        <v>0</v>
      </c>
      <c r="W85" s="117">
        <f t="shared" si="23"/>
        <v>6.3421672085399311E-2</v>
      </c>
      <c r="X85" s="117">
        <f t="shared" si="24"/>
        <v>0.23966519673166536</v>
      </c>
      <c r="Y85" s="116">
        <f t="shared" si="25"/>
        <v>0.6969131311829353</v>
      </c>
      <c r="Z85" s="114">
        <f t="shared" si="26"/>
        <v>1</v>
      </c>
      <c r="AA85" s="74">
        <v>1973</v>
      </c>
      <c r="AB85" s="114">
        <v>0.10054192692041397</v>
      </c>
      <c r="AC85" s="114">
        <v>0.51735597848892212</v>
      </c>
      <c r="AD85" s="114">
        <v>0.38210207223892212</v>
      </c>
      <c r="AE85" s="114">
        <v>0.10246485471725464</v>
      </c>
      <c r="AF85" s="115">
        <v>0.18023885786533356</v>
      </c>
      <c r="AG85" s="115">
        <v>0.48097997903823853</v>
      </c>
      <c r="AH85" s="115">
        <v>0.33878114819526672</v>
      </c>
      <c r="AI85" s="115">
        <v>8.7601430714130402E-2</v>
      </c>
      <c r="AJ85" s="115">
        <v>0.12415780872106552</v>
      </c>
      <c r="AK85" s="115">
        <v>0.48896032571792603</v>
      </c>
      <c r="AL85" s="115">
        <v>0.38688185811042786</v>
      </c>
      <c r="AM85" s="115">
        <v>0.11232084035873413</v>
      </c>
      <c r="AN85" s="115">
        <v>3.3409703522920609E-2</v>
      </c>
      <c r="AO85" s="114">
        <v>0.20262153446674347</v>
      </c>
      <c r="AP85" s="114">
        <v>0.45639753341674805</v>
      </c>
      <c r="AQ85" s="114">
        <v>0.34098091721534729</v>
      </c>
      <c r="AR85" s="114">
        <v>9.945610910654068E-2</v>
      </c>
      <c r="AS85" s="114">
        <f t="shared" si="13"/>
        <v>0.24152480810880661</v>
      </c>
      <c r="AT85" s="114">
        <v>3.2817527651786804E-2</v>
      </c>
      <c r="AU85" s="111">
        <v>22677.398937553549</v>
      </c>
      <c r="AV85" s="57">
        <v>0.20379538833367405</v>
      </c>
      <c r="AW85" s="57">
        <v>0.4495677484319458</v>
      </c>
      <c r="AX85" s="57">
        <v>0.34663686323438014</v>
      </c>
      <c r="AY85" s="57">
        <v>0.10920314674876863</v>
      </c>
      <c r="AZ85" s="57">
        <f t="shared" si="11"/>
        <v>0.23743371648561151</v>
      </c>
      <c r="BA85" s="112">
        <v>39612.405820617008</v>
      </c>
      <c r="BB85" s="111">
        <f>DataG10.6!BA85*$BF$26</f>
        <v>32436.69773102388</v>
      </c>
      <c r="BC85" s="57">
        <f t="shared" si="12"/>
        <v>0.69912785591191329</v>
      </c>
      <c r="BD85" s="110">
        <v>0.74240481330617814</v>
      </c>
      <c r="BI85" s="138"/>
      <c r="BJ85" s="74">
        <v>1973</v>
      </c>
      <c r="BK85" s="103">
        <v>1.2515095295384526E-3</v>
      </c>
      <c r="BL85" s="103">
        <v>4.8622783273458481E-2</v>
      </c>
      <c r="BM85" s="103">
        <v>0.26013526320457458</v>
      </c>
      <c r="BN85" s="103">
        <v>0.69124191999435425</v>
      </c>
      <c r="BO85" s="103">
        <v>0.3071654736995697</v>
      </c>
      <c r="BP85" s="103">
        <v>0.12886799871921539</v>
      </c>
      <c r="BQ85" s="103">
        <v>0</v>
      </c>
      <c r="BR85" s="103">
        <v>0</v>
      </c>
      <c r="BS85" s="108">
        <f t="shared" si="27"/>
        <v>0.38407644629478455</v>
      </c>
      <c r="BT85" s="107">
        <v>6.219439092092216E-4</v>
      </c>
      <c r="BU85" s="107">
        <v>0.21131965517997742</v>
      </c>
      <c r="BV85" s="107">
        <v>0.4894925057888031</v>
      </c>
      <c r="BW85" s="107">
        <v>0.29918783903121948</v>
      </c>
      <c r="BX85" s="107">
        <v>6.61807581782341E-2</v>
      </c>
      <c r="BY85" s="107">
        <v>1.4272676780819893E-2</v>
      </c>
      <c r="BZ85" s="103">
        <f t="shared" si="28"/>
        <v>0.23300708085298538</v>
      </c>
      <c r="CA85" s="107">
        <v>0</v>
      </c>
      <c r="CB85" s="103">
        <v>9.0190708637237549E-2</v>
      </c>
      <c r="CC85" s="103">
        <v>0.53362643718719482</v>
      </c>
      <c r="CD85" s="103">
        <v>0.37618285417556763</v>
      </c>
      <c r="CE85" s="103">
        <v>9.2880882322788239E-2</v>
      </c>
      <c r="CF85" s="103">
        <v>2.0440638065338135E-2</v>
      </c>
      <c r="CG85" s="108">
        <f t="shared" si="29"/>
        <v>0.28330197185277939</v>
      </c>
      <c r="CH85" s="103"/>
      <c r="DF85" s="98">
        <v>0.20685070841123193</v>
      </c>
      <c r="DG85" s="97">
        <v>0.17895697537467764</v>
      </c>
      <c r="DH85" s="97">
        <v>2.7893733036554302E-2</v>
      </c>
      <c r="DI85" s="97">
        <v>0.16442397882929072</v>
      </c>
      <c r="DJ85" s="97">
        <v>2.1832749924022316E-2</v>
      </c>
      <c r="DK85" s="97">
        <v>7.8252152037200338E-3</v>
      </c>
      <c r="DL85" s="97">
        <v>1.2768767121992933E-2</v>
      </c>
      <c r="DM85" s="96">
        <f t="shared" si="30"/>
        <v>2.0593982325712967E-2</v>
      </c>
      <c r="DN85" s="99">
        <v>0.45525377383436205</v>
      </c>
      <c r="DO85" s="99">
        <v>0.40133375481382716</v>
      </c>
      <c r="DP85" s="99">
        <v>5.3920019020534789E-2</v>
      </c>
      <c r="DQ85" s="99">
        <v>0.36591179668903351</v>
      </c>
      <c r="DR85" s="99">
        <v>5.2752412815654168E-2</v>
      </c>
      <c r="DS85" s="99">
        <v>1.0780234849491949E-2</v>
      </c>
      <c r="DT85" s="99">
        <v>2.5809333168078846E-2</v>
      </c>
      <c r="DU85" s="99">
        <f t="shared" si="31"/>
        <v>3.6589568017570795E-2</v>
      </c>
      <c r="DV85" s="102">
        <f t="shared" si="32"/>
        <v>0.43581347764978268</v>
      </c>
      <c r="DW85" s="101">
        <f t="shared" si="33"/>
        <v>0.28120047163567374</v>
      </c>
      <c r="DX85" s="101">
        <f t="shared" si="34"/>
        <v>0.15461300601410885</v>
      </c>
      <c r="DY85" s="101">
        <f t="shared" si="35"/>
        <v>0.2014238154515624</v>
      </c>
      <c r="DZ85" s="101">
        <f t="shared" si="36"/>
        <v>0.11665008383397743</v>
      </c>
      <c r="EA85" s="101">
        <f t="shared" si="37"/>
        <v>9.5795347675484109E-3</v>
      </c>
      <c r="EB85" s="101">
        <f t="shared" si="38"/>
        <v>0.10816004724204568</v>
      </c>
      <c r="EC85" s="100">
        <f t="shared" si="39"/>
        <v>0.1177395820095941</v>
      </c>
      <c r="ED85" s="99">
        <v>0.33788981738809887</v>
      </c>
      <c r="EE85" s="99">
        <v>0.23263453316106542</v>
      </c>
      <c r="EF85" s="99">
        <v>0.1052552842270334</v>
      </c>
      <c r="EG85" s="99">
        <v>0.17338379798457026</v>
      </c>
      <c r="EH85" s="99">
        <v>8.6845774382899921E-2</v>
      </c>
      <c r="EI85" s="99">
        <v>7.7370416170237611E-3</v>
      </c>
      <c r="EJ85" s="99">
        <v>6.9923206776714347E-2</v>
      </c>
      <c r="EK85" s="99">
        <f t="shared" si="40"/>
        <v>7.7660248393738113E-2</v>
      </c>
      <c r="EL85" s="98">
        <v>9.7923660261683809E-2</v>
      </c>
      <c r="EM85" s="97">
        <v>4.8565938474608342E-2</v>
      </c>
      <c r="EN85" s="97">
        <v>4.9357721787075461E-2</v>
      </c>
      <c r="EO85" s="97">
        <v>2.804001746699214E-2</v>
      </c>
      <c r="EP85" s="97">
        <v>2.9804309451077517E-2</v>
      </c>
      <c r="EQ85" s="97">
        <v>1.84249315052465E-3</v>
      </c>
      <c r="ER85" s="97">
        <v>3.8236840465331337E-2</v>
      </c>
      <c r="ES85" s="96">
        <f t="shared" si="41"/>
        <v>4.0079333615855986E-2</v>
      </c>
      <c r="ET85" s="98">
        <v>3.0906255822015317E-2</v>
      </c>
      <c r="EU85" s="97">
        <v>8.6223517240916602E-3</v>
      </c>
      <c r="EV85" s="97">
        <v>2.2283904097923656E-2</v>
      </c>
      <c r="EW85" s="97">
        <v>4.8045744188129902E-3</v>
      </c>
      <c r="EX85" s="97">
        <v>5.5112125208880989E-3</v>
      </c>
      <c r="EY85" s="97">
        <v>3.5933887863201443E-4</v>
      </c>
      <c r="EZ85" s="97">
        <v>2.0231129980392337E-2</v>
      </c>
      <c r="FA85" s="96">
        <f t="shared" si="42"/>
        <v>2.0590468859024352E-2</v>
      </c>
      <c r="FB85" s="98">
        <v>6.7017406225204468E-2</v>
      </c>
      <c r="FC85" s="97">
        <v>3.994358703494072E-2</v>
      </c>
      <c r="FD85" s="97">
        <v>2.7073817327618599E-2</v>
      </c>
      <c r="FE85" s="97">
        <v>2.3235443979501724E-2</v>
      </c>
      <c r="FF85" s="97">
        <v>2.4293096736073494E-2</v>
      </c>
      <c r="FG85" s="97">
        <v>1.4831542503088713E-3</v>
      </c>
      <c r="FH85" s="97">
        <v>1.800571009516716E-2</v>
      </c>
      <c r="FI85" s="96">
        <f t="shared" si="43"/>
        <v>1.9488864345476031E-2</v>
      </c>
      <c r="FJ85" s="74"/>
      <c r="FK85" s="61">
        <v>1973</v>
      </c>
      <c r="FL85" s="134">
        <v>0.20685070841123193</v>
      </c>
      <c r="FM85" s="133">
        <v>0.17895697537467764</v>
      </c>
      <c r="FN85" s="133">
        <v>2.7893733036554302E-2</v>
      </c>
      <c r="FO85" s="134">
        <v>0.45525377383436205</v>
      </c>
      <c r="FP85" s="133">
        <v>0.40133375481382716</v>
      </c>
      <c r="FQ85" s="132">
        <v>5.3920019020534789E-2</v>
      </c>
      <c r="FR85" s="133">
        <v>0.33788981738809887</v>
      </c>
      <c r="FS85" s="133">
        <v>0.23263453316106542</v>
      </c>
      <c r="FT85" s="133">
        <v>0.1052552842270334</v>
      </c>
      <c r="FU85" s="134">
        <v>9.7923660261683809E-2</v>
      </c>
      <c r="FV85" s="133">
        <v>4.8565938474608342E-2</v>
      </c>
      <c r="FW85" s="132">
        <v>4.9357721787075461E-2</v>
      </c>
      <c r="FX85" s="133">
        <v>3.0906255822015317E-2</v>
      </c>
      <c r="FY85" s="133">
        <v>8.6223517240916602E-3</v>
      </c>
      <c r="FZ85" s="132">
        <v>2.2283904097923656E-2</v>
      </c>
      <c r="GA85" s="133"/>
      <c r="GB85" s="133"/>
      <c r="GC85" s="143"/>
      <c r="GD85" s="127"/>
      <c r="GE85" s="127"/>
      <c r="GF85" s="127"/>
      <c r="GG85" s="127"/>
      <c r="GH85" s="127"/>
      <c r="GI85" s="127"/>
      <c r="GJ85" s="142"/>
      <c r="GK85" s="74">
        <v>1973</v>
      </c>
      <c r="GL85" s="150"/>
      <c r="GM85" s="140"/>
      <c r="GN85" s="140"/>
      <c r="GO85" s="140"/>
      <c r="GP85" s="139"/>
      <c r="GQ85" s="116"/>
      <c r="GR85" s="116"/>
      <c r="GS85" s="116"/>
      <c r="GT85" s="116"/>
      <c r="GU85" s="116"/>
      <c r="GZ85" s="138"/>
      <c r="HA85" s="138"/>
      <c r="HB85" s="138"/>
      <c r="HC85" s="138"/>
      <c r="HH85" s="148"/>
      <c r="HI85" s="61"/>
      <c r="HJ85" s="61"/>
      <c r="HK85" s="75"/>
      <c r="IE85" s="147"/>
      <c r="IF85" s="138"/>
      <c r="IG85" s="138"/>
      <c r="IH85" s="138"/>
      <c r="II85" s="146"/>
      <c r="IJ85" s="147"/>
      <c r="IK85" s="138"/>
      <c r="IL85" s="138"/>
      <c r="IM85" s="138"/>
      <c r="IN85" s="138"/>
      <c r="IO85" s="146"/>
      <c r="IP85" s="147"/>
      <c r="IQ85" s="138"/>
      <c r="IR85" s="138"/>
      <c r="IS85" s="138"/>
      <c r="IT85" s="138"/>
      <c r="IU85" s="146"/>
      <c r="IW85">
        <v>1977</v>
      </c>
      <c r="IX85" s="76">
        <v>0.66277593374252319</v>
      </c>
      <c r="IY85" s="76">
        <v>0.53241473436355591</v>
      </c>
      <c r="IZ85" s="118">
        <v>0.31233611702919006</v>
      </c>
      <c r="JA85" s="114">
        <v>0.28285863995552063</v>
      </c>
      <c r="JB85" s="114">
        <v>0.28962200880050659</v>
      </c>
      <c r="JC85" s="114">
        <v>0.17867012321949005</v>
      </c>
      <c r="JD85" s="114">
        <v>8.4938645362854004E-2</v>
      </c>
      <c r="JE85" s="114">
        <v>6.1379466205835342E-2</v>
      </c>
    </row>
    <row r="86" spans="1:265" x14ac:dyDescent="0.3">
      <c r="A86" s="74">
        <v>1974</v>
      </c>
      <c r="B86" s="123">
        <v>24.609200000000005</v>
      </c>
      <c r="C86" s="123">
        <v>21.774947168203422</v>
      </c>
      <c r="D86" s="121">
        <f t="shared" si="14"/>
        <v>0.88482954213072418</v>
      </c>
      <c r="E86" s="122">
        <v>0.65124797090419595</v>
      </c>
      <c r="F86" s="122">
        <v>0.16240607151575956</v>
      </c>
      <c r="G86" s="122">
        <v>6.6620288405453254E-2</v>
      </c>
      <c r="H86" s="122">
        <v>0.23358157122652803</v>
      </c>
      <c r="I86" s="122">
        <v>3.6108447247370896E-2</v>
      </c>
      <c r="J86" s="121">
        <v>0.19747312397915714</v>
      </c>
      <c r="K86" s="120">
        <f t="shared" si="15"/>
        <v>-0.22902635992121262</v>
      </c>
      <c r="L86">
        <v>1974</v>
      </c>
      <c r="M86" s="119">
        <v>106.81953423377644</v>
      </c>
      <c r="N86" s="119">
        <v>25.675799999999995</v>
      </c>
      <c r="O86" s="119">
        <v>6.7570342337764329</v>
      </c>
      <c r="P86" s="78">
        <f t="shared" si="17"/>
        <v>0</v>
      </c>
      <c r="Q86" s="118">
        <f t="shared" si="18"/>
        <v>8.3272409109362719E-2</v>
      </c>
      <c r="R86" s="78">
        <f>0</f>
        <v>0</v>
      </c>
      <c r="S86" s="78">
        <f t="shared" si="19"/>
        <v>0</v>
      </c>
      <c r="T86" s="78">
        <f t="shared" si="20"/>
        <v>0</v>
      </c>
      <c r="U86" s="78">
        <f t="shared" si="21"/>
        <v>0</v>
      </c>
      <c r="V86" s="144">
        <f t="shared" si="22"/>
        <v>0</v>
      </c>
      <c r="W86" s="117">
        <f t="shared" si="23"/>
        <v>6.3256540877519127E-2</v>
      </c>
      <c r="X86" s="117">
        <f t="shared" si="24"/>
        <v>0.24036614823472319</v>
      </c>
      <c r="Y86" s="116">
        <f t="shared" si="25"/>
        <v>0.69637731088775778</v>
      </c>
      <c r="Z86" s="114">
        <f t="shared" si="26"/>
        <v>1</v>
      </c>
      <c r="AA86" s="74">
        <v>1974</v>
      </c>
      <c r="AB86" s="114">
        <v>0.10363464802503586</v>
      </c>
      <c r="AC86" s="114">
        <v>0.51945698261260986</v>
      </c>
      <c r="AD86" s="114">
        <v>0.37690833210945129</v>
      </c>
      <c r="AE86" s="114">
        <v>0.10103458911180496</v>
      </c>
      <c r="AF86" s="115">
        <v>0.18188656866550446</v>
      </c>
      <c r="AG86" s="115">
        <v>0.4823678731918335</v>
      </c>
      <c r="AH86" s="115">
        <v>0.33574557304382324</v>
      </c>
      <c r="AI86" s="115">
        <v>8.6579583585262299E-2</v>
      </c>
      <c r="AJ86" s="115">
        <v>0.12774793803691864</v>
      </c>
      <c r="AK86" s="115">
        <v>0.48923411965370178</v>
      </c>
      <c r="AL86" s="115">
        <v>0.38301795721054077</v>
      </c>
      <c r="AM86" s="115">
        <v>0.11201415956020355</v>
      </c>
      <c r="AN86" s="115">
        <v>3.4246720373630524E-2</v>
      </c>
      <c r="AO86" s="114">
        <v>0.20494312047958374</v>
      </c>
      <c r="AP86" s="114">
        <v>0.45799621939659119</v>
      </c>
      <c r="AQ86" s="114">
        <v>0.33706066012382507</v>
      </c>
      <c r="AR86" s="114">
        <v>9.6311815083026886E-2</v>
      </c>
      <c r="AS86" s="114">
        <f t="shared" si="13"/>
        <v>0.24074884504079819</v>
      </c>
      <c r="AT86" s="114">
        <v>3.1226759776473045E-2</v>
      </c>
      <c r="AU86" s="111">
        <v>23334.807449786902</v>
      </c>
      <c r="AV86" s="57">
        <v>0.20498855784353509</v>
      </c>
      <c r="AW86" s="57">
        <v>0.45203799340242767</v>
      </c>
      <c r="AX86" s="57">
        <v>0.34297344875403724</v>
      </c>
      <c r="AY86" s="57">
        <v>0.10653001488572045</v>
      </c>
      <c r="AZ86" s="57">
        <f t="shared" si="11"/>
        <v>0.23644343386831679</v>
      </c>
      <c r="BA86" s="112">
        <v>38495.716056531506</v>
      </c>
      <c r="BB86" s="111">
        <f>DataG10.6!BA86*$BF$26</f>
        <v>31522.294084322937</v>
      </c>
      <c r="BC86" s="57">
        <f t="shared" si="12"/>
        <v>0.74026361746913782</v>
      </c>
      <c r="BD86" s="110">
        <v>0.78946493736352807</v>
      </c>
      <c r="BI86" s="138"/>
      <c r="BJ86" s="74">
        <v>1974</v>
      </c>
      <c r="BK86" s="103">
        <v>1.8452696967869997E-3</v>
      </c>
      <c r="BL86" s="103">
        <v>5.4072033613920212E-2</v>
      </c>
      <c r="BM86" s="103">
        <v>0.24296697974205017</v>
      </c>
      <c r="BN86" s="103">
        <v>0.70296096801757813</v>
      </c>
      <c r="BO86" s="103">
        <v>0.32289734482765198</v>
      </c>
      <c r="BP86" s="103">
        <v>0.13761372864246368</v>
      </c>
      <c r="BQ86" s="103">
        <v>0</v>
      </c>
      <c r="BR86" s="103">
        <v>0</v>
      </c>
      <c r="BS86" s="108">
        <f t="shared" si="27"/>
        <v>0.38006362318992615</v>
      </c>
      <c r="BT86" s="107">
        <v>7.9146836651489139E-4</v>
      </c>
      <c r="BU86" s="107">
        <v>0.21413163840770721</v>
      </c>
      <c r="BV86" s="107">
        <v>0.49031975865364075</v>
      </c>
      <c r="BW86" s="107">
        <v>0.29554864764213562</v>
      </c>
      <c r="BX86" s="107">
        <v>6.5097637474536896E-2</v>
      </c>
      <c r="BY86" s="107">
        <v>1.4058445580303669E-2</v>
      </c>
      <c r="BZ86" s="103">
        <f t="shared" si="28"/>
        <v>0.23045101016759872</v>
      </c>
      <c r="CA86" s="107">
        <v>0</v>
      </c>
      <c r="CB86" s="103">
        <v>9.5163635909557343E-2</v>
      </c>
      <c r="CC86" s="103">
        <v>0.53482174873352051</v>
      </c>
      <c r="CD86" s="103">
        <v>0.37001460790634155</v>
      </c>
      <c r="CE86" s="103">
        <v>9.1100588440895081E-2</v>
      </c>
      <c r="CF86" s="103">
        <v>2.0028391852974892E-2</v>
      </c>
      <c r="CG86" s="108">
        <f t="shared" si="29"/>
        <v>0.27891401946544647</v>
      </c>
      <c r="CH86" s="103"/>
      <c r="DF86" s="98">
        <v>0.210116500052689</v>
      </c>
      <c r="DG86" s="97">
        <v>0.18218488433992491</v>
      </c>
      <c r="DH86" s="97">
        <v>2.7931615712764091E-2</v>
      </c>
      <c r="DI86" s="97">
        <v>0.16810360894305632</v>
      </c>
      <c r="DJ86" s="97">
        <v>2.1225293579107313E-2</v>
      </c>
      <c r="DK86" s="97">
        <v>4.9700770659585891E-3</v>
      </c>
      <c r="DL86" s="97">
        <v>1.5817522888713052E-2</v>
      </c>
      <c r="DM86" s="96">
        <f t="shared" si="30"/>
        <v>2.0787599954671641E-2</v>
      </c>
      <c r="DN86" s="99">
        <v>0.45462759065520553</v>
      </c>
      <c r="DO86" s="99">
        <v>0.4027189046127656</v>
      </c>
      <c r="DP86" s="99">
        <v>5.1908686042439867E-2</v>
      </c>
      <c r="DQ86" s="99">
        <v>0.37025664001703262</v>
      </c>
      <c r="DR86" s="99">
        <v>4.8484692684883333E-2</v>
      </c>
      <c r="DS86" s="99">
        <v>6.6757455494947668E-3</v>
      </c>
      <c r="DT86" s="99">
        <v>2.9210507792851854E-2</v>
      </c>
      <c r="DU86" s="99">
        <f t="shared" si="31"/>
        <v>3.5886253342346623E-2</v>
      </c>
      <c r="DV86" s="102">
        <f t="shared" si="32"/>
        <v>0.43344272328124028</v>
      </c>
      <c r="DW86" s="101">
        <f t="shared" si="33"/>
        <v>0.27759166222381471</v>
      </c>
      <c r="DX86" s="101">
        <f t="shared" si="34"/>
        <v>0.15585106105742555</v>
      </c>
      <c r="DY86" s="101">
        <f t="shared" si="35"/>
        <v>0.2049966724589467</v>
      </c>
      <c r="DZ86" s="101">
        <f t="shared" si="36"/>
        <v>0.10635793598917623</v>
      </c>
      <c r="EA86" s="101">
        <f t="shared" si="37"/>
        <v>5.9714710112107527E-3</v>
      </c>
      <c r="EB86" s="101">
        <f t="shared" si="38"/>
        <v>0.11611664175357508</v>
      </c>
      <c r="EC86" s="100">
        <f t="shared" si="39"/>
        <v>0.12208811276478584</v>
      </c>
      <c r="ED86" s="99">
        <v>0.3352573670228236</v>
      </c>
      <c r="EE86" s="99">
        <v>0.22982357018754471</v>
      </c>
      <c r="EF86" s="99">
        <v>0.10543379683527887</v>
      </c>
      <c r="EG86" s="99">
        <v>0.17625827947631478</v>
      </c>
      <c r="EH86" s="99">
        <v>7.867484509367334E-2</v>
      </c>
      <c r="EI86" s="99">
        <v>4.8264179309054972E-3</v>
      </c>
      <c r="EJ86" s="99">
        <v>7.549782314718971E-2</v>
      </c>
      <c r="EK86" s="99">
        <f t="shared" si="40"/>
        <v>8.0324241078095202E-2</v>
      </c>
      <c r="EL86" s="98">
        <v>9.8185356258416678E-2</v>
      </c>
      <c r="EM86" s="97">
        <v>4.7768092036269999E-2</v>
      </c>
      <c r="EN86" s="97">
        <v>5.0417264222146672E-2</v>
      </c>
      <c r="EO86" s="97">
        <v>2.8738392982631922E-2</v>
      </c>
      <c r="EP86" s="97">
        <v>2.7683090895502895E-2</v>
      </c>
      <c r="EQ86" s="97">
        <v>1.1450530803052558E-3</v>
      </c>
      <c r="ER86" s="97">
        <v>4.061881860638538E-2</v>
      </c>
      <c r="ES86" s="96">
        <f t="shared" si="41"/>
        <v>4.1763871686690636E-2</v>
      </c>
      <c r="ET86" s="98">
        <v>3.1862215517349947E-2</v>
      </c>
      <c r="EU86" s="97">
        <v>8.5314442890526386E-3</v>
      </c>
      <c r="EV86" s="97">
        <v>2.3330771228297308E-2</v>
      </c>
      <c r="EW86" s="97">
        <v>4.9896915443241596E-3</v>
      </c>
      <c r="EX86" s="97">
        <v>5.1204887598267496E-3</v>
      </c>
      <c r="EY86" s="97">
        <v>2.3775328859441323E-4</v>
      </c>
      <c r="EZ86" s="97">
        <v>2.1514281510621756E-2</v>
      </c>
      <c r="FA86" s="96">
        <f t="shared" si="42"/>
        <v>2.1752034799216169E-2</v>
      </c>
      <c r="FB86" s="98">
        <v>6.6323138773441315E-2</v>
      </c>
      <c r="FC86" s="97">
        <v>3.9236646145582199E-2</v>
      </c>
      <c r="FD86" s="97">
        <v>2.7086492627859116E-2</v>
      </c>
      <c r="FE86" s="97">
        <v>2.3748701438307762E-2</v>
      </c>
      <c r="FF86" s="97">
        <v>2.2562602534890175E-2</v>
      </c>
      <c r="FG86" s="97">
        <v>9.0729980729520321E-4</v>
      </c>
      <c r="FH86" s="97">
        <v>1.910453662276268E-2</v>
      </c>
      <c r="FI86" s="96">
        <f t="shared" si="43"/>
        <v>2.0011836430057883E-2</v>
      </c>
      <c r="FJ86" s="74"/>
      <c r="FK86" s="61">
        <v>1974</v>
      </c>
      <c r="FL86" s="134">
        <v>0.210116500052689</v>
      </c>
      <c r="FM86" s="133">
        <v>0.18218488433992491</v>
      </c>
      <c r="FN86" s="133">
        <v>2.7931615712764091E-2</v>
      </c>
      <c r="FO86" s="134">
        <v>0.45462759065520553</v>
      </c>
      <c r="FP86" s="133">
        <v>0.4027189046127656</v>
      </c>
      <c r="FQ86" s="132">
        <v>5.1908686042439867E-2</v>
      </c>
      <c r="FR86" s="133">
        <v>0.3352573670228236</v>
      </c>
      <c r="FS86" s="133">
        <v>0.22982357018754471</v>
      </c>
      <c r="FT86" s="133">
        <v>0.10543379683527887</v>
      </c>
      <c r="FU86" s="134">
        <v>9.8185356258416678E-2</v>
      </c>
      <c r="FV86" s="133">
        <v>4.7768092036269999E-2</v>
      </c>
      <c r="FW86" s="132">
        <v>5.0417264222146672E-2</v>
      </c>
      <c r="FX86" s="133">
        <v>3.1862215517349947E-2</v>
      </c>
      <c r="FY86" s="133">
        <v>8.5314442890526386E-3</v>
      </c>
      <c r="FZ86" s="132">
        <v>2.3330771228297308E-2</v>
      </c>
      <c r="GA86" s="133"/>
      <c r="GB86" s="133"/>
      <c r="GC86" s="143"/>
      <c r="GD86" s="127"/>
      <c r="GE86" s="127"/>
      <c r="GF86" s="127"/>
      <c r="GG86" s="127"/>
      <c r="GH86" s="127"/>
      <c r="GI86" s="127"/>
      <c r="GJ86" s="142"/>
      <c r="GK86" s="74">
        <v>1974</v>
      </c>
      <c r="GL86" s="150"/>
      <c r="GM86" s="140"/>
      <c r="GN86" s="140"/>
      <c r="GO86" s="140"/>
      <c r="GP86" s="139"/>
      <c r="GQ86" s="116"/>
      <c r="GR86" s="116"/>
      <c r="GS86" s="116"/>
      <c r="GT86" s="116"/>
      <c r="GU86" s="116"/>
      <c r="GZ86" s="138"/>
      <c r="HA86" s="138"/>
      <c r="HB86" s="138"/>
      <c r="HC86" s="138"/>
      <c r="HH86" s="148"/>
      <c r="HI86" s="61"/>
      <c r="HJ86" s="61"/>
      <c r="HK86" s="75"/>
      <c r="IE86" s="147"/>
      <c r="IF86" s="138"/>
      <c r="IG86" s="138"/>
      <c r="IH86" s="138"/>
      <c r="II86" s="146"/>
      <c r="IJ86" s="147"/>
      <c r="IK86" s="138"/>
      <c r="IL86" s="138"/>
      <c r="IM86" s="138"/>
      <c r="IN86" s="138"/>
      <c r="IO86" s="146"/>
      <c r="IP86" s="147"/>
      <c r="IQ86" s="138"/>
      <c r="IR86" s="138"/>
      <c r="IS86" s="138"/>
      <c r="IT86" s="138"/>
      <c r="IU86" s="146"/>
      <c r="IW86">
        <v>1978</v>
      </c>
      <c r="IX86" s="76">
        <v>0.64041715860366821</v>
      </c>
      <c r="IY86" s="76">
        <v>0.52465575933456421</v>
      </c>
      <c r="IZ86" s="118">
        <v>0.30607795715332031</v>
      </c>
      <c r="JA86" s="114">
        <v>0.27933627367019653</v>
      </c>
      <c r="JB86" s="114">
        <v>0.27251461148262024</v>
      </c>
      <c r="JC86" s="114">
        <v>0.1760200709104538</v>
      </c>
      <c r="JD86" s="114">
        <v>8.3043545484542847E-2</v>
      </c>
      <c r="JE86" s="114">
        <v>6.0819327831268311E-2</v>
      </c>
    </row>
    <row r="87" spans="1:265" x14ac:dyDescent="0.3">
      <c r="A87" s="74">
        <v>1975</v>
      </c>
      <c r="B87" s="123">
        <v>28.979199999999995</v>
      </c>
      <c r="C87" s="123">
        <v>23.951771955280158</v>
      </c>
      <c r="D87" s="121">
        <f t="shared" si="14"/>
        <v>0.82651598233492163</v>
      </c>
      <c r="E87" s="122">
        <v>0.58017537247746243</v>
      </c>
      <c r="F87" s="122">
        <v>9.2168312276364267E-2</v>
      </c>
      <c r="G87" s="122">
        <v>1.6552002084025449E-2</v>
      </c>
      <c r="H87" s="122">
        <v>0.24634060985745918</v>
      </c>
      <c r="I87" s="122">
        <v>3.5987880962897539E-2</v>
      </c>
      <c r="J87" s="121">
        <v>0.21035272889456164</v>
      </c>
      <c r="K87" s="120">
        <f t="shared" si="15"/>
        <v>-0.10872031436038967</v>
      </c>
      <c r="L87">
        <v>1975</v>
      </c>
      <c r="M87" s="119">
        <v>125.99462254166318</v>
      </c>
      <c r="N87" s="119">
        <v>31.6724</v>
      </c>
      <c r="O87" s="119">
        <v>8.3876225416631556</v>
      </c>
      <c r="P87" s="78">
        <f t="shared" si="17"/>
        <v>0</v>
      </c>
      <c r="Q87" s="118">
        <f t="shared" si="18"/>
        <v>8.8925200399706958E-2</v>
      </c>
      <c r="R87" s="78">
        <f>0</f>
        <v>0</v>
      </c>
      <c r="S87" s="78">
        <f t="shared" si="19"/>
        <v>0</v>
      </c>
      <c r="T87" s="78">
        <f t="shared" si="20"/>
        <v>0</v>
      </c>
      <c r="U87" s="78">
        <f t="shared" si="21"/>
        <v>0</v>
      </c>
      <c r="V87" s="144">
        <f t="shared" si="22"/>
        <v>0</v>
      </c>
      <c r="W87" s="117">
        <f t="shared" si="23"/>
        <v>6.6571274015203186E-2</v>
      </c>
      <c r="X87" s="117">
        <f t="shared" si="24"/>
        <v>0.25137898238098816</v>
      </c>
      <c r="Y87" s="116">
        <f t="shared" si="25"/>
        <v>0.68204974360380866</v>
      </c>
      <c r="Z87" s="114">
        <f t="shared" si="26"/>
        <v>1</v>
      </c>
      <c r="AA87" s="74">
        <v>1975</v>
      </c>
      <c r="AB87" s="114">
        <v>0.10996459424495697</v>
      </c>
      <c r="AC87" s="114">
        <v>0.52055227756500244</v>
      </c>
      <c r="AD87" s="114">
        <v>0.36948311328887939</v>
      </c>
      <c r="AE87" s="114">
        <v>9.7723439335823059E-2</v>
      </c>
      <c r="AF87" s="115">
        <v>0.18651957809925079</v>
      </c>
      <c r="AG87" s="115">
        <v>0.48358491063117981</v>
      </c>
      <c r="AH87" s="115">
        <v>0.32989552617073059</v>
      </c>
      <c r="AI87" s="115">
        <v>8.3721272647380829E-2</v>
      </c>
      <c r="AJ87" s="115">
        <v>0.13444049656391144</v>
      </c>
      <c r="AK87" s="115">
        <v>0.49600312113761902</v>
      </c>
      <c r="AL87" s="115">
        <v>0.36955636739730835</v>
      </c>
      <c r="AM87" s="115">
        <v>0.10276941210031509</v>
      </c>
      <c r="AN87" s="115">
        <v>2.899731881916523E-2</v>
      </c>
      <c r="AO87" s="114">
        <v>0.20896357297897339</v>
      </c>
      <c r="AP87" s="114">
        <v>0.46009200811386108</v>
      </c>
      <c r="AQ87" s="114">
        <v>0.33094441890716553</v>
      </c>
      <c r="AR87" s="114">
        <v>8.863714337348938E-2</v>
      </c>
      <c r="AS87" s="114">
        <f t="shared" si="13"/>
        <v>0.24230727553367615</v>
      </c>
      <c r="AT87" s="114">
        <v>2.6394108310341835E-2</v>
      </c>
      <c r="AU87" s="111">
        <v>22899.511261434265</v>
      </c>
      <c r="AV87" s="57">
        <v>0.20269921887620512</v>
      </c>
      <c r="AW87" s="57">
        <v>0.45378687315462685</v>
      </c>
      <c r="AX87" s="57">
        <v>0.34351390796916803</v>
      </c>
      <c r="AY87" s="57">
        <v>0.10555587813587408</v>
      </c>
      <c r="AZ87" s="57">
        <f t="shared" si="11"/>
        <v>0.23795802983329395</v>
      </c>
      <c r="BA87" s="112">
        <v>37258.607806613552</v>
      </c>
      <c r="BB87" s="111">
        <f>DataG10.6!BA87*$BF$26</f>
        <v>30509.28551966112</v>
      </c>
      <c r="BC87" s="57">
        <f t="shared" si="12"/>
        <v>0.75057514036758144</v>
      </c>
      <c r="BD87" s="110">
        <v>0.77823645136982023</v>
      </c>
      <c r="BI87" s="138"/>
      <c r="BJ87" s="74">
        <v>1975</v>
      </c>
      <c r="BK87" s="103">
        <v>1.9246527226641774E-3</v>
      </c>
      <c r="BL87" s="103">
        <v>6.0812070965766907E-2</v>
      </c>
      <c r="BM87" s="103">
        <v>0.27429375052452087</v>
      </c>
      <c r="BN87" s="103">
        <v>0.66489416360855103</v>
      </c>
      <c r="BO87" s="103">
        <v>0.28675639629364014</v>
      </c>
      <c r="BP87" s="103">
        <v>0.1170184314250946</v>
      </c>
      <c r="BQ87" s="103">
        <v>4.079175740480423E-2</v>
      </c>
      <c r="BR87" s="103">
        <v>6.3603492453694344E-3</v>
      </c>
      <c r="BS87" s="108">
        <f t="shared" si="27"/>
        <v>0.37813776731491089</v>
      </c>
      <c r="BT87" s="107">
        <v>9.5718167722225189E-4</v>
      </c>
      <c r="BU87" s="107">
        <v>0.21747012436389923</v>
      </c>
      <c r="BV87" s="107">
        <v>0.4901919960975647</v>
      </c>
      <c r="BW87" s="107">
        <v>0.29233789443969727</v>
      </c>
      <c r="BX87" s="107">
        <v>6.3908033072948456E-2</v>
      </c>
      <c r="BY87" s="107">
        <v>1.3722613453865051E-2</v>
      </c>
      <c r="BZ87" s="103">
        <f t="shared" si="28"/>
        <v>0.22842986136674881</v>
      </c>
      <c r="CA87" s="107">
        <v>0</v>
      </c>
      <c r="CB87" s="103">
        <v>0.10151437669992447</v>
      </c>
      <c r="CC87" s="103">
        <v>0.53387999534606934</v>
      </c>
      <c r="CD87" s="103">
        <v>0.36460566520690918</v>
      </c>
      <c r="CE87" s="103">
        <v>8.8925525546073914E-2</v>
      </c>
      <c r="CF87" s="103">
        <v>1.9412724301218987E-2</v>
      </c>
      <c r="CG87" s="108">
        <f t="shared" si="29"/>
        <v>0.27568013966083527</v>
      </c>
      <c r="CH87" s="103"/>
      <c r="DF87" s="98">
        <v>0.21831841679956099</v>
      </c>
      <c r="DG87" s="97">
        <v>0.19017417591287308</v>
      </c>
      <c r="DH87" s="97">
        <v>2.8144240886687908E-2</v>
      </c>
      <c r="DI87" s="97">
        <v>0.17646974918898195</v>
      </c>
      <c r="DJ87" s="97">
        <v>2.0779626482479111E-2</v>
      </c>
      <c r="DK87" s="97">
        <v>7.2086887132469689E-3</v>
      </c>
      <c r="DL87" s="97">
        <v>1.3860351779844442E-2</v>
      </c>
      <c r="DM87" s="96">
        <f t="shared" si="30"/>
        <v>2.1069040493091412E-2</v>
      </c>
      <c r="DN87" s="99">
        <v>0.46114113190296302</v>
      </c>
      <c r="DO87" s="99">
        <v>0.4127035022701786</v>
      </c>
      <c r="DP87" s="99">
        <v>4.8437629632784418E-2</v>
      </c>
      <c r="DQ87" s="99">
        <v>0.38273392617702484</v>
      </c>
      <c r="DR87" s="99">
        <v>4.5006101835986606E-2</v>
      </c>
      <c r="DS87" s="99">
        <v>9.4419062451523914E-3</v>
      </c>
      <c r="DT87" s="99">
        <v>2.3959192106131427E-2</v>
      </c>
      <c r="DU87" s="99">
        <f t="shared" si="31"/>
        <v>3.3401098351283819E-2</v>
      </c>
      <c r="DV87" s="102">
        <f t="shared" si="32"/>
        <v>0.40826438784862201</v>
      </c>
      <c r="DW87" s="101">
        <f t="shared" si="33"/>
        <v>0.28121016880283162</v>
      </c>
      <c r="DX87" s="101">
        <f t="shared" si="34"/>
        <v>0.1270542190457904</v>
      </c>
      <c r="DY87" s="101">
        <f t="shared" si="35"/>
        <v>0.21466608159244061</v>
      </c>
      <c r="DZ87" s="101">
        <f t="shared" si="36"/>
        <v>9.7922312432500241E-2</v>
      </c>
      <c r="EA87" s="101">
        <f t="shared" si="37"/>
        <v>8.5024469891547636E-3</v>
      </c>
      <c r="EB87" s="101">
        <f t="shared" si="38"/>
        <v>8.7173543546641918E-2</v>
      </c>
      <c r="EC87" s="100">
        <f t="shared" si="39"/>
        <v>9.5675990535796701E-2</v>
      </c>
      <c r="ED87" s="99">
        <v>0.3205404280861176</v>
      </c>
      <c r="EE87" s="99">
        <v>0.23324868218721262</v>
      </c>
      <c r="EF87" s="99">
        <v>8.7291745898904982E-2</v>
      </c>
      <c r="EG87" s="99">
        <v>0.1844751900061965</v>
      </c>
      <c r="EH87" s="99">
        <v>7.1960153596427753E-2</v>
      </c>
      <c r="EI87" s="99">
        <v>6.877052910216311E-3</v>
      </c>
      <c r="EJ87" s="99">
        <v>5.7228027467551443E-2</v>
      </c>
      <c r="EK87" s="99">
        <f t="shared" si="40"/>
        <v>6.4105080377767756E-2</v>
      </c>
      <c r="EL87" s="98">
        <v>8.7723959762504411E-2</v>
      </c>
      <c r="EM87" s="97">
        <v>4.7961486615618998E-2</v>
      </c>
      <c r="EN87" s="97">
        <v>3.9762473146885399E-2</v>
      </c>
      <c r="EO87" s="97">
        <v>3.0190891586244106E-2</v>
      </c>
      <c r="EP87" s="97">
        <v>2.5962158836072488E-2</v>
      </c>
      <c r="EQ87" s="97">
        <v>1.6253940789384524E-3</v>
      </c>
      <c r="ER87" s="97">
        <v>2.9945516079090483E-2</v>
      </c>
      <c r="ES87" s="96">
        <f t="shared" si="41"/>
        <v>3.1570910158028938E-2</v>
      </c>
      <c r="ET87" s="98">
        <v>2.6221683473619285E-2</v>
      </c>
      <c r="EU87" s="97">
        <v>8.5557867052696961E-3</v>
      </c>
      <c r="EV87" s="97">
        <v>1.7665896768349589E-2</v>
      </c>
      <c r="EW87" s="97">
        <v>5.2463030442595482E-3</v>
      </c>
      <c r="EX87" s="97">
        <v>4.8033791155169545E-3</v>
      </c>
      <c r="EY87" s="97">
        <v>3.5823526916227579E-4</v>
      </c>
      <c r="EZ87" s="97">
        <v>1.5813766266322846E-2</v>
      </c>
      <c r="FA87" s="96">
        <f t="shared" si="42"/>
        <v>1.617200153548512E-2</v>
      </c>
      <c r="FB87" s="98">
        <v>6.1502277851104736E-2</v>
      </c>
      <c r="FC87" s="97">
        <v>3.9405699819326401E-2</v>
      </c>
      <c r="FD87" s="97">
        <v>2.2096576169133186E-2</v>
      </c>
      <c r="FE87" s="97">
        <v>2.4944588541984558E-2</v>
      </c>
      <c r="FF87" s="97">
        <v>2.1158779039978981E-2</v>
      </c>
      <c r="FG87" s="97">
        <v>1.2671587755903602E-3</v>
      </c>
      <c r="FH87" s="97">
        <v>1.4131749980151653E-2</v>
      </c>
      <c r="FI87" s="96">
        <f t="shared" si="43"/>
        <v>1.5398908755742013E-2</v>
      </c>
      <c r="FJ87" s="74"/>
      <c r="FK87" s="61">
        <v>1975</v>
      </c>
      <c r="FL87" s="134">
        <v>0.21831841679956099</v>
      </c>
      <c r="FM87" s="133">
        <v>0.19017417591287308</v>
      </c>
      <c r="FN87" s="133">
        <v>2.8144240886687908E-2</v>
      </c>
      <c r="FO87" s="134">
        <v>0.46114113190296302</v>
      </c>
      <c r="FP87" s="133">
        <v>0.4127035022701786</v>
      </c>
      <c r="FQ87" s="132">
        <v>4.8437629632784418E-2</v>
      </c>
      <c r="FR87" s="133">
        <v>0.3205404280861176</v>
      </c>
      <c r="FS87" s="133">
        <v>0.23324868218721262</v>
      </c>
      <c r="FT87" s="133">
        <v>8.7291745898904982E-2</v>
      </c>
      <c r="FU87" s="134">
        <v>8.7723959762504411E-2</v>
      </c>
      <c r="FV87" s="133">
        <v>4.7961486615618998E-2</v>
      </c>
      <c r="FW87" s="132">
        <v>3.9762473146885399E-2</v>
      </c>
      <c r="FX87" s="133">
        <v>2.6221683473619285E-2</v>
      </c>
      <c r="FY87" s="133">
        <v>8.5557867052696961E-3</v>
      </c>
      <c r="FZ87" s="132">
        <v>1.7665896768349589E-2</v>
      </c>
      <c r="GA87" s="133"/>
      <c r="GB87" s="133"/>
      <c r="GC87" s="143">
        <v>2.6549766063690186</v>
      </c>
      <c r="GD87" s="127">
        <v>1.6548380851745605</v>
      </c>
      <c r="GE87" s="127">
        <v>3.0777697563171387</v>
      </c>
      <c r="GF87" s="127">
        <v>3.2812600135803223</v>
      </c>
      <c r="GG87" s="127">
        <v>3.3648662567138672</v>
      </c>
      <c r="GH87" s="127">
        <v>2.7065913677215576</v>
      </c>
      <c r="GI87" s="127">
        <v>2.3202245235443115</v>
      </c>
      <c r="GJ87" s="142">
        <v>2.1587109565734863</v>
      </c>
      <c r="GK87" s="74">
        <v>1975</v>
      </c>
      <c r="GL87" s="141">
        <f>1-GM87</f>
        <v>0.67947643995285034</v>
      </c>
      <c r="GM87" s="140">
        <v>0.32052356004714966</v>
      </c>
      <c r="GN87" s="140">
        <v>0.18740288913249969</v>
      </c>
      <c r="GO87" s="140">
        <v>7.0531643927097321E-2</v>
      </c>
      <c r="GP87" s="139">
        <v>7.4492290616035461E-2</v>
      </c>
      <c r="GQ87" s="116"/>
      <c r="GR87" s="116"/>
      <c r="GS87" s="116"/>
      <c r="GT87" s="116"/>
      <c r="GU87" s="116"/>
      <c r="GZ87" s="138"/>
      <c r="HA87" s="138"/>
      <c r="HB87" s="138"/>
      <c r="HC87" s="138"/>
      <c r="HH87" s="128">
        <v>0.47315675020217896</v>
      </c>
      <c r="HI87" s="127">
        <v>0.50509725856804022</v>
      </c>
      <c r="HJ87" s="126">
        <f>HH87*HI87</f>
        <v>0.2389901774000836</v>
      </c>
      <c r="HK87" s="125">
        <v>0.92554717510938644</v>
      </c>
      <c r="IE87" s="147">
        <v>0.23098086335779972</v>
      </c>
      <c r="IF87" s="138">
        <v>0.49477236718896561</v>
      </c>
      <c r="IG87" s="138">
        <v>0.27424675226211548</v>
      </c>
      <c r="IH87" s="138">
        <v>6.4356036484241486E-2</v>
      </c>
      <c r="II87" s="146">
        <v>4.2021442204713821E-2</v>
      </c>
      <c r="IJ87" s="147">
        <v>0.22476503949337401</v>
      </c>
      <c r="IK87" s="138">
        <v>0.44542901846990418</v>
      </c>
      <c r="IL87" s="138">
        <v>0.32980597019195557</v>
      </c>
      <c r="IM87" s="138">
        <v>9.6437998116016388E-2</v>
      </c>
      <c r="IN87" s="138">
        <v>6.7414082586765289E-2</v>
      </c>
      <c r="IO87" s="146">
        <v>3.0303742736577988E-2</v>
      </c>
      <c r="IP87" s="147">
        <v>0.19696977004924593</v>
      </c>
      <c r="IQ87" s="138">
        <v>0.45709295174208497</v>
      </c>
      <c r="IR87" s="138">
        <v>0.34593731164932251</v>
      </c>
      <c r="IS87" s="138">
        <v>9.2717379331588745E-2</v>
      </c>
      <c r="IT87" s="138">
        <v>6.3952334225177765E-2</v>
      </c>
      <c r="IU87" s="146">
        <v>2.9355283826589584E-2</v>
      </c>
      <c r="IW87">
        <v>1979</v>
      </c>
      <c r="IX87" s="76">
        <v>0.64584332704544067</v>
      </c>
      <c r="IY87" s="76">
        <v>0.51912575960159302</v>
      </c>
      <c r="IZ87" s="118">
        <v>0.31407064199447632</v>
      </c>
      <c r="JA87" s="114">
        <v>0.27530276775360107</v>
      </c>
      <c r="JB87" s="114">
        <v>0.2794710099697113</v>
      </c>
      <c r="JC87" s="114">
        <v>0.17435543239116669</v>
      </c>
      <c r="JD87" s="114">
        <v>8.5143044590950012E-2</v>
      </c>
      <c r="JE87" s="114">
        <v>5.9735588729381561E-2</v>
      </c>
    </row>
    <row r="88" spans="1:265" x14ac:dyDescent="0.3">
      <c r="A88" s="74">
        <v>1976</v>
      </c>
      <c r="B88" s="123">
        <v>35.087999999999994</v>
      </c>
      <c r="C88" s="123">
        <v>26.372898838212581</v>
      </c>
      <c r="D88" s="121">
        <f t="shared" si="14"/>
        <v>0.75162160391622734</v>
      </c>
      <c r="E88" s="122">
        <v>0.52209222711006231</v>
      </c>
      <c r="F88" s="122">
        <v>9.6421679076394387E-2</v>
      </c>
      <c r="G88" s="122">
        <v>1.068795541671241E-2</v>
      </c>
      <c r="H88" s="122">
        <v>0.22952937680616511</v>
      </c>
      <c r="I88" s="122">
        <v>3.4966370269037858E-2</v>
      </c>
      <c r="J88" s="121">
        <v>0.19456300653712727</v>
      </c>
      <c r="K88" s="120">
        <f t="shared" si="15"/>
        <v>-0.10710963449310687</v>
      </c>
      <c r="L88">
        <v>1976</v>
      </c>
      <c r="M88" s="119">
        <v>146.41494275150473</v>
      </c>
      <c r="N88" s="119">
        <v>37.393299999999996</v>
      </c>
      <c r="O88" s="119">
        <v>10.578742751504729</v>
      </c>
      <c r="P88" s="78">
        <f t="shared" si="17"/>
        <v>0</v>
      </c>
      <c r="Q88" s="118">
        <f t="shared" si="18"/>
        <v>9.7033419094748691E-2</v>
      </c>
      <c r="R88" s="78">
        <f>0</f>
        <v>0</v>
      </c>
      <c r="S88" s="78">
        <f t="shared" si="19"/>
        <v>0</v>
      </c>
      <c r="T88" s="78">
        <f t="shared" si="20"/>
        <v>0</v>
      </c>
      <c r="U88" s="78">
        <f t="shared" si="21"/>
        <v>0</v>
      </c>
      <c r="V88" s="144">
        <f t="shared" si="22"/>
        <v>0</v>
      </c>
      <c r="W88" s="117">
        <f t="shared" si="23"/>
        <v>7.2251797205282242E-2</v>
      </c>
      <c r="X88" s="117">
        <f t="shared" si="24"/>
        <v>0.25539264843660026</v>
      </c>
      <c r="Y88" s="116">
        <f t="shared" si="25"/>
        <v>0.67235555435811745</v>
      </c>
      <c r="Z88" s="114">
        <f t="shared" si="26"/>
        <v>1</v>
      </c>
      <c r="AA88" s="74">
        <v>1976</v>
      </c>
      <c r="AB88" s="114">
        <v>0.11208393424749374</v>
      </c>
      <c r="AC88" s="114">
        <v>0.52312952280044556</v>
      </c>
      <c r="AD88" s="114">
        <v>0.36478650569915771</v>
      </c>
      <c r="AE88" s="114">
        <v>9.5821365714073181E-2</v>
      </c>
      <c r="AF88" s="115">
        <v>0.19266548752784729</v>
      </c>
      <c r="AG88" s="115">
        <v>0.48459836840629578</v>
      </c>
      <c r="AH88" s="115">
        <v>0.32273614406585693</v>
      </c>
      <c r="AI88" s="115">
        <v>8.0965034663677216E-2</v>
      </c>
      <c r="AJ88" s="115">
        <v>0.13656246662139893</v>
      </c>
      <c r="AK88" s="115">
        <v>0.49906101822853088</v>
      </c>
      <c r="AL88" s="115">
        <v>0.36437651515007019</v>
      </c>
      <c r="AM88" s="115">
        <v>0.10084949433803558</v>
      </c>
      <c r="AN88" s="115">
        <v>2.8985079377889633E-2</v>
      </c>
      <c r="AO88" s="114">
        <v>0.21199771761894226</v>
      </c>
      <c r="AP88" s="114">
        <v>0.46121156215667725</v>
      </c>
      <c r="AQ88" s="114">
        <v>0.32679072022438049</v>
      </c>
      <c r="AR88" s="114">
        <v>8.974437415599823E-2</v>
      </c>
      <c r="AS88" s="114">
        <f t="shared" si="13"/>
        <v>0.23704634606838226</v>
      </c>
      <c r="AT88" s="114">
        <v>2.7945734560489655E-2</v>
      </c>
      <c r="AU88" s="111">
        <v>23710.27571711472</v>
      </c>
      <c r="AV88" s="57">
        <v>0.20211716857727424</v>
      </c>
      <c r="AW88" s="57">
        <v>0.45368661565899515</v>
      </c>
      <c r="AX88" s="57">
        <v>0.34419621576373061</v>
      </c>
      <c r="AY88" s="57">
        <v>0.10529308792285974</v>
      </c>
      <c r="AZ88" s="57">
        <f t="shared" si="11"/>
        <v>0.23890312784087087</v>
      </c>
      <c r="BA88" s="112">
        <v>38619.549879213351</v>
      </c>
      <c r="BB88" s="111">
        <f>DataG10.6!BA88*$BF$26</f>
        <v>31623.695657693614</v>
      </c>
      <c r="BC88" s="57">
        <f t="shared" si="12"/>
        <v>0.74976296172855228</v>
      </c>
      <c r="BD88" s="110">
        <v>0.78093651314947232</v>
      </c>
      <c r="BI88" s="138"/>
      <c r="BJ88" s="74">
        <v>1976</v>
      </c>
      <c r="BK88" s="103">
        <v>2.2116075269877911E-3</v>
      </c>
      <c r="BL88" s="103">
        <v>6.4264997839927673E-2</v>
      </c>
      <c r="BM88" s="103">
        <v>0.2746138870716095</v>
      </c>
      <c r="BN88" s="103">
        <v>0.66112112998962402</v>
      </c>
      <c r="BO88" s="103">
        <v>0.28599399328231812</v>
      </c>
      <c r="BP88" s="103">
        <v>0.11977872997522354</v>
      </c>
      <c r="BQ88" s="103">
        <v>0</v>
      </c>
      <c r="BR88" s="103">
        <v>0</v>
      </c>
      <c r="BS88" s="108">
        <f t="shared" si="27"/>
        <v>0.37512713670730591</v>
      </c>
      <c r="BT88" s="107">
        <v>1.0709894122555852E-3</v>
      </c>
      <c r="BU88" s="107">
        <v>0.22028033435344696</v>
      </c>
      <c r="BV88" s="107">
        <v>0.49236232042312622</v>
      </c>
      <c r="BW88" s="107">
        <v>0.28735733032226563</v>
      </c>
      <c r="BX88" s="107">
        <v>6.2545120716094971E-2</v>
      </c>
      <c r="BY88" s="107">
        <v>1.3668602332472801E-2</v>
      </c>
      <c r="BZ88" s="103">
        <f t="shared" si="28"/>
        <v>0.22481220960617065</v>
      </c>
      <c r="CA88" s="107">
        <v>0</v>
      </c>
      <c r="CB88" s="103">
        <v>0.10412812232971191</v>
      </c>
      <c r="CC88" s="103">
        <v>0.53648042678833008</v>
      </c>
      <c r="CD88" s="103">
        <v>0.3593914806842804</v>
      </c>
      <c r="CE88" s="103">
        <v>8.6829394102096558E-2</v>
      </c>
      <c r="CF88" s="103">
        <v>1.9229494035243988E-2</v>
      </c>
      <c r="CG88" s="108">
        <f t="shared" si="29"/>
        <v>0.27256208658218384</v>
      </c>
      <c r="CH88" s="103"/>
      <c r="DF88" s="98">
        <v>0.22153757841134911</v>
      </c>
      <c r="DG88" s="97">
        <v>0.19377980625165495</v>
      </c>
      <c r="DH88" s="97">
        <v>2.7757772159694161E-2</v>
      </c>
      <c r="DI88" s="97">
        <v>0.18033128406386822</v>
      </c>
      <c r="DJ88" s="97">
        <v>2.0565447823796046E-2</v>
      </c>
      <c r="DK88" s="97">
        <v>6.1857405860957088E-3</v>
      </c>
      <c r="DL88" s="97">
        <v>1.44551001396924E-2</v>
      </c>
      <c r="DM88" s="96">
        <f t="shared" si="30"/>
        <v>2.0640840725788111E-2</v>
      </c>
      <c r="DN88" s="99">
        <v>0.46361262829073213</v>
      </c>
      <c r="DO88" s="99">
        <v>0.41615073106617273</v>
      </c>
      <c r="DP88" s="99">
        <v>4.7461897224559416E-2</v>
      </c>
      <c r="DQ88" s="99">
        <v>0.38827178627252579</v>
      </c>
      <c r="DR88" s="99">
        <v>4.2156635892222107E-2</v>
      </c>
      <c r="DS88" s="99">
        <v>8.3198345135900558E-3</v>
      </c>
      <c r="DT88" s="99">
        <v>2.4864378146847138E-2</v>
      </c>
      <c r="DU88" s="99">
        <f t="shared" si="31"/>
        <v>3.3184212660437196E-2</v>
      </c>
      <c r="DV88" s="102">
        <f t="shared" si="32"/>
        <v>0.40089724031213064</v>
      </c>
      <c r="DW88" s="101">
        <f t="shared" si="33"/>
        <v>0.27687319649195802</v>
      </c>
      <c r="DX88" s="101">
        <f t="shared" si="34"/>
        <v>0.12402404382017256</v>
      </c>
      <c r="DY88" s="101">
        <f t="shared" si="35"/>
        <v>0.21486080810427666</v>
      </c>
      <c r="DZ88" s="101">
        <f t="shared" si="36"/>
        <v>9.1624404702191201E-2</v>
      </c>
      <c r="EA88" s="101">
        <f t="shared" si="37"/>
        <v>7.4527966048036128E-3</v>
      </c>
      <c r="EB88" s="101">
        <f t="shared" si="38"/>
        <v>8.695922817524443E-2</v>
      </c>
      <c r="EC88" s="100">
        <f t="shared" si="39"/>
        <v>9.4412024780048051E-2</v>
      </c>
      <c r="ED88" s="99">
        <v>0.31484887978379072</v>
      </c>
      <c r="EE88" s="99">
        <v>0.22979614803011897</v>
      </c>
      <c r="EF88" s="99">
        <v>8.5052731753671701E-2</v>
      </c>
      <c r="EG88" s="99">
        <v>0.18435144238173962</v>
      </c>
      <c r="EH88" s="99">
        <v>6.7347952100678399E-2</v>
      </c>
      <c r="EI88" s="99">
        <v>6.022467102683381E-3</v>
      </c>
      <c r="EJ88" s="99">
        <v>5.7127015786603064E-2</v>
      </c>
      <c r="EK88" s="99">
        <f t="shared" si="40"/>
        <v>6.3149482889286443E-2</v>
      </c>
      <c r="EL88" s="98">
        <v>8.6048360528339904E-2</v>
      </c>
      <c r="EM88" s="97">
        <v>4.7077048461839049E-2</v>
      </c>
      <c r="EN88" s="97">
        <v>3.8971312066500854E-2</v>
      </c>
      <c r="EO88" s="97">
        <v>3.0509365722537041E-2</v>
      </c>
      <c r="EP88" s="97">
        <v>2.4276452601512802E-2</v>
      </c>
      <c r="EQ88" s="97">
        <v>1.4303295021202318E-3</v>
      </c>
      <c r="ER88" s="97">
        <v>2.9832212388641373E-2</v>
      </c>
      <c r="ES88" s="96">
        <f t="shared" si="41"/>
        <v>3.1262541890761608E-2</v>
      </c>
      <c r="ET88" s="98">
        <v>2.6379916363096816E-2</v>
      </c>
      <c r="EU88" s="97">
        <v>8.6859047293504632E-3</v>
      </c>
      <c r="EV88" s="97">
        <v>1.7694011633746353E-2</v>
      </c>
      <c r="EW88" s="97">
        <v>5.2507827058434486E-3</v>
      </c>
      <c r="EX88" s="97">
        <v>4.9884180708979139E-3</v>
      </c>
      <c r="EY88" s="97">
        <v>3.0190579155018411E-4</v>
      </c>
      <c r="EZ88" s="97">
        <v>1.583880980763604E-2</v>
      </c>
      <c r="FA88" s="96">
        <f t="shared" si="42"/>
        <v>1.6140715599186225E-2</v>
      </c>
      <c r="FB88" s="98">
        <v>5.9668444097042084E-2</v>
      </c>
      <c r="FC88" s="97">
        <v>3.8391143083572388E-2</v>
      </c>
      <c r="FD88" s="97">
        <v>2.1277301013469696E-2</v>
      </c>
      <c r="FE88" s="97">
        <v>2.5258582085371017E-2</v>
      </c>
      <c r="FF88" s="97">
        <v>1.9288035109639168E-2</v>
      </c>
      <c r="FG88" s="97">
        <v>1.1284237261861563E-3</v>
      </c>
      <c r="FH88" s="97">
        <v>1.3993402943015099E-2</v>
      </c>
      <c r="FI88" s="96">
        <f t="shared" si="43"/>
        <v>1.5121826669201255E-2</v>
      </c>
      <c r="FJ88" s="74"/>
      <c r="FK88" s="61">
        <v>1976</v>
      </c>
      <c r="FL88" s="134">
        <v>0.22153757841134911</v>
      </c>
      <c r="FM88" s="133">
        <v>0.19377980625165495</v>
      </c>
      <c r="FN88" s="133">
        <v>2.7757772159694161E-2</v>
      </c>
      <c r="FO88" s="134">
        <v>0.46361262829073213</v>
      </c>
      <c r="FP88" s="133">
        <v>0.41615073106617273</v>
      </c>
      <c r="FQ88" s="132">
        <v>4.7461897224559416E-2</v>
      </c>
      <c r="FR88" s="133">
        <v>0.31484887978379072</v>
      </c>
      <c r="FS88" s="133">
        <v>0.22979614803011897</v>
      </c>
      <c r="FT88" s="133">
        <v>8.5052731753671701E-2</v>
      </c>
      <c r="FU88" s="134">
        <v>8.6048360528339904E-2</v>
      </c>
      <c r="FV88" s="133">
        <v>4.7077048461839049E-2</v>
      </c>
      <c r="FW88" s="132">
        <v>3.8971312066500854E-2</v>
      </c>
      <c r="FX88" s="133">
        <v>2.6379916363096816E-2</v>
      </c>
      <c r="FY88" s="133">
        <v>8.6859047293504632E-3</v>
      </c>
      <c r="FZ88" s="132">
        <v>1.7694011633746353E-2</v>
      </c>
      <c r="GA88" s="133"/>
      <c r="GB88" s="133"/>
      <c r="GC88" s="143"/>
      <c r="GD88" s="127"/>
      <c r="GE88" s="127"/>
      <c r="GF88" s="127"/>
      <c r="GG88" s="127"/>
      <c r="GH88" s="127"/>
      <c r="GI88" s="127"/>
      <c r="GJ88" s="142"/>
      <c r="GK88" s="74">
        <v>1976</v>
      </c>
      <c r="GL88" s="84"/>
      <c r="GM88" s="140"/>
      <c r="GN88" s="140"/>
      <c r="GO88" s="140"/>
      <c r="GP88" s="139"/>
      <c r="GQ88" s="116"/>
      <c r="GR88" s="116"/>
      <c r="GS88" s="116"/>
      <c r="GT88" s="116"/>
      <c r="GU88" s="116"/>
      <c r="GZ88" s="138"/>
      <c r="HA88" s="138"/>
      <c r="HB88" s="138"/>
      <c r="HC88" s="138"/>
      <c r="HH88" s="148"/>
      <c r="HI88" s="61"/>
      <c r="HJ88" s="61"/>
      <c r="HK88" s="149"/>
      <c r="IE88" s="147"/>
      <c r="IF88" s="138"/>
      <c r="IG88" s="138"/>
      <c r="IH88" s="138"/>
      <c r="II88" s="146"/>
      <c r="IJ88" s="147"/>
      <c r="IK88" s="138"/>
      <c r="IL88" s="138"/>
      <c r="IM88" s="138"/>
      <c r="IN88" s="138"/>
      <c r="IO88" s="146"/>
      <c r="IP88" s="147"/>
      <c r="IQ88" s="138"/>
      <c r="IR88" s="138"/>
      <c r="IS88" s="138"/>
      <c r="IT88" s="138"/>
      <c r="IU88" s="146"/>
      <c r="IW88">
        <v>1980</v>
      </c>
      <c r="IX88" s="76">
        <v>0.6579774022102356</v>
      </c>
      <c r="IY88" s="76">
        <v>0.51645779609680176</v>
      </c>
      <c r="IZ88" s="118">
        <v>0.30881980061531067</v>
      </c>
      <c r="JA88" s="114">
        <v>0.2754141092300415</v>
      </c>
      <c r="JB88" s="114">
        <v>0.28228020668029785</v>
      </c>
      <c r="JC88" s="114">
        <v>0.17206966876983643</v>
      </c>
      <c r="JD88" s="114">
        <v>8.4536291658878326E-2</v>
      </c>
      <c r="JE88" s="114">
        <v>5.8804169297218323E-2</v>
      </c>
    </row>
    <row r="89" spans="1:265" x14ac:dyDescent="0.3">
      <c r="A89" s="74">
        <v>1977</v>
      </c>
      <c r="B89" s="123">
        <v>36.832799999999999</v>
      </c>
      <c r="C89" s="123">
        <v>29.19899733441509</v>
      </c>
      <c r="D89" s="121">
        <f t="shared" si="14"/>
        <v>0.79274443795788241</v>
      </c>
      <c r="E89" s="122">
        <v>0.55041743021542677</v>
      </c>
      <c r="F89" s="122">
        <v>9.4119657606806198E-2</v>
      </c>
      <c r="G89" s="122">
        <v>3.2704760948043234E-2</v>
      </c>
      <c r="H89" s="122">
        <v>0.24232700774245544</v>
      </c>
      <c r="I89" s="122">
        <v>3.7398731565343929E-2</v>
      </c>
      <c r="J89" s="121">
        <v>0.20492827617711151</v>
      </c>
      <c r="K89" s="120">
        <f t="shared" si="15"/>
        <v>-0.12682441855484922</v>
      </c>
      <c r="L89">
        <v>1977</v>
      </c>
      <c r="M89" s="119">
        <v>166.40298535031846</v>
      </c>
      <c r="N89" s="119">
        <v>43.278899999999993</v>
      </c>
      <c r="O89" s="119">
        <v>12.579385350318473</v>
      </c>
      <c r="P89" s="78">
        <f t="shared" si="17"/>
        <v>0</v>
      </c>
      <c r="Q89" s="118">
        <f t="shared" si="18"/>
        <v>0.1021683557244467</v>
      </c>
      <c r="R89" s="78">
        <f>0</f>
        <v>0</v>
      </c>
      <c r="S89" s="78">
        <f t="shared" si="19"/>
        <v>0</v>
      </c>
      <c r="T89" s="78">
        <f t="shared" si="20"/>
        <v>0</v>
      </c>
      <c r="U89" s="78">
        <f t="shared" si="21"/>
        <v>0</v>
      </c>
      <c r="V89" s="144">
        <f t="shared" si="22"/>
        <v>0</v>
      </c>
      <c r="W89" s="117">
        <f t="shared" si="23"/>
        <v>7.559591147860617E-2</v>
      </c>
      <c r="X89" s="117">
        <f t="shared" si="24"/>
        <v>0.26008487713659378</v>
      </c>
      <c r="Y89" s="116">
        <f t="shared" si="25"/>
        <v>0.66431921138479999</v>
      </c>
      <c r="Z89" s="114">
        <f t="shared" si="26"/>
        <v>1</v>
      </c>
      <c r="AA89" s="74">
        <v>1977</v>
      </c>
      <c r="AB89" s="114">
        <v>0.11513201892375946</v>
      </c>
      <c r="AC89" s="114">
        <v>0.52439093589782715</v>
      </c>
      <c r="AD89" s="114">
        <v>0.3604770302772522</v>
      </c>
      <c r="AE89" s="114">
        <v>9.4391494989395142E-2</v>
      </c>
      <c r="AF89" s="115">
        <v>0.19939625263214111</v>
      </c>
      <c r="AG89" s="115">
        <v>0.48462733626365662</v>
      </c>
      <c r="AH89" s="115">
        <v>0.31597638130187988</v>
      </c>
      <c r="AI89" s="115">
        <v>7.8863702714443207E-2</v>
      </c>
      <c r="AJ89" s="115">
        <v>0.13873136043548584</v>
      </c>
      <c r="AK89" s="115">
        <v>0.50018769502639771</v>
      </c>
      <c r="AL89" s="115">
        <v>0.36108097434043884</v>
      </c>
      <c r="AM89" s="115">
        <v>0.10012282431125641</v>
      </c>
      <c r="AN89" s="115">
        <v>2.9624791815876961E-2</v>
      </c>
      <c r="AO89" s="114">
        <v>0.22189101576805115</v>
      </c>
      <c r="AP89" s="114">
        <v>0.46577286720275879</v>
      </c>
      <c r="AQ89" s="114">
        <v>0.31233611702919006</v>
      </c>
      <c r="AR89" s="114">
        <v>8.4938645362854004E-2</v>
      </c>
      <c r="AS89" s="114">
        <f t="shared" si="13"/>
        <v>0.22739747166633606</v>
      </c>
      <c r="AT89" s="114">
        <v>2.7490125969052315E-2</v>
      </c>
      <c r="AU89" s="111">
        <v>24212.251114715353</v>
      </c>
      <c r="AV89" s="57">
        <v>0.20028216234638307</v>
      </c>
      <c r="AW89" s="57">
        <v>0.45324136834174311</v>
      </c>
      <c r="AX89" s="57">
        <v>0.34647646931187381</v>
      </c>
      <c r="AY89" s="57">
        <v>0.10665341100676073</v>
      </c>
      <c r="AZ89" s="57">
        <f t="shared" ref="AZ89:AZ120" si="44">AX89-AY89</f>
        <v>0.23982305830511308</v>
      </c>
      <c r="BA89" s="112">
        <v>39814.06470348857</v>
      </c>
      <c r="BB89" s="111">
        <f>DataG10.6!BA89*$BF$26</f>
        <v>32601.826510581024</v>
      </c>
      <c r="BC89" s="57">
        <f t="shared" ref="BC89:BC120" si="45">AU89/BB89</f>
        <v>0.74266547939751759</v>
      </c>
      <c r="BD89" s="110">
        <v>0.80991809743544618</v>
      </c>
      <c r="BI89" s="138"/>
      <c r="BJ89" s="74">
        <v>1977</v>
      </c>
      <c r="BK89" s="103">
        <v>2.3911464959383011E-3</v>
      </c>
      <c r="BL89" s="103">
        <v>6.5367154777050018E-2</v>
      </c>
      <c r="BM89" s="103">
        <v>0.27185690402984619</v>
      </c>
      <c r="BN89" s="103">
        <v>0.66277593374252319</v>
      </c>
      <c r="BO89" s="103">
        <v>0.28962200880050659</v>
      </c>
      <c r="BP89" s="103">
        <v>0.12489941716194153</v>
      </c>
      <c r="BQ89" s="103">
        <v>0</v>
      </c>
      <c r="BR89" s="103">
        <v>0</v>
      </c>
      <c r="BS89" s="108">
        <f t="shared" si="27"/>
        <v>0.3731539249420166</v>
      </c>
      <c r="BT89" s="107">
        <v>1.1866119457408786E-3</v>
      </c>
      <c r="BU89" s="107">
        <v>0.22331778705120087</v>
      </c>
      <c r="BV89" s="107">
        <v>0.49382355809211731</v>
      </c>
      <c r="BW89" s="107">
        <v>0.28285863995552063</v>
      </c>
      <c r="BX89" s="107">
        <v>6.1379466205835342E-2</v>
      </c>
      <c r="BY89" s="107">
        <v>1.3641432859003544E-2</v>
      </c>
      <c r="BZ89" s="103">
        <f t="shared" si="28"/>
        <v>0.22147917374968529</v>
      </c>
      <c r="CA89" s="107">
        <v>0</v>
      </c>
      <c r="CB89" s="103">
        <v>0.10705407708883286</v>
      </c>
      <c r="CC89" s="103">
        <v>0.53804022073745728</v>
      </c>
      <c r="CD89" s="103">
        <v>0.35490572452545166</v>
      </c>
      <c r="CE89" s="103">
        <v>8.5031002759933472E-2</v>
      </c>
      <c r="CF89" s="103">
        <v>1.9141450524330139E-2</v>
      </c>
      <c r="CG89" s="108">
        <f t="shared" si="29"/>
        <v>0.26987472176551819</v>
      </c>
      <c r="CH89" s="103"/>
      <c r="DF89" s="98">
        <v>0.22401437723760015</v>
      </c>
      <c r="DG89" s="97">
        <v>0.19649760543930123</v>
      </c>
      <c r="DH89" s="97">
        <v>2.7516771798298874E-2</v>
      </c>
      <c r="DI89" s="97">
        <v>0.18313752522226423</v>
      </c>
      <c r="DJ89" s="97">
        <v>2.0604140687565047E-2</v>
      </c>
      <c r="DK89" s="97">
        <v>5.4241716474992272E-3</v>
      </c>
      <c r="DL89" s="97">
        <v>1.4848542796728384E-2</v>
      </c>
      <c r="DM89" s="96">
        <f t="shared" si="30"/>
        <v>2.027271444422761E-2</v>
      </c>
      <c r="DN89" s="99">
        <v>0.46457448373334814</v>
      </c>
      <c r="DO89" s="99">
        <v>0.41748439736360343</v>
      </c>
      <c r="DP89" s="99">
        <v>4.7090086369744641E-2</v>
      </c>
      <c r="DQ89" s="99">
        <v>0.39118278026580811</v>
      </c>
      <c r="DR89" s="99">
        <v>4.0053473335271941E-2</v>
      </c>
      <c r="DS89" s="99">
        <v>7.4930232443362011E-3</v>
      </c>
      <c r="DT89" s="99">
        <v>2.5845207879954847E-2</v>
      </c>
      <c r="DU89" s="99">
        <f t="shared" si="31"/>
        <v>3.3338231124291046E-2</v>
      </c>
      <c r="DV89" s="102">
        <f t="shared" si="32"/>
        <v>0.39720037400139574</v>
      </c>
      <c r="DW89" s="101">
        <f t="shared" si="33"/>
        <v>0.27254283524721939</v>
      </c>
      <c r="DX89" s="101">
        <f t="shared" si="34"/>
        <v>0.12465753875417634</v>
      </c>
      <c r="DY89" s="101">
        <f t="shared" si="35"/>
        <v>0.21393304970115423</v>
      </c>
      <c r="DZ89" s="101">
        <f t="shared" si="36"/>
        <v>8.6952964973075308E-2</v>
      </c>
      <c r="EA89" s="101">
        <f t="shared" si="37"/>
        <v>6.6775102615059942E-3</v>
      </c>
      <c r="EB89" s="101">
        <f t="shared" si="38"/>
        <v>8.963685278649057E-2</v>
      </c>
      <c r="EC89" s="100">
        <f t="shared" si="39"/>
        <v>9.6314363047996565E-2</v>
      </c>
      <c r="ED89" s="99">
        <v>0.31141213728231021</v>
      </c>
      <c r="EE89" s="99">
        <v>0.22624489533735315</v>
      </c>
      <c r="EF89" s="99">
        <v>8.5167241944957034E-2</v>
      </c>
      <c r="EG89" s="99">
        <v>0.1833007070235908</v>
      </c>
      <c r="EH89" s="99">
        <v>6.393022910125308E-2</v>
      </c>
      <c r="EI89" s="99">
        <v>5.39100557634066E-3</v>
      </c>
      <c r="EJ89" s="99">
        <v>5.8790199756844387E-2</v>
      </c>
      <c r="EK89" s="99">
        <f t="shared" si="40"/>
        <v>6.4181205333185054E-2</v>
      </c>
      <c r="EL89" s="98">
        <v>8.5788236719085559E-2</v>
      </c>
      <c r="EM89" s="97">
        <v>4.6297939909866262E-2</v>
      </c>
      <c r="EN89" s="97">
        <v>3.9490296809219304E-2</v>
      </c>
      <c r="EO89" s="97">
        <v>3.0632342677563429E-2</v>
      </c>
      <c r="EP89" s="97">
        <v>2.3022735871822228E-2</v>
      </c>
      <c r="EQ89" s="97">
        <v>1.2865046851653339E-3</v>
      </c>
      <c r="ER89" s="97">
        <v>3.084665302964618E-2</v>
      </c>
      <c r="ES89" s="96">
        <f t="shared" si="41"/>
        <v>3.2133157714811511E-2</v>
      </c>
      <c r="ET89" s="98">
        <v>2.7179008539077534E-2</v>
      </c>
      <c r="EU89" s="97">
        <v>8.7947057277404199E-3</v>
      </c>
      <c r="EV89" s="97">
        <v>1.8384302811337114E-2</v>
      </c>
      <c r="EW89" s="97">
        <v>5.2115037105977535E-3</v>
      </c>
      <c r="EX89" s="97">
        <v>5.2108537688792126E-3</v>
      </c>
      <c r="EY89" s="97">
        <v>2.5975358315558019E-4</v>
      </c>
      <c r="EZ89" s="97">
        <v>1.6496897640081765E-2</v>
      </c>
      <c r="FA89" s="96">
        <f t="shared" si="42"/>
        <v>1.6756651223237346E-2</v>
      </c>
      <c r="FB89" s="98">
        <v>5.8609228581190109E-2</v>
      </c>
      <c r="FC89" s="97">
        <v>3.7503235042095184E-2</v>
      </c>
      <c r="FD89" s="97">
        <v>2.1105993539094925E-2</v>
      </c>
      <c r="FE89" s="97">
        <v>2.5420838966965675E-2</v>
      </c>
      <c r="FF89" s="97">
        <v>1.7811881378293037E-2</v>
      </c>
      <c r="FG89" s="97">
        <v>1.0267511243000627E-3</v>
      </c>
      <c r="FH89" s="97">
        <v>1.4349755831062794E-2</v>
      </c>
      <c r="FI89" s="96">
        <f t="shared" si="43"/>
        <v>1.5376506955362856E-2</v>
      </c>
      <c r="FJ89" s="74"/>
      <c r="FK89" s="61">
        <v>1977</v>
      </c>
      <c r="FL89" s="134">
        <v>0.22401437723760015</v>
      </c>
      <c r="FM89" s="133">
        <v>0.19649760543930123</v>
      </c>
      <c r="FN89" s="133">
        <v>2.7516771798298874E-2</v>
      </c>
      <c r="FO89" s="134">
        <v>0.46457448373334814</v>
      </c>
      <c r="FP89" s="133">
        <v>0.41748439736360343</v>
      </c>
      <c r="FQ89" s="132">
        <v>4.7090086369744641E-2</v>
      </c>
      <c r="FR89" s="133">
        <v>0.31141213728231021</v>
      </c>
      <c r="FS89" s="133">
        <v>0.22624489533735315</v>
      </c>
      <c r="FT89" s="133">
        <v>8.5167241944957034E-2</v>
      </c>
      <c r="FU89" s="134">
        <v>8.5788236719085559E-2</v>
      </c>
      <c r="FV89" s="133">
        <v>4.6297939909866262E-2</v>
      </c>
      <c r="FW89" s="132">
        <v>3.9490296809219304E-2</v>
      </c>
      <c r="FX89" s="133">
        <v>2.7179008539077534E-2</v>
      </c>
      <c r="FY89" s="133">
        <v>8.7947057277404199E-3</v>
      </c>
      <c r="FZ89" s="132">
        <v>1.8384302811337114E-2</v>
      </c>
      <c r="GA89" s="133"/>
      <c r="GB89" s="133"/>
      <c r="GC89" s="143"/>
      <c r="GD89" s="127"/>
      <c r="GE89" s="127"/>
      <c r="GF89" s="127"/>
      <c r="GG89" s="127"/>
      <c r="GH89" s="127"/>
      <c r="GI89" s="127"/>
      <c r="GJ89" s="142"/>
      <c r="GK89" s="74">
        <v>1977</v>
      </c>
      <c r="GL89" s="84"/>
      <c r="GM89" s="140"/>
      <c r="GN89" s="140"/>
      <c r="GO89" s="140"/>
      <c r="GP89" s="139"/>
      <c r="GQ89" s="116"/>
      <c r="GR89" s="116"/>
      <c r="GS89" s="116"/>
      <c r="GT89" s="116"/>
      <c r="GU89" s="116"/>
      <c r="GZ89" s="138"/>
      <c r="HA89" s="138"/>
      <c r="HB89" s="138"/>
      <c r="HC89" s="138"/>
      <c r="HH89" s="148"/>
      <c r="HI89" s="61"/>
      <c r="HJ89" s="61"/>
      <c r="HK89" s="149"/>
      <c r="IE89" s="147"/>
      <c r="IF89" s="138"/>
      <c r="IG89" s="138"/>
      <c r="IH89" s="138"/>
      <c r="II89" s="146"/>
      <c r="IJ89" s="147"/>
      <c r="IK89" s="138"/>
      <c r="IL89" s="138"/>
      <c r="IM89" s="138"/>
      <c r="IN89" s="138"/>
      <c r="IO89" s="146"/>
      <c r="IP89" s="147"/>
      <c r="IQ89" s="138"/>
      <c r="IR89" s="138"/>
      <c r="IS89" s="138"/>
      <c r="IT89" s="138"/>
      <c r="IU89" s="146"/>
      <c r="IW89">
        <v>1981</v>
      </c>
      <c r="IX89" s="76">
        <v>0.64471912384033203</v>
      </c>
      <c r="IY89" s="76">
        <v>0.50909054279327393</v>
      </c>
      <c r="IZ89" s="118">
        <v>0.30317959189414978</v>
      </c>
      <c r="JA89" s="114">
        <v>0.27507516741752625</v>
      </c>
      <c r="JB89" s="114">
        <v>0.27517366409301758</v>
      </c>
      <c r="JC89" s="114">
        <v>0.16674692928791046</v>
      </c>
      <c r="JD89" s="114">
        <v>8.329184353351593E-2</v>
      </c>
      <c r="JE89" s="114">
        <v>5.7387925684452057E-2</v>
      </c>
    </row>
    <row r="90" spans="1:265" x14ac:dyDescent="0.3">
      <c r="A90" s="74">
        <v>1978</v>
      </c>
      <c r="B90" s="123">
        <v>43.969500000000011</v>
      </c>
      <c r="C90" s="123">
        <v>35.646458299999999</v>
      </c>
      <c r="D90" s="121">
        <f t="shared" si="14"/>
        <v>0.81070874810948479</v>
      </c>
      <c r="E90" s="122">
        <v>0.53403384347615412</v>
      </c>
      <c r="F90" s="122">
        <v>6.870877581707456E-2</v>
      </c>
      <c r="G90" s="122">
        <v>1.8968950543448711E-2</v>
      </c>
      <c r="H90" s="122">
        <v>0.23357457372213089</v>
      </c>
      <c r="I90" s="122">
        <v>3.5915805274110452E-2</v>
      </c>
      <c r="J90" s="121">
        <v>0.19765876844802044</v>
      </c>
      <c r="K90" s="120">
        <f t="shared" si="15"/>
        <v>-4.4577395449323515E-2</v>
      </c>
      <c r="L90">
        <v>1978</v>
      </c>
      <c r="M90" s="119">
        <v>188.29467608662412</v>
      </c>
      <c r="N90" s="119">
        <v>49.115700000000004</v>
      </c>
      <c r="O90" s="119">
        <v>14.347176086624147</v>
      </c>
      <c r="P90" s="78">
        <f t="shared" si="17"/>
        <v>0</v>
      </c>
      <c r="Q90" s="118">
        <f t="shared" si="18"/>
        <v>0.10308436295503823</v>
      </c>
      <c r="R90" s="78">
        <f>0</f>
        <v>0</v>
      </c>
      <c r="S90" s="78">
        <f t="shared" si="19"/>
        <v>0</v>
      </c>
      <c r="T90" s="78">
        <f t="shared" si="20"/>
        <v>0</v>
      </c>
      <c r="U90" s="78">
        <f t="shared" si="21"/>
        <v>0</v>
      </c>
      <c r="V90" s="144">
        <f t="shared" si="22"/>
        <v>0</v>
      </c>
      <c r="W90" s="117">
        <f t="shared" si="23"/>
        <v>7.6195335868252556E-2</v>
      </c>
      <c r="X90" s="117">
        <f t="shared" si="24"/>
        <v>0.26084486837750287</v>
      </c>
      <c r="Y90" s="116">
        <f t="shared" si="25"/>
        <v>0.66295979575424457</v>
      </c>
      <c r="Z90" s="114">
        <f t="shared" si="26"/>
        <v>1</v>
      </c>
      <c r="AA90" s="74">
        <v>1978</v>
      </c>
      <c r="AB90" s="114">
        <v>0.1196267157793045</v>
      </c>
      <c r="AC90" s="114">
        <v>0.52246201038360596</v>
      </c>
      <c r="AD90" s="114">
        <v>0.35791125893592834</v>
      </c>
      <c r="AE90" s="114">
        <v>9.422881156206131E-2</v>
      </c>
      <c r="AF90" s="115">
        <v>0.2058681845664978</v>
      </c>
      <c r="AG90" s="115">
        <v>0.4828280508518219</v>
      </c>
      <c r="AH90" s="115">
        <v>0.31130373477935791</v>
      </c>
      <c r="AI90" s="115">
        <v>7.8394018113613129E-2</v>
      </c>
      <c r="AJ90" s="115">
        <v>0.14276738464832306</v>
      </c>
      <c r="AK90" s="115">
        <v>0.5002906322479248</v>
      </c>
      <c r="AL90" s="115">
        <v>0.35694196820259094</v>
      </c>
      <c r="AM90" s="115">
        <v>9.8478652536869049E-2</v>
      </c>
      <c r="AN90" s="115">
        <v>2.9216740280389786E-2</v>
      </c>
      <c r="AO90" s="114">
        <v>0.22825333476066589</v>
      </c>
      <c r="AP90" s="114">
        <v>0.46566870808601379</v>
      </c>
      <c r="AQ90" s="114">
        <v>0.30607795715332031</v>
      </c>
      <c r="AR90" s="114">
        <v>8.3043545484542847E-2</v>
      </c>
      <c r="AS90" s="114">
        <f t="shared" si="13"/>
        <v>0.22303441166877747</v>
      </c>
      <c r="AT90" s="114">
        <v>2.6136035099625587E-2</v>
      </c>
      <c r="AU90" s="111">
        <v>24937.37230907127</v>
      </c>
      <c r="AV90" s="57">
        <v>0.19975558070290589</v>
      </c>
      <c r="AW90" s="57">
        <v>0.45316095407016554</v>
      </c>
      <c r="AX90" s="57">
        <v>0.34708346522692857</v>
      </c>
      <c r="AY90" s="57">
        <v>0.10769409781094197</v>
      </c>
      <c r="AZ90" s="57">
        <f t="shared" si="44"/>
        <v>0.2393893674159866</v>
      </c>
      <c r="BA90" s="112">
        <v>41230.532801275731</v>
      </c>
      <c r="BB90" s="111">
        <f>DataG10.6!BA90*$BF$26</f>
        <v>33761.704245390232</v>
      </c>
      <c r="BC90" s="57">
        <f t="shared" si="45"/>
        <v>0.73862895450475308</v>
      </c>
      <c r="BD90" s="110">
        <v>0.84006474971185496</v>
      </c>
      <c r="BI90" s="138"/>
      <c r="BJ90" s="74">
        <v>1978</v>
      </c>
      <c r="BK90" s="103">
        <v>2.3659297730773687E-3</v>
      </c>
      <c r="BL90" s="103">
        <v>6.9417551159858704E-2</v>
      </c>
      <c r="BM90" s="103">
        <v>0.29016527533531189</v>
      </c>
      <c r="BN90" s="103">
        <v>0.64041715860366821</v>
      </c>
      <c r="BO90" s="103">
        <v>0.27251461148262024</v>
      </c>
      <c r="BP90" s="103">
        <v>0.11834601312875748</v>
      </c>
      <c r="BQ90" s="103">
        <v>0</v>
      </c>
      <c r="BR90" s="103">
        <v>0</v>
      </c>
      <c r="BS90" s="108">
        <f t="shared" si="27"/>
        <v>0.36790254712104797</v>
      </c>
      <c r="BT90" s="107">
        <v>1.3273905497044325E-3</v>
      </c>
      <c r="BU90" s="107">
        <v>0.22667235136032104</v>
      </c>
      <c r="BV90" s="107">
        <v>0.49399137496948242</v>
      </c>
      <c r="BW90" s="107">
        <v>0.27933627367019653</v>
      </c>
      <c r="BX90" s="107">
        <v>6.0819327831268311E-2</v>
      </c>
      <c r="BY90" s="107">
        <v>1.3823277316987514E-2</v>
      </c>
      <c r="BZ90" s="103">
        <f t="shared" si="28"/>
        <v>0.21851694583892822</v>
      </c>
      <c r="CA90" s="107">
        <v>0</v>
      </c>
      <c r="CB90" s="103">
        <v>0.11020676791667938</v>
      </c>
      <c r="CC90" s="103">
        <v>0.53791916370391846</v>
      </c>
      <c r="CD90" s="103">
        <v>0.35187405347824097</v>
      </c>
      <c r="CE90" s="103">
        <v>8.4168218076229095E-2</v>
      </c>
      <c r="CF90" s="103">
        <v>1.9338784739375114E-2</v>
      </c>
      <c r="CG90" s="108">
        <f t="shared" si="29"/>
        <v>0.26770583540201187</v>
      </c>
      <c r="CH90" s="103"/>
      <c r="DF90" s="98">
        <v>0.2273185535556724</v>
      </c>
      <c r="DG90" s="97">
        <v>0.19803355282635823</v>
      </c>
      <c r="DH90" s="97">
        <v>2.9285000729314205E-2</v>
      </c>
      <c r="DI90" s="97">
        <v>0.18404127249959856</v>
      </c>
      <c r="DJ90" s="97">
        <v>2.1640856576875245E-2</v>
      </c>
      <c r="DK90" s="97">
        <v>7.5415262697982842E-3</v>
      </c>
      <c r="DL90" s="97">
        <v>1.4094898180931806E-2</v>
      </c>
      <c r="DM90" s="96">
        <f t="shared" si="30"/>
        <v>2.163642445073009E-2</v>
      </c>
      <c r="DN90" s="99">
        <v>0.46543256340343164</v>
      </c>
      <c r="DO90" s="99">
        <v>0.41626465268716423</v>
      </c>
      <c r="DP90" s="99">
        <v>4.9167910716267416E-2</v>
      </c>
      <c r="DQ90" s="99">
        <v>0.39006148278713226</v>
      </c>
      <c r="DR90" s="99">
        <v>3.997313123811741E-2</v>
      </c>
      <c r="DS90" s="99">
        <v>1.0702117492022527E-2</v>
      </c>
      <c r="DT90" s="99">
        <v>2.4695834709414055E-2</v>
      </c>
      <c r="DU90" s="99">
        <f t="shared" si="31"/>
        <v>3.5397952201436586E-2</v>
      </c>
      <c r="DV90" s="102">
        <f t="shared" si="32"/>
        <v>0.39154432738555878</v>
      </c>
      <c r="DW90" s="101">
        <f t="shared" si="33"/>
        <v>0.26950917974906813</v>
      </c>
      <c r="DX90" s="101">
        <f t="shared" si="34"/>
        <v>0.12203514763649063</v>
      </c>
      <c r="DY90" s="101">
        <f t="shared" si="35"/>
        <v>0.21101129148155451</v>
      </c>
      <c r="DZ90" s="101">
        <f t="shared" si="36"/>
        <v>8.6697472267470529E-2</v>
      </c>
      <c r="EA90" s="101">
        <f t="shared" si="37"/>
        <v>9.4888143755946508E-3</v>
      </c>
      <c r="EB90" s="101">
        <f t="shared" si="38"/>
        <v>8.434674859325858E-2</v>
      </c>
      <c r="EC90" s="100">
        <f t="shared" si="39"/>
        <v>9.3835562968853231E-2</v>
      </c>
      <c r="ED90" s="99">
        <v>0.30724938909962812</v>
      </c>
      <c r="EE90" s="99">
        <v>0.22343583042245063</v>
      </c>
      <c r="EF90" s="99">
        <v>8.3813558677177491E-2</v>
      </c>
      <c r="EG90" s="99">
        <v>0.18058069469407201</v>
      </c>
      <c r="EH90" s="99">
        <v>6.3756622874983709E-2</v>
      </c>
      <c r="EI90" s="99">
        <v>7.6536833689932835E-3</v>
      </c>
      <c r="EJ90" s="99">
        <v>5.5258387825178501E-2</v>
      </c>
      <c r="EK90" s="99">
        <f t="shared" si="40"/>
        <v>6.291207119417179E-2</v>
      </c>
      <c r="EL90" s="98">
        <v>8.4294938285930654E-2</v>
      </c>
      <c r="EM90" s="97">
        <v>4.607334932661751E-2</v>
      </c>
      <c r="EN90" s="97">
        <v>3.8221588959313144E-2</v>
      </c>
      <c r="EO90" s="97">
        <v>3.04305967874825E-2</v>
      </c>
      <c r="EP90" s="97">
        <v>2.294084939248682E-2</v>
      </c>
      <c r="EQ90" s="97">
        <v>1.8351310066013673E-3</v>
      </c>
      <c r="ER90" s="97">
        <v>2.9088360768080072E-2</v>
      </c>
      <c r="ES90" s="96">
        <f t="shared" si="41"/>
        <v>3.0923491774681441E-2</v>
      </c>
      <c r="ET90" s="98">
        <v>2.681703572289117E-2</v>
      </c>
      <c r="EU90" s="97">
        <v>9.0369705940604762E-3</v>
      </c>
      <c r="EV90" s="97">
        <v>1.7780065128830694E-2</v>
      </c>
      <c r="EW90" s="97">
        <v>5.1197842694818974E-3</v>
      </c>
      <c r="EX90" s="97">
        <v>5.6804850052448418E-3</v>
      </c>
      <c r="EY90" s="97">
        <v>3.5398124217756767E-4</v>
      </c>
      <c r="EZ90" s="97">
        <v>1.566278492454571E-2</v>
      </c>
      <c r="FA90" s="96">
        <f t="shared" si="42"/>
        <v>1.6016766166723276E-2</v>
      </c>
      <c r="FB90" s="98">
        <v>5.7477902621030807E-2</v>
      </c>
      <c r="FC90" s="97">
        <v>3.7036377936601639E-2</v>
      </c>
      <c r="FD90" s="97">
        <v>2.0441524684429169E-2</v>
      </c>
      <c r="FE90" s="97">
        <v>2.5310812518000603E-2</v>
      </c>
      <c r="FF90" s="97">
        <v>1.7260365188121796E-2</v>
      </c>
      <c r="FG90" s="97">
        <v>1.4811498112976551E-3</v>
      </c>
      <c r="FH90" s="97">
        <v>1.3425575569272041E-2</v>
      </c>
      <c r="FI90" s="96">
        <f t="shared" si="43"/>
        <v>1.4906725380569696E-2</v>
      </c>
      <c r="FJ90" s="74"/>
      <c r="FK90" s="61">
        <v>1978</v>
      </c>
      <c r="FL90" s="134">
        <v>0.2273185535556724</v>
      </c>
      <c r="FM90" s="133">
        <v>0.19803355282635823</v>
      </c>
      <c r="FN90" s="133">
        <v>2.9285000729314205E-2</v>
      </c>
      <c r="FO90" s="134">
        <v>0.46543256340343164</v>
      </c>
      <c r="FP90" s="133">
        <v>0.41626465268716423</v>
      </c>
      <c r="FQ90" s="132">
        <v>4.9167910716267416E-2</v>
      </c>
      <c r="FR90" s="133">
        <v>0.30724938909962812</v>
      </c>
      <c r="FS90" s="133">
        <v>0.22343583042245063</v>
      </c>
      <c r="FT90" s="133">
        <v>8.3813558677177491E-2</v>
      </c>
      <c r="FU90" s="134">
        <v>8.4294938285930654E-2</v>
      </c>
      <c r="FV90" s="133">
        <v>4.607334932661751E-2</v>
      </c>
      <c r="FW90" s="132">
        <v>3.8221588959313144E-2</v>
      </c>
      <c r="FX90" s="133">
        <v>2.681703572289117E-2</v>
      </c>
      <c r="FY90" s="133">
        <v>9.0369705940604762E-3</v>
      </c>
      <c r="FZ90" s="132">
        <v>1.7780065128830694E-2</v>
      </c>
      <c r="GA90" s="133"/>
      <c r="GB90" s="133"/>
      <c r="GC90" s="143"/>
      <c r="GD90" s="127"/>
      <c r="GE90" s="127"/>
      <c r="GF90" s="127"/>
      <c r="GG90" s="127"/>
      <c r="GH90" s="127"/>
      <c r="GI90" s="127"/>
      <c r="GJ90" s="142"/>
      <c r="GK90" s="74">
        <v>1978</v>
      </c>
      <c r="GL90" s="84"/>
      <c r="GM90" s="140"/>
      <c r="GN90" s="140"/>
      <c r="GO90" s="140"/>
      <c r="GP90" s="139"/>
      <c r="GQ90" s="116"/>
      <c r="GR90" s="116"/>
      <c r="GS90" s="116"/>
      <c r="GT90" s="116"/>
      <c r="GU90" s="116"/>
      <c r="GZ90" s="138"/>
      <c r="HA90" s="138"/>
      <c r="HB90" s="138"/>
      <c r="HC90" s="138"/>
      <c r="HH90" s="148"/>
      <c r="HI90" s="61"/>
      <c r="HJ90" s="61"/>
      <c r="HK90" s="149"/>
      <c r="IE90" s="147"/>
      <c r="IF90" s="138"/>
      <c r="IG90" s="138"/>
      <c r="IH90" s="138"/>
      <c r="II90" s="146"/>
      <c r="IJ90" s="147"/>
      <c r="IK90" s="138"/>
      <c r="IL90" s="138"/>
      <c r="IM90" s="138"/>
      <c r="IN90" s="138"/>
      <c r="IO90" s="146"/>
      <c r="IP90" s="147"/>
      <c r="IQ90" s="138"/>
      <c r="IR90" s="138"/>
      <c r="IS90" s="138"/>
      <c r="IT90" s="138"/>
      <c r="IU90" s="146"/>
      <c r="IW90">
        <v>1982</v>
      </c>
      <c r="IX90" s="76">
        <v>0.63362938165664673</v>
      </c>
      <c r="IY90" s="76">
        <v>0.50245386362075806</v>
      </c>
      <c r="IZ90" s="118">
        <v>0.29351863265037537</v>
      </c>
      <c r="JA90" s="114">
        <v>0.27613377571105957</v>
      </c>
      <c r="JB90" s="114">
        <v>0.25882115960121155</v>
      </c>
      <c r="JC90" s="114">
        <v>0.16178768873214722</v>
      </c>
      <c r="JD90" s="114">
        <v>7.5783587992191315E-2</v>
      </c>
      <c r="JE90" s="114">
        <v>5.7050403207540512E-2</v>
      </c>
    </row>
    <row r="91" spans="1:265" x14ac:dyDescent="0.3">
      <c r="A91" s="74">
        <v>1979</v>
      </c>
      <c r="B91" s="123">
        <v>52.682800000000007</v>
      </c>
      <c r="C91" s="123">
        <v>41.360883700000002</v>
      </c>
      <c r="D91" s="121">
        <f t="shared" si="14"/>
        <v>0.78509273804733226</v>
      </c>
      <c r="E91" s="122">
        <v>0.52512355382123233</v>
      </c>
      <c r="F91" s="122">
        <v>5.9206832402345519E-2</v>
      </c>
      <c r="G91" s="122">
        <v>1.3516274458632771E-2</v>
      </c>
      <c r="H91" s="122">
        <v>0.21867487185090331</v>
      </c>
      <c r="I91" s="122">
        <v>3.5436613088142617E-2</v>
      </c>
      <c r="J91" s="121">
        <v>0.1832382587627607</v>
      </c>
      <c r="K91" s="120">
        <f t="shared" si="15"/>
        <v>-3.1428794485781675E-2</v>
      </c>
      <c r="L91">
        <v>1979</v>
      </c>
      <c r="M91" s="119">
        <v>213.47142542011915</v>
      </c>
      <c r="N91" s="119">
        <v>57.142800000000001</v>
      </c>
      <c r="O91" s="119">
        <v>18.588725420119143</v>
      </c>
      <c r="P91" s="78">
        <f t="shared" si="17"/>
        <v>0</v>
      </c>
      <c r="Q91" s="118">
        <f t="shared" si="18"/>
        <v>0.11890800785949222</v>
      </c>
      <c r="R91" s="78">
        <f>0</f>
        <v>0</v>
      </c>
      <c r="S91" s="78">
        <f t="shared" si="19"/>
        <v>0</v>
      </c>
      <c r="T91" s="78">
        <f t="shared" si="20"/>
        <v>0</v>
      </c>
      <c r="U91" s="78">
        <f t="shared" si="21"/>
        <v>0</v>
      </c>
      <c r="V91" s="144">
        <f t="shared" si="22"/>
        <v>0</v>
      </c>
      <c r="W91" s="117">
        <f t="shared" si="23"/>
        <v>8.707828405387695E-2</v>
      </c>
      <c r="X91" s="117">
        <f t="shared" si="24"/>
        <v>0.26768360162275112</v>
      </c>
      <c r="Y91" s="116">
        <f t="shared" si="25"/>
        <v>0.64523811432337186</v>
      </c>
      <c r="Z91" s="114">
        <f t="shared" si="26"/>
        <v>1</v>
      </c>
      <c r="AA91" s="74">
        <v>1979</v>
      </c>
      <c r="AB91" s="114">
        <v>0.12333063781261444</v>
      </c>
      <c r="AC91" s="114">
        <v>0.52277952432632446</v>
      </c>
      <c r="AD91" s="114">
        <v>0.35388988256454468</v>
      </c>
      <c r="AE91" s="114">
        <v>9.3108288943767548E-2</v>
      </c>
      <c r="AF91" s="115">
        <v>0.21284942328929901</v>
      </c>
      <c r="AG91" s="115">
        <v>0.48215150833129883</v>
      </c>
      <c r="AH91" s="115">
        <v>0.30499905347824097</v>
      </c>
      <c r="AI91" s="115">
        <v>7.684316486120224E-2</v>
      </c>
      <c r="AJ91" s="115">
        <v>0.14493903517723083</v>
      </c>
      <c r="AK91" s="115">
        <v>0.49976027011871338</v>
      </c>
      <c r="AL91" s="115">
        <v>0.35530072450637817</v>
      </c>
      <c r="AM91" s="115">
        <v>9.8823338747024536E-2</v>
      </c>
      <c r="AN91" s="115">
        <v>3.053063340485096E-2</v>
      </c>
      <c r="AO91" s="114">
        <v>0.23291820287704468</v>
      </c>
      <c r="AP91" s="114">
        <v>0.453011155128479</v>
      </c>
      <c r="AQ91" s="114">
        <v>0.31407064199447632</v>
      </c>
      <c r="AR91" s="114">
        <v>8.5143044590950012E-2</v>
      </c>
      <c r="AS91" s="114">
        <f t="shared" ref="AS91:AS122" si="46">AQ91-AR91</f>
        <v>0.22892759740352631</v>
      </c>
      <c r="AT91" s="114">
        <v>2.7755009010434151E-2</v>
      </c>
      <c r="AU91" s="111">
        <v>25606.210559699168</v>
      </c>
      <c r="AV91" s="57">
        <v>0.20078200101852417</v>
      </c>
      <c r="AW91" s="57">
        <v>0.45033875107765198</v>
      </c>
      <c r="AX91" s="57">
        <v>0.34887924790382385</v>
      </c>
      <c r="AY91" s="57">
        <v>0.11153456568717957</v>
      </c>
      <c r="AZ91" s="57">
        <f t="shared" si="44"/>
        <v>0.23734468221664429</v>
      </c>
      <c r="BA91" s="112">
        <v>41386.464686162697</v>
      </c>
      <c r="BB91" s="111">
        <f>DataG10.6!BA91*$BF$26</f>
        <v>33889.389381193701</v>
      </c>
      <c r="BC91" s="57">
        <f t="shared" si="45"/>
        <v>0.75558193957631081</v>
      </c>
      <c r="BD91" s="110">
        <v>0.8649268921110792</v>
      </c>
      <c r="BI91" s="138"/>
      <c r="BJ91" s="74">
        <v>1979</v>
      </c>
      <c r="BK91" s="103">
        <v>2.5047827512025833E-3</v>
      </c>
      <c r="BL91" s="103">
        <v>6.9350957870483398E-2</v>
      </c>
      <c r="BM91" s="103">
        <v>0.28480571508407593</v>
      </c>
      <c r="BN91" s="103">
        <v>0.64584332704544067</v>
      </c>
      <c r="BO91" s="103">
        <v>0.2794710099697113</v>
      </c>
      <c r="BP91" s="103">
        <v>0.12548083066940308</v>
      </c>
      <c r="BQ91" s="103">
        <v>5.0565678626298904E-2</v>
      </c>
      <c r="BR91" s="103">
        <v>1.993926614522934E-2</v>
      </c>
      <c r="BS91" s="108">
        <f t="shared" si="27"/>
        <v>0.36637231707572937</v>
      </c>
      <c r="BT91" s="107">
        <v>1.4375780010595918E-3</v>
      </c>
      <c r="BU91" s="107">
        <v>0.22962918877601624</v>
      </c>
      <c r="BV91" s="107">
        <v>0.49506807327270508</v>
      </c>
      <c r="BW91" s="107">
        <v>0.27530276775360107</v>
      </c>
      <c r="BX91" s="107">
        <v>5.9735588729381561E-2</v>
      </c>
      <c r="BY91" s="107">
        <v>1.3806000351905823E-2</v>
      </c>
      <c r="BZ91" s="103">
        <f t="shared" si="28"/>
        <v>0.21556717902421951</v>
      </c>
      <c r="CA91" s="107">
        <v>0</v>
      </c>
      <c r="CB91" s="103">
        <v>0.11319632083177567</v>
      </c>
      <c r="CC91" s="103">
        <v>0.53886526823043823</v>
      </c>
      <c r="CD91" s="103">
        <v>0.34793844819068909</v>
      </c>
      <c r="CE91" s="103">
        <v>8.2523465156555176E-2</v>
      </c>
      <c r="CF91" s="103">
        <v>1.9296847283840179E-2</v>
      </c>
      <c r="CG91" s="108">
        <f t="shared" si="29"/>
        <v>0.26541498303413391</v>
      </c>
      <c r="CH91" s="103"/>
      <c r="DF91" s="98">
        <v>0.22893132246992359</v>
      </c>
      <c r="DG91" s="97">
        <v>0.19949019568318099</v>
      </c>
      <c r="DH91" s="97">
        <v>2.9441126786742589E-2</v>
      </c>
      <c r="DI91" s="97">
        <v>0.18556103075388819</v>
      </c>
      <c r="DJ91" s="97">
        <v>2.1799677396949518E-2</v>
      </c>
      <c r="DK91" s="97">
        <v>6.9228370344139381E-3</v>
      </c>
      <c r="DL91" s="97">
        <v>1.4647775831597796E-2</v>
      </c>
      <c r="DM91" s="96">
        <f t="shared" si="30"/>
        <v>2.1570612866011734E-2</v>
      </c>
      <c r="DN91" s="99">
        <v>0.46513226209271086</v>
      </c>
      <c r="DO91" s="99">
        <v>0.41536446054354925</v>
      </c>
      <c r="DP91" s="99">
        <v>4.9767801549161578E-2</v>
      </c>
      <c r="DQ91" s="99">
        <v>0.39051348716020584</v>
      </c>
      <c r="DR91" s="99">
        <v>3.8315739279213966E-2</v>
      </c>
      <c r="DS91" s="99">
        <v>1.0094220083449982E-2</v>
      </c>
      <c r="DT91" s="99">
        <v>2.6208806752134821E-2</v>
      </c>
      <c r="DU91" s="99">
        <f t="shared" si="31"/>
        <v>3.6303026835584805E-2</v>
      </c>
      <c r="DV91" s="102">
        <f t="shared" si="32"/>
        <v>0.39131391947017508</v>
      </c>
      <c r="DW91" s="101">
        <f t="shared" si="33"/>
        <v>0.26456713353322514</v>
      </c>
      <c r="DX91" s="101">
        <f t="shared" si="34"/>
        <v>0.12674678593694996</v>
      </c>
      <c r="DY91" s="101">
        <f t="shared" si="35"/>
        <v>0.20898421108722687</v>
      </c>
      <c r="DZ91" s="101">
        <f t="shared" si="36"/>
        <v>8.2978237744969138E-2</v>
      </c>
      <c r="EA91" s="101">
        <f t="shared" si="37"/>
        <v>8.9049381238616773E-3</v>
      </c>
      <c r="EB91" s="101">
        <f t="shared" si="38"/>
        <v>9.0446537115698472E-2</v>
      </c>
      <c r="EC91" s="100">
        <f t="shared" si="39"/>
        <v>9.9351475239560158E-2</v>
      </c>
      <c r="ED91" s="99">
        <v>0.30593645271827646</v>
      </c>
      <c r="EE91" s="99">
        <v>0.21936573284122923</v>
      </c>
      <c r="EF91" s="99">
        <v>8.6570719877047231E-2</v>
      </c>
      <c r="EG91" s="99">
        <v>0.17865289375185966</v>
      </c>
      <c r="EH91" s="99">
        <v>6.1039918436058674E-2</v>
      </c>
      <c r="EI91" s="99">
        <v>7.1762243008302168E-3</v>
      </c>
      <c r="EJ91" s="99">
        <v>5.9067421337983594E-2</v>
      </c>
      <c r="EK91" s="99">
        <f t="shared" si="40"/>
        <v>6.6243645638813811E-2</v>
      </c>
      <c r="EL91" s="98">
        <v>8.5377466751898612E-2</v>
      </c>
      <c r="EM91" s="97">
        <v>4.520140069199588E-2</v>
      </c>
      <c r="EN91" s="97">
        <v>4.0176066059902739E-2</v>
      </c>
      <c r="EO91" s="97">
        <v>3.0331317335367203E-2</v>
      </c>
      <c r="EP91" s="97">
        <v>2.1938319308910468E-2</v>
      </c>
      <c r="EQ91" s="97">
        <v>1.7287138230314609E-3</v>
      </c>
      <c r="ER91" s="97">
        <v>3.1379115777714885E-2</v>
      </c>
      <c r="ES91" s="96">
        <f t="shared" si="41"/>
        <v>3.3107829600746347E-2</v>
      </c>
      <c r="ET91" s="98">
        <v>2.8318470690137619E-2</v>
      </c>
      <c r="EU91" s="97">
        <v>9.1063346152173933E-3</v>
      </c>
      <c r="EV91" s="97">
        <v>1.9212136074920227E-2</v>
      </c>
      <c r="EW91" s="97">
        <v>5.0557386130094528E-3</v>
      </c>
      <c r="EX91" s="97">
        <v>5.9071265130471807E-3</v>
      </c>
      <c r="EY91" s="97">
        <v>3.1812792375019409E-4</v>
      </c>
      <c r="EZ91" s="97">
        <v>1.7037477498830791E-2</v>
      </c>
      <c r="FA91" s="96">
        <f t="shared" si="42"/>
        <v>1.7355605422580987E-2</v>
      </c>
      <c r="FB91" s="98">
        <v>5.7058997452259064E-2</v>
      </c>
      <c r="FC91" s="97">
        <v>3.6095067858695984E-2</v>
      </c>
      <c r="FD91" s="97">
        <v>2.096392959356308E-2</v>
      </c>
      <c r="FE91" s="97">
        <v>2.527557872235775E-2</v>
      </c>
      <c r="FF91" s="97">
        <v>1.6031192615628242E-2</v>
      </c>
      <c r="FG91" s="97">
        <v>1.4105859445407987E-3</v>
      </c>
      <c r="FH91" s="97">
        <v>1.4341638423502445E-2</v>
      </c>
      <c r="FI91" s="96">
        <f t="shared" si="43"/>
        <v>1.5752224368043244E-2</v>
      </c>
      <c r="FJ91" s="74"/>
      <c r="FK91" s="61">
        <v>1979</v>
      </c>
      <c r="FL91" s="134">
        <v>0.22893132246992359</v>
      </c>
      <c r="FM91" s="133">
        <v>0.19949019568318099</v>
      </c>
      <c r="FN91" s="133">
        <v>2.9441126786742589E-2</v>
      </c>
      <c r="FO91" s="134">
        <v>0.46513226209271086</v>
      </c>
      <c r="FP91" s="133">
        <v>0.41536446054354925</v>
      </c>
      <c r="FQ91" s="132">
        <v>4.9767801549161578E-2</v>
      </c>
      <c r="FR91" s="133">
        <v>0.30593645271827646</v>
      </c>
      <c r="FS91" s="133">
        <v>0.21936573284122923</v>
      </c>
      <c r="FT91" s="133">
        <v>8.6570719877047231E-2</v>
      </c>
      <c r="FU91" s="134">
        <v>8.5377466751898612E-2</v>
      </c>
      <c r="FV91" s="133">
        <v>4.520140069199588E-2</v>
      </c>
      <c r="FW91" s="132">
        <v>4.0176066059902739E-2</v>
      </c>
      <c r="FX91" s="133">
        <v>2.8318470690137619E-2</v>
      </c>
      <c r="FY91" s="133">
        <v>9.1063346152173933E-3</v>
      </c>
      <c r="FZ91" s="132">
        <v>1.9212136074920227E-2</v>
      </c>
      <c r="GA91" s="133"/>
      <c r="GB91" s="133"/>
      <c r="GC91" s="143">
        <v>2.5793099403381348</v>
      </c>
      <c r="GD91" s="127">
        <v>1.7835853099822998</v>
      </c>
      <c r="GE91" s="127">
        <v>2.6165063381195068</v>
      </c>
      <c r="GF91" s="127">
        <v>3.3838236331939697</v>
      </c>
      <c r="GG91" s="127">
        <v>3.2436234951019287</v>
      </c>
      <c r="GH91" s="127">
        <v>2.639808177947998</v>
      </c>
      <c r="GI91" s="127">
        <v>2.1194610595703125</v>
      </c>
      <c r="GJ91" s="142">
        <v>1.9317340850830078</v>
      </c>
      <c r="GK91" s="74">
        <v>1979</v>
      </c>
      <c r="GL91" s="141">
        <f>1-GM91</f>
        <v>0.68093150854110718</v>
      </c>
      <c r="GM91" s="140">
        <v>0.31906849145889282</v>
      </c>
      <c r="GN91" s="140">
        <v>0.1680670827627182</v>
      </c>
      <c r="GO91" s="140">
        <v>7.3407739400863647E-2</v>
      </c>
      <c r="GP91" s="139">
        <v>7.7245920896530151E-2</v>
      </c>
      <c r="GQ91" s="116"/>
      <c r="GR91" s="116"/>
      <c r="GS91" s="116"/>
      <c r="GT91" s="116"/>
      <c r="GU91" s="116"/>
      <c r="GZ91" s="138"/>
      <c r="HA91" s="138"/>
      <c r="HB91" s="138"/>
      <c r="HC91" s="138"/>
      <c r="HH91" s="128">
        <v>0.49514663219451904</v>
      </c>
      <c r="HI91" s="127">
        <v>0.51280069150974683</v>
      </c>
      <c r="HJ91" s="126">
        <f>HH91*HI91</f>
        <v>0.25391153538807165</v>
      </c>
      <c r="HK91" s="125">
        <v>0.93424092233181</v>
      </c>
      <c r="IE91" s="147">
        <v>0.22232545681586824</v>
      </c>
      <c r="IF91" s="138">
        <v>0.50230803494858933</v>
      </c>
      <c r="IG91" s="138">
        <v>0.27536648511886597</v>
      </c>
      <c r="IH91" s="138">
        <v>7.2840303182601929E-2</v>
      </c>
      <c r="II91" s="146">
        <v>5.093856155872345E-2</v>
      </c>
      <c r="IJ91" s="147">
        <v>0.24194821900885771</v>
      </c>
      <c r="IK91" s="138">
        <v>0.45478960801386614</v>
      </c>
      <c r="IL91" s="138">
        <v>0.30326220393180847</v>
      </c>
      <c r="IM91" s="138">
        <v>8.2329429686069489E-2</v>
      </c>
      <c r="IN91" s="138">
        <v>5.5927615612745285E-2</v>
      </c>
      <c r="IO91" s="146">
        <v>2.4407383054494858E-2</v>
      </c>
      <c r="IP91" s="147">
        <v>0.22182303133823555</v>
      </c>
      <c r="IQ91" s="138">
        <v>0.45232489574932805</v>
      </c>
      <c r="IR91" s="138">
        <v>0.32585212588310242</v>
      </c>
      <c r="IS91" s="138">
        <v>9.6260353922843933E-2</v>
      </c>
      <c r="IT91" s="138">
        <v>6.789948046207428E-2</v>
      </c>
      <c r="IU91" s="146">
        <v>3.5440355539321899E-2</v>
      </c>
      <c r="IW91">
        <v>1983</v>
      </c>
      <c r="IX91" s="76">
        <v>0.62233555316925049</v>
      </c>
      <c r="IY91" s="76">
        <v>0.50010192394256592</v>
      </c>
      <c r="IZ91" s="118">
        <v>0.29460990428924561</v>
      </c>
      <c r="JA91" s="114">
        <v>0.2769474983215332</v>
      </c>
      <c r="JB91" s="114">
        <v>0.24741080403327942</v>
      </c>
      <c r="JC91" s="114">
        <v>0.15927664935588837</v>
      </c>
      <c r="JD91" s="114">
        <v>7.373519241809845E-2</v>
      </c>
      <c r="JE91" s="114">
        <v>5.6681931018829346E-2</v>
      </c>
    </row>
    <row r="92" spans="1:265" x14ac:dyDescent="0.3">
      <c r="A92" s="74">
        <v>1980</v>
      </c>
      <c r="B92" s="123">
        <v>58.732400000000005</v>
      </c>
      <c r="C92" s="123">
        <v>45.957215599999998</v>
      </c>
      <c r="D92" s="121">
        <f t="shared" si="14"/>
        <v>0.78248489079281613</v>
      </c>
      <c r="E92" s="122">
        <v>0.54091539872206085</v>
      </c>
      <c r="F92" s="122">
        <v>5.5938475315939408E-2</v>
      </c>
      <c r="G92" s="122">
        <v>-2.7548648069567754E-3</v>
      </c>
      <c r="H92" s="122">
        <v>0.19531563559630516</v>
      </c>
      <c r="I92" s="122">
        <v>4.0420619623921378E-2</v>
      </c>
      <c r="J92" s="121">
        <v>0.15489501597238378</v>
      </c>
      <c r="K92" s="120">
        <f t="shared" si="15"/>
        <v>-6.9297540345324982E-3</v>
      </c>
      <c r="L92">
        <v>1980</v>
      </c>
      <c r="M92" s="119">
        <v>245.06346780155403</v>
      </c>
      <c r="N92" s="119">
        <v>65.050700000000006</v>
      </c>
      <c r="O92" s="119">
        <v>22.501867801554027</v>
      </c>
      <c r="P92" s="78">
        <f t="shared" si="17"/>
        <v>0</v>
      </c>
      <c r="Q92" s="118">
        <f t="shared" si="18"/>
        <v>0.12500151003933274</v>
      </c>
      <c r="R92" s="78">
        <f>0</f>
        <v>0</v>
      </c>
      <c r="S92" s="78">
        <f t="shared" si="19"/>
        <v>0</v>
      </c>
      <c r="T92" s="78">
        <f t="shared" si="20"/>
        <v>0</v>
      </c>
      <c r="U92" s="78">
        <f t="shared" si="21"/>
        <v>0</v>
      </c>
      <c r="V92" s="144">
        <f t="shared" si="22"/>
        <v>0</v>
      </c>
      <c r="W92" s="117">
        <f t="shared" si="23"/>
        <v>9.1820572047790705E-2</v>
      </c>
      <c r="X92" s="117">
        <f t="shared" si="24"/>
        <v>0.26544429728169994</v>
      </c>
      <c r="Y92" s="116">
        <f t="shared" si="25"/>
        <v>0.64273513067050936</v>
      </c>
      <c r="Z92" s="114">
        <f t="shared" si="26"/>
        <v>1</v>
      </c>
      <c r="AA92" s="74">
        <v>1980</v>
      </c>
      <c r="AB92" s="114">
        <v>0.12261325120925903</v>
      </c>
      <c r="AC92" s="114">
        <v>0.52446097135543823</v>
      </c>
      <c r="AD92" s="114">
        <v>0.35292577743530273</v>
      </c>
      <c r="AE92" s="114">
        <v>9.0867757797241211E-2</v>
      </c>
      <c r="AF92" s="115">
        <v>0.21214567124843597</v>
      </c>
      <c r="AG92" s="115">
        <v>0.48378130793571472</v>
      </c>
      <c r="AH92" s="115">
        <v>0.3040730357170105</v>
      </c>
      <c r="AI92" s="115">
        <v>7.4560746550559998E-2</v>
      </c>
      <c r="AJ92" s="115">
        <v>0.14331862330436707</v>
      </c>
      <c r="AK92" s="115">
        <v>0.50226670503616333</v>
      </c>
      <c r="AL92" s="115">
        <v>0.3544146716594696</v>
      </c>
      <c r="AM92" s="115">
        <v>9.6778467297554016E-2</v>
      </c>
      <c r="AN92" s="115">
        <v>2.9294043779373169E-2</v>
      </c>
      <c r="AO92" s="114">
        <v>0.23329819738864899</v>
      </c>
      <c r="AP92" s="114">
        <v>0.45788198709487915</v>
      </c>
      <c r="AQ92" s="114">
        <v>0.30881980061531067</v>
      </c>
      <c r="AR92" s="114">
        <v>8.4536291658878326E-2</v>
      </c>
      <c r="AS92" s="114">
        <f t="shared" si="46"/>
        <v>0.22428350895643234</v>
      </c>
      <c r="AT92" s="114">
        <v>2.8365811333060265E-2</v>
      </c>
      <c r="AU92" s="111">
        <v>25647.292604989929</v>
      </c>
      <c r="AV92" s="57">
        <v>0.19892722368240356</v>
      </c>
      <c r="AW92" s="57">
        <v>0.45864689350128174</v>
      </c>
      <c r="AX92" s="57">
        <v>0.3424258828163147</v>
      </c>
      <c r="AY92" s="57">
        <v>0.10670077055692673</v>
      </c>
      <c r="AZ92" s="57">
        <f t="shared" si="44"/>
        <v>0.23572511225938797</v>
      </c>
      <c r="BA92" s="112">
        <v>40185.404687494105</v>
      </c>
      <c r="BB92" s="111">
        <f>DataG10.6!BA92*$BF$26</f>
        <v>32905.898999163925</v>
      </c>
      <c r="BC92" s="57">
        <f t="shared" si="45"/>
        <v>0.77941321723626444</v>
      </c>
      <c r="BD92" s="110">
        <v>0.88071906619890628</v>
      </c>
      <c r="BI92" s="138"/>
      <c r="BJ92" s="74">
        <v>1980</v>
      </c>
      <c r="BK92" s="103">
        <v>2.6982293929904699E-3</v>
      </c>
      <c r="BL92" s="103">
        <v>6.6881611943244934E-2</v>
      </c>
      <c r="BM92" s="103">
        <v>0.27514100074768066</v>
      </c>
      <c r="BN92" s="103">
        <v>0.6579774022102356</v>
      </c>
      <c r="BO92" s="103">
        <v>0.28228020668029785</v>
      </c>
      <c r="BP92" s="103">
        <v>0.12473436444997787</v>
      </c>
      <c r="BQ92" s="103">
        <v>0</v>
      </c>
      <c r="BR92" s="103">
        <v>0</v>
      </c>
      <c r="BS92" s="108">
        <f t="shared" si="27"/>
        <v>0.37569719552993774</v>
      </c>
      <c r="BT92" s="107">
        <v>1.6344179166480899E-3</v>
      </c>
      <c r="BU92" s="107">
        <v>0.22729726135730743</v>
      </c>
      <c r="BV92" s="107">
        <v>0.49728861451148987</v>
      </c>
      <c r="BW92" s="107">
        <v>0.2754141092300415</v>
      </c>
      <c r="BX92" s="107">
        <v>5.8804169297218323E-2</v>
      </c>
      <c r="BY92" s="107">
        <v>1.3286316767334938E-2</v>
      </c>
      <c r="BZ92" s="103">
        <f t="shared" si="28"/>
        <v>0.21660993993282318</v>
      </c>
      <c r="CA92" s="107">
        <v>0</v>
      </c>
      <c r="CB92" s="103">
        <v>0.11353250592947006</v>
      </c>
      <c r="CC92" s="103">
        <v>0.53920811414718628</v>
      </c>
      <c r="CD92" s="103">
        <v>0.34725937247276306</v>
      </c>
      <c r="CE92" s="103">
        <v>8.1148199737071991E-2</v>
      </c>
      <c r="CF92" s="103">
        <v>1.8608352169394493E-2</v>
      </c>
      <c r="CG92" s="108">
        <f t="shared" si="29"/>
        <v>0.26611117273569107</v>
      </c>
      <c r="CH92" s="103"/>
      <c r="DF92" s="98">
        <v>0.22650026501977821</v>
      </c>
      <c r="DG92" s="97">
        <v>0.19949998618754872</v>
      </c>
      <c r="DH92" s="97">
        <v>2.7000278832229475E-2</v>
      </c>
      <c r="DI92" s="97">
        <v>0.18626142735593021</v>
      </c>
      <c r="DJ92" s="97">
        <v>2.0881551924483481E-2</v>
      </c>
      <c r="DK92" s="97">
        <v>4.3672122050025389E-3</v>
      </c>
      <c r="DL92" s="97">
        <v>1.499007526224274E-2</v>
      </c>
      <c r="DM92" s="96">
        <f t="shared" si="30"/>
        <v>1.9357287467245278E-2</v>
      </c>
      <c r="DN92" s="99">
        <v>0.46892467247192493</v>
      </c>
      <c r="DO92" s="99">
        <v>0.42099345524946047</v>
      </c>
      <c r="DP92" s="99">
        <v>4.793121722246442E-2</v>
      </c>
      <c r="DQ92" s="99">
        <v>0.39707945287227631</v>
      </c>
      <c r="DR92" s="99">
        <v>3.7105890375405612E-2</v>
      </c>
      <c r="DS92" s="99">
        <v>6.6359494630841946E-3</v>
      </c>
      <c r="DT92" s="99">
        <v>2.8103377431014695E-2</v>
      </c>
      <c r="DU92" s="99">
        <f t="shared" si="31"/>
        <v>3.4739326894098893E-2</v>
      </c>
      <c r="DV92" s="102">
        <f t="shared" si="32"/>
        <v>0.38792355543474744</v>
      </c>
      <c r="DW92" s="101">
        <f t="shared" si="33"/>
        <v>0.26540566531439719</v>
      </c>
      <c r="DX92" s="101">
        <f t="shared" si="34"/>
        <v>0.12251789012035025</v>
      </c>
      <c r="DY92" s="101">
        <f t="shared" si="35"/>
        <v>0.21249310486018658</v>
      </c>
      <c r="DZ92" s="101">
        <f t="shared" si="36"/>
        <v>7.9304716979279349E-2</v>
      </c>
      <c r="EA92" s="101">
        <f t="shared" si="37"/>
        <v>5.703923109602025E-3</v>
      </c>
      <c r="EB92" s="101">
        <f t="shared" si="38"/>
        <v>9.0421811093683579E-2</v>
      </c>
      <c r="EC92" s="100">
        <f t="shared" si="39"/>
        <v>9.6125734203285615E-2</v>
      </c>
      <c r="ED92" s="99">
        <v>0.30457838112618141</v>
      </c>
      <c r="EE92" s="99">
        <v>0.22077316056599311</v>
      </c>
      <c r="EF92" s="99">
        <v>8.3805220560188298E-2</v>
      </c>
      <c r="EG92" s="99">
        <v>0.18192743416875601</v>
      </c>
      <c r="EH92" s="99">
        <v>5.8476987674545851E-2</v>
      </c>
      <c r="EI92" s="99">
        <v>4.6108948572336442E-3</v>
      </c>
      <c r="EJ92" s="99">
        <v>5.956306575693246E-2</v>
      </c>
      <c r="EK92" s="99">
        <f t="shared" si="40"/>
        <v>6.4173960614166109E-2</v>
      </c>
      <c r="EL92" s="98">
        <v>8.3345174308566028E-2</v>
      </c>
      <c r="EM92" s="97">
        <v>4.4632504748404092E-2</v>
      </c>
      <c r="EN92" s="97">
        <v>3.871266956016195E-2</v>
      </c>
      <c r="EO92" s="97">
        <v>3.0565670691430569E-2</v>
      </c>
      <c r="EP92" s="97">
        <v>2.0827729304733499E-2</v>
      </c>
      <c r="EQ92" s="97">
        <v>1.093028252368381E-3</v>
      </c>
      <c r="ER92" s="97">
        <v>3.0858745336751127E-2</v>
      </c>
      <c r="ES92" s="96">
        <f t="shared" si="41"/>
        <v>3.1951773589119506E-2</v>
      </c>
      <c r="ET92" s="98">
        <v>2.7076421226818602E-2</v>
      </c>
      <c r="EU92" s="97">
        <v>8.726590608053978E-3</v>
      </c>
      <c r="EV92" s="97">
        <v>1.8349830618764624E-2</v>
      </c>
      <c r="EW92" s="97">
        <v>5.156317725777626E-3</v>
      </c>
      <c r="EX92" s="97">
        <v>5.2227935728553446E-3</v>
      </c>
      <c r="EY92" s="97">
        <v>2.0041719533302901E-4</v>
      </c>
      <c r="EZ92" s="97">
        <v>1.6496892478950077E-2</v>
      </c>
      <c r="FA92" s="96">
        <f t="shared" si="42"/>
        <v>1.6697309674283106E-2</v>
      </c>
      <c r="FB92" s="98">
        <v>5.6268751621246338E-2</v>
      </c>
      <c r="FC92" s="97">
        <v>3.5905912518501282E-2</v>
      </c>
      <c r="FD92" s="97">
        <v>2.0362839102745056E-2</v>
      </c>
      <c r="FE92" s="97">
        <v>2.5409352034330368E-2</v>
      </c>
      <c r="FF92" s="97">
        <v>1.5604935586452484E-2</v>
      </c>
      <c r="FG92" s="97">
        <v>8.926110458560288E-4</v>
      </c>
      <c r="FH92" s="97">
        <v>1.4361852779984474E-2</v>
      </c>
      <c r="FI92" s="96">
        <f t="shared" si="43"/>
        <v>1.5254463825840503E-2</v>
      </c>
      <c r="FJ92" s="74"/>
      <c r="FK92" s="61">
        <v>1980</v>
      </c>
      <c r="FL92" s="134">
        <v>0.22650026501977821</v>
      </c>
      <c r="FM92" s="133">
        <v>0.19949998618754872</v>
      </c>
      <c r="FN92" s="133">
        <v>2.7000278832229475E-2</v>
      </c>
      <c r="FO92" s="134">
        <v>0.46892467247192493</v>
      </c>
      <c r="FP92" s="133">
        <v>0.42099345524946047</v>
      </c>
      <c r="FQ92" s="132">
        <v>4.793121722246442E-2</v>
      </c>
      <c r="FR92" s="133">
        <v>0.30457838112618141</v>
      </c>
      <c r="FS92" s="133">
        <v>0.22077316056599311</v>
      </c>
      <c r="FT92" s="133">
        <v>8.3805220560188298E-2</v>
      </c>
      <c r="FU92" s="134">
        <v>8.3345174308566028E-2</v>
      </c>
      <c r="FV92" s="133">
        <v>4.4632504748404092E-2</v>
      </c>
      <c r="FW92" s="132">
        <v>3.871266956016195E-2</v>
      </c>
      <c r="FX92" s="133">
        <v>2.7076421226818602E-2</v>
      </c>
      <c r="FY92" s="133">
        <v>8.726590608053978E-3</v>
      </c>
      <c r="FZ92" s="132">
        <v>1.8349830618764624E-2</v>
      </c>
      <c r="GA92" s="133"/>
      <c r="GB92" s="133"/>
      <c r="GC92" s="143"/>
      <c r="GD92" s="127"/>
      <c r="GE92" s="127"/>
      <c r="GF92" s="127"/>
      <c r="GG92" s="127"/>
      <c r="GH92" s="127"/>
      <c r="GI92" s="127"/>
      <c r="GJ92" s="142"/>
      <c r="GK92" s="74">
        <v>1980</v>
      </c>
      <c r="GL92" s="84"/>
      <c r="GM92" s="140"/>
      <c r="GN92" s="140"/>
      <c r="GO92" s="140"/>
      <c r="GP92" s="139"/>
      <c r="GQ92" s="116"/>
      <c r="GR92" s="116"/>
      <c r="GS92" s="116"/>
      <c r="GT92" s="116"/>
      <c r="GU92" s="116"/>
      <c r="GZ92" s="138"/>
      <c r="HA92" s="138"/>
      <c r="HB92" s="138"/>
      <c r="HC92" s="138"/>
      <c r="HH92" s="148"/>
      <c r="HI92" s="61"/>
      <c r="HJ92" s="61"/>
      <c r="HK92" s="75"/>
      <c r="IE92" s="147"/>
      <c r="IF92" s="138"/>
      <c r="IG92" s="138"/>
      <c r="IH92" s="138"/>
      <c r="II92" s="146"/>
      <c r="IJ92" s="147"/>
      <c r="IK92" s="138"/>
      <c r="IL92" s="138"/>
      <c r="IM92" s="138"/>
      <c r="IN92" s="138"/>
      <c r="IO92" s="146"/>
      <c r="IP92" s="147"/>
      <c r="IQ92" s="138"/>
      <c r="IR92" s="138"/>
      <c r="IS92" s="138"/>
      <c r="IT92" s="138"/>
      <c r="IU92" s="146"/>
      <c r="IW92">
        <v>1984</v>
      </c>
      <c r="IX92" s="76">
        <v>0.61658394336700439</v>
      </c>
      <c r="IY92" s="76">
        <v>0.49975359439849854</v>
      </c>
      <c r="IZ92" s="118">
        <v>0.29726141691207886</v>
      </c>
      <c r="JA92" s="114">
        <v>0.27721080183982849</v>
      </c>
      <c r="JB92" s="114">
        <v>0.2426023930311203</v>
      </c>
      <c r="JC92" s="114">
        <v>0.15803715586662292</v>
      </c>
      <c r="JD92" s="114">
        <v>7.4788495898246765E-2</v>
      </c>
      <c r="JE92" s="114">
        <v>5.5967114865779877E-2</v>
      </c>
    </row>
    <row r="93" spans="1:265" x14ac:dyDescent="0.3">
      <c r="A93" s="74">
        <v>1981</v>
      </c>
      <c r="B93" s="123">
        <v>66.035799999999995</v>
      </c>
      <c r="C93" s="123">
        <v>56.329696999999989</v>
      </c>
      <c r="D93" s="121">
        <f t="shared" ref="D93:D124" si="47">C93/B93</f>
        <v>0.85301756017190666</v>
      </c>
      <c r="E93" s="122">
        <v>0.57861155748307813</v>
      </c>
      <c r="F93" s="122">
        <v>5.383236826983015E-2</v>
      </c>
      <c r="G93" s="122">
        <v>-2.7499830817734189E-2</v>
      </c>
      <c r="H93" s="122">
        <v>0.2270998445140204</v>
      </c>
      <c r="I93" s="122">
        <v>4.5263326862096019E-2</v>
      </c>
      <c r="J93" s="121">
        <v>0.18183651765192438</v>
      </c>
      <c r="K93" s="120">
        <f t="shared" ref="K93:K126" si="48">D93-E93-F93-G93-H93</f>
        <v>2.0973620722712166E-2</v>
      </c>
      <c r="L93">
        <v>1981</v>
      </c>
      <c r="M93" s="119">
        <v>278.4431681009284</v>
      </c>
      <c r="N93" s="119">
        <v>73.55149999999999</v>
      </c>
      <c r="O93" s="119">
        <v>24.960168100928442</v>
      </c>
      <c r="P93" s="78">
        <f t="shared" si="17"/>
        <v>0</v>
      </c>
      <c r="Q93" s="118">
        <f t="shared" si="18"/>
        <v>0.12182129381968432</v>
      </c>
      <c r="R93" s="78">
        <f>0</f>
        <v>0</v>
      </c>
      <c r="S93" s="78">
        <f t="shared" si="19"/>
        <v>0</v>
      </c>
      <c r="T93" s="78">
        <f t="shared" si="20"/>
        <v>0</v>
      </c>
      <c r="U93" s="78">
        <f t="shared" si="21"/>
        <v>0</v>
      </c>
      <c r="V93" s="144">
        <f t="shared" si="22"/>
        <v>0</v>
      </c>
      <c r="W93" s="117">
        <f t="shared" si="23"/>
        <v>8.9641876549404254E-2</v>
      </c>
      <c r="X93" s="117">
        <f t="shared" si="24"/>
        <v>0.26415264738454453</v>
      </c>
      <c r="Y93" s="116">
        <f t="shared" si="25"/>
        <v>0.64620547606605117</v>
      </c>
      <c r="Z93" s="114">
        <f t="shared" si="26"/>
        <v>1</v>
      </c>
      <c r="AA93" s="74">
        <v>1981</v>
      </c>
      <c r="AB93" s="114">
        <v>0.12309806048870087</v>
      </c>
      <c r="AC93" s="114">
        <v>0.5263102650642395</v>
      </c>
      <c r="AD93" s="114">
        <v>0.35059168934822083</v>
      </c>
      <c r="AE93" s="114">
        <v>8.7863631546497345E-2</v>
      </c>
      <c r="AF93" s="115">
        <v>0.21213197708129883</v>
      </c>
      <c r="AG93" s="115">
        <v>0.48576423525810242</v>
      </c>
      <c r="AH93" s="115">
        <v>0.30210378766059875</v>
      </c>
      <c r="AI93" s="115">
        <v>7.1938633918762207E-2</v>
      </c>
      <c r="AJ93" s="115">
        <v>0.1442241370677948</v>
      </c>
      <c r="AK93" s="115">
        <v>0.50352656841278076</v>
      </c>
      <c r="AL93" s="115">
        <v>0.35224932432174683</v>
      </c>
      <c r="AM93" s="115">
        <v>9.4317235052585602E-2</v>
      </c>
      <c r="AN93" s="115">
        <v>2.8411302715539932E-2</v>
      </c>
      <c r="AO93" s="114">
        <v>0.23420864343643188</v>
      </c>
      <c r="AP93" s="114">
        <v>0.46261176466941833</v>
      </c>
      <c r="AQ93" s="114">
        <v>0.30317959189414978</v>
      </c>
      <c r="AR93" s="114">
        <v>8.329184353351593E-2</v>
      </c>
      <c r="AS93" s="114">
        <f t="shared" si="46"/>
        <v>0.21988774836063385</v>
      </c>
      <c r="AT93" s="114">
        <v>2.7477778494358063E-2</v>
      </c>
      <c r="AU93" s="111">
        <v>25556.324057145175</v>
      </c>
      <c r="AV93" s="57">
        <v>0.19509440660476685</v>
      </c>
      <c r="AW93" s="57">
        <v>0.45771163702011108</v>
      </c>
      <c r="AX93" s="57">
        <v>0.34719395637512207</v>
      </c>
      <c r="AY93" s="57">
        <v>0.11048658937215805</v>
      </c>
      <c r="AZ93" s="57">
        <f t="shared" si="44"/>
        <v>0.23670736700296402</v>
      </c>
      <c r="BA93" s="112">
        <v>40495.798390338736</v>
      </c>
      <c r="BB93" s="111">
        <f>DataG10.6!BA93*$BF$26</f>
        <v>33160.065503525657</v>
      </c>
      <c r="BC93" s="57">
        <f t="shared" si="45"/>
        <v>0.77069582550818438</v>
      </c>
      <c r="BD93" s="110">
        <v>0.88441781565221733</v>
      </c>
      <c r="BI93" s="138"/>
      <c r="BJ93" s="74">
        <v>1981</v>
      </c>
      <c r="BK93" s="103">
        <v>3.1217557843774557E-3</v>
      </c>
      <c r="BL93" s="103">
        <v>7.29852095246315E-2</v>
      </c>
      <c r="BM93" s="103">
        <v>0.28229564428329468</v>
      </c>
      <c r="BN93" s="103">
        <v>0.64471912384033203</v>
      </c>
      <c r="BO93" s="103">
        <v>0.27517366409301758</v>
      </c>
      <c r="BP93" s="103">
        <v>0.11988690495491028</v>
      </c>
      <c r="BQ93" s="103">
        <v>0</v>
      </c>
      <c r="BR93" s="103">
        <v>0</v>
      </c>
      <c r="BS93" s="108">
        <f t="shared" si="27"/>
        <v>0.36954545974731445</v>
      </c>
      <c r="BT93" s="107">
        <v>1.7865399131551385E-3</v>
      </c>
      <c r="BU93" s="107">
        <v>0.22450672090053558</v>
      </c>
      <c r="BV93" s="107">
        <v>0.50041806697845459</v>
      </c>
      <c r="BW93" s="107">
        <v>0.27507516741752625</v>
      </c>
      <c r="BX93" s="107">
        <v>5.7387925684452057E-2</v>
      </c>
      <c r="BY93" s="107">
        <v>1.2589234858751297E-2</v>
      </c>
      <c r="BZ93" s="103">
        <f t="shared" si="28"/>
        <v>0.21768724173307419</v>
      </c>
      <c r="CA93" s="107">
        <v>0</v>
      </c>
      <c r="CB93" s="103">
        <v>0.11366625130176544</v>
      </c>
      <c r="CC93" s="103">
        <v>0.54051041603088379</v>
      </c>
      <c r="CD93" s="103">
        <v>0.34582331776618958</v>
      </c>
      <c r="CE93" s="103">
        <v>7.8990176320075989E-2</v>
      </c>
      <c r="CF93" s="103">
        <v>1.7721271142363548E-2</v>
      </c>
      <c r="CG93" s="108">
        <f t="shared" si="29"/>
        <v>0.26683314144611359</v>
      </c>
      <c r="CH93" s="103"/>
      <c r="DF93" s="98">
        <v>0.22469655532699573</v>
      </c>
      <c r="DG93" s="97">
        <v>0.19670962200279712</v>
      </c>
      <c r="DH93" s="97">
        <v>2.7986933324198607E-2</v>
      </c>
      <c r="DI93" s="97">
        <v>0.18510249594692141</v>
      </c>
      <c r="DJ93" s="97">
        <v>1.852664297053554E-2</v>
      </c>
      <c r="DK93" s="97">
        <v>4.1295071425325042E-3</v>
      </c>
      <c r="DL93" s="97">
        <v>1.6937912714404257E-2</v>
      </c>
      <c r="DM93" s="96">
        <f t="shared" si="30"/>
        <v>2.1067419856936762E-2</v>
      </c>
      <c r="DN93" s="99">
        <v>0.47203478016290912</v>
      </c>
      <c r="DO93" s="99">
        <v>0.42107848530768871</v>
      </c>
      <c r="DP93" s="99">
        <v>5.0956294855220373E-2</v>
      </c>
      <c r="DQ93" s="99">
        <v>0.39984964579343796</v>
      </c>
      <c r="DR93" s="99">
        <v>3.3277373398047413E-2</v>
      </c>
      <c r="DS93" s="99">
        <v>6.5402270705617969E-3</v>
      </c>
      <c r="DT93" s="99">
        <v>3.2367526878104035E-2</v>
      </c>
      <c r="DU93" s="99">
        <f t="shared" si="31"/>
        <v>3.890775394866583E-2</v>
      </c>
      <c r="DV93" s="102">
        <f t="shared" si="32"/>
        <v>0.38490877748890617</v>
      </c>
      <c r="DW93" s="101">
        <f t="shared" si="33"/>
        <v>0.26078259094988399</v>
      </c>
      <c r="DX93" s="101">
        <f t="shared" si="34"/>
        <v>0.12412618653902216</v>
      </c>
      <c r="DY93" s="101">
        <f t="shared" si="35"/>
        <v>0.21431483887135983</v>
      </c>
      <c r="DZ93" s="101">
        <f t="shared" si="36"/>
        <v>7.0170369995354059E-2</v>
      </c>
      <c r="EA93" s="101">
        <f t="shared" si="37"/>
        <v>5.4789346940063467E-3</v>
      </c>
      <c r="EB93" s="101">
        <f t="shared" si="38"/>
        <v>9.4944632081453512E-2</v>
      </c>
      <c r="EC93" s="100">
        <f t="shared" si="39"/>
        <v>0.10042356677545985</v>
      </c>
      <c r="ED93" s="99">
        <v>0.30327945508725329</v>
      </c>
      <c r="EE93" s="99">
        <v>0.2179565799712031</v>
      </c>
      <c r="EF93" s="99">
        <v>8.5322875116050162E-2</v>
      </c>
      <c r="EG93" s="99">
        <v>0.18376361113041639</v>
      </c>
      <c r="EH93" s="99">
        <v>5.1867963907374068E-2</v>
      </c>
      <c r="EI93" s="99">
        <v>4.4429397454360557E-3</v>
      </c>
      <c r="EJ93" s="99">
        <v>6.3204939036708971E-2</v>
      </c>
      <c r="EK93" s="99">
        <f t="shared" si="40"/>
        <v>6.7647878782145024E-2</v>
      </c>
      <c r="EL93" s="98">
        <v>8.1629322401652882E-2</v>
      </c>
      <c r="EM93" s="97">
        <v>4.2826010978680884E-2</v>
      </c>
      <c r="EN93" s="97">
        <v>3.8803311422971998E-2</v>
      </c>
      <c r="EO93" s="97">
        <v>3.0551227740943432E-2</v>
      </c>
      <c r="EP93" s="97">
        <v>1.8302406087979988E-2</v>
      </c>
      <c r="EQ93" s="97">
        <v>1.035994948570291E-3</v>
      </c>
      <c r="ER93" s="97">
        <v>3.1739693044744541E-2</v>
      </c>
      <c r="ES93" s="96">
        <f t="shared" si="41"/>
        <v>3.2775687993314831E-2</v>
      </c>
      <c r="ET93" s="98">
        <v>2.6314133578934334E-2</v>
      </c>
      <c r="EU93" s="97">
        <v>8.0984101697236244E-3</v>
      </c>
      <c r="EV93" s="97">
        <v>1.821572340921071E-2</v>
      </c>
      <c r="EW93" s="97">
        <v>5.2160704508423805E-3</v>
      </c>
      <c r="EX93" s="97">
        <v>4.2422762815674669E-3</v>
      </c>
      <c r="EY93" s="97">
        <v>1.8924018128858559E-4</v>
      </c>
      <c r="EZ93" s="97">
        <v>1.6666546640996243E-2</v>
      </c>
      <c r="FA93" s="96">
        <f t="shared" si="42"/>
        <v>1.6855786822284828E-2</v>
      </c>
      <c r="FB93" s="98">
        <v>5.5315189063549042E-2</v>
      </c>
      <c r="FC93" s="97">
        <v>3.472759947180748E-2</v>
      </c>
      <c r="FD93" s="97">
        <v>2.0587587729096413E-2</v>
      </c>
      <c r="FE93" s="97">
        <v>2.5335157290101051E-2</v>
      </c>
      <c r="FF93" s="97">
        <v>1.4060129411518574E-2</v>
      </c>
      <c r="FG93" s="97">
        <v>8.467547595500946E-4</v>
      </c>
      <c r="FH93" s="97">
        <v>1.5073146671056747E-2</v>
      </c>
      <c r="FI93" s="96">
        <f t="shared" si="43"/>
        <v>1.5919901430606842E-2</v>
      </c>
      <c r="FJ93" s="74"/>
      <c r="FK93" s="61">
        <v>1981</v>
      </c>
      <c r="FL93" s="134">
        <v>0.22469655532699573</v>
      </c>
      <c r="FM93" s="133">
        <v>0.19670962200279712</v>
      </c>
      <c r="FN93" s="133">
        <v>2.7986933324198607E-2</v>
      </c>
      <c r="FO93" s="134">
        <v>0.47203478016290912</v>
      </c>
      <c r="FP93" s="133">
        <v>0.42107848530768871</v>
      </c>
      <c r="FQ93" s="132">
        <v>5.0956294855220373E-2</v>
      </c>
      <c r="FR93" s="133">
        <v>0.30327945508725329</v>
      </c>
      <c r="FS93" s="133">
        <v>0.2179565799712031</v>
      </c>
      <c r="FT93" s="133">
        <v>8.5322875116050162E-2</v>
      </c>
      <c r="FU93" s="134">
        <v>8.1629322401652882E-2</v>
      </c>
      <c r="FV93" s="133">
        <v>4.2826010978680884E-2</v>
      </c>
      <c r="FW93" s="132">
        <v>3.8803311422971998E-2</v>
      </c>
      <c r="FX93" s="133">
        <v>2.6314133578934334E-2</v>
      </c>
      <c r="FY93" s="133">
        <v>8.0984101697236244E-3</v>
      </c>
      <c r="FZ93" s="132">
        <v>1.821572340921071E-2</v>
      </c>
      <c r="GA93" s="133"/>
      <c r="GB93" s="133"/>
      <c r="GC93" s="143"/>
      <c r="GD93" s="127"/>
      <c r="GE93" s="127"/>
      <c r="GF93" s="127"/>
      <c r="GG93" s="127"/>
      <c r="GH93" s="127"/>
      <c r="GI93" s="127"/>
      <c r="GJ93" s="142"/>
      <c r="GK93" s="74">
        <v>1981</v>
      </c>
      <c r="GL93" s="84"/>
      <c r="GM93" s="140"/>
      <c r="GN93" s="140"/>
      <c r="GO93" s="140"/>
      <c r="GP93" s="139"/>
      <c r="GQ93" s="116"/>
      <c r="GR93" s="116"/>
      <c r="GS93" s="116"/>
      <c r="GT93" s="116"/>
      <c r="GU93" s="116"/>
      <c r="GZ93" s="138"/>
      <c r="HA93" s="138"/>
      <c r="HB93" s="138"/>
      <c r="HC93" s="138"/>
      <c r="HH93" s="148"/>
      <c r="HI93" s="61"/>
      <c r="HJ93" s="61"/>
      <c r="HK93" s="75"/>
      <c r="IE93" s="147"/>
      <c r="IF93" s="138"/>
      <c r="IG93" s="138"/>
      <c r="IH93" s="138"/>
      <c r="II93" s="146"/>
      <c r="IJ93" s="147"/>
      <c r="IK93" s="138"/>
      <c r="IL93" s="138"/>
      <c r="IM93" s="138"/>
      <c r="IN93" s="138"/>
      <c r="IO93" s="146"/>
      <c r="IP93" s="147"/>
      <c r="IQ93" s="138"/>
      <c r="IR93" s="138"/>
      <c r="IS93" s="138"/>
      <c r="IT93" s="138"/>
      <c r="IU93" s="146"/>
      <c r="IW93">
        <v>1985</v>
      </c>
      <c r="IX93" s="76">
        <v>0.61594456434249878</v>
      </c>
      <c r="IY93" s="76">
        <v>0.50137150287628174</v>
      </c>
      <c r="IZ93" s="118">
        <v>0.30246567726135254</v>
      </c>
      <c r="JA93" s="114">
        <v>0.27765199542045593</v>
      </c>
      <c r="JB93" s="114">
        <v>0.24149937927722931</v>
      </c>
      <c r="JC93" s="114">
        <v>0.16139578819274902</v>
      </c>
      <c r="JD93" s="114">
        <v>7.6922550797462463E-2</v>
      </c>
      <c r="JE93" s="114">
        <v>5.7396441698074341E-2</v>
      </c>
    </row>
    <row r="94" spans="1:265" x14ac:dyDescent="0.3">
      <c r="A94" s="74">
        <v>1982</v>
      </c>
      <c r="B94" s="123">
        <v>77.174099999999981</v>
      </c>
      <c r="C94" s="123">
        <v>62.605397799999999</v>
      </c>
      <c r="D94" s="121">
        <f t="shared" si="47"/>
        <v>0.81122290768535055</v>
      </c>
      <c r="E94" s="122">
        <v>0.54253073672619778</v>
      </c>
      <c r="F94" s="122">
        <v>5.4221364031364391E-2</v>
      </c>
      <c r="G94" s="122">
        <v>-3.7847316221575354E-2</v>
      </c>
      <c r="H94" s="122">
        <v>0.22161031318562507</v>
      </c>
      <c r="I94" s="122">
        <v>4.8036841375539215E-2</v>
      </c>
      <c r="J94" s="121">
        <v>0.17357347181008587</v>
      </c>
      <c r="K94" s="120">
        <f t="shared" si="48"/>
        <v>3.0707809963738619E-2</v>
      </c>
      <c r="L94">
        <v>1982</v>
      </c>
      <c r="M94" s="119">
        <v>319.45707834804057</v>
      </c>
      <c r="N94" s="119">
        <v>86.196899999999999</v>
      </c>
      <c r="O94" s="119">
        <v>30.118878348040525</v>
      </c>
      <c r="P94" s="78">
        <f t="shared" si="17"/>
        <v>0</v>
      </c>
      <c r="Q94" s="118">
        <f t="shared" si="18"/>
        <v>0.12912138952025082</v>
      </c>
      <c r="R94" s="78">
        <f>0</f>
        <v>0</v>
      </c>
      <c r="S94" s="78">
        <f t="shared" si="19"/>
        <v>0</v>
      </c>
      <c r="T94" s="78">
        <f t="shared" si="20"/>
        <v>0</v>
      </c>
      <c r="U94" s="78">
        <f t="shared" si="21"/>
        <v>0</v>
      </c>
      <c r="V94" s="144">
        <f t="shared" si="22"/>
        <v>0</v>
      </c>
      <c r="W94" s="117">
        <f t="shared" si="23"/>
        <v>9.4281455598948266E-2</v>
      </c>
      <c r="X94" s="117">
        <f t="shared" si="24"/>
        <v>0.26982310251423075</v>
      </c>
      <c r="Y94" s="116">
        <f t="shared" si="25"/>
        <v>0.63589544188682101</v>
      </c>
      <c r="Z94" s="114">
        <f t="shared" si="26"/>
        <v>1</v>
      </c>
      <c r="AA94" s="74">
        <v>1982</v>
      </c>
      <c r="AB94" s="114">
        <v>0.12353751808404922</v>
      </c>
      <c r="AC94" s="114">
        <v>0.5259900689125061</v>
      </c>
      <c r="AD94" s="114">
        <v>0.35047245025634766</v>
      </c>
      <c r="AE94" s="114">
        <v>8.6471214890480042E-2</v>
      </c>
      <c r="AF94" s="115">
        <v>0.21185995638370514</v>
      </c>
      <c r="AG94" s="115">
        <v>0.48597458004951477</v>
      </c>
      <c r="AH94" s="115">
        <v>0.3021654486656189</v>
      </c>
      <c r="AI94" s="115">
        <v>7.0691943168640137E-2</v>
      </c>
      <c r="AJ94" s="115">
        <v>0.14420886337757111</v>
      </c>
      <c r="AK94" s="115">
        <v>0.50541019439697266</v>
      </c>
      <c r="AL94" s="115">
        <v>0.35038092732429504</v>
      </c>
      <c r="AM94" s="115">
        <v>9.1149851679801941E-2</v>
      </c>
      <c r="AN94" s="115">
        <v>2.6088250800967216E-2</v>
      </c>
      <c r="AO94" s="114">
        <v>0.23816193640232086</v>
      </c>
      <c r="AP94" s="114">
        <v>0.46831941604614258</v>
      </c>
      <c r="AQ94" s="114">
        <v>0.29351863265037537</v>
      </c>
      <c r="AR94" s="114">
        <v>7.5783587992191315E-2</v>
      </c>
      <c r="AS94" s="114">
        <f t="shared" si="46"/>
        <v>0.21773504465818405</v>
      </c>
      <c r="AT94" s="114">
        <v>2.3622939363121986E-2</v>
      </c>
      <c r="AU94" s="111">
        <v>25777.110062691361</v>
      </c>
      <c r="AV94" s="57">
        <v>0.18957161903381348</v>
      </c>
      <c r="AW94" s="57">
        <v>0.46145424246788025</v>
      </c>
      <c r="AX94" s="57">
        <v>0.34897413849830627</v>
      </c>
      <c r="AY94" s="57">
        <v>0.1126394122838974</v>
      </c>
      <c r="AZ94" s="57">
        <f t="shared" si="44"/>
        <v>0.23633472621440887</v>
      </c>
      <c r="BA94" s="112">
        <v>39167.169290832113</v>
      </c>
      <c r="BB94" s="111">
        <f>DataG10.6!BA94*$BF$26</f>
        <v>32072.114908136457</v>
      </c>
      <c r="BC94" s="57">
        <f t="shared" si="45"/>
        <v>0.80372342567754707</v>
      </c>
      <c r="BD94" s="110">
        <v>0.95244968079981562</v>
      </c>
      <c r="BI94" s="138"/>
      <c r="BJ94" s="74">
        <v>1982</v>
      </c>
      <c r="BK94" s="103">
        <v>3.4223443362861872E-3</v>
      </c>
      <c r="BL94" s="103">
        <v>7.5415931642055511E-2</v>
      </c>
      <c r="BM94" s="103">
        <v>0.29095467925071716</v>
      </c>
      <c r="BN94" s="103">
        <v>0.63362938165664673</v>
      </c>
      <c r="BO94" s="103">
        <v>0.25882115960121155</v>
      </c>
      <c r="BP94" s="103">
        <v>0.10819132626056671</v>
      </c>
      <c r="BQ94" s="103">
        <v>0</v>
      </c>
      <c r="BR94" s="103">
        <v>0</v>
      </c>
      <c r="BS94" s="108">
        <f t="shared" si="27"/>
        <v>0.37480822205543518</v>
      </c>
      <c r="BT94" s="107">
        <v>2.0004860125482082E-3</v>
      </c>
      <c r="BU94" s="107">
        <v>0.22228962182998657</v>
      </c>
      <c r="BV94" s="107">
        <v>0.50157660245895386</v>
      </c>
      <c r="BW94" s="107">
        <v>0.27613377571105957</v>
      </c>
      <c r="BX94" s="107">
        <v>5.7050403207540512E-2</v>
      </c>
      <c r="BY94" s="107">
        <v>1.2321687303483486E-2</v>
      </c>
      <c r="BZ94" s="103">
        <f t="shared" si="28"/>
        <v>0.21908337250351906</v>
      </c>
      <c r="CA94" s="107">
        <v>0</v>
      </c>
      <c r="CB94" s="103">
        <v>0.11411039531230927</v>
      </c>
      <c r="CC94" s="103">
        <v>0.53927630186080933</v>
      </c>
      <c r="CD94" s="103">
        <v>0.3466133177280426</v>
      </c>
      <c r="CE94" s="103">
        <v>7.846793532371521E-2</v>
      </c>
      <c r="CF94" s="103">
        <v>1.7292315140366554E-2</v>
      </c>
      <c r="CG94" s="108">
        <f t="shared" si="29"/>
        <v>0.26814538240432739</v>
      </c>
      <c r="CH94" s="103"/>
      <c r="DF94" s="98">
        <v>0.22321605251510226</v>
      </c>
      <c r="DG94" s="97">
        <v>0.19586041998623815</v>
      </c>
      <c r="DH94" s="97">
        <v>2.7355632528864068E-2</v>
      </c>
      <c r="DI94" s="97">
        <v>0.18434203299693763</v>
      </c>
      <c r="DJ94" s="97">
        <v>1.8490485600052495E-2</v>
      </c>
      <c r="DK94" s="97">
        <v>3.1952942117525569E-3</v>
      </c>
      <c r="DL94" s="97">
        <v>1.7188240684788535E-2</v>
      </c>
      <c r="DM94" s="96">
        <f t="shared" si="30"/>
        <v>2.0383534896541093E-2</v>
      </c>
      <c r="DN94" s="99">
        <v>0.47590610829371871</v>
      </c>
      <c r="DO94" s="99">
        <v>0.4250449570653026</v>
      </c>
      <c r="DP94" s="99">
        <v>5.0861151228416196E-2</v>
      </c>
      <c r="DQ94" s="99">
        <v>0.40371549874544144</v>
      </c>
      <c r="DR94" s="99">
        <v>3.3575780120731952E-2</v>
      </c>
      <c r="DS94" s="99">
        <v>5.2759806754904574E-3</v>
      </c>
      <c r="DT94" s="99">
        <v>3.3338847358437493E-2</v>
      </c>
      <c r="DU94" s="99">
        <f t="shared" si="31"/>
        <v>3.8614828033927948E-2</v>
      </c>
      <c r="DV94" s="102">
        <f t="shared" si="32"/>
        <v>0.37903751423203058</v>
      </c>
      <c r="DW94" s="101">
        <f t="shared" si="33"/>
        <v>0.26331396969659188</v>
      </c>
      <c r="DX94" s="101">
        <f t="shared" si="34"/>
        <v>0.11572354453543879</v>
      </c>
      <c r="DY94" s="101">
        <f t="shared" si="35"/>
        <v>0.21712539158761501</v>
      </c>
      <c r="DZ94" s="101">
        <f t="shared" si="36"/>
        <v>6.9878519675050571E-2</v>
      </c>
      <c r="EA94" s="101">
        <f t="shared" si="37"/>
        <v>4.3087758327829103E-3</v>
      </c>
      <c r="EB94" s="101">
        <f t="shared" si="38"/>
        <v>8.7724827042488809E-2</v>
      </c>
      <c r="EC94" s="100">
        <f t="shared" si="39"/>
        <v>9.2033602875271708E-2</v>
      </c>
      <c r="ED94" s="99">
        <v>0.30088932330263984</v>
      </c>
      <c r="EE94" s="99">
        <v>0.22050111340792958</v>
      </c>
      <c r="EF94" s="99">
        <v>8.0388209894710294E-2</v>
      </c>
      <c r="EG94" s="99">
        <v>0.18643467780202627</v>
      </c>
      <c r="EH94" s="99">
        <v>5.17769826345102E-2</v>
      </c>
      <c r="EI94" s="99">
        <v>3.5051574543645161E-3</v>
      </c>
      <c r="EJ94" s="99">
        <v>5.9172504973860951E-2</v>
      </c>
      <c r="EK94" s="99">
        <f t="shared" si="40"/>
        <v>6.2677662428225464E-2</v>
      </c>
      <c r="EL94" s="98">
        <v>7.8148190929390765E-2</v>
      </c>
      <c r="EM94" s="97">
        <v>4.2812856288662278E-2</v>
      </c>
      <c r="EN94" s="97">
        <v>3.5335334640728501E-2</v>
      </c>
      <c r="EO94" s="97">
        <v>3.0690713785588741E-2</v>
      </c>
      <c r="EP94" s="97">
        <v>1.8101537040540371E-2</v>
      </c>
      <c r="EQ94" s="97">
        <v>8.0361837841839404E-4</v>
      </c>
      <c r="ER94" s="97">
        <v>2.8552322068627858E-2</v>
      </c>
      <c r="ES94" s="96">
        <f t="shared" si="41"/>
        <v>2.9355940447046251E-2</v>
      </c>
      <c r="ET94" s="98">
        <v>2.3934803794131203E-2</v>
      </c>
      <c r="EU94" s="97">
        <v>7.9153312000690406E-3</v>
      </c>
      <c r="EV94" s="97">
        <v>1.6019472594062164E-2</v>
      </c>
      <c r="EW94" s="97">
        <v>5.3040217608213425E-3</v>
      </c>
      <c r="EX94" s="97">
        <v>3.8443381606479612E-3</v>
      </c>
      <c r="EY94" s="97">
        <v>1.4621089819887782E-4</v>
      </c>
      <c r="EZ94" s="97">
        <v>1.4640232679088301E-2</v>
      </c>
      <c r="FA94" s="96">
        <f t="shared" si="42"/>
        <v>1.4786443577287178E-2</v>
      </c>
      <c r="FB94" s="98">
        <v>5.4213386029005051E-2</v>
      </c>
      <c r="FC94" s="97">
        <v>3.4897524863481522E-2</v>
      </c>
      <c r="FD94" s="97">
        <v>1.9315861165523529E-2</v>
      </c>
      <c r="FE94" s="97">
        <v>2.5386691093444824E-2</v>
      </c>
      <c r="FF94" s="97">
        <v>1.4257199130952358E-2</v>
      </c>
      <c r="FG94" s="97">
        <v>6.5740750869736075E-4</v>
      </c>
      <c r="FH94" s="97">
        <v>1.3912089169025421E-2</v>
      </c>
      <c r="FI94" s="96">
        <f t="shared" si="43"/>
        <v>1.4569496677722782E-2</v>
      </c>
      <c r="FJ94" s="74"/>
      <c r="FK94" s="61">
        <v>1982</v>
      </c>
      <c r="FL94" s="134">
        <v>0.22321605251510226</v>
      </c>
      <c r="FM94" s="133">
        <v>0.19586041998623815</v>
      </c>
      <c r="FN94" s="133">
        <v>2.7355632528864068E-2</v>
      </c>
      <c r="FO94" s="134">
        <v>0.47590610829371871</v>
      </c>
      <c r="FP94" s="133">
        <v>0.4250449570653026</v>
      </c>
      <c r="FQ94" s="132">
        <v>5.0861151228416196E-2</v>
      </c>
      <c r="FR94" s="133">
        <v>0.30088932330263984</v>
      </c>
      <c r="FS94" s="133">
        <v>0.22050111340792958</v>
      </c>
      <c r="FT94" s="133">
        <v>8.0388209894710294E-2</v>
      </c>
      <c r="FU94" s="134">
        <v>7.8148190929390765E-2</v>
      </c>
      <c r="FV94" s="133">
        <v>4.2812856288662278E-2</v>
      </c>
      <c r="FW94" s="132">
        <v>3.5335334640728501E-2</v>
      </c>
      <c r="FX94" s="133">
        <v>2.3934803794131203E-2</v>
      </c>
      <c r="FY94" s="133">
        <v>7.9153312000690406E-3</v>
      </c>
      <c r="FZ94" s="132">
        <v>1.6019472594062164E-2</v>
      </c>
      <c r="GA94" s="133"/>
      <c r="GB94" s="133"/>
      <c r="GC94" s="143"/>
      <c r="GD94" s="127"/>
      <c r="GE94" s="127"/>
      <c r="GF94" s="127"/>
      <c r="GG94" s="127"/>
      <c r="GH94" s="127"/>
      <c r="GI94" s="127"/>
      <c r="GJ94" s="142"/>
      <c r="GK94" s="74">
        <v>1982</v>
      </c>
      <c r="GL94" s="84"/>
      <c r="GM94" s="140"/>
      <c r="GN94" s="140"/>
      <c r="GO94" s="140"/>
      <c r="GP94" s="139"/>
      <c r="GQ94" s="116"/>
      <c r="GR94" s="116"/>
      <c r="GS94" s="116"/>
      <c r="GT94" s="116"/>
      <c r="GU94" s="116"/>
      <c r="GZ94" s="138"/>
      <c r="HA94" s="138"/>
      <c r="HB94" s="138"/>
      <c r="HC94" s="138"/>
      <c r="HH94" s="148"/>
      <c r="HI94" s="61"/>
      <c r="HJ94" s="61"/>
      <c r="HK94" s="75"/>
      <c r="IE94" s="147"/>
      <c r="IF94" s="138"/>
      <c r="IG94" s="138"/>
      <c r="IH94" s="138"/>
      <c r="II94" s="146"/>
      <c r="IJ94" s="147"/>
      <c r="IK94" s="138"/>
      <c r="IL94" s="138"/>
      <c r="IM94" s="138"/>
      <c r="IN94" s="138"/>
      <c r="IO94" s="146"/>
      <c r="IP94" s="147"/>
      <c r="IQ94" s="138"/>
      <c r="IR94" s="138"/>
      <c r="IS94" s="138"/>
      <c r="IT94" s="138"/>
      <c r="IU94" s="146"/>
      <c r="IW94">
        <v>1986</v>
      </c>
      <c r="IX94" s="76">
        <v>0.62689888477325439</v>
      </c>
      <c r="IY94" s="76">
        <v>0.50565809011459351</v>
      </c>
      <c r="IZ94" s="118">
        <v>0.31159508228302002</v>
      </c>
      <c r="JA94" s="114">
        <v>0.27797755599021912</v>
      </c>
      <c r="JB94" s="114">
        <v>0.24933472275733948</v>
      </c>
      <c r="JC94" s="114">
        <v>0.16787329316139221</v>
      </c>
      <c r="JD94" s="114">
        <v>8.1769190728664398E-2</v>
      </c>
      <c r="JE94" s="114">
        <v>5.8729957789182663E-2</v>
      </c>
    </row>
    <row r="95" spans="1:265" x14ac:dyDescent="0.3">
      <c r="A95" s="74">
        <v>1983</v>
      </c>
      <c r="B95" s="123">
        <v>85.431399999999996</v>
      </c>
      <c r="C95" s="123">
        <v>71.86347529999999</v>
      </c>
      <c r="D95" s="121">
        <f t="shared" si="47"/>
        <v>0.84118339743934889</v>
      </c>
      <c r="E95" s="122">
        <v>0.55133885386284054</v>
      </c>
      <c r="F95" s="122">
        <v>5.6035258952613402E-2</v>
      </c>
      <c r="G95" s="122">
        <v>-3.1401649302584191E-2</v>
      </c>
      <c r="H95" s="122">
        <v>0.23917699042860269</v>
      </c>
      <c r="I95" s="122">
        <v>5.2464316398888468E-2</v>
      </c>
      <c r="J95" s="121">
        <v>0.18671267402971423</v>
      </c>
      <c r="K95" s="120">
        <f t="shared" si="48"/>
        <v>2.6033943497876466E-2</v>
      </c>
      <c r="L95">
        <v>1983</v>
      </c>
      <c r="M95" s="119">
        <v>350.24504706287399</v>
      </c>
      <c r="N95" s="119">
        <v>96.419899999999998</v>
      </c>
      <c r="O95" s="119">
        <v>34.622647062874016</v>
      </c>
      <c r="P95" s="78">
        <f t="shared" si="17"/>
        <v>0</v>
      </c>
      <c r="Q95" s="118">
        <f t="shared" si="18"/>
        <v>0.1364035339425915</v>
      </c>
      <c r="R95" s="78">
        <f>0</f>
        <v>0</v>
      </c>
      <c r="S95" s="78">
        <f t="shared" si="19"/>
        <v>0</v>
      </c>
      <c r="T95" s="78">
        <f t="shared" si="20"/>
        <v>0</v>
      </c>
      <c r="U95" s="78">
        <f t="shared" si="21"/>
        <v>0</v>
      </c>
      <c r="V95" s="144">
        <f t="shared" si="22"/>
        <v>0</v>
      </c>
      <c r="W95" s="117">
        <f t="shared" si="23"/>
        <v>9.8852638611785296E-2</v>
      </c>
      <c r="X95" s="117">
        <f t="shared" si="24"/>
        <v>0.27529268667342854</v>
      </c>
      <c r="Y95" s="116">
        <f t="shared" si="25"/>
        <v>0.62585467471478617</v>
      </c>
      <c r="Z95" s="114">
        <f t="shared" si="26"/>
        <v>1</v>
      </c>
      <c r="AA95" s="74">
        <v>1983</v>
      </c>
      <c r="AB95" s="114">
        <v>0.12450014799833298</v>
      </c>
      <c r="AC95" s="114">
        <v>0.5244443416595459</v>
      </c>
      <c r="AD95" s="114">
        <v>0.3510555624961853</v>
      </c>
      <c r="AE95" s="114">
        <v>8.5916578769683838E-2</v>
      </c>
      <c r="AF95" s="115">
        <v>0.21059326827526093</v>
      </c>
      <c r="AG95" s="115">
        <v>0.48581486940383911</v>
      </c>
      <c r="AH95" s="115">
        <v>0.30359184741973877</v>
      </c>
      <c r="AI95" s="115">
        <v>7.0626646280288696E-2</v>
      </c>
      <c r="AJ95" s="115">
        <v>0.14485207200050354</v>
      </c>
      <c r="AK95" s="115">
        <v>0.50480204820632935</v>
      </c>
      <c r="AL95" s="115">
        <v>0.35034587979316711</v>
      </c>
      <c r="AM95" s="115">
        <v>9.0065605938434601E-2</v>
      </c>
      <c r="AN95" s="115">
        <v>2.5256825610995293E-2</v>
      </c>
      <c r="AO95" s="114">
        <v>0.23026177287101746</v>
      </c>
      <c r="AP95" s="114">
        <v>0.47512832283973694</v>
      </c>
      <c r="AQ95" s="114">
        <v>0.29460990428924561</v>
      </c>
      <c r="AR95" s="114">
        <v>7.373519241809845E-2</v>
      </c>
      <c r="AS95" s="114">
        <f t="shared" si="46"/>
        <v>0.22087471187114716</v>
      </c>
      <c r="AT95" s="114">
        <v>2.1918958052992821E-2</v>
      </c>
      <c r="AU95" s="111">
        <v>25680.937003656742</v>
      </c>
      <c r="AV95" s="57">
        <v>0.18307822942733765</v>
      </c>
      <c r="AW95" s="57">
        <v>0.46271878480911255</v>
      </c>
      <c r="AX95" s="57">
        <v>0.3542029857635498</v>
      </c>
      <c r="AY95" s="57">
        <v>0.11513808369636536</v>
      </c>
      <c r="AZ95" s="57">
        <f t="shared" si="44"/>
        <v>0.23906490206718445</v>
      </c>
      <c r="BA95" s="112">
        <v>39804.221825790613</v>
      </c>
      <c r="BB95" s="111">
        <f>DataG10.6!BA95*$BF$26</f>
        <v>32593.766650492296</v>
      </c>
      <c r="BC95" s="57">
        <f t="shared" si="45"/>
        <v>0.78790945762842224</v>
      </c>
      <c r="BD95" s="110">
        <v>0.95345352106869985</v>
      </c>
      <c r="BI95" s="138"/>
      <c r="BJ95" s="74">
        <v>1983</v>
      </c>
      <c r="BK95" s="103">
        <v>3.3358030486851931E-3</v>
      </c>
      <c r="BL95" s="103">
        <v>7.6106242835521698E-2</v>
      </c>
      <c r="BM95" s="103">
        <v>0.3015582263469696</v>
      </c>
      <c r="BN95" s="103">
        <v>0.62233555316925049</v>
      </c>
      <c r="BO95" s="103">
        <v>0.24741080403327942</v>
      </c>
      <c r="BP95" s="103">
        <v>9.9972367286682129E-2</v>
      </c>
      <c r="BQ95" s="103">
        <v>0</v>
      </c>
      <c r="BR95" s="103">
        <v>0</v>
      </c>
      <c r="BS95" s="108">
        <f t="shared" si="27"/>
        <v>0.37492474913597107</v>
      </c>
      <c r="BT95" s="107">
        <v>2.2054687142372131E-3</v>
      </c>
      <c r="BU95" s="107">
        <v>0.21989187598228455</v>
      </c>
      <c r="BV95" s="107">
        <v>0.50316059589385986</v>
      </c>
      <c r="BW95" s="107">
        <v>0.2769474983215332</v>
      </c>
      <c r="BX95" s="107">
        <v>5.6681931018829346E-2</v>
      </c>
      <c r="BY95" s="107">
        <v>1.2058552354574203E-2</v>
      </c>
      <c r="BZ95" s="103">
        <f t="shared" si="28"/>
        <v>0.22026556730270386</v>
      </c>
      <c r="CA95" s="107">
        <v>0</v>
      </c>
      <c r="CB95" s="103">
        <v>0.11422590911388397</v>
      </c>
      <c r="CC95" s="103">
        <v>0.53869664669036865</v>
      </c>
      <c r="CD95" s="103">
        <v>0.34707748889923096</v>
      </c>
      <c r="CE95" s="103">
        <v>7.7920399606227875E-2</v>
      </c>
      <c r="CF95" s="103">
        <v>1.6884025186300278E-2</v>
      </c>
      <c r="CG95" s="108">
        <f t="shared" si="29"/>
        <v>0.26915708929300308</v>
      </c>
      <c r="CH95" s="103"/>
      <c r="DF95" s="98">
        <v>0.22045418558300753</v>
      </c>
      <c r="DG95" s="97">
        <v>0.19190905987500451</v>
      </c>
      <c r="DH95" s="97">
        <v>2.8545125708003025E-2</v>
      </c>
      <c r="DI95" s="97">
        <v>0.18076726421713829</v>
      </c>
      <c r="DJ95" s="97">
        <v>1.8061080238386099E-2</v>
      </c>
      <c r="DK95" s="97">
        <v>4.0050813422270789E-3</v>
      </c>
      <c r="DL95" s="97">
        <v>1.7620760521483442E-2</v>
      </c>
      <c r="DM95" s="96">
        <f t="shared" si="30"/>
        <v>2.162584186371052E-2</v>
      </c>
      <c r="DN95" s="99">
        <v>0.47757869177839796</v>
      </c>
      <c r="DO95" s="99">
        <v>0.42251259200062563</v>
      </c>
      <c r="DP95" s="99">
        <v>5.506609977777225E-2</v>
      </c>
      <c r="DQ95" s="99">
        <v>0.40162311494350433</v>
      </c>
      <c r="DR95" s="99">
        <v>3.3148486451589791E-2</v>
      </c>
      <c r="DS95" s="99">
        <v>6.8963621622076445E-3</v>
      </c>
      <c r="DT95" s="99">
        <v>3.591072683385832E-2</v>
      </c>
      <c r="DU95" s="99">
        <f t="shared" si="31"/>
        <v>4.2807088996065966E-2</v>
      </c>
      <c r="DV95" s="102">
        <f t="shared" si="32"/>
        <v>0.37945986257302888</v>
      </c>
      <c r="DW95" s="101">
        <f t="shared" si="33"/>
        <v>0.26121382589091779</v>
      </c>
      <c r="DX95" s="101">
        <f t="shared" si="34"/>
        <v>0.11824603668211103</v>
      </c>
      <c r="DY95" s="101">
        <f t="shared" si="35"/>
        <v>0.21646087989211082</v>
      </c>
      <c r="DZ95" s="101">
        <f t="shared" si="36"/>
        <v>6.807201749029855E-2</v>
      </c>
      <c r="EA95" s="101">
        <f t="shared" si="37"/>
        <v>5.4919628371352548E-3</v>
      </c>
      <c r="EB95" s="101">
        <f t="shared" si="38"/>
        <v>8.9434995936104406E-2</v>
      </c>
      <c r="EC95" s="100">
        <f t="shared" si="39"/>
        <v>9.4926958773239659E-2</v>
      </c>
      <c r="ED95" s="99">
        <v>0.3019740300098227</v>
      </c>
      <c r="EE95" s="99">
        <v>0.21915063940039187</v>
      </c>
      <c r="EF95" s="99">
        <v>8.2823390609430808E-2</v>
      </c>
      <c r="EG95" s="99">
        <v>0.18606595136225224</v>
      </c>
      <c r="EH95" s="99">
        <v>5.0563015901110633E-2</v>
      </c>
      <c r="EI95" s="99">
        <v>4.4820578102817152E-3</v>
      </c>
      <c r="EJ95" s="99">
        <v>6.0862998343597208E-2</v>
      </c>
      <c r="EK95" s="99">
        <f t="shared" si="40"/>
        <v>6.5345056153878922E-2</v>
      </c>
      <c r="EL95" s="98">
        <v>7.7485832563206153E-2</v>
      </c>
      <c r="EM95" s="97">
        <v>4.2063186490525935E-2</v>
      </c>
      <c r="EN95" s="97">
        <v>3.5422646072680218E-2</v>
      </c>
      <c r="EO95" s="97">
        <v>3.0394928529858589E-2</v>
      </c>
      <c r="EP95" s="97">
        <v>1.7509001589187913E-2</v>
      </c>
      <c r="EQ95" s="97">
        <v>1.0099050268535395E-3</v>
      </c>
      <c r="ER95" s="97">
        <v>2.8571997592507201E-2</v>
      </c>
      <c r="ES95" s="96">
        <f t="shared" si="41"/>
        <v>2.958190261936074E-2</v>
      </c>
      <c r="ET95" s="98">
        <v>2.3208213103304877E-2</v>
      </c>
      <c r="EU95" s="97">
        <v>7.6029193820798162E-3</v>
      </c>
      <c r="EV95" s="97">
        <v>1.5605293721225062E-2</v>
      </c>
      <c r="EW95" s="97">
        <v>5.3207278251647949E-3</v>
      </c>
      <c r="EX95" s="97">
        <v>3.3696290639082748E-3</v>
      </c>
      <c r="EY95" s="97">
        <v>1.8297887252796048E-4</v>
      </c>
      <c r="EZ95" s="97">
        <v>1.4334877539261985E-2</v>
      </c>
      <c r="FA95" s="96">
        <f t="shared" si="42"/>
        <v>1.4517856411789945E-2</v>
      </c>
      <c r="FB95" s="98">
        <v>5.4277621209621429E-2</v>
      </c>
      <c r="FC95" s="97">
        <v>3.4460268914699554E-2</v>
      </c>
      <c r="FD95" s="97">
        <v>1.9817352294921875E-2</v>
      </c>
      <c r="FE95" s="97">
        <v>2.5074200704693794E-2</v>
      </c>
      <c r="FF95" s="97">
        <v>1.4139372855424881E-2</v>
      </c>
      <c r="FG95" s="97">
        <v>8.2692614523693919E-4</v>
      </c>
      <c r="FH95" s="97">
        <v>1.4237119816243649E-2</v>
      </c>
      <c r="FI95" s="96">
        <f t="shared" si="43"/>
        <v>1.5064045961480588E-2</v>
      </c>
      <c r="FJ95" s="74"/>
      <c r="FK95" s="61">
        <v>1983</v>
      </c>
      <c r="FL95" s="134">
        <v>0.22045418558300753</v>
      </c>
      <c r="FM95" s="133">
        <v>0.19190905987500451</v>
      </c>
      <c r="FN95" s="133">
        <v>2.8545125708003025E-2</v>
      </c>
      <c r="FO95" s="134">
        <v>0.47757869177839796</v>
      </c>
      <c r="FP95" s="133">
        <v>0.42251259200062563</v>
      </c>
      <c r="FQ95" s="132">
        <v>5.506609977777225E-2</v>
      </c>
      <c r="FR95" s="133">
        <v>0.3019740300098227</v>
      </c>
      <c r="FS95" s="133">
        <v>0.21915063940039187</v>
      </c>
      <c r="FT95" s="133">
        <v>8.2823390609430808E-2</v>
      </c>
      <c r="FU95" s="134">
        <v>7.7485832563206153E-2</v>
      </c>
      <c r="FV95" s="133">
        <v>4.2063186490525935E-2</v>
      </c>
      <c r="FW95" s="132">
        <v>3.5422646072680218E-2</v>
      </c>
      <c r="FX95" s="133">
        <v>2.3208213103304877E-2</v>
      </c>
      <c r="FY95" s="133">
        <v>7.6029193820798162E-3</v>
      </c>
      <c r="FZ95" s="132">
        <v>1.5605293721225062E-2</v>
      </c>
      <c r="GA95" s="133"/>
      <c r="GB95" s="133"/>
      <c r="GC95" s="143"/>
      <c r="GD95" s="127"/>
      <c r="GE95" s="127"/>
      <c r="GF95" s="127"/>
      <c r="GG95" s="127"/>
      <c r="GH95" s="127"/>
      <c r="GI95" s="127"/>
      <c r="GJ95" s="142"/>
      <c r="GK95" s="74">
        <v>1983</v>
      </c>
      <c r="GL95" s="84"/>
      <c r="GM95" s="140"/>
      <c r="GN95" s="140"/>
      <c r="GO95" s="140"/>
      <c r="GP95" s="139"/>
      <c r="GQ95" s="116"/>
      <c r="GR95" s="116"/>
      <c r="GS95" s="116"/>
      <c r="GT95" s="116"/>
      <c r="GU95" s="116"/>
      <c r="GZ95" s="138"/>
      <c r="HA95" s="138"/>
      <c r="HB95" s="138"/>
      <c r="HC95" s="138"/>
      <c r="HH95" s="148"/>
      <c r="HI95" s="61"/>
      <c r="HJ95" s="61"/>
      <c r="HK95" s="75"/>
      <c r="IE95" s="147"/>
      <c r="IF95" s="138"/>
      <c r="IG95" s="138"/>
      <c r="IH95" s="138"/>
      <c r="II95" s="146"/>
      <c r="IJ95" s="147"/>
      <c r="IK95" s="138"/>
      <c r="IL95" s="138"/>
      <c r="IM95" s="138"/>
      <c r="IN95" s="138"/>
      <c r="IO95" s="146"/>
      <c r="IP95" s="147"/>
      <c r="IQ95" s="138"/>
      <c r="IR95" s="138"/>
      <c r="IS95" s="138"/>
      <c r="IT95" s="138"/>
      <c r="IU95" s="146"/>
      <c r="IW95">
        <v>1987</v>
      </c>
      <c r="IX95" s="76">
        <v>0.63393896818161011</v>
      </c>
      <c r="IY95" s="76">
        <v>0.50498861074447632</v>
      </c>
      <c r="IZ95" s="118">
        <v>0.32004141807556152</v>
      </c>
      <c r="JA95" s="114">
        <v>0.27751010656356812</v>
      </c>
      <c r="JB95" s="114">
        <v>0.26006588339805603</v>
      </c>
      <c r="JC95" s="114">
        <v>0.17058651149272919</v>
      </c>
      <c r="JD95" s="114">
        <v>8.8920459151268005E-2</v>
      </c>
      <c r="JE95" s="114">
        <v>5.9457361698150635E-2</v>
      </c>
    </row>
    <row r="96" spans="1:265" x14ac:dyDescent="0.3">
      <c r="A96" s="74">
        <v>1984</v>
      </c>
      <c r="B96" s="123">
        <v>92.317499999999995</v>
      </c>
      <c r="C96" s="123">
        <v>79.941160600000018</v>
      </c>
      <c r="D96" s="121">
        <f t="shared" si="47"/>
        <v>0.86593723400222078</v>
      </c>
      <c r="E96" s="122">
        <v>0.55538055391859742</v>
      </c>
      <c r="F96" s="122">
        <v>6.6868784687487401E-2</v>
      </c>
      <c r="G96" s="122">
        <v>-1.0165236213298256E-3</v>
      </c>
      <c r="H96" s="122">
        <v>0.25543928630671209</v>
      </c>
      <c r="I96" s="122">
        <v>5.5823652070300871E-2</v>
      </c>
      <c r="J96" s="121">
        <v>0.19961563423641121</v>
      </c>
      <c r="K96" s="120">
        <f t="shared" si="48"/>
        <v>-1.073486728924633E-2</v>
      </c>
      <c r="L96">
        <v>1984</v>
      </c>
      <c r="M96" s="119">
        <v>375.61922425967816</v>
      </c>
      <c r="N96" s="119">
        <v>104.78700000000001</v>
      </c>
      <c r="O96" s="119">
        <v>40.061724259678172</v>
      </c>
      <c r="P96" s="78">
        <f t="shared" si="17"/>
        <v>0</v>
      </c>
      <c r="Q96" s="118">
        <f t="shared" si="18"/>
        <v>0.14792081839296337</v>
      </c>
      <c r="R96" s="78">
        <f>0</f>
        <v>0</v>
      </c>
      <c r="S96" s="78">
        <f t="shared" si="19"/>
        <v>0</v>
      </c>
      <c r="T96" s="78">
        <f t="shared" si="20"/>
        <v>0</v>
      </c>
      <c r="U96" s="78">
        <f t="shared" si="21"/>
        <v>0</v>
      </c>
      <c r="V96" s="144">
        <f t="shared" si="22"/>
        <v>0</v>
      </c>
      <c r="W96" s="117">
        <f t="shared" si="23"/>
        <v>0.10665514881097289</v>
      </c>
      <c r="X96" s="117">
        <f t="shared" si="24"/>
        <v>0.27897134446866662</v>
      </c>
      <c r="Y96" s="116">
        <f t="shared" si="25"/>
        <v>0.6143735067203604</v>
      </c>
      <c r="Z96" s="114">
        <f t="shared" si="26"/>
        <v>1</v>
      </c>
      <c r="AA96" s="74">
        <v>1984</v>
      </c>
      <c r="AB96" s="114">
        <v>0.12525767087936401</v>
      </c>
      <c r="AC96" s="114">
        <v>0.52395004034042358</v>
      </c>
      <c r="AD96" s="114">
        <v>0.3507922887802124</v>
      </c>
      <c r="AE96" s="114">
        <v>8.4751635789871216E-2</v>
      </c>
      <c r="AF96" s="115">
        <v>0.20918211340904236</v>
      </c>
      <c r="AG96" s="115">
        <v>0.48664125800132751</v>
      </c>
      <c r="AH96" s="115">
        <v>0.30417662858963013</v>
      </c>
      <c r="AI96" s="115">
        <v>7.0001490414142609E-2</v>
      </c>
      <c r="AJ96" s="115">
        <v>0.14523357152938843</v>
      </c>
      <c r="AK96" s="115">
        <v>0.50406229496002197</v>
      </c>
      <c r="AL96" s="115">
        <v>0.35070419311523438</v>
      </c>
      <c r="AM96" s="115">
        <v>8.9568227529525757E-2</v>
      </c>
      <c r="AN96" s="115">
        <v>2.513875812292099E-2</v>
      </c>
      <c r="AO96" s="114">
        <v>0.23107761144638062</v>
      </c>
      <c r="AP96" s="114">
        <v>0.47166097164154053</v>
      </c>
      <c r="AQ96" s="114">
        <v>0.29726141691207886</v>
      </c>
      <c r="AR96" s="114">
        <v>7.4788495898246765E-2</v>
      </c>
      <c r="AS96" s="114">
        <f t="shared" si="46"/>
        <v>0.22247292101383209</v>
      </c>
      <c r="AT96" s="114">
        <v>2.2693894803524017E-2</v>
      </c>
      <c r="AU96" s="111">
        <v>25780.769501837018</v>
      </c>
      <c r="AV96" s="57">
        <v>0.17883282899856567</v>
      </c>
      <c r="AW96" s="57">
        <v>0.45452898740768433</v>
      </c>
      <c r="AX96" s="57">
        <v>0.36663818359375</v>
      </c>
      <c r="AY96" s="57">
        <v>0.12498427182435989</v>
      </c>
      <c r="AZ96" s="57">
        <f t="shared" si="44"/>
        <v>0.24165391176939011</v>
      </c>
      <c r="BA96" s="112">
        <v>42457.744443263931</v>
      </c>
      <c r="BB96" s="111">
        <f>DataG10.6!BA96*$BF$26</f>
        <v>34766.60895285556</v>
      </c>
      <c r="BC96" s="57">
        <f t="shared" si="45"/>
        <v>0.74153822527806557</v>
      </c>
      <c r="BD96" s="110">
        <v>0.96042031380989068</v>
      </c>
      <c r="BI96" s="138"/>
      <c r="BJ96" s="74">
        <v>1984</v>
      </c>
      <c r="BK96" s="103">
        <v>3.1333239749073982E-3</v>
      </c>
      <c r="BL96" s="103">
        <v>7.5205735862255096E-2</v>
      </c>
      <c r="BM96" s="103">
        <v>0.30821031332015991</v>
      </c>
      <c r="BN96" s="103">
        <v>0.61658394336700439</v>
      </c>
      <c r="BO96" s="103">
        <v>0.2426023930311203</v>
      </c>
      <c r="BP96" s="103">
        <v>9.562123566865921E-2</v>
      </c>
      <c r="BQ96" s="103">
        <v>3.2518897205591202E-2</v>
      </c>
      <c r="BR96" s="103">
        <v>9.6259713172912598E-3</v>
      </c>
      <c r="BS96" s="108">
        <f t="shared" si="27"/>
        <v>0.37398155033588409</v>
      </c>
      <c r="BT96" s="107">
        <v>2.371596172451973E-3</v>
      </c>
      <c r="BU96" s="107">
        <v>0.2170969694852829</v>
      </c>
      <c r="BV96" s="107">
        <v>0.5056922435760498</v>
      </c>
      <c r="BW96" s="107">
        <v>0.27721080183982849</v>
      </c>
      <c r="BX96" s="107">
        <v>5.5967114865779877E-2</v>
      </c>
      <c r="BY96" s="107">
        <v>1.1682524345815182E-2</v>
      </c>
      <c r="BZ96" s="103">
        <f t="shared" si="28"/>
        <v>0.22124368697404861</v>
      </c>
      <c r="CA96" s="107">
        <v>0</v>
      </c>
      <c r="CB96" s="103">
        <v>0.11391636729240417</v>
      </c>
      <c r="CC96" s="103">
        <v>0.53939223289489746</v>
      </c>
      <c r="CD96" s="103">
        <v>0.34669139981269836</v>
      </c>
      <c r="CE96" s="103">
        <v>7.6830476522445679E-2</v>
      </c>
      <c r="CF96" s="103">
        <v>1.6375744715332985E-2</v>
      </c>
      <c r="CG96" s="108">
        <f t="shared" si="29"/>
        <v>0.26986092329025269</v>
      </c>
      <c r="CH96" s="103"/>
      <c r="DF96" s="98">
        <v>0.21696181591907088</v>
      </c>
      <c r="DG96" s="97">
        <v>0.18707237126850501</v>
      </c>
      <c r="DH96" s="97">
        <v>2.9889444650565842E-2</v>
      </c>
      <c r="DI96" s="97">
        <v>0.17690087016671896</v>
      </c>
      <c r="DJ96" s="97">
        <v>1.6725278892411152E-2</v>
      </c>
      <c r="DK96" s="97">
        <v>4.9776206614140887E-3</v>
      </c>
      <c r="DL96" s="97">
        <v>1.835804675868077E-2</v>
      </c>
      <c r="DM96" s="96">
        <f t="shared" si="30"/>
        <v>2.3335667420094859E-2</v>
      </c>
      <c r="DN96" s="99">
        <v>0.47895364342666258</v>
      </c>
      <c r="DO96" s="99">
        <v>0.41818784108201673</v>
      </c>
      <c r="DP96" s="99">
        <v>6.0765802344645799E-2</v>
      </c>
      <c r="DQ96" s="99">
        <v>0.3988797515630722</v>
      </c>
      <c r="DR96" s="99">
        <v>3.1019451573678549E-2</v>
      </c>
      <c r="DS96" s="99">
        <v>8.9409341797525924E-3</v>
      </c>
      <c r="DT96" s="99">
        <v>4.0113512524237505E-2</v>
      </c>
      <c r="DU96" s="99">
        <f t="shared" si="31"/>
        <v>4.9054446703990097E-2</v>
      </c>
      <c r="DV96" s="102">
        <f t="shared" si="32"/>
        <v>0.38196821656643509</v>
      </c>
      <c r="DW96" s="101">
        <f t="shared" si="33"/>
        <v>0.25613267925757122</v>
      </c>
      <c r="DX96" s="101">
        <f t="shared" si="34"/>
        <v>0.12583553730886393</v>
      </c>
      <c r="DY96" s="101">
        <f t="shared" si="35"/>
        <v>0.21520827058702707</v>
      </c>
      <c r="DZ96" s="101">
        <f t="shared" si="36"/>
        <v>6.2830303354904887E-2</v>
      </c>
      <c r="EA96" s="101">
        <f t="shared" si="37"/>
        <v>6.9446702644613322E-3</v>
      </c>
      <c r="EB96" s="101">
        <f t="shared" si="38"/>
        <v>9.6984969805493482E-2</v>
      </c>
      <c r="EC96" s="100">
        <f t="shared" si="39"/>
        <v>0.10392964006995481</v>
      </c>
      <c r="ED96" s="99">
        <v>0.30408455318574623</v>
      </c>
      <c r="EE96" s="99">
        <v>0.21548199961034259</v>
      </c>
      <c r="EF96" s="99">
        <v>8.8602553575403697E-2</v>
      </c>
      <c r="EG96" s="99">
        <v>0.18515653209760785</v>
      </c>
      <c r="EH96" s="99">
        <v>4.678760949555108E-2</v>
      </c>
      <c r="EI96" s="99">
        <v>5.6861059464289069E-3</v>
      </c>
      <c r="EJ96" s="99">
        <v>6.6454303516649937E-2</v>
      </c>
      <c r="EK96" s="99">
        <f t="shared" si="40"/>
        <v>7.2140409463078842E-2</v>
      </c>
      <c r="EL96" s="98">
        <v>7.7883663380688833E-2</v>
      </c>
      <c r="EM96" s="97">
        <v>4.0650679647228613E-2</v>
      </c>
      <c r="EN96" s="97">
        <v>3.7232983733460227E-2</v>
      </c>
      <c r="EO96" s="97">
        <v>3.0051738489419222E-2</v>
      </c>
      <c r="EP96" s="97">
        <v>1.6042693859353814E-2</v>
      </c>
      <c r="EQ96" s="97">
        <v>1.2585643180324253E-3</v>
      </c>
      <c r="ER96" s="97">
        <v>3.0530666288843551E-2</v>
      </c>
      <c r="ES96" s="96">
        <f t="shared" si="41"/>
        <v>3.1789230606875975E-2</v>
      </c>
      <c r="ET96" s="98">
        <v>2.3310632166226742E-2</v>
      </c>
      <c r="EU96" s="97">
        <v>7.1884593302319636E-3</v>
      </c>
      <c r="EV96" s="97">
        <v>1.6122172835994777E-2</v>
      </c>
      <c r="EW96" s="97">
        <v>5.3302138112485409E-3</v>
      </c>
      <c r="EX96" s="97">
        <v>2.7591395607528971E-3</v>
      </c>
      <c r="EY96" s="97">
        <v>2.2703691146821296E-4</v>
      </c>
      <c r="EZ96" s="97">
        <v>1.4994242136386214E-2</v>
      </c>
      <c r="FA96" s="96">
        <f t="shared" si="42"/>
        <v>1.5221279047854428E-2</v>
      </c>
      <c r="FB96" s="98">
        <v>5.4573033004999161E-2</v>
      </c>
      <c r="FC96" s="97">
        <v>3.3462218940258026E-2</v>
      </c>
      <c r="FD96" s="97">
        <v>2.1110810339450836E-2</v>
      </c>
      <c r="FE96" s="97">
        <v>2.4721525609493256E-2</v>
      </c>
      <c r="FF96" s="97">
        <v>1.3283554464578629E-2</v>
      </c>
      <c r="FG96" s="97">
        <v>1.0315274121239781E-3</v>
      </c>
      <c r="FH96" s="97">
        <v>1.5536423772573471E-2</v>
      </c>
      <c r="FI96" s="96">
        <f t="shared" si="43"/>
        <v>1.6567951184697449E-2</v>
      </c>
      <c r="FJ96" s="74"/>
      <c r="FK96" s="61">
        <v>1984</v>
      </c>
      <c r="FL96" s="134">
        <v>0.21696181591907088</v>
      </c>
      <c r="FM96" s="133">
        <v>0.18707237126850501</v>
      </c>
      <c r="FN96" s="133">
        <v>2.9889444650565842E-2</v>
      </c>
      <c r="FO96" s="134">
        <v>0.47895364342666258</v>
      </c>
      <c r="FP96" s="133">
        <v>0.41818784108201673</v>
      </c>
      <c r="FQ96" s="132">
        <v>6.0765802344645799E-2</v>
      </c>
      <c r="FR96" s="133">
        <v>0.30408455318574623</v>
      </c>
      <c r="FS96" s="133">
        <v>0.21548199961034259</v>
      </c>
      <c r="FT96" s="133">
        <v>8.8602553575403697E-2</v>
      </c>
      <c r="FU96" s="134">
        <v>7.7883663380688833E-2</v>
      </c>
      <c r="FV96" s="133">
        <v>4.0650679647228613E-2</v>
      </c>
      <c r="FW96" s="132">
        <v>3.7232983733460227E-2</v>
      </c>
      <c r="FX96" s="133">
        <v>2.3310632166226742E-2</v>
      </c>
      <c r="FY96" s="133">
        <v>7.1884593302319636E-3</v>
      </c>
      <c r="FZ96" s="132">
        <v>1.6122172835994777E-2</v>
      </c>
      <c r="GA96" s="133"/>
      <c r="GB96" s="133"/>
      <c r="GC96" s="143">
        <v>2.3956484794616699</v>
      </c>
      <c r="GD96" s="127">
        <v>1.6289912462234497</v>
      </c>
      <c r="GE96" s="127">
        <v>2.3537507057189941</v>
      </c>
      <c r="GF96" s="127">
        <v>2.7942047119140625</v>
      </c>
      <c r="GG96" s="127">
        <v>3.2487165927886963</v>
      </c>
      <c r="GH96" s="127">
        <v>2.6193883419036865</v>
      </c>
      <c r="GI96" s="127">
        <v>2.1650300025939941</v>
      </c>
      <c r="GJ96" s="142">
        <v>2.0670926570892334</v>
      </c>
      <c r="GK96" s="74">
        <v>1984</v>
      </c>
      <c r="GL96" s="141">
        <f>1-GM96</f>
        <v>0.63374444842338562</v>
      </c>
      <c r="GM96" s="140">
        <v>0.36625555157661438</v>
      </c>
      <c r="GN96" s="140">
        <v>0.18954020738601685</v>
      </c>
      <c r="GO96" s="140">
        <v>7.5785443186759949E-2</v>
      </c>
      <c r="GP96" s="139">
        <v>7.7042475342750549E-2</v>
      </c>
      <c r="GQ96" s="116"/>
      <c r="GR96" s="116"/>
      <c r="GS96" s="116"/>
      <c r="GT96" s="116"/>
      <c r="GU96" s="116"/>
      <c r="GZ96" s="138"/>
      <c r="HA96" s="138"/>
      <c r="HB96" s="138"/>
      <c r="HC96" s="138"/>
      <c r="HH96" s="128">
        <v>0.52189761400222778</v>
      </c>
      <c r="HI96" s="127">
        <v>0.52202687018429583</v>
      </c>
      <c r="HJ96" s="126">
        <f>HH96*HI96</f>
        <v>0.27244457799423472</v>
      </c>
      <c r="HK96" s="125">
        <v>0.90849275141954422</v>
      </c>
      <c r="IE96" s="147">
        <v>0.21142250588183842</v>
      </c>
      <c r="IF96" s="138">
        <v>0.51057257567550207</v>
      </c>
      <c r="IG96" s="138">
        <v>0.27800488471984863</v>
      </c>
      <c r="IH96" s="138">
        <v>6.1717111617326736E-2</v>
      </c>
      <c r="II96" s="146">
        <v>3.954668715596199E-2</v>
      </c>
      <c r="IJ96" s="147">
        <v>0.23268110871311423</v>
      </c>
      <c r="IK96" s="138">
        <v>0.4664886216374895</v>
      </c>
      <c r="IL96" s="138">
        <v>0.30083030462265015</v>
      </c>
      <c r="IM96" s="138">
        <v>8.4658600389957428E-2</v>
      </c>
      <c r="IN96" s="138">
        <v>6.027495488524437E-2</v>
      </c>
      <c r="IO96" s="146">
        <v>2.8477879241108894E-2</v>
      </c>
      <c r="IP96" s="147">
        <v>0.21874092449485885</v>
      </c>
      <c r="IQ96" s="138">
        <v>0.47156757846291292</v>
      </c>
      <c r="IR96" s="138">
        <v>0.30969145894050598</v>
      </c>
      <c r="IS96" s="138">
        <v>7.8288249671459198E-2</v>
      </c>
      <c r="IT96" s="138">
        <v>5.2768304944038391E-2</v>
      </c>
      <c r="IU96" s="146">
        <v>2.09677554666996E-2</v>
      </c>
      <c r="IW96">
        <v>1988</v>
      </c>
      <c r="IX96" s="76">
        <v>0.62646961212158203</v>
      </c>
      <c r="IY96" s="76">
        <v>0.50490063428878784</v>
      </c>
      <c r="IZ96" s="118">
        <v>0.32561808824539185</v>
      </c>
      <c r="JA96" s="114">
        <v>0.27703362703323364</v>
      </c>
      <c r="JB96" s="114">
        <v>0.24984350800514221</v>
      </c>
      <c r="JC96" s="114">
        <v>0.17369793355464935</v>
      </c>
      <c r="JD96" s="114">
        <v>9.1550432145595551E-2</v>
      </c>
      <c r="JE96" s="114">
        <v>6.0128588229417801E-2</v>
      </c>
    </row>
    <row r="97" spans="1:265" x14ac:dyDescent="0.3">
      <c r="A97" s="74">
        <v>1985</v>
      </c>
      <c r="B97" s="123">
        <v>100.77700000000002</v>
      </c>
      <c r="C97" s="123">
        <v>88.193566899999993</v>
      </c>
      <c r="D97" s="121">
        <f t="shared" si="47"/>
        <v>0.8751358633418338</v>
      </c>
      <c r="E97" s="122">
        <v>0.55510217149505847</v>
      </c>
      <c r="F97" s="122">
        <v>8.1073661794099389E-2</v>
      </c>
      <c r="G97" s="122">
        <v>2.6835699801366363E-2</v>
      </c>
      <c r="H97" s="122">
        <v>0.26273788030247458</v>
      </c>
      <c r="I97" s="122">
        <v>5.8920190122746255E-2</v>
      </c>
      <c r="J97" s="121">
        <v>0.20381769017972837</v>
      </c>
      <c r="K97" s="120">
        <f t="shared" si="48"/>
        <v>-5.0613550051164996E-2</v>
      </c>
      <c r="L97">
        <v>1985</v>
      </c>
      <c r="M97" s="119">
        <v>397.81542278825475</v>
      </c>
      <c r="N97" s="119">
        <v>112.2764</v>
      </c>
      <c r="O97" s="119">
        <v>43.104022788254809</v>
      </c>
      <c r="P97" s="78">
        <f t="shared" si="17"/>
        <v>0</v>
      </c>
      <c r="Q97" s="118">
        <f t="shared" si="18"/>
        <v>0.15095667964171455</v>
      </c>
      <c r="R97" s="78">
        <f>0</f>
        <v>0</v>
      </c>
      <c r="S97" s="78">
        <f t="shared" si="19"/>
        <v>0</v>
      </c>
      <c r="T97" s="78">
        <f t="shared" si="20"/>
        <v>0</v>
      </c>
      <c r="U97" s="78">
        <f t="shared" si="21"/>
        <v>0</v>
      </c>
      <c r="V97" s="144">
        <f t="shared" si="22"/>
        <v>0</v>
      </c>
      <c r="W97" s="117">
        <f t="shared" si="23"/>
        <v>0.10835181423118879</v>
      </c>
      <c r="X97" s="117">
        <f t="shared" si="24"/>
        <v>0.28223239615262818</v>
      </c>
      <c r="Y97" s="116">
        <f t="shared" si="25"/>
        <v>0.60941578961618303</v>
      </c>
      <c r="Z97" s="114">
        <f t="shared" si="26"/>
        <v>1</v>
      </c>
      <c r="AA97" s="74">
        <v>1985</v>
      </c>
      <c r="AB97" s="114">
        <v>0.13702362775802612</v>
      </c>
      <c r="AC97" s="114">
        <v>0.5177304744720459</v>
      </c>
      <c r="AD97" s="114">
        <v>0.34524586796760559</v>
      </c>
      <c r="AE97" s="114">
        <v>8.5601687431335449E-2</v>
      </c>
      <c r="AF97" s="115">
        <v>0.20926614105701447</v>
      </c>
      <c r="AG97" s="115">
        <v>0.48276939988136292</v>
      </c>
      <c r="AH97" s="115">
        <v>0.30796447396278381</v>
      </c>
      <c r="AI97" s="115">
        <v>7.2680220007896423E-2</v>
      </c>
      <c r="AJ97" s="115">
        <v>0.15527577698230743</v>
      </c>
      <c r="AK97" s="115">
        <v>0.49576503038406372</v>
      </c>
      <c r="AL97" s="115">
        <v>0.34895917773246765</v>
      </c>
      <c r="AM97" s="115">
        <v>9.151013195514679E-2</v>
      </c>
      <c r="AN97" s="115">
        <v>2.6429997757077217E-2</v>
      </c>
      <c r="AO97" s="114">
        <v>0.22783081233501434</v>
      </c>
      <c r="AP97" s="114">
        <v>0.46970349550247192</v>
      </c>
      <c r="AQ97" s="114">
        <v>0.30246567726135254</v>
      </c>
      <c r="AR97" s="114">
        <v>7.6922550797462463E-2</v>
      </c>
      <c r="AS97" s="114">
        <f t="shared" si="46"/>
        <v>0.22554312646389008</v>
      </c>
      <c r="AT97" s="114">
        <v>2.3336632177233696E-2</v>
      </c>
      <c r="AU97" s="111">
        <v>26123.188782697598</v>
      </c>
      <c r="AV97" s="57">
        <v>0.17881196737289429</v>
      </c>
      <c r="AW97" s="57">
        <v>0.45461437106132507</v>
      </c>
      <c r="AX97" s="57">
        <v>0.36657366156578064</v>
      </c>
      <c r="AY97" s="57">
        <v>0.12553958594799042</v>
      </c>
      <c r="AZ97" s="57">
        <f t="shared" si="44"/>
        <v>0.24103407561779022</v>
      </c>
      <c r="BA97" s="112">
        <v>43218.026099459028</v>
      </c>
      <c r="BB97" s="111">
        <f>DataG10.6!BA97*$BF$26</f>
        <v>35389.167107594229</v>
      </c>
      <c r="BC97" s="57">
        <f t="shared" si="45"/>
        <v>0.73816907595691261</v>
      </c>
      <c r="BD97" s="110">
        <v>0.97746904324230355</v>
      </c>
      <c r="BI97" s="138"/>
      <c r="BJ97" s="74">
        <v>1985</v>
      </c>
      <c r="BK97" s="103">
        <v>3.1469054520130157E-3</v>
      </c>
      <c r="BL97" s="103">
        <v>7.5376860797405243E-2</v>
      </c>
      <c r="BM97" s="103">
        <v>0.30867859721183777</v>
      </c>
      <c r="BN97" s="103">
        <v>0.61594456434249878</v>
      </c>
      <c r="BO97" s="103">
        <v>0.24149937927722931</v>
      </c>
      <c r="BP97" s="103">
        <v>9.5910347998142242E-2</v>
      </c>
      <c r="BQ97" s="103">
        <v>0</v>
      </c>
      <c r="BR97" s="103">
        <v>0</v>
      </c>
      <c r="BS97" s="108">
        <f t="shared" si="27"/>
        <v>0.37444518506526947</v>
      </c>
      <c r="BT97" s="107">
        <v>3.0946021433919668E-3</v>
      </c>
      <c r="BU97" s="107">
        <v>0.22192806005477905</v>
      </c>
      <c r="BV97" s="107">
        <v>0.5004199743270874</v>
      </c>
      <c r="BW97" s="107">
        <v>0.27765199542045593</v>
      </c>
      <c r="BX97" s="107">
        <v>5.7396441698074341E-2</v>
      </c>
      <c r="BY97" s="107">
        <v>1.2207308784127235E-2</v>
      </c>
      <c r="BZ97" s="103">
        <f t="shared" si="28"/>
        <v>0.22025555372238159</v>
      </c>
      <c r="CA97" s="107">
        <v>0</v>
      </c>
      <c r="CB97" s="103">
        <v>0.12637580931186676</v>
      </c>
      <c r="CC97" s="103">
        <v>0.53183364868164063</v>
      </c>
      <c r="CD97" s="103">
        <v>0.3417905867099762</v>
      </c>
      <c r="CE97" s="103">
        <v>7.7596545219421387E-2</v>
      </c>
      <c r="CF97" s="103">
        <v>1.6837671399116516E-2</v>
      </c>
      <c r="CG97" s="108">
        <f t="shared" si="29"/>
        <v>0.26419404149055481</v>
      </c>
      <c r="CH97" s="103"/>
      <c r="DF97" s="98">
        <v>0.21969096780045488</v>
      </c>
      <c r="DG97" s="97">
        <v>0.18904213058236197</v>
      </c>
      <c r="DH97" s="97">
        <v>3.0648837218092962E-2</v>
      </c>
      <c r="DI97" s="97">
        <v>0.17996460082940757</v>
      </c>
      <c r="DJ97" s="97">
        <v>1.5037025109061769E-2</v>
      </c>
      <c r="DK97" s="97">
        <v>5.3582798028768922E-3</v>
      </c>
      <c r="DL97" s="97">
        <v>1.9331054057391151E-2</v>
      </c>
      <c r="DM97" s="96">
        <f t="shared" si="30"/>
        <v>2.4689333860268045E-2</v>
      </c>
      <c r="DN97" s="99">
        <v>0.47252807093877286</v>
      </c>
      <c r="DO97" s="99">
        <v>0.40825835962747098</v>
      </c>
      <c r="DP97" s="99">
        <v>6.426971131130188E-2</v>
      </c>
      <c r="DQ97" s="99">
        <v>0.3904864564538002</v>
      </c>
      <c r="DR97" s="99">
        <v>2.876749314829645E-2</v>
      </c>
      <c r="DS97" s="99">
        <v>9.8404051292244835E-3</v>
      </c>
      <c r="DT97" s="99">
        <v>4.3433711892039178E-2</v>
      </c>
      <c r="DU97" s="99">
        <f t="shared" si="31"/>
        <v>5.327411702126366E-2</v>
      </c>
      <c r="DV97" s="102">
        <f t="shared" si="32"/>
        <v>0.38837006747441188</v>
      </c>
      <c r="DW97" s="101">
        <f t="shared" si="33"/>
        <v>0.25226195354781789</v>
      </c>
      <c r="DX97" s="101">
        <f t="shared" si="34"/>
        <v>0.13610811392659394</v>
      </c>
      <c r="DY97" s="101">
        <f t="shared" si="35"/>
        <v>0.20853864587843418</v>
      </c>
      <c r="DZ97" s="101">
        <f t="shared" si="36"/>
        <v>6.7152454369600129E-2</v>
      </c>
      <c r="EA97" s="101">
        <f t="shared" si="37"/>
        <v>7.7020927109346868E-3</v>
      </c>
      <c r="EB97" s="101">
        <f t="shared" si="38"/>
        <v>0.1049768782530421</v>
      </c>
      <c r="EC97" s="100">
        <f t="shared" si="39"/>
        <v>0.11267897096397679</v>
      </c>
      <c r="ED97" s="99">
        <v>0.30777822167975533</v>
      </c>
      <c r="EE97" s="99">
        <v>0.21156225308357224</v>
      </c>
      <c r="EF97" s="99">
        <v>9.6215968596183046E-2</v>
      </c>
      <c r="EG97" s="99">
        <v>0.17980943340808153</v>
      </c>
      <c r="EH97" s="99">
        <v>4.9066314307791091E-2</v>
      </c>
      <c r="EI97" s="99">
        <v>6.302019761426924E-3</v>
      </c>
      <c r="EJ97" s="99">
        <v>7.2600458696746833E-2</v>
      </c>
      <c r="EK97" s="99">
        <f t="shared" si="40"/>
        <v>7.8902478458173761E-2</v>
      </c>
      <c r="EL97" s="98">
        <v>8.0591845794656544E-2</v>
      </c>
      <c r="EM97" s="97">
        <v>4.0699700464245661E-2</v>
      </c>
      <c r="EN97" s="97">
        <v>3.9892145330410883E-2</v>
      </c>
      <c r="EO97" s="97">
        <v>2.872921247035265E-2</v>
      </c>
      <c r="EP97" s="97">
        <v>1.8086140061809031E-2</v>
      </c>
      <c r="EQ97" s="97">
        <v>1.4000729495077632E-3</v>
      </c>
      <c r="ER97" s="97">
        <v>3.2376419556295263E-2</v>
      </c>
      <c r="ES97" s="96">
        <f t="shared" si="41"/>
        <v>3.377649250580303E-2</v>
      </c>
      <c r="ET97" s="98">
        <v>2.4696504718454963E-2</v>
      </c>
      <c r="EU97" s="97">
        <v>7.3397007845292942E-3</v>
      </c>
      <c r="EV97" s="97">
        <v>1.735680393392567E-2</v>
      </c>
      <c r="EW97" s="97">
        <v>5.0123780965805054E-3</v>
      </c>
      <c r="EX97" s="97">
        <v>3.437346875740396E-3</v>
      </c>
      <c r="EY97" s="97">
        <v>2.6293332115212017E-4</v>
      </c>
      <c r="EZ97" s="97">
        <v>1.5983846187639258E-2</v>
      </c>
      <c r="FA97" s="96">
        <f t="shared" si="42"/>
        <v>1.6246779508791376E-2</v>
      </c>
      <c r="FB97" s="98">
        <v>5.5895339697599411E-2</v>
      </c>
      <c r="FC97" s="97">
        <v>3.336000069975853E-2</v>
      </c>
      <c r="FD97" s="97">
        <v>2.2535340860486031E-2</v>
      </c>
      <c r="FE97" s="97">
        <v>2.371683344244957E-2</v>
      </c>
      <c r="FF97" s="97">
        <v>1.4648793265223503E-2</v>
      </c>
      <c r="FG97" s="97">
        <v>1.1371396249160171E-3</v>
      </c>
      <c r="FH97" s="97">
        <v>1.6392573714256287E-2</v>
      </c>
      <c r="FI97" s="96">
        <f t="shared" si="43"/>
        <v>1.7529713339172304E-2</v>
      </c>
      <c r="FJ97" s="74"/>
      <c r="FK97" s="61">
        <v>1985</v>
      </c>
      <c r="FL97" s="134">
        <v>0.21969096780045488</v>
      </c>
      <c r="FM97" s="133">
        <v>0.18904213058236197</v>
      </c>
      <c r="FN97" s="133">
        <v>3.0648837218092962E-2</v>
      </c>
      <c r="FO97" s="134">
        <v>0.47252807093877286</v>
      </c>
      <c r="FP97" s="133">
        <v>0.40825835962747098</v>
      </c>
      <c r="FQ97" s="132">
        <v>6.426971131130188E-2</v>
      </c>
      <c r="FR97" s="133">
        <v>0.30777822167975533</v>
      </c>
      <c r="FS97" s="133">
        <v>0.21156225308357224</v>
      </c>
      <c r="FT97" s="133">
        <v>9.6215968596183046E-2</v>
      </c>
      <c r="FU97" s="134">
        <v>8.0591845794656544E-2</v>
      </c>
      <c r="FV97" s="133">
        <v>4.0699700464245661E-2</v>
      </c>
      <c r="FW97" s="132">
        <v>3.9892145330410883E-2</v>
      </c>
      <c r="FX97" s="133">
        <v>2.4696504718454963E-2</v>
      </c>
      <c r="FY97" s="133">
        <v>7.3397007845292942E-3</v>
      </c>
      <c r="FZ97" s="132">
        <v>1.735680393392567E-2</v>
      </c>
      <c r="GA97" s="133"/>
      <c r="GB97" s="133"/>
      <c r="GC97" s="143"/>
      <c r="GD97" s="127"/>
      <c r="GE97" s="127"/>
      <c r="GF97" s="127"/>
      <c r="GG97" s="127"/>
      <c r="GH97" s="127"/>
      <c r="GI97" s="127"/>
      <c r="GJ97" s="142"/>
      <c r="GK97" s="74">
        <v>1985</v>
      </c>
      <c r="GL97" s="84"/>
      <c r="GM97" s="140"/>
      <c r="GN97" s="140"/>
      <c r="GO97" s="140"/>
      <c r="GP97" s="139"/>
      <c r="GQ97" s="116"/>
      <c r="GR97" s="116"/>
      <c r="GS97" s="116"/>
      <c r="GT97" s="116"/>
      <c r="GU97" s="116"/>
      <c r="GZ97" s="138"/>
      <c r="HA97" s="138"/>
      <c r="HB97" s="138"/>
      <c r="HC97" s="138"/>
      <c r="HH97" s="148"/>
      <c r="HI97" s="61"/>
      <c r="HJ97" s="61"/>
      <c r="HK97" s="75"/>
      <c r="IE97" s="147"/>
      <c r="IF97" s="138"/>
      <c r="IG97" s="138"/>
      <c r="IH97" s="138"/>
      <c r="II97" s="146"/>
      <c r="IJ97" s="147"/>
      <c r="IK97" s="138"/>
      <c r="IL97" s="138"/>
      <c r="IM97" s="138"/>
      <c r="IN97" s="138"/>
      <c r="IO97" s="146"/>
      <c r="IP97" s="147"/>
      <c r="IQ97" s="138"/>
      <c r="IR97" s="138"/>
      <c r="IS97" s="138"/>
      <c r="IT97" s="138"/>
      <c r="IU97" s="146"/>
      <c r="IW97">
        <v>1989</v>
      </c>
      <c r="IX97" s="76">
        <v>0.63281786441802979</v>
      </c>
      <c r="IY97" s="76">
        <v>0.50755840539932251</v>
      </c>
      <c r="IZ97" s="118">
        <v>0.32723832130432129</v>
      </c>
      <c r="JA97" s="114">
        <v>0.27826973795890808</v>
      </c>
      <c r="JB97" s="114">
        <v>0.25682356953620911</v>
      </c>
      <c r="JC97" s="114">
        <v>0.17659205198287964</v>
      </c>
      <c r="JD97" s="114">
        <v>9.463249146938324E-2</v>
      </c>
      <c r="JE97" s="114">
        <v>5.9153314679861069E-2</v>
      </c>
    </row>
    <row r="98" spans="1:265" x14ac:dyDescent="0.3">
      <c r="A98" s="74">
        <v>1986</v>
      </c>
      <c r="B98" s="123">
        <v>106.03189999999999</v>
      </c>
      <c r="C98" s="123">
        <v>92.97184870000001</v>
      </c>
      <c r="D98" s="121">
        <f t="shared" si="47"/>
        <v>0.87682903635604015</v>
      </c>
      <c r="E98" s="122">
        <v>0.55008825103086467</v>
      </c>
      <c r="F98" s="122">
        <v>0.10675491972839855</v>
      </c>
      <c r="G98" s="122">
        <v>0.15365119611666708</v>
      </c>
      <c r="H98" s="122">
        <v>0.26747277258561308</v>
      </c>
      <c r="I98" s="122">
        <v>6.1709730750840075E-2</v>
      </c>
      <c r="J98" s="121">
        <v>0.20576304183477301</v>
      </c>
      <c r="K98" s="120">
        <f t="shared" si="48"/>
        <v>-0.20113810310550326</v>
      </c>
      <c r="L98">
        <v>1986</v>
      </c>
      <c r="M98" s="119">
        <v>417.73175276025586</v>
      </c>
      <c r="N98" s="119">
        <v>117.72550000000001</v>
      </c>
      <c r="O98" s="119">
        <v>46.25115276025587</v>
      </c>
      <c r="P98" s="78">
        <f t="shared" si="17"/>
        <v>0</v>
      </c>
      <c r="Q98" s="118">
        <f t="shared" si="18"/>
        <v>0.15416729596371639</v>
      </c>
      <c r="R98" s="78">
        <f>0</f>
        <v>0</v>
      </c>
      <c r="S98" s="78">
        <f t="shared" si="19"/>
        <v>0</v>
      </c>
      <c r="T98" s="78">
        <f t="shared" si="20"/>
        <v>0</v>
      </c>
      <c r="U98" s="78">
        <f t="shared" si="21"/>
        <v>0</v>
      </c>
      <c r="V98" s="144">
        <f t="shared" si="22"/>
        <v>0</v>
      </c>
      <c r="W98" s="117">
        <f t="shared" si="23"/>
        <v>0.11071974408131785</v>
      </c>
      <c r="X98" s="117">
        <f t="shared" si="24"/>
        <v>0.281820807784188</v>
      </c>
      <c r="Y98" s="116">
        <f t="shared" si="25"/>
        <v>0.60745944813449415</v>
      </c>
      <c r="Z98" s="114">
        <f t="shared" si="26"/>
        <v>1</v>
      </c>
      <c r="AA98" s="74">
        <v>1986</v>
      </c>
      <c r="AB98" s="114">
        <v>0.14853270351886749</v>
      </c>
      <c r="AC98" s="114">
        <v>0.51118475198745728</v>
      </c>
      <c r="AD98" s="114">
        <v>0.34028255939483643</v>
      </c>
      <c r="AE98" s="114">
        <v>8.6748622357845306E-2</v>
      </c>
      <c r="AF98" s="115">
        <v>0.20901216566562653</v>
      </c>
      <c r="AG98" s="115">
        <v>0.4787907600402832</v>
      </c>
      <c r="AH98" s="115">
        <v>0.31219708919525146</v>
      </c>
      <c r="AI98" s="115">
        <v>7.5710661709308624E-2</v>
      </c>
      <c r="AJ98" s="115">
        <v>0.16376565396785736</v>
      </c>
      <c r="AK98" s="115">
        <v>0.48541632294654846</v>
      </c>
      <c r="AL98" s="115">
        <v>0.35081800818443298</v>
      </c>
      <c r="AM98" s="115">
        <v>9.5823854207992554E-2</v>
      </c>
      <c r="AN98" s="115">
        <v>2.9343796893954277E-2</v>
      </c>
      <c r="AO98" s="114">
        <v>0.22363370656967163</v>
      </c>
      <c r="AP98" s="114">
        <v>0.46477121114730835</v>
      </c>
      <c r="AQ98" s="114">
        <v>0.31159508228302002</v>
      </c>
      <c r="AR98" s="114">
        <v>8.1769190728664398E-2</v>
      </c>
      <c r="AS98" s="114">
        <f t="shared" si="46"/>
        <v>0.22982589155435562</v>
      </c>
      <c r="AT98" s="114">
        <v>2.5745496153831482E-2</v>
      </c>
      <c r="AU98" s="111">
        <v>26708.269770751274</v>
      </c>
      <c r="AV98" s="57">
        <v>0.17667049169540405</v>
      </c>
      <c r="AW98" s="57">
        <v>0.45859849452972412</v>
      </c>
      <c r="AX98" s="57">
        <v>0.36473101377487183</v>
      </c>
      <c r="AY98" s="57">
        <v>0.12209108471870422</v>
      </c>
      <c r="AZ98" s="57">
        <f t="shared" si="44"/>
        <v>0.2426399290561676</v>
      </c>
      <c r="BA98" s="112">
        <v>43624.000938439814</v>
      </c>
      <c r="BB98" s="111">
        <f>DataG10.6!BA98*$BF$26</f>
        <v>35721.600416443318</v>
      </c>
      <c r="BC98" s="57">
        <f t="shared" si="45"/>
        <v>0.74767842032231457</v>
      </c>
      <c r="BD98" s="110">
        <v>0.98349198605067112</v>
      </c>
      <c r="BI98" s="138"/>
      <c r="BJ98" s="74">
        <v>1986</v>
      </c>
      <c r="BK98" s="103">
        <v>2.743270481005311E-3</v>
      </c>
      <c r="BL98" s="103">
        <v>6.9395951926708221E-2</v>
      </c>
      <c r="BM98" s="103">
        <v>0.30370515584945679</v>
      </c>
      <c r="BN98" s="103">
        <v>0.62689888477325439</v>
      </c>
      <c r="BO98" s="103">
        <v>0.24933472275733948</v>
      </c>
      <c r="BP98" s="103">
        <v>0.1018054187297821</v>
      </c>
      <c r="BQ98" s="103">
        <v>0</v>
      </c>
      <c r="BR98" s="103">
        <v>0</v>
      </c>
      <c r="BS98" s="108">
        <f t="shared" si="27"/>
        <v>0.37756416201591492</v>
      </c>
      <c r="BT98" s="107">
        <v>3.8111817557364702E-3</v>
      </c>
      <c r="BU98" s="107">
        <v>0.2267267256975174</v>
      </c>
      <c r="BV98" s="107">
        <v>0.49529573321342468</v>
      </c>
      <c r="BW98" s="107">
        <v>0.27797755599021912</v>
      </c>
      <c r="BX98" s="107">
        <v>5.8729957789182663E-2</v>
      </c>
      <c r="BY98" s="107">
        <v>1.268867589533329E-2</v>
      </c>
      <c r="BZ98" s="103">
        <f t="shared" si="28"/>
        <v>0.21924759820103645</v>
      </c>
      <c r="CA98" s="107">
        <v>0</v>
      </c>
      <c r="CB98" s="103">
        <v>0.13875614106655121</v>
      </c>
      <c r="CC98" s="103">
        <v>0.52447253465652466</v>
      </c>
      <c r="CD98" s="103">
        <v>0.33677133917808533</v>
      </c>
      <c r="CE98" s="103">
        <v>7.8250966966152191E-2</v>
      </c>
      <c r="CF98" s="103">
        <v>1.7252221703529358E-2</v>
      </c>
      <c r="CG98" s="108">
        <f t="shared" si="29"/>
        <v>0.25852037221193314</v>
      </c>
      <c r="CH98" s="103"/>
      <c r="DF98" s="98">
        <v>0.22015093379787237</v>
      </c>
      <c r="DG98" s="97">
        <v>0.18885231816276254</v>
      </c>
      <c r="DH98" s="97">
        <v>3.1298615635109821E-2</v>
      </c>
      <c r="DI98" s="97">
        <v>0.18094771821051836</v>
      </c>
      <c r="DJ98" s="97">
        <v>1.3197837070415781E-2</v>
      </c>
      <c r="DK98" s="97">
        <v>5.9734804676462652E-3</v>
      </c>
      <c r="DL98" s="97">
        <v>2.0031904138801945E-2</v>
      </c>
      <c r="DM98" s="96">
        <f t="shared" si="30"/>
        <v>2.6005384606448211E-2</v>
      </c>
      <c r="DN98" s="99">
        <v>0.46414689726390901</v>
      </c>
      <c r="DO98" s="99">
        <v>0.39440435524467876</v>
      </c>
      <c r="DP98" s="99">
        <v>6.9742542019230191E-2</v>
      </c>
      <c r="DQ98" s="99">
        <v>0.37835583835840225</v>
      </c>
      <c r="DR98" s="99">
        <v>2.6179617297449533E-2</v>
      </c>
      <c r="DS98" s="99">
        <v>1.1219924423975932E-2</v>
      </c>
      <c r="DT98" s="99">
        <v>4.8391521037275634E-2</v>
      </c>
      <c r="DU98" s="99">
        <f t="shared" si="31"/>
        <v>5.9611445461251564E-2</v>
      </c>
      <c r="DV98" s="102">
        <f t="shared" si="32"/>
        <v>0.4017421079244119</v>
      </c>
      <c r="DW98" s="101">
        <f t="shared" si="33"/>
        <v>0.24551321749558852</v>
      </c>
      <c r="DX98" s="101">
        <f t="shared" si="34"/>
        <v>0.15622889042882335</v>
      </c>
      <c r="DY98" s="101">
        <f t="shared" si="35"/>
        <v>0.19980607833713293</v>
      </c>
      <c r="DZ98" s="101">
        <f t="shared" si="36"/>
        <v>7.0215319475131655E-2</v>
      </c>
      <c r="EA98" s="101">
        <f t="shared" si="37"/>
        <v>8.8483922103643736E-3</v>
      </c>
      <c r="EB98" s="101">
        <f t="shared" si="38"/>
        <v>0.12287231130076624</v>
      </c>
      <c r="EC98" s="100">
        <f t="shared" si="39"/>
        <v>0.13172070351113063</v>
      </c>
      <c r="ED98" s="99">
        <v>0.31569797729558563</v>
      </c>
      <c r="EE98" s="99">
        <v>0.20530333032974352</v>
      </c>
      <c r="EF98" s="99">
        <v>0.11039464696584209</v>
      </c>
      <c r="EG98" s="99">
        <v>0.17268244875594974</v>
      </c>
      <c r="EH98" s="99">
        <v>5.0468910635403708E-2</v>
      </c>
      <c r="EI98" s="99">
        <v>7.23517975693036E-3</v>
      </c>
      <c r="EJ98" s="99">
        <v>8.5311431511116254E-2</v>
      </c>
      <c r="EK98" s="99">
        <f t="shared" si="40"/>
        <v>9.2546611268046614E-2</v>
      </c>
      <c r="EL98" s="98">
        <v>8.6044130628826251E-2</v>
      </c>
      <c r="EM98" s="97">
        <v>4.0209887165845004E-2</v>
      </c>
      <c r="EN98" s="97">
        <v>4.5834243462981254E-2</v>
      </c>
      <c r="EO98" s="97">
        <v>2.7123629581183195E-2</v>
      </c>
      <c r="EP98" s="97">
        <v>1.9746408839727954E-2</v>
      </c>
      <c r="EQ98" s="97">
        <v>1.613212453434014E-3</v>
      </c>
      <c r="ER98" s="97">
        <v>3.756087978964999E-2</v>
      </c>
      <c r="ES98" s="96">
        <f t="shared" si="41"/>
        <v>3.9174092243084005E-2</v>
      </c>
      <c r="ET98" s="98">
        <v>2.7816323857886585E-2</v>
      </c>
      <c r="EU98" s="97">
        <v>7.3808533687358541E-3</v>
      </c>
      <c r="EV98" s="97">
        <v>2.0435470489150731E-2</v>
      </c>
      <c r="EW98" s="97">
        <v>4.6450928784906864E-3</v>
      </c>
      <c r="EX98" s="97">
        <v>4.0281515041742351E-3</v>
      </c>
      <c r="EY98" s="97">
        <v>3.1457586014688822E-4</v>
      </c>
      <c r="EZ98" s="97">
        <v>1.8828503486303591E-2</v>
      </c>
      <c r="FA98" s="96">
        <f t="shared" si="42"/>
        <v>1.914307934645048E-2</v>
      </c>
      <c r="FB98" s="98">
        <v>5.8227807283401489E-2</v>
      </c>
      <c r="FC98" s="97">
        <v>3.2829035073518753E-2</v>
      </c>
      <c r="FD98" s="97">
        <v>2.5398772209882736E-2</v>
      </c>
      <c r="FE98" s="97">
        <v>2.2478535771369934E-2</v>
      </c>
      <c r="FF98" s="97">
        <v>1.5718257054686546E-2</v>
      </c>
      <c r="FG98" s="97">
        <v>1.2986365472897887E-3</v>
      </c>
      <c r="FH98" s="97">
        <v>1.8732376396656036E-2</v>
      </c>
      <c r="FI98" s="96">
        <f t="shared" si="43"/>
        <v>2.0031012943945825E-2</v>
      </c>
      <c r="FJ98" s="74"/>
      <c r="FK98" s="61">
        <v>1986</v>
      </c>
      <c r="FL98" s="134">
        <v>0.22015093379787237</v>
      </c>
      <c r="FM98" s="133">
        <v>0.18885231816276254</v>
      </c>
      <c r="FN98" s="133">
        <v>3.1298615635109821E-2</v>
      </c>
      <c r="FO98" s="134">
        <v>0.46414689726390901</v>
      </c>
      <c r="FP98" s="133">
        <v>0.39440435524467876</v>
      </c>
      <c r="FQ98" s="132">
        <v>6.9742542019230191E-2</v>
      </c>
      <c r="FR98" s="133">
        <v>0.31569797729558563</v>
      </c>
      <c r="FS98" s="133">
        <v>0.20530333032974352</v>
      </c>
      <c r="FT98" s="133">
        <v>0.11039464696584209</v>
      </c>
      <c r="FU98" s="134">
        <v>8.6044130628826251E-2</v>
      </c>
      <c r="FV98" s="133">
        <v>4.0209887165845004E-2</v>
      </c>
      <c r="FW98" s="132">
        <v>4.5834243462981254E-2</v>
      </c>
      <c r="FX98" s="133">
        <v>2.7816323857886585E-2</v>
      </c>
      <c r="FY98" s="133">
        <v>7.3808533687358541E-3</v>
      </c>
      <c r="FZ98" s="132">
        <v>2.0435470489150731E-2</v>
      </c>
      <c r="GA98" s="133"/>
      <c r="GB98" s="133"/>
      <c r="GC98" s="143"/>
      <c r="GD98" s="127"/>
      <c r="GE98" s="127"/>
      <c r="GF98" s="127"/>
      <c r="GG98" s="127"/>
      <c r="GH98" s="127"/>
      <c r="GI98" s="127"/>
      <c r="GJ98" s="142"/>
      <c r="GK98" s="74">
        <v>1986</v>
      </c>
      <c r="GL98" s="84"/>
      <c r="GM98" s="140"/>
      <c r="GN98" s="140"/>
      <c r="GO98" s="140"/>
      <c r="GP98" s="139"/>
      <c r="GQ98" s="116"/>
      <c r="GR98" s="116"/>
      <c r="GS98" s="116"/>
      <c r="GT98" s="116"/>
      <c r="GU98" s="116"/>
      <c r="GZ98" s="138"/>
      <c r="HA98" s="138"/>
      <c r="HB98" s="138"/>
      <c r="HC98" s="138"/>
      <c r="HH98" s="148"/>
      <c r="HI98" s="61"/>
      <c r="HJ98" s="61"/>
      <c r="HK98" s="75"/>
      <c r="IE98" s="147"/>
      <c r="IF98" s="138"/>
      <c r="IG98" s="138"/>
      <c r="IH98" s="138"/>
      <c r="II98" s="146"/>
      <c r="IJ98" s="147"/>
      <c r="IK98" s="138"/>
      <c r="IL98" s="138"/>
      <c r="IM98" s="138"/>
      <c r="IN98" s="138"/>
      <c r="IO98" s="146"/>
      <c r="IP98" s="147"/>
      <c r="IQ98" s="138"/>
      <c r="IR98" s="138"/>
      <c r="IS98" s="138"/>
      <c r="IT98" s="138"/>
      <c r="IU98" s="146"/>
      <c r="IW98">
        <v>1990</v>
      </c>
      <c r="IX98" s="76">
        <v>0.62998789548873901</v>
      </c>
      <c r="IY98" s="76">
        <v>0.50271713733673096</v>
      </c>
      <c r="IZ98" s="118">
        <v>0.32193809747695923</v>
      </c>
      <c r="JA98" s="114">
        <v>0.27758696675300598</v>
      </c>
      <c r="JB98" s="114">
        <v>0.2567976713180542</v>
      </c>
      <c r="JC98" s="114">
        <v>0.1718258410692215</v>
      </c>
      <c r="JD98" s="114">
        <v>9.331560879945755E-2</v>
      </c>
      <c r="JE98" s="114">
        <v>5.6906916201114655E-2</v>
      </c>
    </row>
    <row r="99" spans="1:265" x14ac:dyDescent="0.3">
      <c r="A99" s="74">
        <v>1987</v>
      </c>
      <c r="B99" s="123">
        <v>114.14169999999999</v>
      </c>
      <c r="C99" s="123">
        <v>102.90340039999998</v>
      </c>
      <c r="D99" s="121">
        <f t="shared" si="47"/>
        <v>0.90154080761018973</v>
      </c>
      <c r="E99" s="122">
        <v>0.57666961308829856</v>
      </c>
      <c r="F99" s="122">
        <v>0.11323134917829773</v>
      </c>
      <c r="G99" s="122">
        <v>0.15120710076070279</v>
      </c>
      <c r="H99" s="122">
        <v>0.26922369671872204</v>
      </c>
      <c r="I99" s="122">
        <v>6.2793002031685183E-2</v>
      </c>
      <c r="J99" s="121">
        <v>0.20643069468703681</v>
      </c>
      <c r="K99" s="120">
        <f t="shared" si="48"/>
        <v>-0.2087909521358314</v>
      </c>
      <c r="L99">
        <v>1987</v>
      </c>
      <c r="M99" s="119">
        <v>435.51631061180757</v>
      </c>
      <c r="N99" s="119">
        <v>123.61509999999998</v>
      </c>
      <c r="O99" s="119">
        <v>50.754310611807583</v>
      </c>
      <c r="P99" s="78">
        <f t="shared" si="17"/>
        <v>0</v>
      </c>
      <c r="Q99" s="118">
        <f t="shared" si="18"/>
        <v>0.16272559671137804</v>
      </c>
      <c r="R99" s="78">
        <f>0</f>
        <v>0</v>
      </c>
      <c r="S99" s="78">
        <f t="shared" si="19"/>
        <v>0</v>
      </c>
      <c r="T99" s="78">
        <f t="shared" si="20"/>
        <v>0</v>
      </c>
      <c r="U99" s="78">
        <f t="shared" si="21"/>
        <v>0</v>
      </c>
      <c r="V99" s="144">
        <f t="shared" si="22"/>
        <v>0</v>
      </c>
      <c r="W99" s="117">
        <f t="shared" si="23"/>
        <v>0.11653825442383224</v>
      </c>
      <c r="X99" s="117">
        <f t="shared" si="24"/>
        <v>0.28383575307741543</v>
      </c>
      <c r="Y99" s="116">
        <f t="shared" si="25"/>
        <v>0.59962599249875237</v>
      </c>
      <c r="Z99" s="114">
        <f t="shared" si="26"/>
        <v>1</v>
      </c>
      <c r="AA99" s="74">
        <v>1987</v>
      </c>
      <c r="AB99" s="114">
        <v>0.15950785577297211</v>
      </c>
      <c r="AC99" s="114">
        <v>0.50594973564147949</v>
      </c>
      <c r="AD99" s="114">
        <v>0.33454242348670959</v>
      </c>
      <c r="AE99" s="114">
        <v>8.6838707327842712E-2</v>
      </c>
      <c r="AF99" s="115">
        <v>0.20888708531856537</v>
      </c>
      <c r="AG99" s="115">
        <v>0.47584041953086853</v>
      </c>
      <c r="AH99" s="115">
        <v>0.31527248024940491</v>
      </c>
      <c r="AI99" s="115">
        <v>7.7616699039936066E-2</v>
      </c>
      <c r="AJ99" s="115">
        <v>0.1716570109128952</v>
      </c>
      <c r="AK99" s="115">
        <v>0.47661596536636353</v>
      </c>
      <c r="AL99" s="115">
        <v>0.35172700881958008</v>
      </c>
      <c r="AM99" s="115">
        <v>0.10005313903093338</v>
      </c>
      <c r="AN99" s="115">
        <v>3.2744497060775757E-2</v>
      </c>
      <c r="AO99" s="114">
        <v>0.2209509015083313</v>
      </c>
      <c r="AP99" s="114">
        <v>0.45900768041610718</v>
      </c>
      <c r="AQ99" s="114">
        <v>0.32004141807556152</v>
      </c>
      <c r="AR99" s="114">
        <v>8.8920459151268005E-2</v>
      </c>
      <c r="AS99" s="114">
        <f t="shared" si="46"/>
        <v>0.23112095892429352</v>
      </c>
      <c r="AT99" s="114">
        <v>3.0714966356754303E-2</v>
      </c>
      <c r="AU99" s="111">
        <v>27204.018657539858</v>
      </c>
      <c r="AV99" s="57">
        <v>0.17262822389602661</v>
      </c>
      <c r="AW99" s="57">
        <v>0.45125642418861389</v>
      </c>
      <c r="AX99" s="57">
        <v>0.3761153519153595</v>
      </c>
      <c r="AY99" s="57">
        <v>0.13306523859500885</v>
      </c>
      <c r="AZ99" s="57">
        <f t="shared" si="44"/>
        <v>0.24305011332035065</v>
      </c>
      <c r="BA99" s="112">
        <v>44985.433056390291</v>
      </c>
      <c r="BB99" s="111">
        <f>DataG10.6!BA99*$BF$26</f>
        <v>36836.411829091303</v>
      </c>
      <c r="BC99" s="57">
        <f t="shared" si="45"/>
        <v>0.73850891839730359</v>
      </c>
      <c r="BD99" s="110">
        <v>0.99172125664633981</v>
      </c>
      <c r="BI99" s="138"/>
      <c r="BJ99" s="74">
        <v>1987</v>
      </c>
      <c r="BK99" s="103">
        <v>2.4390749167650938E-3</v>
      </c>
      <c r="BL99" s="103">
        <v>6.7384444177150726E-2</v>
      </c>
      <c r="BM99" s="103">
        <v>0.29867658019065857</v>
      </c>
      <c r="BN99" s="103">
        <v>0.63393896818161011</v>
      </c>
      <c r="BO99" s="103">
        <v>0.26006588339805603</v>
      </c>
      <c r="BP99" s="103">
        <v>0.1127815842628479</v>
      </c>
      <c r="BQ99" s="103">
        <v>0</v>
      </c>
      <c r="BR99" s="103">
        <v>0</v>
      </c>
      <c r="BS99" s="108">
        <f t="shared" si="27"/>
        <v>0.37387308478355408</v>
      </c>
      <c r="BT99" s="107">
        <v>4.4926051050424576E-3</v>
      </c>
      <c r="BU99" s="107">
        <v>0.23152020573616028</v>
      </c>
      <c r="BV99" s="107">
        <v>0.49096965789794922</v>
      </c>
      <c r="BW99" s="107">
        <v>0.27751010656356812</v>
      </c>
      <c r="BX99" s="107">
        <v>5.9457361698150635E-2</v>
      </c>
      <c r="BY99" s="107">
        <v>1.2938106432557106E-2</v>
      </c>
      <c r="BZ99" s="103">
        <f t="shared" si="28"/>
        <v>0.21805274486541748</v>
      </c>
      <c r="CA99" s="107">
        <v>0</v>
      </c>
      <c r="CB99" s="103">
        <v>0.15110163390636444</v>
      </c>
      <c r="CC99" s="103">
        <v>0.51806837320327759</v>
      </c>
      <c r="CD99" s="103">
        <v>0.33083000779151917</v>
      </c>
      <c r="CE99" s="103">
        <v>7.8100115060806274E-2</v>
      </c>
      <c r="CF99" s="103">
        <v>1.7341742292046547E-2</v>
      </c>
      <c r="CG99" s="108">
        <f t="shared" si="29"/>
        <v>0.25272989273071289</v>
      </c>
      <c r="CH99" s="103"/>
      <c r="DF99" s="98">
        <v>0.22159130202418537</v>
      </c>
      <c r="DG99" s="97">
        <v>0.19081216729342454</v>
      </c>
      <c r="DH99" s="97">
        <v>3.077913473076082E-2</v>
      </c>
      <c r="DI99" s="97">
        <v>0.18423345917835832</v>
      </c>
      <c r="DJ99" s="97">
        <v>1.1182430723775174E-2</v>
      </c>
      <c r="DK99" s="97">
        <v>7.1798114267602525E-3</v>
      </c>
      <c r="DL99" s="97">
        <v>1.8995596240152374E-2</v>
      </c>
      <c r="DM99" s="96">
        <f t="shared" si="30"/>
        <v>2.6175407666912627E-2</v>
      </c>
      <c r="DN99" s="99">
        <v>0.45705461139924286</v>
      </c>
      <c r="DO99" s="99">
        <v>0.38565865464399884</v>
      </c>
      <c r="DP99" s="99">
        <v>7.1395956755244044E-2</v>
      </c>
      <c r="DQ99" s="99">
        <v>0.37170892208814621</v>
      </c>
      <c r="DR99" s="99">
        <v>2.3143672798166072E-2</v>
      </c>
      <c r="DS99" s="99">
        <v>1.3797640077981566E-2</v>
      </c>
      <c r="DT99" s="99">
        <v>4.8404383180979615E-2</v>
      </c>
      <c r="DU99" s="99">
        <f t="shared" si="31"/>
        <v>6.2202023258961181E-2</v>
      </c>
      <c r="DV99" s="102">
        <f t="shared" si="32"/>
        <v>0.4123656806809165</v>
      </c>
      <c r="DW99" s="101">
        <f t="shared" si="33"/>
        <v>0.23992215742015377</v>
      </c>
      <c r="DX99" s="101">
        <f t="shared" si="34"/>
        <v>0.17244352326076265</v>
      </c>
      <c r="DY99" s="101">
        <f t="shared" si="35"/>
        <v>0.19397912640124559</v>
      </c>
      <c r="DZ99" s="101">
        <f t="shared" si="36"/>
        <v>7.1136795086371205E-2</v>
      </c>
      <c r="EA99" s="101">
        <f t="shared" si="37"/>
        <v>1.0962527407849943E-2</v>
      </c>
      <c r="EB99" s="101">
        <f t="shared" si="38"/>
        <v>0.13628722644491853</v>
      </c>
      <c r="EC99" s="100">
        <f t="shared" si="39"/>
        <v>0.14724975385276848</v>
      </c>
      <c r="ED99" s="99">
        <v>0.32135083724454699</v>
      </c>
      <c r="EE99" s="99">
        <v>0.20035960406105641</v>
      </c>
      <c r="EF99" s="99">
        <v>0.12099123318349055</v>
      </c>
      <c r="EG99" s="99">
        <v>0.16806420916691422</v>
      </c>
      <c r="EH99" s="99">
        <v>5.0408684927385136E-2</v>
      </c>
      <c r="EI99" s="99">
        <v>8.9580944684074775E-3</v>
      </c>
      <c r="EJ99" s="99">
        <v>9.3919843037244072E-2</v>
      </c>
      <c r="EK99" s="99">
        <f t="shared" si="40"/>
        <v>0.10287793750565155</v>
      </c>
      <c r="EL99" s="98">
        <v>9.1014843436369494E-2</v>
      </c>
      <c r="EM99" s="97">
        <v>3.9562553359097377E-2</v>
      </c>
      <c r="EN99" s="97">
        <v>5.1452290077272103E-2</v>
      </c>
      <c r="EO99" s="97">
        <v>2.5914917234331369E-2</v>
      </c>
      <c r="EP99" s="97">
        <v>2.0728110158986072E-2</v>
      </c>
      <c r="EQ99" s="97">
        <v>2.0044329394424652E-3</v>
      </c>
      <c r="ER99" s="97">
        <v>4.2367383407674458E-2</v>
      </c>
      <c r="ES99" s="96">
        <f t="shared" si="41"/>
        <v>4.4371816347116927E-2</v>
      </c>
      <c r="ET99" s="98">
        <v>3.1377161876937315E-2</v>
      </c>
      <c r="EU99" s="97">
        <v>7.3571561863115002E-3</v>
      </c>
      <c r="EV99" s="97">
        <v>2.4020005690625817E-2</v>
      </c>
      <c r="EW99" s="97">
        <v>4.3461094610393047E-3</v>
      </c>
      <c r="EX99" s="97">
        <v>4.4564421374364118E-3</v>
      </c>
      <c r="EY99" s="97">
        <v>4.0489910617144865E-4</v>
      </c>
      <c r="EZ99" s="97">
        <v>2.2169711593958991E-2</v>
      </c>
      <c r="FA99" s="96">
        <f t="shared" si="42"/>
        <v>2.2574610700130442E-2</v>
      </c>
      <c r="FB99" s="98">
        <v>5.9637680649757385E-2</v>
      </c>
      <c r="FC99" s="97">
        <v>3.2205395400524139E-2</v>
      </c>
      <c r="FD99" s="97">
        <v>2.7432285249233246E-2</v>
      </c>
      <c r="FE99" s="97">
        <v>2.1568808704614639E-2</v>
      </c>
      <c r="FF99" s="97">
        <v>1.6271667554974556E-2</v>
      </c>
      <c r="FG99" s="97">
        <v>1.5995338326320052E-3</v>
      </c>
      <c r="FH99" s="97">
        <v>2.019767090678215E-2</v>
      </c>
      <c r="FI99" s="96">
        <f t="shared" si="43"/>
        <v>2.1797204739414155E-2</v>
      </c>
      <c r="FJ99" s="74"/>
      <c r="FK99" s="61">
        <v>1987</v>
      </c>
      <c r="FL99" s="134">
        <v>0.22159130202418537</v>
      </c>
      <c r="FM99" s="133">
        <v>0.19081216729342454</v>
      </c>
      <c r="FN99" s="133">
        <v>3.077913473076082E-2</v>
      </c>
      <c r="FO99" s="134">
        <v>0.45705461139924286</v>
      </c>
      <c r="FP99" s="133">
        <v>0.38565865464399884</v>
      </c>
      <c r="FQ99" s="132">
        <v>7.1395956755244044E-2</v>
      </c>
      <c r="FR99" s="133">
        <v>0.32135083724454699</v>
      </c>
      <c r="FS99" s="133">
        <v>0.20035960406105641</v>
      </c>
      <c r="FT99" s="133">
        <v>0.12099123318349055</v>
      </c>
      <c r="FU99" s="134">
        <v>9.1014843436369494E-2</v>
      </c>
      <c r="FV99" s="133">
        <v>3.9562553359097377E-2</v>
      </c>
      <c r="FW99" s="132">
        <v>5.1452290077272103E-2</v>
      </c>
      <c r="FX99" s="133">
        <v>3.1377161876937315E-2</v>
      </c>
      <c r="FY99" s="133">
        <v>7.3571561863115002E-3</v>
      </c>
      <c r="FZ99" s="132">
        <v>2.4020005690625817E-2</v>
      </c>
      <c r="GA99" s="133"/>
      <c r="GB99" s="133"/>
      <c r="GC99" s="143"/>
      <c r="GD99" s="127"/>
      <c r="GE99" s="127"/>
      <c r="GF99" s="127"/>
      <c r="GG99" s="127"/>
      <c r="GH99" s="127"/>
      <c r="GI99" s="127"/>
      <c r="GJ99" s="142"/>
      <c r="GK99" s="74">
        <v>1987</v>
      </c>
      <c r="GL99" s="84"/>
      <c r="GM99" s="140"/>
      <c r="GN99" s="140"/>
      <c r="GO99" s="140"/>
      <c r="GP99" s="139"/>
      <c r="GQ99" s="116"/>
      <c r="GR99" s="116"/>
      <c r="GS99" s="116"/>
      <c r="GT99" s="116"/>
      <c r="GU99" s="116"/>
      <c r="GZ99" s="138"/>
      <c r="HA99" s="138"/>
      <c r="HB99" s="138"/>
      <c r="HC99" s="138"/>
      <c r="HH99" s="148"/>
      <c r="HI99" s="61"/>
      <c r="HJ99" s="61"/>
      <c r="HK99" s="75"/>
      <c r="IE99" s="147"/>
      <c r="IF99" s="138"/>
      <c r="IG99" s="138"/>
      <c r="IH99" s="138"/>
      <c r="II99" s="146"/>
      <c r="IJ99" s="147"/>
      <c r="IK99" s="138"/>
      <c r="IL99" s="138"/>
      <c r="IM99" s="138"/>
      <c r="IN99" s="138"/>
      <c r="IO99" s="146"/>
      <c r="IP99" s="147"/>
      <c r="IQ99" s="138"/>
      <c r="IR99" s="138"/>
      <c r="IS99" s="138"/>
      <c r="IT99" s="138"/>
      <c r="IU99" s="146"/>
      <c r="IW99">
        <v>1991</v>
      </c>
      <c r="IX99" s="76">
        <v>0.62807959318161011</v>
      </c>
      <c r="IY99" s="76">
        <v>0.50654244422912598</v>
      </c>
      <c r="IZ99" s="118">
        <v>0.32081148028373718</v>
      </c>
      <c r="JA99" s="114">
        <v>0.2699178159236908</v>
      </c>
      <c r="JB99" s="114">
        <v>0.26953428983688354</v>
      </c>
      <c r="JC99" s="114">
        <v>0.18091577291488647</v>
      </c>
      <c r="JD99" s="114">
        <v>9.147181361913681E-2</v>
      </c>
      <c r="JE99" s="114">
        <v>5.5987633764743805E-2</v>
      </c>
    </row>
    <row r="100" spans="1:265" x14ac:dyDescent="0.3">
      <c r="A100" s="74">
        <v>1988</v>
      </c>
      <c r="B100" s="123">
        <v>124.42540000000001</v>
      </c>
      <c r="C100" s="123">
        <v>109.1319123</v>
      </c>
      <c r="D100" s="121">
        <f t="shared" si="47"/>
        <v>0.87708709234609639</v>
      </c>
      <c r="E100" s="122">
        <v>0.54124563526302749</v>
      </c>
      <c r="F100" s="122">
        <v>0.12369526645768338</v>
      </c>
      <c r="G100" s="122">
        <v>0.22763361999774587</v>
      </c>
      <c r="H100" s="122">
        <v>0.28229129771046496</v>
      </c>
      <c r="I100" s="122">
        <v>6.7363255412480089E-2</v>
      </c>
      <c r="J100" s="121">
        <v>0.21492804229798484</v>
      </c>
      <c r="K100" s="120">
        <f t="shared" si="48"/>
        <v>-0.29777872708282527</v>
      </c>
      <c r="L100">
        <v>1988</v>
      </c>
      <c r="M100" s="119">
        <v>460.80131576638797</v>
      </c>
      <c r="N100" s="119">
        <v>131.36369999999999</v>
      </c>
      <c r="O100" s="119">
        <v>54.966415766387961</v>
      </c>
      <c r="P100" s="78">
        <f t="shared" si="17"/>
        <v>0</v>
      </c>
      <c r="Q100" s="118">
        <f t="shared" si="18"/>
        <v>0.16684923984323013</v>
      </c>
      <c r="R100" s="78">
        <f>0</f>
        <v>0</v>
      </c>
      <c r="S100" s="78">
        <f t="shared" si="19"/>
        <v>0</v>
      </c>
      <c r="T100" s="78">
        <f t="shared" si="20"/>
        <v>0</v>
      </c>
      <c r="U100" s="78">
        <f t="shared" si="21"/>
        <v>0</v>
      </c>
      <c r="V100" s="144">
        <f t="shared" si="22"/>
        <v>0</v>
      </c>
      <c r="W100" s="117">
        <f t="shared" si="23"/>
        <v>0.11928441583325304</v>
      </c>
      <c r="X100" s="117">
        <f t="shared" si="24"/>
        <v>0.28507665995163378</v>
      </c>
      <c r="Y100" s="116">
        <f t="shared" si="25"/>
        <v>0.59563892421511322</v>
      </c>
      <c r="Z100" s="114">
        <f t="shared" si="26"/>
        <v>1</v>
      </c>
      <c r="AA100" s="74">
        <v>1988</v>
      </c>
      <c r="AB100" s="114">
        <v>0.16991552710533142</v>
      </c>
      <c r="AC100" s="114">
        <v>0.50140750408172607</v>
      </c>
      <c r="AD100" s="114">
        <v>0.3286769688129425</v>
      </c>
      <c r="AE100" s="114">
        <v>8.6626097559928894E-2</v>
      </c>
      <c r="AF100" s="115">
        <v>0.20936612784862518</v>
      </c>
      <c r="AG100" s="115">
        <v>0.47339394688606262</v>
      </c>
      <c r="AH100" s="115">
        <v>0.31723994016647339</v>
      </c>
      <c r="AI100" s="115">
        <v>7.8870467841625214E-2</v>
      </c>
      <c r="AJ100" s="115">
        <v>0.18070019781589508</v>
      </c>
      <c r="AK100" s="115">
        <v>0.47010299563407898</v>
      </c>
      <c r="AL100" s="115">
        <v>0.34919679164886475</v>
      </c>
      <c r="AM100" s="115">
        <v>9.9873855710029602E-2</v>
      </c>
      <c r="AN100" s="115">
        <v>3.3011235296726227E-2</v>
      </c>
      <c r="AO100" s="114">
        <v>0.21662035584449768</v>
      </c>
      <c r="AP100" s="114">
        <v>0.45776155591011047</v>
      </c>
      <c r="AQ100" s="114">
        <v>0.32561808824539185</v>
      </c>
      <c r="AR100" s="114">
        <v>9.1550432145595551E-2</v>
      </c>
      <c r="AS100" s="114">
        <f t="shared" si="46"/>
        <v>0.2340676560997963</v>
      </c>
      <c r="AT100" s="114">
        <v>3.4813433885574341E-2</v>
      </c>
      <c r="AU100" s="111">
        <v>28224.943739968137</v>
      </c>
      <c r="AV100" s="57">
        <v>0.16944479942321777</v>
      </c>
      <c r="AW100" s="57">
        <v>0.44107359647750854</v>
      </c>
      <c r="AX100" s="57">
        <v>0.38948160409927368</v>
      </c>
      <c r="AY100" s="57">
        <v>0.14876338839530945</v>
      </c>
      <c r="AZ100" s="57">
        <f t="shared" si="44"/>
        <v>0.24071821570396423</v>
      </c>
      <c r="BA100" s="112">
        <v>46879.563879251873</v>
      </c>
      <c r="BB100" s="111">
        <f>DataG10.6!BA100*$BF$26</f>
        <v>38387.424641653153</v>
      </c>
      <c r="BC100" s="57">
        <f t="shared" si="45"/>
        <v>0.73526536368219964</v>
      </c>
      <c r="BD100" s="110">
        <v>1.0057477716280128</v>
      </c>
      <c r="BI100" s="138"/>
      <c r="BJ100" s="74">
        <v>1988</v>
      </c>
      <c r="BK100" s="103">
        <v>2.5525584351271391E-3</v>
      </c>
      <c r="BL100" s="103">
        <v>6.8746276199817657E-2</v>
      </c>
      <c r="BM100" s="103">
        <v>0.30478408932685852</v>
      </c>
      <c r="BN100" s="103">
        <v>0.62646961212158203</v>
      </c>
      <c r="BO100" s="103">
        <v>0.24984350800514221</v>
      </c>
      <c r="BP100" s="103">
        <v>0.10769173502922058</v>
      </c>
      <c r="BQ100" s="103">
        <v>4.5608147978782654E-2</v>
      </c>
      <c r="BR100" s="103">
        <v>1.5251481905579567E-2</v>
      </c>
      <c r="BS100" s="108">
        <f t="shared" si="27"/>
        <v>0.37662610411643982</v>
      </c>
      <c r="BT100" s="107">
        <v>5.17665920779109E-3</v>
      </c>
      <c r="BU100" s="107">
        <v>0.23642176389694214</v>
      </c>
      <c r="BV100" s="107">
        <v>0.48654463887214661</v>
      </c>
      <c r="BW100" s="107">
        <v>0.27703362703323364</v>
      </c>
      <c r="BX100" s="107">
        <v>6.0128588229417801E-2</v>
      </c>
      <c r="BY100" s="107">
        <v>1.3153630308806896E-2</v>
      </c>
      <c r="BZ100" s="103">
        <f t="shared" si="28"/>
        <v>0.21690503880381584</v>
      </c>
      <c r="CA100" s="107">
        <v>0</v>
      </c>
      <c r="CB100" s="103">
        <v>0.16350774466991425</v>
      </c>
      <c r="CC100" s="103">
        <v>0.51146143674850464</v>
      </c>
      <c r="CD100" s="103">
        <v>0.32503083348274231</v>
      </c>
      <c r="CE100" s="103">
        <v>7.7937707304954529E-2</v>
      </c>
      <c r="CF100" s="103">
        <v>1.7363110557198524E-2</v>
      </c>
      <c r="CG100" s="108">
        <f t="shared" si="29"/>
        <v>0.24709312617778778</v>
      </c>
      <c r="CH100" s="103"/>
      <c r="DF100" s="98">
        <v>0.22430190413384016</v>
      </c>
      <c r="DG100" s="97">
        <v>0.19221243908292338</v>
      </c>
      <c r="DH100" s="97">
        <v>3.2089465050916754E-2</v>
      </c>
      <c r="DI100" s="97">
        <v>0.18677548365667462</v>
      </c>
      <c r="DJ100" s="97">
        <v>9.4081495329634071E-3</v>
      </c>
      <c r="DK100" s="97">
        <v>7.2118165892106432E-3</v>
      </c>
      <c r="DL100" s="97">
        <v>2.0906455661086717E-2</v>
      </c>
      <c r="DM100" s="96">
        <f t="shared" si="30"/>
        <v>2.8118272250297359E-2</v>
      </c>
      <c r="DN100" s="99">
        <v>0.4525048931473275</v>
      </c>
      <c r="DO100" s="99">
        <v>0.37632575766868975</v>
      </c>
      <c r="DP100" s="99">
        <v>7.6179135478637722E-2</v>
      </c>
      <c r="DQ100" s="99">
        <v>0.36417060345411301</v>
      </c>
      <c r="DR100" s="99">
        <v>2.0491467162347593E-2</v>
      </c>
      <c r="DS100" s="99">
        <v>1.4184906593606448E-2</v>
      </c>
      <c r="DT100" s="99">
        <v>5.3657914387552325E-2</v>
      </c>
      <c r="DU100" s="99">
        <f t="shared" si="31"/>
        <v>6.7842820981158777E-2</v>
      </c>
      <c r="DV100" s="102">
        <f t="shared" si="32"/>
        <v>0.41447904580516992</v>
      </c>
      <c r="DW100" s="101">
        <f t="shared" si="33"/>
        <v>0.23407793333790072</v>
      </c>
      <c r="DX100" s="101">
        <f t="shared" si="34"/>
        <v>0.18040111246726928</v>
      </c>
      <c r="DY100" s="101">
        <f t="shared" si="35"/>
        <v>0.18776265066117048</v>
      </c>
      <c r="DZ100" s="101">
        <f t="shared" si="36"/>
        <v>7.2159387639454661E-2</v>
      </c>
      <c r="EA100" s="101">
        <f t="shared" si="37"/>
        <v>1.1353184236603463E-2</v>
      </c>
      <c r="EB100" s="101">
        <f t="shared" si="38"/>
        <v>0.14320381339389116</v>
      </c>
      <c r="EC100" s="100">
        <f t="shared" si="39"/>
        <v>0.1545569976304946</v>
      </c>
      <c r="ED100" s="99">
        <v>0.32319323012281798</v>
      </c>
      <c r="EE100" s="99">
        <v>0.19524372799496342</v>
      </c>
      <c r="EF100" s="99">
        <v>0.12794950212785461</v>
      </c>
      <c r="EG100" s="99">
        <v>0.16311847930774093</v>
      </c>
      <c r="EH100" s="99">
        <v>5.0496177950174075E-2</v>
      </c>
      <c r="EI100" s="99">
        <v>9.271467276398682E-3</v>
      </c>
      <c r="EJ100" s="99">
        <v>0.10030709715599326</v>
      </c>
      <c r="EK100" s="99">
        <f t="shared" si="40"/>
        <v>0.10957856443239194</v>
      </c>
      <c r="EL100" s="98">
        <v>9.1285815682351945E-2</v>
      </c>
      <c r="EM100" s="97">
        <v>3.8834205342937286E-2</v>
      </c>
      <c r="EN100" s="97">
        <v>5.2451610339414673E-2</v>
      </c>
      <c r="EO100" s="97">
        <v>2.4644171353429556E-2</v>
      </c>
      <c r="EP100" s="97">
        <v>2.1663209689280587E-2</v>
      </c>
      <c r="EQ100" s="97">
        <v>2.0817169602047807E-3</v>
      </c>
      <c r="ER100" s="97">
        <v>4.2896716237897883E-2</v>
      </c>
      <c r="ES100" s="96">
        <f t="shared" si="41"/>
        <v>4.4978433198102664E-2</v>
      </c>
      <c r="ET100" s="98">
        <v>3.1663207345781659E-2</v>
      </c>
      <c r="EU100" s="97">
        <v>7.2981051211476397E-3</v>
      </c>
      <c r="EV100" s="97">
        <v>2.4365102224634019E-2</v>
      </c>
      <c r="EW100" s="97">
        <v>4.034294281154871E-3</v>
      </c>
      <c r="EX100" s="97">
        <v>4.8513415372138857E-3</v>
      </c>
      <c r="EY100" s="97">
        <v>4.3469224665374173E-4</v>
      </c>
      <c r="EZ100" s="97">
        <v>2.234287894453334E-2</v>
      </c>
      <c r="FA100" s="96">
        <f t="shared" si="42"/>
        <v>2.2777571191187083E-2</v>
      </c>
      <c r="FB100" s="98">
        <v>5.9622608125209808E-2</v>
      </c>
      <c r="FC100" s="97">
        <v>3.1536098569631577E-2</v>
      </c>
      <c r="FD100" s="97">
        <v>2.8086507692933083E-2</v>
      </c>
      <c r="FE100" s="97">
        <v>2.060987800359726E-2</v>
      </c>
      <c r="FF100" s="97">
        <v>1.681186817586422E-2</v>
      </c>
      <c r="FG100" s="97">
        <v>1.6470247646793723E-3</v>
      </c>
      <c r="FH100" s="97">
        <v>2.0553836598992348E-2</v>
      </c>
      <c r="FI100" s="96">
        <f t="shared" si="43"/>
        <v>2.220086136367172E-2</v>
      </c>
      <c r="FJ100" s="74"/>
      <c r="FK100" s="61">
        <v>1988</v>
      </c>
      <c r="FL100" s="134">
        <v>0.22430190413384016</v>
      </c>
      <c r="FM100" s="133">
        <v>0.19221243908292338</v>
      </c>
      <c r="FN100" s="133">
        <v>3.2089465050916754E-2</v>
      </c>
      <c r="FO100" s="134">
        <v>0.4525048931473275</v>
      </c>
      <c r="FP100" s="133">
        <v>0.37632575766868975</v>
      </c>
      <c r="FQ100" s="132">
        <v>7.6179135478637722E-2</v>
      </c>
      <c r="FR100" s="133">
        <v>0.32319323012281798</v>
      </c>
      <c r="FS100" s="133">
        <v>0.19524372799496342</v>
      </c>
      <c r="FT100" s="133">
        <v>0.12794950212785461</v>
      </c>
      <c r="FU100" s="134">
        <v>9.1285815682351945E-2</v>
      </c>
      <c r="FV100" s="133">
        <v>3.8834205342937286E-2</v>
      </c>
      <c r="FW100" s="132">
        <v>5.2451610339414673E-2</v>
      </c>
      <c r="FX100" s="133">
        <v>3.1663207345781659E-2</v>
      </c>
      <c r="FY100" s="133">
        <v>7.2981051211476397E-3</v>
      </c>
      <c r="FZ100" s="132">
        <v>2.4365102224634019E-2</v>
      </c>
      <c r="GA100" s="133"/>
      <c r="GB100" s="133"/>
      <c r="GC100" s="143">
        <v>1.8944460153579712</v>
      </c>
      <c r="GD100" s="127">
        <v>1.3792517185211182</v>
      </c>
      <c r="GE100" s="127">
        <v>1.8048988580703735</v>
      </c>
      <c r="GF100" s="127">
        <v>2.1026861667633057</v>
      </c>
      <c r="GG100" s="127">
        <v>2.571732759475708</v>
      </c>
      <c r="GH100" s="127">
        <v>2.1675624847412109</v>
      </c>
      <c r="GI100" s="127">
        <v>1.879084587097168</v>
      </c>
      <c r="GJ100" s="142">
        <v>1.5056692361831665</v>
      </c>
      <c r="GK100" s="74">
        <v>1988</v>
      </c>
      <c r="GL100" s="141">
        <f>1-GM100</f>
        <v>0.62165522575378418</v>
      </c>
      <c r="GM100" s="140">
        <v>0.37834477424621582</v>
      </c>
      <c r="GN100" s="140">
        <v>0.2443537563085556</v>
      </c>
      <c r="GO100" s="140"/>
      <c r="GP100" s="139">
        <v>7.763681560754776E-2</v>
      </c>
      <c r="GQ100" s="116"/>
      <c r="GR100" s="116"/>
      <c r="GS100" s="116"/>
      <c r="GT100" s="116"/>
      <c r="GU100" s="116"/>
      <c r="GZ100" s="138"/>
      <c r="HA100" s="138"/>
      <c r="HB100" s="138"/>
      <c r="HC100" s="138"/>
      <c r="HH100" s="128">
        <v>0.67541602253913879</v>
      </c>
      <c r="HI100" s="127">
        <v>0.49913830820823213</v>
      </c>
      <c r="HJ100" s="126">
        <f>HH100*HI100</f>
        <v>0.3371260108269189</v>
      </c>
      <c r="HK100" s="125">
        <v>0.9167688861489296</v>
      </c>
      <c r="IE100" s="147">
        <v>0.22512684565212046</v>
      </c>
      <c r="IF100" s="138">
        <v>0.48367724510860233</v>
      </c>
      <c r="IG100" s="138">
        <v>0.29119592905044556</v>
      </c>
      <c r="IH100" s="138">
        <v>7.5646825134754181E-2</v>
      </c>
      <c r="II100" s="146">
        <v>5.171523243188858E-2</v>
      </c>
      <c r="IJ100" s="147">
        <v>0.22920599508317027</v>
      </c>
      <c r="IK100" s="138">
        <v>0.44084990517618788</v>
      </c>
      <c r="IL100" s="138">
        <v>0.32994410395622253</v>
      </c>
      <c r="IM100" s="138">
        <v>0.10101331770420074</v>
      </c>
      <c r="IN100" s="138">
        <v>7.3299743235111237E-2</v>
      </c>
      <c r="IO100" s="146">
        <v>3.687228262424469E-2</v>
      </c>
      <c r="IP100" s="147">
        <v>0.24050727876877848</v>
      </c>
      <c r="IQ100" s="138">
        <v>0.45010987342038966</v>
      </c>
      <c r="IR100" s="138">
        <v>0.30938282608985901</v>
      </c>
      <c r="IS100" s="138">
        <v>8.4797896444797516E-2</v>
      </c>
      <c r="IT100" s="138">
        <v>6.1078015714883804E-2</v>
      </c>
      <c r="IU100" s="146">
        <v>3.114350326359272E-2</v>
      </c>
      <c r="IW100">
        <v>1992</v>
      </c>
      <c r="IX100" s="76">
        <v>0.60528486967086792</v>
      </c>
      <c r="IY100" s="76">
        <v>0.51005303859710693</v>
      </c>
      <c r="IZ100" s="118">
        <v>0.31377705931663513</v>
      </c>
      <c r="JA100" s="114">
        <v>0.27448251843452454</v>
      </c>
      <c r="JB100" s="114">
        <v>0.24934753775596619</v>
      </c>
      <c r="JC100" s="114">
        <v>0.17498087882995605</v>
      </c>
      <c r="JD100" s="114">
        <v>8.6161792278289795E-2</v>
      </c>
      <c r="JE100" s="114">
        <v>5.5620022118091583E-2</v>
      </c>
    </row>
    <row r="101" spans="1:265" x14ac:dyDescent="0.3">
      <c r="A101" s="74">
        <v>1989</v>
      </c>
      <c r="B101" s="123">
        <v>131.37459999999999</v>
      </c>
      <c r="C101" s="123">
        <v>123.8573452</v>
      </c>
      <c r="D101" s="121">
        <f t="shared" si="47"/>
        <v>0.94277999856897765</v>
      </c>
      <c r="E101" s="122">
        <v>0.59921231809059217</v>
      </c>
      <c r="F101" s="122">
        <v>0.14142644321240891</v>
      </c>
      <c r="G101" s="122">
        <v>0.23632746166287208</v>
      </c>
      <c r="H101" s="122">
        <v>0.29129273539767747</v>
      </c>
      <c r="I101" s="122">
        <v>7.7529446331330409E-2</v>
      </c>
      <c r="J101" s="121">
        <v>0.21376328906634706</v>
      </c>
      <c r="K101" s="120">
        <f t="shared" si="48"/>
        <v>-0.32547895979457298</v>
      </c>
      <c r="L101">
        <v>1989</v>
      </c>
      <c r="M101" s="119">
        <v>489.90550056096998</v>
      </c>
      <c r="N101" s="119">
        <v>139.66399999999999</v>
      </c>
      <c r="O101" s="119">
        <v>61.445300560969983</v>
      </c>
      <c r="P101" s="78">
        <f t="shared" si="17"/>
        <v>0</v>
      </c>
      <c r="Q101" s="118">
        <f t="shared" si="18"/>
        <v>0.17543694982620597</v>
      </c>
      <c r="R101" s="78">
        <f>0</f>
        <v>0</v>
      </c>
      <c r="S101" s="78">
        <f t="shared" si="19"/>
        <v>0</v>
      </c>
      <c r="T101" s="78">
        <f t="shared" si="20"/>
        <v>0</v>
      </c>
      <c r="U101" s="78">
        <f t="shared" si="21"/>
        <v>0</v>
      </c>
      <c r="V101" s="144">
        <f t="shared" si="22"/>
        <v>0</v>
      </c>
      <c r="W101" s="117">
        <f t="shared" si="23"/>
        <v>0.12542276110517556</v>
      </c>
      <c r="X101" s="117">
        <f t="shared" si="24"/>
        <v>0.2850835515014154</v>
      </c>
      <c r="Y101" s="116">
        <f t="shared" si="25"/>
        <v>0.58949368739340902</v>
      </c>
      <c r="Z101" s="114">
        <f t="shared" si="26"/>
        <v>1</v>
      </c>
      <c r="AA101" s="74">
        <v>1989</v>
      </c>
      <c r="AB101" s="114">
        <v>0.16845974326133728</v>
      </c>
      <c r="AC101" s="114">
        <v>0.49666407704353333</v>
      </c>
      <c r="AD101" s="114">
        <v>0.33487617969512939</v>
      </c>
      <c r="AE101" s="114">
        <v>8.859996497631073E-2</v>
      </c>
      <c r="AF101" s="115">
        <v>0.20673048496246338</v>
      </c>
      <c r="AG101" s="115">
        <v>0.47080227732658386</v>
      </c>
      <c r="AH101" s="115">
        <v>0.32246723771095276</v>
      </c>
      <c r="AI101" s="115">
        <v>8.1758126616477966E-2</v>
      </c>
      <c r="AJ101" s="115">
        <v>0.17812204360961914</v>
      </c>
      <c r="AK101" s="115">
        <v>0.46854883432388306</v>
      </c>
      <c r="AL101" s="115">
        <v>0.3533291220664978</v>
      </c>
      <c r="AM101" s="115">
        <v>0.10317523032426834</v>
      </c>
      <c r="AN101" s="115">
        <v>3.6057107150554657E-2</v>
      </c>
      <c r="AO101" s="114">
        <v>0.21373672783374786</v>
      </c>
      <c r="AP101" s="114">
        <v>0.45902496576309204</v>
      </c>
      <c r="AQ101" s="114">
        <v>0.32723832130432129</v>
      </c>
      <c r="AR101" s="114">
        <v>9.463249146938324E-2</v>
      </c>
      <c r="AS101" s="114">
        <f t="shared" si="46"/>
        <v>0.23260582983493805</v>
      </c>
      <c r="AT101" s="114">
        <v>3.4958504140377045E-2</v>
      </c>
      <c r="AU101" s="111">
        <v>29098.608293799258</v>
      </c>
      <c r="AV101" s="57">
        <v>0.16931194067001343</v>
      </c>
      <c r="AW101" s="57">
        <v>0.44398653507232666</v>
      </c>
      <c r="AX101" s="57">
        <v>0.38670152425765991</v>
      </c>
      <c r="AY101" s="57">
        <v>0.1446424275636673</v>
      </c>
      <c r="AZ101" s="57">
        <f t="shared" si="44"/>
        <v>0.24205909669399261</v>
      </c>
      <c r="BA101" s="112">
        <v>47450.177631249004</v>
      </c>
      <c r="BB101" s="111">
        <f>DataG10.6!BA101*$BF$26</f>
        <v>38854.672853703509</v>
      </c>
      <c r="BC101" s="57">
        <f t="shared" si="45"/>
        <v>0.74890884819342052</v>
      </c>
      <c r="BD101" s="110">
        <v>1.0393552474447061</v>
      </c>
      <c r="BI101" s="138"/>
      <c r="BJ101" s="74">
        <v>1989</v>
      </c>
      <c r="BK101" s="103">
        <v>2.3601318243891001E-3</v>
      </c>
      <c r="BL101" s="103">
        <v>6.4517773687839508E-2</v>
      </c>
      <c r="BM101" s="103">
        <v>0.3026643693447113</v>
      </c>
      <c r="BN101" s="103">
        <v>0.63281786441802979</v>
      </c>
      <c r="BO101" s="103">
        <v>0.25682356953620911</v>
      </c>
      <c r="BP101" s="103">
        <v>0.11630434542894363</v>
      </c>
      <c r="BQ101" s="103">
        <v>0</v>
      </c>
      <c r="BR101" s="103">
        <v>0</v>
      </c>
      <c r="BS101" s="108">
        <f t="shared" si="27"/>
        <v>0.37599429488182068</v>
      </c>
      <c r="BT101" s="107">
        <v>5.7999221608042717E-3</v>
      </c>
      <c r="BU101" s="107">
        <v>0.23557655513286591</v>
      </c>
      <c r="BV101" s="107">
        <v>0.48615372180938721</v>
      </c>
      <c r="BW101" s="107">
        <v>0.27826973795890808</v>
      </c>
      <c r="BX101" s="107">
        <v>5.9153314679861069E-2</v>
      </c>
      <c r="BY101" s="107">
        <v>1.3147213496267796E-2</v>
      </c>
      <c r="BZ101" s="103">
        <f t="shared" si="28"/>
        <v>0.21911642327904701</v>
      </c>
      <c r="CA101" s="107">
        <v>0</v>
      </c>
      <c r="CB101" s="103">
        <v>0.16242200136184692</v>
      </c>
      <c r="CC101" s="103">
        <v>0.51070696115493774</v>
      </c>
      <c r="CD101" s="103">
        <v>0.32687103748321533</v>
      </c>
      <c r="CE101" s="103">
        <v>7.7300272881984711E-2</v>
      </c>
      <c r="CF101" s="103">
        <v>1.7667453736066818E-2</v>
      </c>
      <c r="CG101" s="108">
        <f t="shared" si="29"/>
        <v>0.24957076460123062</v>
      </c>
      <c r="CH101" s="103"/>
      <c r="DF101" s="98">
        <v>0.22031016654206226</v>
      </c>
      <c r="DG101" s="97">
        <v>0.18862105893540787</v>
      </c>
      <c r="DH101" s="97">
        <v>3.1689107606654394E-2</v>
      </c>
      <c r="DI101" s="97">
        <v>0.18271018099039793</v>
      </c>
      <c r="DJ101" s="97">
        <v>1.0155649108646459E-2</v>
      </c>
      <c r="DK101" s="97">
        <v>6.3096302456425325E-3</v>
      </c>
      <c r="DL101" s="97">
        <v>2.1134709267630267E-2</v>
      </c>
      <c r="DM101" s="96">
        <f t="shared" si="30"/>
        <v>2.7444339513272797E-2</v>
      </c>
      <c r="DN101" s="99">
        <v>0.45228516562390636</v>
      </c>
      <c r="DO101" s="99">
        <v>0.37028665142067907</v>
      </c>
      <c r="DP101" s="99">
        <v>8.1998514203227249E-2</v>
      </c>
      <c r="DQ101" s="99">
        <v>0.3562583327293396</v>
      </c>
      <c r="DR101" s="99">
        <v>2.3367821653404609E-2</v>
      </c>
      <c r="DS101" s="99">
        <v>1.2896749018758303E-2</v>
      </c>
      <c r="DT101" s="99">
        <v>5.9762260898771707E-2</v>
      </c>
      <c r="DU101" s="99">
        <f t="shared" si="31"/>
        <v>7.2659009917530007E-2</v>
      </c>
      <c r="DV101" s="102">
        <f t="shared" si="32"/>
        <v>0.42218507318395027</v>
      </c>
      <c r="DW101" s="101">
        <f t="shared" si="33"/>
        <v>0.22982653226474992</v>
      </c>
      <c r="DX101" s="101">
        <f t="shared" si="34"/>
        <v>0.19235854091920035</v>
      </c>
      <c r="DY101" s="101">
        <f t="shared" si="35"/>
        <v>0.18323517637327313</v>
      </c>
      <c r="DZ101" s="101">
        <f t="shared" si="36"/>
        <v>7.2226635699193076E-2</v>
      </c>
      <c r="EA101" s="101">
        <f t="shared" si="37"/>
        <v>1.0226135212301736E-2</v>
      </c>
      <c r="EB101" s="101">
        <f t="shared" si="38"/>
        <v>0.15649711995074686</v>
      </c>
      <c r="EC101" s="100">
        <f t="shared" si="39"/>
        <v>0.16672325516304859</v>
      </c>
      <c r="ED101" s="99">
        <v>0.32740609355797667</v>
      </c>
      <c r="EE101" s="99">
        <v>0.19213411674876146</v>
      </c>
      <c r="EF101" s="99">
        <v>0.13527197680921518</v>
      </c>
      <c r="EG101" s="99">
        <v>0.15917825349606574</v>
      </c>
      <c r="EH101" s="99">
        <v>5.1520352318862456E-2</v>
      </c>
      <c r="EI101" s="99">
        <v>8.3735071742762086E-3</v>
      </c>
      <c r="EJ101" s="99">
        <v>0.10833397587734507</v>
      </c>
      <c r="EK101" s="99">
        <f t="shared" si="40"/>
        <v>0.11670748305162128</v>
      </c>
      <c r="EL101" s="98">
        <v>9.4778979625973619E-2</v>
      </c>
      <c r="EM101" s="97">
        <v>3.769241551598846E-2</v>
      </c>
      <c r="EN101" s="97">
        <v>5.7086564109985159E-2</v>
      </c>
      <c r="EO101" s="97">
        <v>2.4056922877207398E-2</v>
      </c>
      <c r="EP101" s="97">
        <v>2.0706283380330627E-2</v>
      </c>
      <c r="EQ101" s="97">
        <v>1.8526280380255268E-3</v>
      </c>
      <c r="ER101" s="97">
        <v>4.816314407340179E-2</v>
      </c>
      <c r="ES101" s="96">
        <f t="shared" si="41"/>
        <v>5.0015772111427319E-2</v>
      </c>
      <c r="ET101" s="98">
        <v>3.4837234408230611E-2</v>
      </c>
      <c r="EU101" s="97">
        <v>6.9282981020664398E-3</v>
      </c>
      <c r="EV101" s="97">
        <v>2.7908936306164173E-2</v>
      </c>
      <c r="EW101" s="97">
        <v>3.9033389184623957E-3</v>
      </c>
      <c r="EX101" s="97">
        <v>4.4790535908129283E-3</v>
      </c>
      <c r="EY101" s="97">
        <v>3.8208540939587934E-4</v>
      </c>
      <c r="EZ101" s="97">
        <v>2.6072756398000718E-2</v>
      </c>
      <c r="FA101" s="96">
        <f t="shared" si="42"/>
        <v>2.6454841807396597E-2</v>
      </c>
      <c r="FB101" s="98">
        <v>5.9941746294498444E-2</v>
      </c>
      <c r="FC101" s="97">
        <v>3.0764117836952209E-2</v>
      </c>
      <c r="FD101" s="97">
        <v>2.9177628457546234E-2</v>
      </c>
      <c r="FE101" s="97">
        <v>2.0153583958745003E-2</v>
      </c>
      <c r="FF101" s="97">
        <v>1.6227230429649353E-2</v>
      </c>
      <c r="FG101" s="97">
        <v>1.4705426292493939E-3</v>
      </c>
      <c r="FH101" s="97">
        <v>2.2090388461947441E-2</v>
      </c>
      <c r="FI101" s="96">
        <f t="shared" si="43"/>
        <v>2.3560931091196835E-2</v>
      </c>
      <c r="FJ101" s="74"/>
      <c r="FK101" s="61">
        <v>1989</v>
      </c>
      <c r="FL101" s="134">
        <v>0.22031016654206226</v>
      </c>
      <c r="FM101" s="133">
        <v>0.18862105893540787</v>
      </c>
      <c r="FN101" s="133">
        <v>3.1689107606654394E-2</v>
      </c>
      <c r="FO101" s="134">
        <v>0.45228516562390636</v>
      </c>
      <c r="FP101" s="133">
        <v>0.37028665142067907</v>
      </c>
      <c r="FQ101" s="132">
        <v>8.1998514203227249E-2</v>
      </c>
      <c r="FR101" s="133">
        <v>0.32740609355797667</v>
      </c>
      <c r="FS101" s="133">
        <v>0.19213411674876146</v>
      </c>
      <c r="FT101" s="133">
        <v>0.13527197680921518</v>
      </c>
      <c r="FU101" s="134">
        <v>9.4778979625973619E-2</v>
      </c>
      <c r="FV101" s="133">
        <v>3.769241551598846E-2</v>
      </c>
      <c r="FW101" s="132">
        <v>5.7086564109985159E-2</v>
      </c>
      <c r="FX101" s="133">
        <v>3.4837234408230611E-2</v>
      </c>
      <c r="FY101" s="133">
        <v>6.9282981020664398E-3</v>
      </c>
      <c r="FZ101" s="132">
        <v>2.7908936306164173E-2</v>
      </c>
      <c r="GA101" s="133"/>
      <c r="GB101" s="133"/>
      <c r="GC101" s="143"/>
      <c r="GD101" s="127"/>
      <c r="GE101" s="127"/>
      <c r="GF101" s="127"/>
      <c r="GG101" s="127"/>
      <c r="GH101" s="127"/>
      <c r="GI101" s="127"/>
      <c r="GJ101" s="142"/>
      <c r="GK101" s="74">
        <v>1989</v>
      </c>
      <c r="GL101" s="84"/>
      <c r="GM101" s="140"/>
      <c r="GN101" s="140"/>
      <c r="GO101" s="140"/>
      <c r="GP101" s="139"/>
      <c r="GQ101" s="116"/>
      <c r="GR101" s="116"/>
      <c r="GS101" s="116"/>
      <c r="GT101" s="116"/>
      <c r="GU101" s="116"/>
      <c r="GZ101" s="138"/>
      <c r="HA101" s="138"/>
      <c r="HB101" s="138"/>
      <c r="HC101" s="138"/>
      <c r="HH101" s="148"/>
      <c r="HI101" s="61"/>
      <c r="HJ101" s="61"/>
      <c r="HK101" s="75"/>
      <c r="IE101" s="147"/>
      <c r="IF101" s="138"/>
      <c r="IG101" s="138"/>
      <c r="IH101" s="138"/>
      <c r="II101" s="146"/>
      <c r="IJ101" s="147"/>
      <c r="IK101" s="138"/>
      <c r="IL101" s="138"/>
      <c r="IM101" s="138"/>
      <c r="IN101" s="138"/>
      <c r="IO101" s="146"/>
      <c r="IP101" s="147"/>
      <c r="IQ101" s="138"/>
      <c r="IR101" s="138"/>
      <c r="IS101" s="138"/>
      <c r="IT101" s="138"/>
      <c r="IU101" s="146"/>
      <c r="IW101">
        <v>1993</v>
      </c>
      <c r="IX101" s="76">
        <v>0.5949101448059082</v>
      </c>
      <c r="IY101" s="76">
        <v>0.51213210821151733</v>
      </c>
      <c r="IZ101" s="118">
        <v>0.31743541359901428</v>
      </c>
      <c r="JA101" s="114">
        <v>0.27028638124465942</v>
      </c>
      <c r="JB101" s="114">
        <v>0.25750285387039185</v>
      </c>
      <c r="JC101" s="114">
        <v>0.18789549171924591</v>
      </c>
      <c r="JD101" s="114">
        <v>9.0859159827232361E-2</v>
      </c>
      <c r="JE101" s="114">
        <v>5.2209597080945969E-2</v>
      </c>
    </row>
    <row r="102" spans="1:265" x14ac:dyDescent="0.3">
      <c r="A102" s="74">
        <v>1990</v>
      </c>
      <c r="B102" s="123">
        <v>138.94560000000001</v>
      </c>
      <c r="C102" s="123">
        <v>132.4734867</v>
      </c>
      <c r="D102" s="121">
        <f t="shared" si="47"/>
        <v>0.95341980386568548</v>
      </c>
      <c r="E102" s="122">
        <v>0.612907262500484</v>
      </c>
      <c r="F102" s="122">
        <v>0.13269413503549202</v>
      </c>
      <c r="G102" s="122">
        <v>0.21042408059843018</v>
      </c>
      <c r="H102" s="122">
        <v>0.28759470877460486</v>
      </c>
      <c r="I102" s="122">
        <v>8.6487085593210569E-2</v>
      </c>
      <c r="J102" s="121">
        <v>0.20110762318139433</v>
      </c>
      <c r="K102" s="120">
        <f t="shared" si="48"/>
        <v>-0.29020038304332557</v>
      </c>
      <c r="L102">
        <v>1990</v>
      </c>
      <c r="M102" s="119">
        <v>522.72513179296016</v>
      </c>
      <c r="N102" s="119">
        <v>147.40049999999997</v>
      </c>
      <c r="O102" s="119">
        <v>65.632631792960225</v>
      </c>
      <c r="P102" s="78">
        <f t="shared" si="17"/>
        <v>0</v>
      </c>
      <c r="Q102" s="118">
        <f t="shared" si="18"/>
        <v>0.17486897004181987</v>
      </c>
      <c r="R102" s="78">
        <f>0</f>
        <v>0</v>
      </c>
      <c r="S102" s="78">
        <f t="shared" si="19"/>
        <v>0</v>
      </c>
      <c r="T102" s="78">
        <f t="shared" si="20"/>
        <v>0</v>
      </c>
      <c r="U102" s="78">
        <f t="shared" si="21"/>
        <v>0</v>
      </c>
      <c r="V102" s="144">
        <f t="shared" si="22"/>
        <v>0</v>
      </c>
      <c r="W102" s="117">
        <f t="shared" si="23"/>
        <v>0.12555859246299997</v>
      </c>
      <c r="X102" s="117">
        <f t="shared" si="24"/>
        <v>0.28198472014232911</v>
      </c>
      <c r="Y102" s="116">
        <f t="shared" si="25"/>
        <v>0.59245668739467094</v>
      </c>
      <c r="Z102" s="114">
        <f t="shared" si="26"/>
        <v>1</v>
      </c>
      <c r="AA102" s="74">
        <v>1990</v>
      </c>
      <c r="AB102" s="114">
        <v>0.16683678328990936</v>
      </c>
      <c r="AC102" s="114">
        <v>0.49509772658348083</v>
      </c>
      <c r="AD102" s="114">
        <v>0.33806547522544861</v>
      </c>
      <c r="AE102" s="114">
        <v>8.8062956929206848E-2</v>
      </c>
      <c r="AF102" s="115">
        <v>0.20595304667949677</v>
      </c>
      <c r="AG102" s="115">
        <v>0.47014886140823364</v>
      </c>
      <c r="AH102" s="115">
        <v>0.3238980770111084</v>
      </c>
      <c r="AI102" s="115">
        <v>8.1887044012546539E-2</v>
      </c>
      <c r="AJ102" s="115">
        <v>0.17738831043243408</v>
      </c>
      <c r="AK102" s="115">
        <v>0.47271344065666199</v>
      </c>
      <c r="AL102" s="115">
        <v>0.34989824891090393</v>
      </c>
      <c r="AM102" s="115">
        <v>0.10135210305452347</v>
      </c>
      <c r="AN102" s="115">
        <v>3.6340348422527313E-2</v>
      </c>
      <c r="AO102" s="114">
        <v>0.21427915990352631</v>
      </c>
      <c r="AP102" s="114">
        <v>0.46378272771835327</v>
      </c>
      <c r="AQ102" s="114">
        <v>0.32193809747695923</v>
      </c>
      <c r="AR102" s="114">
        <v>9.331560879945755E-2</v>
      </c>
      <c r="AS102" s="114">
        <f t="shared" si="46"/>
        <v>0.22862248867750168</v>
      </c>
      <c r="AT102" s="114">
        <v>3.5371862351894379E-2</v>
      </c>
      <c r="AU102" s="111">
        <v>29584.553171451887</v>
      </c>
      <c r="AV102" s="57">
        <v>0.16803818941116333</v>
      </c>
      <c r="AW102" s="57">
        <v>0.4448210597038269</v>
      </c>
      <c r="AX102" s="57">
        <v>0.38714075088500977</v>
      </c>
      <c r="AY102" s="57">
        <v>0.14542049169540405</v>
      </c>
      <c r="AZ102" s="57">
        <f t="shared" si="44"/>
        <v>0.24172025918960571</v>
      </c>
      <c r="BA102" s="112">
        <v>47422.465524659863</v>
      </c>
      <c r="BB102" s="111">
        <f>DataG10.6!BA102*$BF$26</f>
        <v>38831.980739798782</v>
      </c>
      <c r="BC102" s="57">
        <f t="shared" si="45"/>
        <v>0.76186052340952992</v>
      </c>
      <c r="BD102" s="110">
        <v>1.0491758799351012</v>
      </c>
      <c r="BI102" s="138"/>
      <c r="BJ102" s="74">
        <v>1990</v>
      </c>
      <c r="BK102" s="103">
        <v>2.1424004808068275E-3</v>
      </c>
      <c r="BL102" s="103">
        <v>6.2682010233402252E-2</v>
      </c>
      <c r="BM102" s="103">
        <v>0.30733010172843933</v>
      </c>
      <c r="BN102" s="103">
        <v>0.62998789548873901</v>
      </c>
      <c r="BO102" s="103">
        <v>0.2567976713180542</v>
      </c>
      <c r="BP102" s="103">
        <v>0.12100397795438766</v>
      </c>
      <c r="BQ102" s="103">
        <v>5.2284892648458481E-2</v>
      </c>
      <c r="BR102" s="103">
        <v>1.7214063555002213E-2</v>
      </c>
      <c r="BS102" s="108">
        <f t="shared" si="27"/>
        <v>0.37319022417068481</v>
      </c>
      <c r="BT102" s="107">
        <v>6.3449814915657043E-3</v>
      </c>
      <c r="BU102" s="107">
        <v>0.23499993979930878</v>
      </c>
      <c r="BV102" s="107">
        <v>0.48741307854652405</v>
      </c>
      <c r="BW102" s="107">
        <v>0.27758696675300598</v>
      </c>
      <c r="BX102" s="107">
        <v>5.6906916201114655E-2</v>
      </c>
      <c r="BY102" s="107">
        <v>1.2671639211475849E-2</v>
      </c>
      <c r="BZ102" s="103">
        <f t="shared" si="28"/>
        <v>0.22068005055189133</v>
      </c>
      <c r="CA102" s="107">
        <v>0</v>
      </c>
      <c r="CB102" s="103">
        <v>0.16150203347206116</v>
      </c>
      <c r="CC102" s="103">
        <v>0.51214426755905151</v>
      </c>
      <c r="CD102" s="103">
        <v>0.3263537585735321</v>
      </c>
      <c r="CE102" s="103">
        <v>7.495870441198349E-2</v>
      </c>
      <c r="CF102" s="103">
        <v>1.7295084893703461E-2</v>
      </c>
      <c r="CG102" s="108">
        <f t="shared" si="29"/>
        <v>0.25139505416154861</v>
      </c>
      <c r="CH102" s="103"/>
      <c r="DF102" s="98">
        <v>0.22007931289810173</v>
      </c>
      <c r="DG102" s="97">
        <v>0.19025405903736423</v>
      </c>
      <c r="DH102" s="97">
        <v>2.9825253860737498E-2</v>
      </c>
      <c r="DI102" s="97">
        <v>0.18427459709346294</v>
      </c>
      <c r="DJ102" s="97">
        <v>1.0268561038908653E-2</v>
      </c>
      <c r="DK102" s="97">
        <v>5.8254109152120282E-3</v>
      </c>
      <c r="DL102" s="97">
        <v>1.9710746174124476E-2</v>
      </c>
      <c r="DM102" s="96">
        <f t="shared" si="30"/>
        <v>2.5536157089336504E-2</v>
      </c>
      <c r="DN102" s="99">
        <v>0.45717675911916872</v>
      </c>
      <c r="DO102" s="99">
        <v>0.37398287136289476</v>
      </c>
      <c r="DP102" s="99">
        <v>8.3193887756273982E-2</v>
      </c>
      <c r="DQ102" s="99">
        <v>0.35900333523750305</v>
      </c>
      <c r="DR102" s="99">
        <v>2.4833194453372835E-2</v>
      </c>
      <c r="DS102" s="99">
        <v>1.2381774309907632E-2</v>
      </c>
      <c r="DT102" s="99">
        <v>6.0958457352449716E-2</v>
      </c>
      <c r="DU102" s="99">
        <f t="shared" si="31"/>
        <v>7.3340231662357341E-2</v>
      </c>
      <c r="DV102" s="102">
        <f t="shared" si="32"/>
        <v>0.41548651207045761</v>
      </c>
      <c r="DW102" s="101">
        <f t="shared" si="33"/>
        <v>0.22751590556701579</v>
      </c>
      <c r="DX102" s="101">
        <f t="shared" si="34"/>
        <v>0.18797060650344175</v>
      </c>
      <c r="DY102" s="101">
        <f t="shared" si="35"/>
        <v>0.18402865808457136</v>
      </c>
      <c r="DZ102" s="101">
        <f t="shared" si="36"/>
        <v>6.7457993685118192E-2</v>
      </c>
      <c r="EA102" s="101">
        <f t="shared" si="37"/>
        <v>9.7275790608915072E-3</v>
      </c>
      <c r="EB102" s="101">
        <f t="shared" si="38"/>
        <v>0.15427228831376008</v>
      </c>
      <c r="EC102" s="100">
        <f t="shared" si="39"/>
        <v>0.16399986737465161</v>
      </c>
      <c r="ED102" s="99">
        <v>0.32274392562531373</v>
      </c>
      <c r="EE102" s="99">
        <v>0.19126744821445024</v>
      </c>
      <c r="EF102" s="99">
        <v>0.13147647741086343</v>
      </c>
      <c r="EG102" s="99">
        <v>0.1598379029892385</v>
      </c>
      <c r="EH102" s="99">
        <v>4.9146603151112689E-2</v>
      </c>
      <c r="EI102" s="99">
        <v>7.9865433651258536E-3</v>
      </c>
      <c r="EJ102" s="99">
        <v>0.10577288425166761</v>
      </c>
      <c r="EK102" s="99">
        <f t="shared" si="40"/>
        <v>0.11375942761679347</v>
      </c>
      <c r="EL102" s="98">
        <v>9.2742586445143854E-2</v>
      </c>
      <c r="EM102" s="97">
        <v>3.624845735256553E-2</v>
      </c>
      <c r="EN102" s="97">
        <v>5.6494129092578317E-2</v>
      </c>
      <c r="EO102" s="97">
        <v>2.4190755095332861E-2</v>
      </c>
      <c r="EP102" s="97">
        <v>1.83113905340055E-2</v>
      </c>
      <c r="EQ102" s="97">
        <v>1.7410356957656534E-3</v>
      </c>
      <c r="ER102" s="97">
        <v>4.8499404062092466E-2</v>
      </c>
      <c r="ES102" s="96">
        <f t="shared" si="41"/>
        <v>5.0240439757858121E-2</v>
      </c>
      <c r="ET102" s="98">
        <v>3.517407553327194E-2</v>
      </c>
      <c r="EU102" s="97">
        <v>6.4483925853658607E-3</v>
      </c>
      <c r="EV102" s="97">
        <v>2.8725682947906079E-2</v>
      </c>
      <c r="EW102" s="97">
        <v>3.8954862393438816E-3</v>
      </c>
      <c r="EX102" s="97">
        <v>3.7863383069680523E-3</v>
      </c>
      <c r="EY102" s="97">
        <v>3.5449326731659182E-4</v>
      </c>
      <c r="EZ102" s="97">
        <v>2.7137757748236669E-2</v>
      </c>
      <c r="FA102" s="96">
        <f t="shared" si="42"/>
        <v>2.7492251015553262E-2</v>
      </c>
      <c r="FB102" s="98">
        <v>5.7568509131669998E-2</v>
      </c>
      <c r="FC102" s="97">
        <v>2.9800064861774445E-2</v>
      </c>
      <c r="FD102" s="97">
        <v>2.7768446132540703E-2</v>
      </c>
      <c r="FE102" s="97">
        <v>2.0295269787311554E-2</v>
      </c>
      <c r="FF102" s="97">
        <v>1.4525052160024643E-2</v>
      </c>
      <c r="FG102" s="97">
        <v>1.3865424552932382E-3</v>
      </c>
      <c r="FH102" s="97">
        <v>2.1361647173762321E-2</v>
      </c>
      <c r="FI102" s="96">
        <f t="shared" si="43"/>
        <v>2.274818962905556E-2</v>
      </c>
      <c r="FJ102" s="74"/>
      <c r="FK102" s="61">
        <v>1990</v>
      </c>
      <c r="FL102" s="134">
        <v>0.22007931289810173</v>
      </c>
      <c r="FM102" s="133">
        <v>0.19025405903736423</v>
      </c>
      <c r="FN102" s="133">
        <v>2.9825253860737498E-2</v>
      </c>
      <c r="FO102" s="134">
        <v>0.45717675911916872</v>
      </c>
      <c r="FP102" s="133">
        <v>0.37398287136289476</v>
      </c>
      <c r="FQ102" s="132">
        <v>8.3193887756273982E-2</v>
      </c>
      <c r="FR102" s="133">
        <v>0.32274392562531373</v>
      </c>
      <c r="FS102" s="133">
        <v>0.19126744821445024</v>
      </c>
      <c r="FT102" s="133">
        <v>0.13147647741086343</v>
      </c>
      <c r="FU102" s="134">
        <v>9.2742586445143854E-2</v>
      </c>
      <c r="FV102" s="133">
        <v>3.624845735256553E-2</v>
      </c>
      <c r="FW102" s="132">
        <v>5.6494129092578317E-2</v>
      </c>
      <c r="FX102" s="133">
        <v>3.517407553327194E-2</v>
      </c>
      <c r="FY102" s="133">
        <v>6.4483925853658607E-3</v>
      </c>
      <c r="FZ102" s="132">
        <v>2.8725682947906079E-2</v>
      </c>
      <c r="GA102" s="133"/>
      <c r="GB102" s="133"/>
      <c r="GC102" s="143">
        <v>1.944062352180481</v>
      </c>
      <c r="GD102" s="127">
        <v>1.4800912141799927</v>
      </c>
      <c r="GE102" s="127">
        <v>1.7915534973144531</v>
      </c>
      <c r="GF102" s="127">
        <v>2.0946259498596191</v>
      </c>
      <c r="GG102" s="127">
        <v>2.7930021286010742</v>
      </c>
      <c r="GH102" s="127">
        <v>2.1299862861633301</v>
      </c>
      <c r="GI102" s="127">
        <v>1.9056328535079956</v>
      </c>
      <c r="GJ102" s="142">
        <v>1.6869689226150513</v>
      </c>
      <c r="GK102" s="74">
        <v>1990</v>
      </c>
      <c r="GL102" s="84"/>
      <c r="GM102" s="140"/>
      <c r="GN102" s="140">
        <v>0.25727838277816772</v>
      </c>
      <c r="GO102" s="140"/>
      <c r="GP102" s="139"/>
      <c r="GQ102" s="116"/>
      <c r="GR102" s="116"/>
      <c r="GS102" s="116"/>
      <c r="GT102" s="116"/>
      <c r="GU102" s="116"/>
      <c r="GZ102" s="138"/>
      <c r="HA102" s="138"/>
      <c r="HB102" s="138"/>
      <c r="HC102" s="138"/>
      <c r="HH102" s="128">
        <v>0.67745634913444519</v>
      </c>
      <c r="HI102" s="127">
        <v>0.49617584335350939</v>
      </c>
      <c r="HJ102" s="126">
        <f>HH102*HI102</f>
        <v>0.33613747536697286</v>
      </c>
      <c r="HK102" s="125">
        <v>0.94505352526903152</v>
      </c>
      <c r="IE102" s="147">
        <v>0.2148472349610932</v>
      </c>
      <c r="IF102" s="138">
        <v>0.4830938884816684</v>
      </c>
      <c r="IG102" s="138">
        <v>0.3020588755607605</v>
      </c>
      <c r="IH102" s="138">
        <v>7.7904880046844482E-2</v>
      </c>
      <c r="II102" s="146">
        <v>5.3399752825498581E-2</v>
      </c>
      <c r="IJ102" s="147">
        <v>0.23531292756540437</v>
      </c>
      <c r="IK102" s="138">
        <v>0.44122561790038378</v>
      </c>
      <c r="IL102" s="138">
        <v>0.32346147298812866</v>
      </c>
      <c r="IM102" s="138">
        <v>0.104376420378685</v>
      </c>
      <c r="IN102" s="138">
        <v>7.8059017658233643E-2</v>
      </c>
      <c r="IO102" s="146">
        <v>4.2173609137535095E-2</v>
      </c>
      <c r="IP102" s="147">
        <v>0.23968899797933921</v>
      </c>
      <c r="IQ102" s="138">
        <v>0.45261455986545912</v>
      </c>
      <c r="IR102" s="138">
        <v>0.30769643187522888</v>
      </c>
      <c r="IS102" s="138">
        <v>8.5615500807762146E-2</v>
      </c>
      <c r="IT102" s="138">
        <v>6.2867723405361176E-2</v>
      </c>
      <c r="IU102" s="146">
        <v>3.4015756100416183E-2</v>
      </c>
      <c r="IW102">
        <v>1994</v>
      </c>
      <c r="IX102" s="76">
        <v>0.58929049968719482</v>
      </c>
      <c r="IY102" s="76">
        <v>0.5119936466217041</v>
      </c>
      <c r="IZ102" s="118">
        <v>0.3175484836101532</v>
      </c>
      <c r="JA102" s="114">
        <v>0.26989194750785828</v>
      </c>
      <c r="JB102" s="114">
        <v>0.26359054446220398</v>
      </c>
      <c r="JC102" s="114">
        <v>0.19323828816413879</v>
      </c>
      <c r="JD102" s="114">
        <v>9.1785773634910583E-2</v>
      </c>
      <c r="JE102" s="114">
        <v>5.431235209107399E-2</v>
      </c>
    </row>
    <row r="103" spans="1:265" x14ac:dyDescent="0.3">
      <c r="A103" s="74">
        <v>1991</v>
      </c>
      <c r="B103" s="123">
        <v>143.26940000000002</v>
      </c>
      <c r="C103" s="123">
        <v>139.2922581</v>
      </c>
      <c r="D103" s="121">
        <f t="shared" si="47"/>
        <v>0.97224011617274853</v>
      </c>
      <c r="E103" s="122">
        <v>0.61299131146142405</v>
      </c>
      <c r="F103" s="122">
        <v>0.1171085000367139</v>
      </c>
      <c r="G103" s="122">
        <v>0.16629336374761292</v>
      </c>
      <c r="H103" s="122">
        <v>0.30682309482491466</v>
      </c>
      <c r="I103" s="122">
        <v>9.7639132990017405E-2</v>
      </c>
      <c r="J103" s="121">
        <v>0.20918396183489726</v>
      </c>
      <c r="K103" s="120">
        <f t="shared" si="48"/>
        <v>-0.23097615389791701</v>
      </c>
      <c r="L103">
        <v>1991</v>
      </c>
      <c r="M103" s="119">
        <v>546.61733855839134</v>
      </c>
      <c r="N103" s="119">
        <v>152.92860000000002</v>
      </c>
      <c r="O103" s="119">
        <v>68.286638558391289</v>
      </c>
      <c r="P103" s="78">
        <f t="shared" si="17"/>
        <v>0</v>
      </c>
      <c r="Q103" s="118">
        <f t="shared" si="18"/>
        <v>0.17345337031595867</v>
      </c>
      <c r="R103" s="78">
        <f>0</f>
        <v>0</v>
      </c>
      <c r="S103" s="78">
        <f t="shared" si="19"/>
        <v>0</v>
      </c>
      <c r="T103" s="78">
        <f t="shared" si="20"/>
        <v>0</v>
      </c>
      <c r="U103" s="78">
        <f t="shared" si="21"/>
        <v>0</v>
      </c>
      <c r="V103" s="144">
        <f t="shared" si="22"/>
        <v>0</v>
      </c>
      <c r="W103" s="117">
        <f t="shared" si="23"/>
        <v>0.12492585533141976</v>
      </c>
      <c r="X103" s="117">
        <f t="shared" si="24"/>
        <v>0.27977268412912537</v>
      </c>
      <c r="Y103" s="116">
        <f t="shared" si="25"/>
        <v>0.59530146053945487</v>
      </c>
      <c r="Z103" s="114">
        <f t="shared" si="26"/>
        <v>1</v>
      </c>
      <c r="AA103" s="74">
        <v>1991</v>
      </c>
      <c r="AB103" s="114">
        <v>0.16514182090759277</v>
      </c>
      <c r="AC103" s="114">
        <v>0.50153243541717529</v>
      </c>
      <c r="AD103" s="114">
        <v>0.33332574367523193</v>
      </c>
      <c r="AE103" s="114">
        <v>8.6761347949504852E-2</v>
      </c>
      <c r="AF103" s="115">
        <v>0.20671607553958893</v>
      </c>
      <c r="AG103" s="115">
        <v>0.46952340006828308</v>
      </c>
      <c r="AH103" s="115">
        <v>0.32376053929328918</v>
      </c>
      <c r="AI103" s="115">
        <v>8.1192702054977417E-2</v>
      </c>
      <c r="AJ103" s="115">
        <v>0.17747288942337036</v>
      </c>
      <c r="AK103" s="115">
        <v>0.4747321605682373</v>
      </c>
      <c r="AL103" s="115">
        <v>0.34779495000839233</v>
      </c>
      <c r="AM103" s="115">
        <v>0.10219484567642212</v>
      </c>
      <c r="AN103" s="115">
        <v>3.8356799632310867E-2</v>
      </c>
      <c r="AO103" s="114">
        <v>0.21709637343883514</v>
      </c>
      <c r="AP103" s="114">
        <v>0.46209216117858887</v>
      </c>
      <c r="AQ103" s="114">
        <v>0.32081148028373718</v>
      </c>
      <c r="AR103" s="114">
        <v>9.147181361913681E-2</v>
      </c>
      <c r="AS103" s="114">
        <f t="shared" si="46"/>
        <v>0.22933966666460037</v>
      </c>
      <c r="AT103" s="114">
        <v>3.6606248468160629E-2</v>
      </c>
      <c r="AU103" s="111">
        <v>29386.677303024742</v>
      </c>
      <c r="AV103" s="57">
        <v>0.16619127988815308</v>
      </c>
      <c r="AW103" s="57">
        <v>0.4482463002204895</v>
      </c>
      <c r="AX103" s="57">
        <v>0.38556241989135742</v>
      </c>
      <c r="AY103" s="57">
        <v>0.13891473412513733</v>
      </c>
      <c r="AZ103" s="57">
        <f t="shared" si="44"/>
        <v>0.24664768576622009</v>
      </c>
      <c r="BA103" s="112">
        <v>46469.61548425677</v>
      </c>
      <c r="BB103" s="111">
        <f>DataG10.6!BA103*$BF$26</f>
        <v>38051.737578514629</v>
      </c>
      <c r="BC103" s="57">
        <f t="shared" si="45"/>
        <v>0.7722821393474949</v>
      </c>
      <c r="BD103" s="110">
        <v>1.0485444784277924</v>
      </c>
      <c r="BI103" s="138"/>
      <c r="BJ103" s="74">
        <v>1991</v>
      </c>
      <c r="BK103" s="103">
        <v>1.9095750758424401E-3</v>
      </c>
      <c r="BL103" s="103">
        <v>6.5182358026504517E-2</v>
      </c>
      <c r="BM103" s="103">
        <v>0.30673801898956299</v>
      </c>
      <c r="BN103" s="103">
        <v>0.62807959318161011</v>
      </c>
      <c r="BO103" s="103">
        <v>0.26953428983688354</v>
      </c>
      <c r="BP103" s="103">
        <v>0.13608956336975098</v>
      </c>
      <c r="BQ103" s="103">
        <v>5.6989707052707672E-2</v>
      </c>
      <c r="BR103" s="103">
        <v>1.8539538607001305E-2</v>
      </c>
      <c r="BS103" s="108">
        <f t="shared" si="27"/>
        <v>0.35854530334472656</v>
      </c>
      <c r="BT103" s="107">
        <v>2.8653549961745739E-3</v>
      </c>
      <c r="BU103" s="107">
        <v>0.23643971979618073</v>
      </c>
      <c r="BV103" s="107">
        <v>0.49364244937896729</v>
      </c>
      <c r="BW103" s="107">
        <v>0.2699178159236908</v>
      </c>
      <c r="BX103" s="107">
        <v>5.5987633764743805E-2</v>
      </c>
      <c r="BY103" s="107">
        <v>1.147100143134594E-2</v>
      </c>
      <c r="BZ103" s="103">
        <f t="shared" si="28"/>
        <v>0.21393018215894699</v>
      </c>
      <c r="CA103" s="107">
        <v>0</v>
      </c>
      <c r="CB103" s="103">
        <v>0.16213269531726837</v>
      </c>
      <c r="CC103" s="103">
        <v>0.51535892486572266</v>
      </c>
      <c r="CD103" s="103">
        <v>0.32250836491584778</v>
      </c>
      <c r="CE103" s="103">
        <v>7.3477759957313538E-2</v>
      </c>
      <c r="CF103" s="103">
        <v>1.581362821161747E-2</v>
      </c>
      <c r="CG103" s="108">
        <f t="shared" si="29"/>
        <v>0.24903060495853424</v>
      </c>
      <c r="CH103" s="103"/>
      <c r="DF103" s="98">
        <v>0.22274559995143178</v>
      </c>
      <c r="DG103" s="97">
        <v>0.19186680212141069</v>
      </c>
      <c r="DH103" s="97">
        <v>3.0878797830021124E-2</v>
      </c>
      <c r="DI103" s="97">
        <v>0.18654153449460864</v>
      </c>
      <c r="DJ103" s="97">
        <v>9.3229941468025539E-3</v>
      </c>
      <c r="DK103" s="97">
        <v>7.0323006313216425E-3</v>
      </c>
      <c r="DL103" s="97">
        <v>1.9848769977596666E-2</v>
      </c>
      <c r="DM103" s="96">
        <f t="shared" si="30"/>
        <v>2.6881070608918308E-2</v>
      </c>
      <c r="DN103" s="99">
        <v>0.45981400003704487</v>
      </c>
      <c r="DO103" s="99">
        <v>0.3813452410707413</v>
      </c>
      <c r="DP103" s="99">
        <v>7.8468758966303537E-2</v>
      </c>
      <c r="DQ103" s="99">
        <v>0.36894096434116364</v>
      </c>
      <c r="DR103" s="99">
        <v>2.0912079018201218E-2</v>
      </c>
      <c r="DS103" s="99">
        <v>1.4231030401834661E-2</v>
      </c>
      <c r="DT103" s="99">
        <v>5.5729935396981387E-2</v>
      </c>
      <c r="DU103" s="99">
        <f t="shared" si="31"/>
        <v>6.9960965798816055E-2</v>
      </c>
      <c r="DV103" s="102">
        <f t="shared" si="32"/>
        <v>0.41088178285380905</v>
      </c>
      <c r="DW103" s="101">
        <f t="shared" si="33"/>
        <v>0.22648404417348106</v>
      </c>
      <c r="DX103" s="101">
        <f t="shared" si="34"/>
        <v>0.18439773868032799</v>
      </c>
      <c r="DY103" s="101">
        <f t="shared" si="35"/>
        <v>0.18294416833668947</v>
      </c>
      <c r="DZ103" s="101">
        <f t="shared" si="36"/>
        <v>6.8151840008705472E-2</v>
      </c>
      <c r="EA103" s="101">
        <f t="shared" si="37"/>
        <v>1.1265143660277017E-2</v>
      </c>
      <c r="EB103" s="101">
        <f t="shared" si="38"/>
        <v>0.14852063538884147</v>
      </c>
      <c r="EC103" s="100">
        <f t="shared" si="39"/>
        <v>0.15978577904911848</v>
      </c>
      <c r="ED103" s="99">
        <v>0.31744037500527278</v>
      </c>
      <c r="EE103" s="99">
        <v>0.18999599830782687</v>
      </c>
      <c r="EF103" s="99">
        <v>0.12744437669744593</v>
      </c>
      <c r="EG103" s="99">
        <v>0.15948510775342584</v>
      </c>
      <c r="EH103" s="99">
        <v>4.8189246385914923E-2</v>
      </c>
      <c r="EI103" s="99">
        <v>9.2088964730550789E-3</v>
      </c>
      <c r="EJ103" s="99">
        <v>0.10055712886102747</v>
      </c>
      <c r="EK103" s="99">
        <f t="shared" si="40"/>
        <v>0.10976602533408254</v>
      </c>
      <c r="EL103" s="98">
        <v>9.3441407848536245E-2</v>
      </c>
      <c r="EM103" s="97">
        <v>3.6488045865654184E-2</v>
      </c>
      <c r="EN103" s="97">
        <v>5.6953361982882061E-2</v>
      </c>
      <c r="EO103" s="97">
        <v>2.3459060583263636E-2</v>
      </c>
      <c r="EP103" s="97">
        <v>1.9962593622790556E-2</v>
      </c>
      <c r="EQ103" s="97">
        <v>2.0562471872219382E-3</v>
      </c>
      <c r="ER103" s="97">
        <v>4.796350652781399E-2</v>
      </c>
      <c r="ES103" s="96">
        <f t="shared" si="41"/>
        <v>5.0019753715035926E-2</v>
      </c>
      <c r="ET103" s="98">
        <v>3.748847252900054E-2</v>
      </c>
      <c r="EU103" s="97">
        <v>6.0349442782078669E-3</v>
      </c>
      <c r="EV103" s="97">
        <v>3.1453528250792673E-2</v>
      </c>
      <c r="EW103" s="97">
        <v>3.8932082243263721E-3</v>
      </c>
      <c r="EX103" s="97">
        <v>3.1943633418407714E-3</v>
      </c>
      <c r="EY103" s="97">
        <v>4.4882325922056049E-4</v>
      </c>
      <c r="EZ103" s="97">
        <v>2.9952077750410443E-2</v>
      </c>
      <c r="FA103" s="96">
        <f t="shared" si="42"/>
        <v>3.0400901009631002E-2</v>
      </c>
      <c r="FB103" s="98">
        <v>5.5952936410903931E-2</v>
      </c>
      <c r="FC103" s="97">
        <v>3.0453100800514221E-2</v>
      </c>
      <c r="FD103" s="97">
        <v>2.549983374774456E-2</v>
      </c>
      <c r="FE103" s="97">
        <v>1.9565852358937263E-2</v>
      </c>
      <c r="FF103" s="97">
        <v>1.6768230125308037E-2</v>
      </c>
      <c r="FG103" s="97">
        <v>1.6074238810688257E-3</v>
      </c>
      <c r="FH103" s="97">
        <v>1.8011428415775299E-2</v>
      </c>
      <c r="FI103" s="96">
        <f t="shared" si="43"/>
        <v>1.9618852296844125E-2</v>
      </c>
      <c r="FJ103" s="74"/>
      <c r="FK103" s="61">
        <v>1991</v>
      </c>
      <c r="FL103" s="134">
        <v>0.22274559995143178</v>
      </c>
      <c r="FM103" s="133">
        <v>0.19186680212141069</v>
      </c>
      <c r="FN103" s="133">
        <v>3.0878797830021124E-2</v>
      </c>
      <c r="FO103" s="134">
        <v>0.45981400003704487</v>
      </c>
      <c r="FP103" s="133">
        <v>0.3813452410707413</v>
      </c>
      <c r="FQ103" s="132">
        <v>7.8468758966303537E-2</v>
      </c>
      <c r="FR103" s="133">
        <v>0.31744037500527278</v>
      </c>
      <c r="FS103" s="133">
        <v>0.18999599830782687</v>
      </c>
      <c r="FT103" s="133">
        <v>0.12744437669744593</v>
      </c>
      <c r="FU103" s="134">
        <v>9.3441407848536245E-2</v>
      </c>
      <c r="FV103" s="133">
        <v>3.6488045865654184E-2</v>
      </c>
      <c r="FW103" s="132">
        <v>5.6953361982882061E-2</v>
      </c>
      <c r="FX103" s="133">
        <v>3.748847252900054E-2</v>
      </c>
      <c r="FY103" s="133">
        <v>6.0349442782078669E-3</v>
      </c>
      <c r="FZ103" s="132">
        <v>3.1453528250792673E-2</v>
      </c>
      <c r="GA103" s="133"/>
      <c r="GB103" s="133"/>
      <c r="GC103" s="143">
        <v>1.8821291923522949</v>
      </c>
      <c r="GD103" s="127">
        <v>1.3257170915603638</v>
      </c>
      <c r="GE103" s="127">
        <v>1.9017589092254639</v>
      </c>
      <c r="GF103" s="127">
        <v>1.8558497428894043</v>
      </c>
      <c r="GG103" s="127">
        <v>2.5317411422729492</v>
      </c>
      <c r="GH103" s="127">
        <v>2.1365392208099365</v>
      </c>
      <c r="GI103" s="127">
        <v>1.9883524179458618</v>
      </c>
      <c r="GJ103" s="142">
        <v>1.5619372129440308</v>
      </c>
      <c r="GK103" s="74">
        <v>1991</v>
      </c>
      <c r="GL103" s="141">
        <f>1-GM103</f>
        <v>0.6182437539100647</v>
      </c>
      <c r="GM103" s="140">
        <v>0.3817562460899353</v>
      </c>
      <c r="GN103" s="140">
        <v>0.24822202324867249</v>
      </c>
      <c r="GO103" s="140"/>
      <c r="GP103" s="139"/>
      <c r="GQ103" s="116"/>
      <c r="GR103" s="116"/>
      <c r="GS103" s="116"/>
      <c r="GT103" s="116"/>
      <c r="GU103" s="116"/>
      <c r="GZ103" s="138"/>
      <c r="HA103" s="138"/>
      <c r="HB103" s="138"/>
      <c r="HC103" s="138"/>
      <c r="HH103" s="128">
        <v>0.69785585999488831</v>
      </c>
      <c r="HI103" s="127">
        <v>0.5133549642940346</v>
      </c>
      <c r="HJ103" s="126">
        <f>HH103*HI103</f>
        <v>0.3582477700900587</v>
      </c>
      <c r="HK103" s="125">
        <v>0.90614826232194901</v>
      </c>
      <c r="IE103" s="147">
        <v>0.21212687752489726</v>
      </c>
      <c r="IF103" s="138">
        <v>0.4967235893452655</v>
      </c>
      <c r="IG103" s="138">
        <v>0.29114952683448792</v>
      </c>
      <c r="IH103" s="138">
        <v>7.8521385788917542E-2</v>
      </c>
      <c r="II103" s="146">
        <v>5.5006120353937149E-2</v>
      </c>
      <c r="IJ103" s="147">
        <v>0.23598707761568399</v>
      </c>
      <c r="IK103" s="138">
        <v>0.44692035135286706</v>
      </c>
      <c r="IL103" s="138">
        <v>0.31709259748458862</v>
      </c>
      <c r="IM103" s="138">
        <v>0.10241734981536865</v>
      </c>
      <c r="IN103" s="138">
        <v>7.6911084353923798E-2</v>
      </c>
      <c r="IO103" s="146">
        <v>4.2695913463830948E-2</v>
      </c>
      <c r="IP103" s="147">
        <v>0.24842095822584806</v>
      </c>
      <c r="IQ103" s="138">
        <v>0.45269980314609143</v>
      </c>
      <c r="IR103" s="138">
        <v>0.29887926578521729</v>
      </c>
      <c r="IS103" s="138">
        <v>8.6767315864562988E-2</v>
      </c>
      <c r="IT103" s="138">
        <v>6.4876757562160492E-2</v>
      </c>
      <c r="IU103" s="146">
        <v>3.642670065164566E-2</v>
      </c>
      <c r="IW103">
        <v>1995</v>
      </c>
      <c r="IX103" s="76">
        <v>0.58830052614212036</v>
      </c>
      <c r="IY103" s="76">
        <v>0.51116645336151123</v>
      </c>
      <c r="IZ103" s="118">
        <v>0.31714171171188354</v>
      </c>
      <c r="JA103" s="114">
        <v>0.26861828565597534</v>
      </c>
      <c r="JB103" s="114">
        <v>0.27095404267311096</v>
      </c>
      <c r="JC103" s="114">
        <v>0.19642245769500732</v>
      </c>
      <c r="JD103" s="114">
        <v>9.2258580029010773E-2</v>
      </c>
      <c r="JE103" s="114">
        <v>5.3594846278429031E-2</v>
      </c>
    </row>
    <row r="104" spans="1:265" x14ac:dyDescent="0.3">
      <c r="A104" s="74">
        <v>1992</v>
      </c>
      <c r="B104" s="123">
        <v>146.52849999999998</v>
      </c>
      <c r="C104" s="123">
        <v>150.49836420000003</v>
      </c>
      <c r="D104" s="121">
        <f t="shared" si="47"/>
        <v>1.027092778537964</v>
      </c>
      <c r="E104" s="122">
        <v>0.62170247592509309</v>
      </c>
      <c r="F104" s="122">
        <v>9.1765037199446814E-2</v>
      </c>
      <c r="G104" s="122">
        <v>0.19794971716644486</v>
      </c>
      <c r="H104" s="122">
        <v>0.35314585869922943</v>
      </c>
      <c r="I104" s="122">
        <v>0.12287097731840568</v>
      </c>
      <c r="J104" s="121">
        <v>0.23027488138082372</v>
      </c>
      <c r="K104" s="120">
        <f t="shared" si="48"/>
        <v>-0.23747031045225023</v>
      </c>
      <c r="L104">
        <v>1992</v>
      </c>
      <c r="M104" s="119">
        <v>567.33848461184027</v>
      </c>
      <c r="N104" s="119">
        <v>161.02969999999999</v>
      </c>
      <c r="O104" s="119">
        <v>71.73018461184023</v>
      </c>
      <c r="P104" s="78">
        <f t="shared" si="17"/>
        <v>0</v>
      </c>
      <c r="Q104" s="118">
        <f t="shared" si="18"/>
        <v>0.17654106268060721</v>
      </c>
      <c r="R104" s="78">
        <f>0</f>
        <v>0</v>
      </c>
      <c r="S104" s="78">
        <f t="shared" si="19"/>
        <v>0</v>
      </c>
      <c r="T104" s="78">
        <f t="shared" si="20"/>
        <v>0</v>
      </c>
      <c r="U104" s="78">
        <f t="shared" si="21"/>
        <v>0</v>
      </c>
      <c r="V104" s="144">
        <f t="shared" si="22"/>
        <v>0</v>
      </c>
      <c r="W104" s="117">
        <f t="shared" si="23"/>
        <v>0.12643278493775431</v>
      </c>
      <c r="X104" s="117">
        <f t="shared" si="24"/>
        <v>0.28383355680546285</v>
      </c>
      <c r="Y104" s="116">
        <f t="shared" si="25"/>
        <v>0.58973365825678281</v>
      </c>
      <c r="Z104" s="114">
        <f t="shared" si="26"/>
        <v>1</v>
      </c>
      <c r="AA104" s="74">
        <v>1992</v>
      </c>
      <c r="AB104" s="114">
        <v>0.17053873836994171</v>
      </c>
      <c r="AC104" s="114">
        <v>0.50198590755462646</v>
      </c>
      <c r="AD104" s="114">
        <v>0.32747536897659302</v>
      </c>
      <c r="AE104" s="114">
        <v>8.3873964846134186E-2</v>
      </c>
      <c r="AF104" s="115">
        <v>0.2065732479095459</v>
      </c>
      <c r="AG104" s="115">
        <v>0.47448238730430603</v>
      </c>
      <c r="AH104" s="115">
        <v>0.31894436478614807</v>
      </c>
      <c r="AI104" s="115">
        <v>7.862149178981781E-2</v>
      </c>
      <c r="AJ104" s="115">
        <v>0.18168583512306213</v>
      </c>
      <c r="AK104" s="115">
        <v>0.47629824280738831</v>
      </c>
      <c r="AL104" s="115">
        <v>0.34201592206954956</v>
      </c>
      <c r="AM104" s="115">
        <v>9.8547406494617462E-2</v>
      </c>
      <c r="AN104" s="115">
        <v>3.4822054207324982E-2</v>
      </c>
      <c r="AO104" s="114">
        <v>0.21783201396465302</v>
      </c>
      <c r="AP104" s="114">
        <v>0.46839094161987305</v>
      </c>
      <c r="AQ104" s="114">
        <v>0.31377705931663513</v>
      </c>
      <c r="AR104" s="114">
        <v>8.6161792278289795E-2</v>
      </c>
      <c r="AS104" s="114">
        <f t="shared" si="46"/>
        <v>0.22761526703834534</v>
      </c>
      <c r="AT104" s="114">
        <v>3.1631108373403549E-2</v>
      </c>
      <c r="AU104" s="111">
        <v>29631.029290795625</v>
      </c>
      <c r="AV104" s="57">
        <v>0.15830767154693604</v>
      </c>
      <c r="AW104" s="57">
        <v>0.44392475485801697</v>
      </c>
      <c r="AX104" s="57">
        <v>0.397767573595047</v>
      </c>
      <c r="AY104" s="57">
        <v>0.15014225244522095</v>
      </c>
      <c r="AZ104" s="57">
        <f t="shared" si="44"/>
        <v>0.24762532114982605</v>
      </c>
      <c r="BA104" s="112">
        <v>47382.197463587851</v>
      </c>
      <c r="BB104" s="111">
        <f>DataG10.6!BA104*$BF$26</f>
        <v>38799.007157453838</v>
      </c>
      <c r="BC104" s="57">
        <f t="shared" si="45"/>
        <v>0.76370586418737996</v>
      </c>
      <c r="BD104" s="110">
        <v>1.0421509810904117</v>
      </c>
      <c r="BI104" s="138"/>
      <c r="BJ104" s="74">
        <v>1992</v>
      </c>
      <c r="BK104" s="103">
        <v>1.6602008836343884E-3</v>
      </c>
      <c r="BL104" s="103">
        <v>6.4930088818073273E-2</v>
      </c>
      <c r="BM104" s="103">
        <v>0.32978507876396179</v>
      </c>
      <c r="BN104" s="103">
        <v>0.60528486967086792</v>
      </c>
      <c r="BO104" s="103">
        <v>0.24934753775596619</v>
      </c>
      <c r="BP104" s="103">
        <v>0.11738643795251846</v>
      </c>
      <c r="BQ104" s="103">
        <v>4.9042519181966782E-2</v>
      </c>
      <c r="BR104" s="103">
        <v>1.5924166887998581E-2</v>
      </c>
      <c r="BS104" s="108">
        <f t="shared" si="27"/>
        <v>0.35593733191490173</v>
      </c>
      <c r="BT104" s="107">
        <v>4.73052728921175E-3</v>
      </c>
      <c r="BU104" s="107">
        <v>0.23289251327514648</v>
      </c>
      <c r="BV104" s="107">
        <v>0.49262496829032898</v>
      </c>
      <c r="BW104" s="107">
        <v>0.27448251843452454</v>
      </c>
      <c r="BX104" s="107">
        <v>5.5620022118091583E-2</v>
      </c>
      <c r="BY104" s="107">
        <v>1.2401780113577843E-2</v>
      </c>
      <c r="BZ104" s="103">
        <f t="shared" si="28"/>
        <v>0.21886249631643295</v>
      </c>
      <c r="CA104" s="107">
        <v>0</v>
      </c>
      <c r="CB104" s="103">
        <v>0.16510108113288879</v>
      </c>
      <c r="CC104" s="103">
        <v>0.51464551687240601</v>
      </c>
      <c r="CD104" s="103">
        <v>0.3202534019947052</v>
      </c>
      <c r="CE104" s="103">
        <v>7.2691604495048523E-2</v>
      </c>
      <c r="CF104" s="103">
        <v>1.6670553013682365E-2</v>
      </c>
      <c r="CG104" s="108">
        <f t="shared" si="29"/>
        <v>0.24756179749965668</v>
      </c>
      <c r="CH104" s="103"/>
      <c r="DF104" s="98">
        <v>0.22090336720896386</v>
      </c>
      <c r="DG104" s="97">
        <v>0.18967542007497018</v>
      </c>
      <c r="DH104" s="97">
        <v>3.1227947133993687E-2</v>
      </c>
      <c r="DI104" s="97">
        <v>0.18429788295179605</v>
      </c>
      <c r="DJ104" s="97">
        <v>9.3175182012719716E-3</v>
      </c>
      <c r="DK104" s="97">
        <v>8.2302050996818626E-3</v>
      </c>
      <c r="DL104" s="97">
        <v>1.9057756291514377E-2</v>
      </c>
      <c r="DM104" s="96">
        <f t="shared" si="30"/>
        <v>2.7287961391196242E-2</v>
      </c>
      <c r="DN104" s="99">
        <v>0.46425072012345592</v>
      </c>
      <c r="DO104" s="99">
        <v>0.37702266931946754</v>
      </c>
      <c r="DP104" s="99">
        <v>8.7228050803988377E-2</v>
      </c>
      <c r="DQ104" s="99">
        <v>0.3636857196688652</v>
      </c>
      <c r="DR104" s="99">
        <v>2.2339532449830238E-2</v>
      </c>
      <c r="DS104" s="99">
        <v>1.7906126546726499E-2</v>
      </c>
      <c r="DT104" s="99">
        <v>6.0319343881309911E-2</v>
      </c>
      <c r="DU104" s="99">
        <f t="shared" si="31"/>
        <v>7.8225470428036403E-2</v>
      </c>
      <c r="DV104" s="102">
        <f t="shared" si="32"/>
        <v>0.40476609488025067</v>
      </c>
      <c r="DW104" s="101">
        <f t="shared" si="33"/>
        <v>0.22591218364611787</v>
      </c>
      <c r="DX104" s="101">
        <f t="shared" si="34"/>
        <v>0.17885391123413277</v>
      </c>
      <c r="DY104" s="101">
        <f t="shared" si="35"/>
        <v>0.1864723414182663</v>
      </c>
      <c r="DZ104" s="101">
        <f t="shared" si="36"/>
        <v>6.1708989854739354E-2</v>
      </c>
      <c r="EA104" s="101">
        <f t="shared" si="37"/>
        <v>1.3724684173955878E-2</v>
      </c>
      <c r="EB104" s="101">
        <f t="shared" si="38"/>
        <v>0.14286007874853129</v>
      </c>
      <c r="EC104" s="100">
        <f t="shared" si="39"/>
        <v>0.15658476292248719</v>
      </c>
      <c r="ED104" s="99">
        <v>0.31484590290938186</v>
      </c>
      <c r="EE104" s="99">
        <v>0.19052699388063227</v>
      </c>
      <c r="EF104" s="99">
        <v>0.12431890902874956</v>
      </c>
      <c r="EG104" s="99">
        <v>0.16156908497214317</v>
      </c>
      <c r="EH104" s="99">
        <v>4.5673024679858037E-2</v>
      </c>
      <c r="EI104" s="99">
        <v>1.1437230264693236E-2</v>
      </c>
      <c r="EJ104" s="99">
        <v>9.616656208891862E-2</v>
      </c>
      <c r="EK104" s="99">
        <f t="shared" si="40"/>
        <v>0.10760379235361185</v>
      </c>
      <c r="EL104" s="98">
        <v>8.9920191970868799E-2</v>
      </c>
      <c r="EM104" s="97">
        <v>3.5385189765485589E-2</v>
      </c>
      <c r="EN104" s="97">
        <v>5.4535002205383203E-2</v>
      </c>
      <c r="EO104" s="97">
        <v>2.4903256446123123E-2</v>
      </c>
      <c r="EP104" s="97">
        <v>1.6035965174881317E-2</v>
      </c>
      <c r="EQ104" s="97">
        <v>2.2874539092626427E-3</v>
      </c>
      <c r="ER104" s="97">
        <v>4.6693516659612688E-2</v>
      </c>
      <c r="ES104" s="96">
        <f t="shared" si="41"/>
        <v>4.8980970568875334E-2</v>
      </c>
      <c r="ET104" s="98">
        <v>3.3173552800888635E-2</v>
      </c>
      <c r="EU104" s="97">
        <v>6.2336328905733731E-3</v>
      </c>
      <c r="EV104" s="97">
        <v>2.693991991031526E-2</v>
      </c>
      <c r="EW104" s="97">
        <v>4.5714555308222771E-3</v>
      </c>
      <c r="EX104" s="97">
        <v>2.4722032388914492E-3</v>
      </c>
      <c r="EY104" s="97">
        <v>3.9211264901744207E-4</v>
      </c>
      <c r="EZ104" s="97">
        <v>2.5737781086433237E-2</v>
      </c>
      <c r="FA104" s="96">
        <f t="shared" si="42"/>
        <v>2.6129893735450677E-2</v>
      </c>
      <c r="FB104" s="98">
        <v>5.6746639311313629E-2</v>
      </c>
      <c r="FC104" s="97">
        <v>2.9151557013392448E-2</v>
      </c>
      <c r="FD104" s="97">
        <v>2.7595082297921181E-2</v>
      </c>
      <c r="FE104" s="97">
        <v>2.0331799983978271E-2</v>
      </c>
      <c r="FF104" s="97">
        <v>1.3563761487603188E-2</v>
      </c>
      <c r="FG104" s="97">
        <v>1.8953412072733045E-3</v>
      </c>
      <c r="FH104" s="97">
        <v>2.0955735817551613E-2</v>
      </c>
      <c r="FI104" s="96">
        <f t="shared" si="43"/>
        <v>2.2851077024824917E-2</v>
      </c>
      <c r="FJ104" s="74"/>
      <c r="FK104" s="61">
        <v>1992</v>
      </c>
      <c r="FL104" s="134">
        <v>0.22090336720896386</v>
      </c>
      <c r="FM104" s="133">
        <v>0.18967542007497018</v>
      </c>
      <c r="FN104" s="133">
        <v>3.1227947133993687E-2</v>
      </c>
      <c r="FO104" s="134">
        <v>0.46425072012345592</v>
      </c>
      <c r="FP104" s="133">
        <v>0.37702266931946754</v>
      </c>
      <c r="FQ104" s="132">
        <v>8.7228050803988377E-2</v>
      </c>
      <c r="FR104" s="133">
        <v>0.31484590290938186</v>
      </c>
      <c r="FS104" s="133">
        <v>0.19052699388063227</v>
      </c>
      <c r="FT104" s="133">
        <v>0.12431890902874956</v>
      </c>
      <c r="FU104" s="134">
        <v>8.9920191970868799E-2</v>
      </c>
      <c r="FV104" s="133">
        <v>3.5385189765485589E-2</v>
      </c>
      <c r="FW104" s="132">
        <v>5.4535002205383203E-2</v>
      </c>
      <c r="FX104" s="133">
        <v>3.3173552800888635E-2</v>
      </c>
      <c r="FY104" s="133">
        <v>6.2336328905733731E-3</v>
      </c>
      <c r="FZ104" s="132">
        <v>2.693991991031526E-2</v>
      </c>
      <c r="GA104" s="133"/>
      <c r="GB104" s="133"/>
      <c r="GC104" s="143"/>
      <c r="GD104" s="127"/>
      <c r="GE104" s="127"/>
      <c r="GF104" s="127"/>
      <c r="GG104" s="127"/>
      <c r="GH104" s="127"/>
      <c r="GI104" s="127"/>
      <c r="GJ104" s="142"/>
      <c r="GK104" s="74">
        <v>1992</v>
      </c>
      <c r="GL104" s="84"/>
      <c r="GM104" s="140"/>
      <c r="GN104" s="140"/>
      <c r="GO104" s="140"/>
      <c r="GP104" s="139"/>
      <c r="GQ104" s="116"/>
      <c r="GR104" s="116"/>
      <c r="GS104" s="116"/>
      <c r="GT104" s="116"/>
      <c r="GU104" s="116"/>
      <c r="GZ104" s="138"/>
      <c r="HA104" s="138"/>
      <c r="HB104" s="138"/>
      <c r="HC104" s="138"/>
      <c r="HH104" s="148"/>
      <c r="HI104" s="61"/>
      <c r="HJ104" s="61"/>
      <c r="HK104" s="75"/>
      <c r="IE104" s="147">
        <v>0.20989287096151721</v>
      </c>
      <c r="IF104" s="138">
        <v>0.48558520151827045</v>
      </c>
      <c r="IG104" s="138">
        <v>0.30452194809913635</v>
      </c>
      <c r="IH104" s="138">
        <v>7.6621375977993011E-2</v>
      </c>
      <c r="II104" s="146">
        <v>5.2898060530424118E-2</v>
      </c>
      <c r="IJ104" s="147">
        <v>0.23989543949976855</v>
      </c>
      <c r="IK104" s="138">
        <v>0.45217205396586302</v>
      </c>
      <c r="IL104" s="138">
        <v>0.30793249607086182</v>
      </c>
      <c r="IM104" s="138">
        <v>9.9880993366241455E-2</v>
      </c>
      <c r="IN104" s="138">
        <v>7.5670376420021057E-2</v>
      </c>
      <c r="IO104" s="146">
        <v>3.8105737417936325E-2</v>
      </c>
      <c r="IP104" s="147">
        <v>0.24226932835264667</v>
      </c>
      <c r="IQ104" s="138">
        <v>0.45635273960448047</v>
      </c>
      <c r="IR104" s="138">
        <v>0.30137789249420166</v>
      </c>
      <c r="IS104" s="138">
        <v>8.0916419625282288E-2</v>
      </c>
      <c r="IT104" s="138">
        <v>5.8311037719249725E-2</v>
      </c>
      <c r="IU104" s="146">
        <v>3.0903125181794167E-2</v>
      </c>
      <c r="IW104">
        <v>1996</v>
      </c>
      <c r="IX104" s="76">
        <v>0.61211001873016357</v>
      </c>
      <c r="IY104" s="76">
        <v>0.5400693416595459</v>
      </c>
      <c r="IZ104" s="118">
        <v>0.32228335738182068</v>
      </c>
      <c r="JA104" s="114">
        <v>0.26852735877037048</v>
      </c>
      <c r="JB104" s="114">
        <v>0.3078705370426178</v>
      </c>
      <c r="JC104" s="114">
        <v>0.23320883512496948</v>
      </c>
      <c r="JD104" s="114">
        <v>0.10033402591943741</v>
      </c>
      <c r="JE104" s="114">
        <v>5.3824517875909805E-2</v>
      </c>
    </row>
    <row r="105" spans="1:265" x14ac:dyDescent="0.3">
      <c r="A105" s="74">
        <v>1993</v>
      </c>
      <c r="B105" s="123">
        <v>151.6062</v>
      </c>
      <c r="C105" s="123">
        <v>157.13076590000003</v>
      </c>
      <c r="D105" s="121">
        <f t="shared" si="47"/>
        <v>1.0364402372726182</v>
      </c>
      <c r="E105" s="122">
        <v>0.60733393271998848</v>
      </c>
      <c r="F105" s="122">
        <v>9.0741270088960643E-2</v>
      </c>
      <c r="G105" s="122">
        <v>0.16036387620506007</v>
      </c>
      <c r="H105" s="122">
        <v>0.37378864603998307</v>
      </c>
      <c r="I105" s="122">
        <v>0.13114107470538802</v>
      </c>
      <c r="J105" s="121">
        <v>0.24264757133459502</v>
      </c>
      <c r="K105" s="120">
        <f t="shared" si="48"/>
        <v>-0.19578748778137403</v>
      </c>
      <c r="L105">
        <v>1993</v>
      </c>
      <c r="M105" s="119">
        <v>577.21164067301606</v>
      </c>
      <c r="N105" s="119">
        <v>163.85469999999998</v>
      </c>
      <c r="O105" s="119">
        <v>74.593640673016182</v>
      </c>
      <c r="P105" s="78">
        <f t="shared" si="17"/>
        <v>0</v>
      </c>
      <c r="Q105" s="118">
        <f t="shared" si="18"/>
        <v>0.18045817871490177</v>
      </c>
      <c r="R105" s="78">
        <f>0</f>
        <v>0</v>
      </c>
      <c r="S105" s="78">
        <f t="shared" si="19"/>
        <v>0</v>
      </c>
      <c r="T105" s="78">
        <f t="shared" si="20"/>
        <v>0</v>
      </c>
      <c r="U105" s="78">
        <f t="shared" si="21"/>
        <v>0</v>
      </c>
      <c r="V105" s="144">
        <f t="shared" si="22"/>
        <v>0</v>
      </c>
      <c r="W105" s="117">
        <f t="shared" si="23"/>
        <v>0.12923100543509766</v>
      </c>
      <c r="X105" s="117">
        <f t="shared" si="24"/>
        <v>0.28387282662724717</v>
      </c>
      <c r="Y105" s="116">
        <f t="shared" si="25"/>
        <v>0.5868961679376552</v>
      </c>
      <c r="Z105" s="114">
        <f t="shared" si="26"/>
        <v>1</v>
      </c>
      <c r="AA105" s="74">
        <v>1993</v>
      </c>
      <c r="AB105" s="114">
        <v>0.17071503400802612</v>
      </c>
      <c r="AC105" s="114">
        <v>0.50507968664169312</v>
      </c>
      <c r="AD105" s="114">
        <v>0.32420530915260315</v>
      </c>
      <c r="AE105" s="114">
        <v>7.9437330365180969E-2</v>
      </c>
      <c r="AF105" s="115">
        <v>0.20338538289070129</v>
      </c>
      <c r="AG105" s="115">
        <v>0.47872248291969299</v>
      </c>
      <c r="AH105" s="115">
        <v>0.31789213418960571</v>
      </c>
      <c r="AI105" s="115">
        <v>7.4148252606391907E-2</v>
      </c>
      <c r="AJ105" s="115">
        <v>0.17931108176708221</v>
      </c>
      <c r="AK105" s="115">
        <v>0.48061332106590271</v>
      </c>
      <c r="AL105" s="115">
        <v>0.34007561206817627</v>
      </c>
      <c r="AM105" s="115">
        <v>9.6756905317306519E-2</v>
      </c>
      <c r="AN105" s="115">
        <v>3.5238958895206451E-2</v>
      </c>
      <c r="AO105" s="114">
        <v>0.2131761908531189</v>
      </c>
      <c r="AP105" s="114">
        <v>0.46938839554786682</v>
      </c>
      <c r="AQ105" s="114">
        <v>0.31743541359901428</v>
      </c>
      <c r="AR105" s="114">
        <v>9.0859159827232361E-2</v>
      </c>
      <c r="AS105" s="114">
        <f t="shared" si="46"/>
        <v>0.22657625377178192</v>
      </c>
      <c r="AT105" s="114">
        <v>3.4046139568090439E-2</v>
      </c>
      <c r="AU105" s="111">
        <v>29131.997040783812</v>
      </c>
      <c r="AV105" s="57">
        <v>0.15894609689712524</v>
      </c>
      <c r="AW105" s="57">
        <v>0.44548815488815308</v>
      </c>
      <c r="AX105" s="57">
        <v>0.39556574821472168</v>
      </c>
      <c r="AY105" s="57">
        <v>0.14641934633255005</v>
      </c>
      <c r="AZ105" s="57">
        <f t="shared" si="44"/>
        <v>0.24914640188217163</v>
      </c>
      <c r="BA105" s="112">
        <v>47770.782755882319</v>
      </c>
      <c r="BB105" s="111">
        <f>DataG10.6!BA105*$BF$26</f>
        <v>39117.20100121975</v>
      </c>
      <c r="BC105" s="57">
        <f t="shared" si="45"/>
        <v>0.74473623610941442</v>
      </c>
      <c r="BD105" s="110">
        <v>1.0477982273823401</v>
      </c>
      <c r="BI105" s="138"/>
      <c r="BJ105" s="74">
        <v>1993</v>
      </c>
      <c r="BK105" s="103">
        <v>1.4245648635551333E-3</v>
      </c>
      <c r="BL105" s="103">
        <v>6.6335439682006836E-2</v>
      </c>
      <c r="BM105" s="103">
        <v>0.33875444531440735</v>
      </c>
      <c r="BN105" s="103">
        <v>0.5949101448059082</v>
      </c>
      <c r="BO105" s="103">
        <v>0.25750285387039185</v>
      </c>
      <c r="BP105" s="103">
        <v>0.12368768453598022</v>
      </c>
      <c r="BQ105" s="103">
        <v>5.1084503531455994E-2</v>
      </c>
      <c r="BR105" s="103">
        <v>1.5309232287108898E-2</v>
      </c>
      <c r="BS105" s="108">
        <f t="shared" si="27"/>
        <v>0.33740729093551636</v>
      </c>
      <c r="BT105" s="107">
        <v>4.6611758880317211E-3</v>
      </c>
      <c r="BU105" s="107">
        <v>0.23306028544902802</v>
      </c>
      <c r="BV105" s="107">
        <v>0.49665334820747375</v>
      </c>
      <c r="BW105" s="107">
        <v>0.27028638124465942</v>
      </c>
      <c r="BX105" s="107">
        <v>5.2209597080945969E-2</v>
      </c>
      <c r="BY105" s="107">
        <v>1.0815217159688473E-2</v>
      </c>
      <c r="BZ105" s="103">
        <f t="shared" si="28"/>
        <v>0.21807678416371346</v>
      </c>
      <c r="CA105" s="107">
        <v>0</v>
      </c>
      <c r="CB105" s="103">
        <v>0.16513648629188538</v>
      </c>
      <c r="CC105" s="103">
        <v>0.51656264066696167</v>
      </c>
      <c r="CD105" s="103">
        <v>0.31830090284347534</v>
      </c>
      <c r="CE105" s="103">
        <v>6.8337127566337585E-2</v>
      </c>
      <c r="CF105" s="103">
        <v>1.4069105498492718E-2</v>
      </c>
      <c r="CG105" s="108">
        <f t="shared" si="29"/>
        <v>0.24996377527713776</v>
      </c>
      <c r="CH105" s="103"/>
      <c r="DF105" s="98">
        <v>0.22020764435034229</v>
      </c>
      <c r="DG105" s="97">
        <v>0.18806013766035812</v>
      </c>
      <c r="DH105" s="97">
        <v>3.214750668998418E-2</v>
      </c>
      <c r="DI105" s="97">
        <v>0.18278910359367728</v>
      </c>
      <c r="DJ105" s="97">
        <v>9.1786554529637125E-3</v>
      </c>
      <c r="DK105" s="97">
        <v>9.9514317372824818E-3</v>
      </c>
      <c r="DL105" s="97">
        <v>1.8288453974880492E-2</v>
      </c>
      <c r="DM105" s="96">
        <f t="shared" si="30"/>
        <v>2.8239885712162974E-2</v>
      </c>
      <c r="DN105" s="99">
        <v>0.46624496059567916</v>
      </c>
      <c r="DO105" s="99">
        <v>0.37949916302750342</v>
      </c>
      <c r="DP105" s="99">
        <v>8.6745797568175742E-2</v>
      </c>
      <c r="DQ105" s="99">
        <v>0.36635670065879822</v>
      </c>
      <c r="DR105" s="99">
        <v>2.2119087609547422E-2</v>
      </c>
      <c r="DS105" s="99">
        <v>2.1022827616635695E-2</v>
      </c>
      <c r="DT105" s="99">
        <v>5.6746343650510782E-2</v>
      </c>
      <c r="DU105" s="99">
        <f t="shared" si="31"/>
        <v>7.776917126714647E-2</v>
      </c>
      <c r="DV105" s="102">
        <f t="shared" si="32"/>
        <v>0.40290988764639923</v>
      </c>
      <c r="DW105" s="101">
        <f t="shared" si="33"/>
        <v>0.22268083250350901</v>
      </c>
      <c r="DX105" s="101">
        <f t="shared" si="34"/>
        <v>0.1802290551428902</v>
      </c>
      <c r="DY105" s="101">
        <f t="shared" si="35"/>
        <v>0.18708486668765545</v>
      </c>
      <c r="DZ105" s="101">
        <f t="shared" si="36"/>
        <v>5.600797337014625E-2</v>
      </c>
      <c r="EA105" s="101">
        <f t="shared" si="37"/>
        <v>1.6080717947476807E-2</v>
      </c>
      <c r="EB105" s="101">
        <f t="shared" si="38"/>
        <v>0.14373633266964558</v>
      </c>
      <c r="EC105" s="100">
        <f t="shared" si="39"/>
        <v>0.1598170506171224</v>
      </c>
      <c r="ED105" s="99">
        <v>0.31354740796852831</v>
      </c>
      <c r="EE105" s="99">
        <v>0.19020653346878758</v>
      </c>
      <c r="EF105" s="99">
        <v>0.12334087449974072</v>
      </c>
      <c r="EG105" s="99">
        <v>0.16461127903312445</v>
      </c>
      <c r="EH105" s="99">
        <v>4.0610446326096686E-2</v>
      </c>
      <c r="EI105" s="99">
        <v>1.3351664996072189E-2</v>
      </c>
      <c r="EJ105" s="99">
        <v>9.4974021173893114E-2</v>
      </c>
      <c r="EK105" s="99">
        <f t="shared" si="40"/>
        <v>0.1083256861699653</v>
      </c>
      <c r="EL105" s="98">
        <v>8.9362479677870907E-2</v>
      </c>
      <c r="EM105" s="97">
        <v>3.2474299034721425E-2</v>
      </c>
      <c r="EN105" s="97">
        <v>5.6888180643149475E-2</v>
      </c>
      <c r="EO105" s="97">
        <v>2.2473587654531002E-2</v>
      </c>
      <c r="EP105" s="97">
        <v>1.539752704404956E-2</v>
      </c>
      <c r="EQ105" s="97">
        <v>2.7290529514046175E-3</v>
      </c>
      <c r="ER105" s="97">
        <v>4.8762311495752476E-2</v>
      </c>
      <c r="ES105" s="96">
        <f t="shared" si="41"/>
        <v>5.1491364447157094E-2</v>
      </c>
      <c r="ET105" s="98">
        <v>3.4351220523284223E-2</v>
      </c>
      <c r="EU105" s="97">
        <v>5.1486933646195639E-3</v>
      </c>
      <c r="EV105" s="97">
        <v>2.9202527158664657E-2</v>
      </c>
      <c r="EW105" s="97">
        <v>3.4322533756494522E-3</v>
      </c>
      <c r="EX105" s="97">
        <v>2.5634341073387532E-3</v>
      </c>
      <c r="EY105" s="97">
        <v>5.395776414078671E-4</v>
      </c>
      <c r="EZ105" s="97">
        <v>2.7815955495688799E-2</v>
      </c>
      <c r="FA105" s="96">
        <f t="shared" si="42"/>
        <v>2.8355533137096666E-2</v>
      </c>
      <c r="FB105" s="98">
        <v>5.5011257529258728E-2</v>
      </c>
      <c r="FC105" s="97">
        <v>2.7325605973601341E-2</v>
      </c>
      <c r="FD105" s="97">
        <v>2.7685653418302536E-2</v>
      </c>
      <c r="FE105" s="97">
        <v>1.9041333347558975E-2</v>
      </c>
      <c r="FF105" s="97">
        <v>1.2834092602133751E-2</v>
      </c>
      <c r="FG105" s="97">
        <v>2.1894753444939852E-3</v>
      </c>
      <c r="FH105" s="97">
        <v>2.0946355536580086E-2</v>
      </c>
      <c r="FI105" s="96">
        <f t="shared" si="43"/>
        <v>2.3135830881074071E-2</v>
      </c>
      <c r="FJ105" s="74"/>
      <c r="FK105" s="61">
        <v>1993</v>
      </c>
      <c r="FL105" s="134">
        <v>0.22020764435034229</v>
      </c>
      <c r="FM105" s="133">
        <v>0.18806013766035812</v>
      </c>
      <c r="FN105" s="133">
        <v>3.214750668998418E-2</v>
      </c>
      <c r="FO105" s="134">
        <v>0.46624496059567916</v>
      </c>
      <c r="FP105" s="133">
        <v>0.37949916302750342</v>
      </c>
      <c r="FQ105" s="132">
        <v>8.6745797568175742E-2</v>
      </c>
      <c r="FR105" s="133">
        <v>0.31354740796852831</v>
      </c>
      <c r="FS105" s="133">
        <v>0.19020653346878758</v>
      </c>
      <c r="FT105" s="133">
        <v>0.12334087449974072</v>
      </c>
      <c r="FU105" s="134">
        <v>8.9362479677870907E-2</v>
      </c>
      <c r="FV105" s="133">
        <v>3.2474299034721425E-2</v>
      </c>
      <c r="FW105" s="132">
        <v>5.6888180643149475E-2</v>
      </c>
      <c r="FX105" s="133">
        <v>3.4351220523284223E-2</v>
      </c>
      <c r="FY105" s="133">
        <v>5.1486933646195639E-3</v>
      </c>
      <c r="FZ105" s="132">
        <v>2.9202527158664657E-2</v>
      </c>
      <c r="GA105" s="133"/>
      <c r="GB105" s="133"/>
      <c r="GC105" s="143"/>
      <c r="GD105" s="127"/>
      <c r="GE105" s="127"/>
      <c r="GF105" s="127"/>
      <c r="GG105" s="127"/>
      <c r="GH105" s="127"/>
      <c r="GI105" s="127"/>
      <c r="GJ105" s="142"/>
      <c r="GK105" s="74">
        <v>1993</v>
      </c>
      <c r="GL105" s="84"/>
      <c r="GM105" s="140"/>
      <c r="GN105" s="140"/>
      <c r="GO105" s="140"/>
      <c r="GP105" s="139"/>
      <c r="GQ105" s="116"/>
      <c r="GR105" s="116"/>
      <c r="GS105" s="116"/>
      <c r="GT105" s="116"/>
      <c r="GU105" s="116"/>
      <c r="GZ105" s="138"/>
      <c r="HA105" s="138"/>
      <c r="HB105" s="138"/>
      <c r="HC105" s="138"/>
      <c r="HH105" s="148"/>
      <c r="HI105" s="61"/>
      <c r="HJ105" s="61"/>
      <c r="HK105" s="75"/>
      <c r="IE105" s="147">
        <v>0.21042680115987664</v>
      </c>
      <c r="IF105" s="138">
        <v>0.49347788824812061</v>
      </c>
      <c r="IG105" s="138">
        <v>0.29609531164169312</v>
      </c>
      <c r="IH105" s="138">
        <v>7.6562739908695221E-2</v>
      </c>
      <c r="II105" s="146">
        <v>5.4784350097179413E-2</v>
      </c>
      <c r="IJ105" s="147">
        <v>0.23398199749144322</v>
      </c>
      <c r="IK105" s="138">
        <v>0.45102060631950419</v>
      </c>
      <c r="IL105" s="138">
        <v>0.31499743461608887</v>
      </c>
      <c r="IM105" s="138">
        <v>0.10062825679779053</v>
      </c>
      <c r="IN105" s="138">
        <v>7.6249308884143829E-2</v>
      </c>
      <c r="IO105" s="146">
        <v>4.1163075715303421E-2</v>
      </c>
      <c r="IP105" s="147">
        <v>0.24897825216640704</v>
      </c>
      <c r="IQ105" s="138">
        <v>0.46063058053277028</v>
      </c>
      <c r="IR105" s="138">
        <v>0.29039111733436584</v>
      </c>
      <c r="IS105" s="138">
        <v>7.7971905469894409E-2</v>
      </c>
      <c r="IT105" s="138">
        <v>5.6848641484975815E-2</v>
      </c>
      <c r="IU105" s="146">
        <v>3.0464619398117065E-2</v>
      </c>
      <c r="IW105">
        <v>1997</v>
      </c>
      <c r="IX105" s="76">
        <v>0.6158173680305481</v>
      </c>
      <c r="IY105" s="76">
        <v>0.55238479375839233</v>
      </c>
      <c r="IZ105" s="118">
        <v>0.32491463422775269</v>
      </c>
      <c r="JA105" s="114">
        <v>0.26658496260643005</v>
      </c>
      <c r="JB105" s="114">
        <v>0.31967797875404358</v>
      </c>
      <c r="JC105" s="114">
        <v>0.2530817985534668</v>
      </c>
      <c r="JD105" s="114">
        <v>0.10437806695699692</v>
      </c>
      <c r="JE105" s="114">
        <v>5.3219035267829895E-2</v>
      </c>
    </row>
    <row r="106" spans="1:265" x14ac:dyDescent="0.3">
      <c r="A106" s="74">
        <v>1994</v>
      </c>
      <c r="B106" s="123">
        <v>163.77880000000002</v>
      </c>
      <c r="C106" s="123">
        <v>160.51578709999998</v>
      </c>
      <c r="D106" s="121">
        <f t="shared" si="47"/>
        <v>0.98007670773018218</v>
      </c>
      <c r="E106" s="122">
        <v>0.55234231177319959</v>
      </c>
      <c r="F106" s="122">
        <v>9.0512409012103695E-2</v>
      </c>
      <c r="G106" s="122">
        <v>0.16968917633414832</v>
      </c>
      <c r="H106" s="122">
        <v>0.37336472173785301</v>
      </c>
      <c r="I106" s="122">
        <v>0.12498870427674395</v>
      </c>
      <c r="J106" s="121">
        <v>0.24837601746110907</v>
      </c>
      <c r="K106" s="120">
        <f t="shared" si="48"/>
        <v>-0.2058319111271224</v>
      </c>
      <c r="L106">
        <v>1994</v>
      </c>
      <c r="M106" s="119">
        <v>590.08609498153976</v>
      </c>
      <c r="N106" s="119">
        <v>167.25890000000001</v>
      </c>
      <c r="O106" s="119">
        <v>76.677394981539706</v>
      </c>
      <c r="P106" s="78">
        <f t="shared" si="17"/>
        <v>0</v>
      </c>
      <c r="Q106" s="118">
        <f t="shared" si="18"/>
        <v>0.18134452062594361</v>
      </c>
      <c r="R106" s="78">
        <f>0</f>
        <v>0</v>
      </c>
      <c r="S106" s="78">
        <f t="shared" si="19"/>
        <v>0</v>
      </c>
      <c r="T106" s="78">
        <f t="shared" si="20"/>
        <v>0</v>
      </c>
      <c r="U106" s="78">
        <f t="shared" si="21"/>
        <v>0</v>
      </c>
      <c r="V106" s="144">
        <f t="shared" si="22"/>
        <v>0</v>
      </c>
      <c r="W106" s="117">
        <f t="shared" si="23"/>
        <v>0.12994272468653659</v>
      </c>
      <c r="X106" s="117">
        <f t="shared" si="24"/>
        <v>0.28344829919307374</v>
      </c>
      <c r="Y106" s="116">
        <f t="shared" si="25"/>
        <v>0.58660897612038965</v>
      </c>
      <c r="Z106" s="114">
        <f t="shared" si="26"/>
        <v>1</v>
      </c>
      <c r="AA106" s="74">
        <v>1994</v>
      </c>
      <c r="AB106" s="114">
        <v>0.1718771755695343</v>
      </c>
      <c r="AC106" s="114">
        <v>0.50183612108230591</v>
      </c>
      <c r="AD106" s="114">
        <v>0.3262866735458374</v>
      </c>
      <c r="AE106" s="114">
        <v>8.2029826939105988E-2</v>
      </c>
      <c r="AF106" s="115">
        <v>0.20318605005741119</v>
      </c>
      <c r="AG106" s="115">
        <v>0.47705572843551636</v>
      </c>
      <c r="AH106" s="115">
        <v>0.31975823640823364</v>
      </c>
      <c r="AI106" s="115">
        <v>7.7663913369178772E-2</v>
      </c>
      <c r="AJ106" s="115">
        <v>0.18096476793289185</v>
      </c>
      <c r="AK106" s="115">
        <v>0.47742146253585815</v>
      </c>
      <c r="AL106" s="115">
        <v>0.34161373972892761</v>
      </c>
      <c r="AM106" s="115">
        <v>0.10112355649471283</v>
      </c>
      <c r="AN106" s="115">
        <v>3.6926440894603729E-2</v>
      </c>
      <c r="AO106" s="114">
        <v>0.21164822578430176</v>
      </c>
      <c r="AP106" s="114">
        <v>0.47080329060554504</v>
      </c>
      <c r="AQ106" s="114">
        <v>0.3175484836101532</v>
      </c>
      <c r="AR106" s="114">
        <v>9.1785773634910583E-2</v>
      </c>
      <c r="AS106" s="114">
        <f t="shared" si="46"/>
        <v>0.22576270997524261</v>
      </c>
      <c r="AT106" s="114">
        <v>3.5064008086919785E-2</v>
      </c>
      <c r="AU106" s="111">
        <v>29546.532524679929</v>
      </c>
      <c r="AV106" s="57">
        <v>0.15776264667510986</v>
      </c>
      <c r="AW106" s="57">
        <v>0.44365590810775757</v>
      </c>
      <c r="AX106" s="57">
        <v>0.39858144521713257</v>
      </c>
      <c r="AY106" s="57">
        <v>0.14685395359992981</v>
      </c>
      <c r="AZ106" s="57">
        <f t="shared" si="44"/>
        <v>0.25172749161720276</v>
      </c>
      <c r="BA106" s="112">
        <v>49325.883520559575</v>
      </c>
      <c r="BB106" s="111">
        <f>DataG10.6!BA106*$BF$26</f>
        <v>40390.598372577253</v>
      </c>
      <c r="BC106" s="57">
        <f t="shared" si="45"/>
        <v>0.73152004959501216</v>
      </c>
      <c r="BD106" s="110">
        <v>1.0662820848593904</v>
      </c>
      <c r="BI106" s="138"/>
      <c r="BJ106" s="74">
        <v>1994</v>
      </c>
      <c r="BK106" s="103">
        <v>1.2446503387764096E-3</v>
      </c>
      <c r="BL106" s="103">
        <v>6.6657230257987976E-2</v>
      </c>
      <c r="BM106" s="103">
        <v>0.34405228495597839</v>
      </c>
      <c r="BN106" s="103">
        <v>0.58929049968719482</v>
      </c>
      <c r="BO106" s="103">
        <v>0.26359054446220398</v>
      </c>
      <c r="BP106" s="103">
        <v>0.1297161728143692</v>
      </c>
      <c r="BQ106" s="103">
        <v>5.1865067332983017E-2</v>
      </c>
      <c r="BR106" s="103">
        <v>1.5708094462752342E-2</v>
      </c>
      <c r="BS106" s="108">
        <f t="shared" si="27"/>
        <v>0.32569995522499084</v>
      </c>
      <c r="BT106" s="107">
        <v>4.3215882033109665E-3</v>
      </c>
      <c r="BU106" s="107">
        <v>0.23392465710639954</v>
      </c>
      <c r="BV106" s="107">
        <v>0.49618342518806458</v>
      </c>
      <c r="BW106" s="107">
        <v>0.26989194750785828</v>
      </c>
      <c r="BX106" s="107">
        <v>5.431235209107399E-2</v>
      </c>
      <c r="BY106" s="107">
        <v>1.1572977527976036E-2</v>
      </c>
      <c r="BZ106" s="103">
        <f t="shared" si="28"/>
        <v>0.21557959541678429</v>
      </c>
      <c r="CA106" s="107">
        <v>0</v>
      </c>
      <c r="CB106" s="103">
        <v>0.16715195775032043</v>
      </c>
      <c r="CC106" s="103">
        <v>0.51654970645904541</v>
      </c>
      <c r="CD106" s="103">
        <v>0.31629833579063416</v>
      </c>
      <c r="CE106" s="103">
        <v>7.0201285183429718E-2</v>
      </c>
      <c r="CF106" s="103">
        <v>1.535862497985363E-2</v>
      </c>
      <c r="CG106" s="108">
        <f t="shared" si="29"/>
        <v>0.24609705060720444</v>
      </c>
      <c r="CH106" s="103"/>
      <c r="DF106" s="98">
        <v>0.22002182399019918</v>
      </c>
      <c r="DG106" s="97">
        <v>0.18767447396657913</v>
      </c>
      <c r="DH106" s="97">
        <v>3.2347350023620033E-2</v>
      </c>
      <c r="DI106" s="97">
        <v>0.18283706437796354</v>
      </c>
      <c r="DJ106" s="97">
        <v>8.3337814831708351E-3</v>
      </c>
      <c r="DK106" s="97">
        <v>1.117006743034922E-2</v>
      </c>
      <c r="DL106" s="97">
        <v>1.7680912286320922E-2</v>
      </c>
      <c r="DM106" s="96">
        <f t="shared" si="30"/>
        <v>2.8850979716670142E-2</v>
      </c>
      <c r="DN106" s="99">
        <v>0.46482405482899414</v>
      </c>
      <c r="DO106" s="99">
        <v>0.37712214577097913</v>
      </c>
      <c r="DP106" s="99">
        <v>8.7701909058014976E-2</v>
      </c>
      <c r="DQ106" s="99">
        <v>0.36383884400129318</v>
      </c>
      <c r="DR106" s="99">
        <v>2.2233930815449408E-2</v>
      </c>
      <c r="DS106" s="99">
        <v>2.478188211406307E-2</v>
      </c>
      <c r="DT106" s="99">
        <v>5.3969395319834634E-2</v>
      </c>
      <c r="DU106" s="99">
        <f t="shared" si="31"/>
        <v>7.8751277433897704E-2</v>
      </c>
      <c r="DV106" s="102">
        <f t="shared" si="32"/>
        <v>0.40897352221634697</v>
      </c>
      <c r="DW106" s="101">
        <f t="shared" si="33"/>
        <v>0.22520063131320844</v>
      </c>
      <c r="DX106" s="101">
        <f t="shared" si="34"/>
        <v>0.18377289090313853</v>
      </c>
      <c r="DY106" s="101">
        <f t="shared" si="35"/>
        <v>0.18792671989649534</v>
      </c>
      <c r="DZ106" s="101">
        <f t="shared" si="36"/>
        <v>5.8368322415219637E-2</v>
      </c>
      <c r="EA106" s="101">
        <f t="shared" si="37"/>
        <v>1.897873919455776E-2</v>
      </c>
      <c r="EB106" s="101">
        <f t="shared" si="38"/>
        <v>0.14369974459187454</v>
      </c>
      <c r="EC106" s="100">
        <f t="shared" si="39"/>
        <v>0.16267848378643229</v>
      </c>
      <c r="ED106" s="99">
        <v>0.31515415036187922</v>
      </c>
      <c r="EE106" s="99">
        <v>0.19077872792690093</v>
      </c>
      <c r="EF106" s="99">
        <v>0.12437542243497826</v>
      </c>
      <c r="EG106" s="99">
        <v>0.16400783648714423</v>
      </c>
      <c r="EH106" s="99">
        <v>4.225241572524234E-2</v>
      </c>
      <c r="EI106" s="99">
        <v>1.5722279187385394E-2</v>
      </c>
      <c r="EJ106" s="99">
        <v>9.3171623746318641E-2</v>
      </c>
      <c r="EK106" s="99">
        <f t="shared" si="40"/>
        <v>0.10889390293370403</v>
      </c>
      <c r="EL106" s="98">
        <v>9.3819371854467787E-2</v>
      </c>
      <c r="EM106" s="97">
        <v>3.4421903386307524E-2</v>
      </c>
      <c r="EN106" s="97">
        <v>5.9397468468160269E-2</v>
      </c>
      <c r="EO106" s="97">
        <v>2.391888340935111E-2</v>
      </c>
      <c r="EP106" s="97">
        <v>1.6115906689977293E-2</v>
      </c>
      <c r="EQ106" s="97">
        <v>3.2564600071723648E-3</v>
      </c>
      <c r="ER106" s="97">
        <v>5.0528120845555899E-2</v>
      </c>
      <c r="ES106" s="96">
        <f t="shared" si="41"/>
        <v>5.3784580852728262E-2</v>
      </c>
      <c r="ET106" s="98">
        <v>3.6080421055970022E-2</v>
      </c>
      <c r="EU106" s="97">
        <v>5.2594262057300036E-3</v>
      </c>
      <c r="EV106" s="97">
        <v>3.0820994850240022E-2</v>
      </c>
      <c r="EW106" s="97">
        <v>3.6719436757266521E-3</v>
      </c>
      <c r="EX106" s="97">
        <v>2.3691007556677929E-3</v>
      </c>
      <c r="EY106" s="97">
        <v>5.9180821985157497E-4</v>
      </c>
      <c r="EZ106" s="97">
        <v>2.9447568323051575E-2</v>
      </c>
      <c r="FA106" s="96">
        <f t="shared" si="42"/>
        <v>3.0039376542903149E-2</v>
      </c>
      <c r="FB106" s="98">
        <v>5.7738952338695526E-2</v>
      </c>
      <c r="FC106" s="97">
        <v>2.916247770190239E-2</v>
      </c>
      <c r="FD106" s="97">
        <v>2.8576472774147987E-2</v>
      </c>
      <c r="FE106" s="97">
        <v>2.0246939733624458E-2</v>
      </c>
      <c r="FF106" s="97">
        <v>1.3746805489063263E-2</v>
      </c>
      <c r="FG106" s="97">
        <v>2.6646517217159271E-3</v>
      </c>
      <c r="FH106" s="97">
        <v>2.1080551669001579E-2</v>
      </c>
      <c r="FI106" s="96">
        <f t="shared" si="43"/>
        <v>2.3745203390717506E-2</v>
      </c>
      <c r="FJ106" s="74"/>
      <c r="FK106" s="61">
        <v>1994</v>
      </c>
      <c r="FL106" s="134">
        <v>0.22002182399019918</v>
      </c>
      <c r="FM106" s="133">
        <v>0.18767447396657913</v>
      </c>
      <c r="FN106" s="133">
        <v>3.2347350023620033E-2</v>
      </c>
      <c r="FO106" s="134">
        <v>0.46482405482899414</v>
      </c>
      <c r="FP106" s="133">
        <v>0.37712214577097913</v>
      </c>
      <c r="FQ106" s="132">
        <v>8.7701909058014976E-2</v>
      </c>
      <c r="FR106" s="133">
        <v>0.31515415036187922</v>
      </c>
      <c r="FS106" s="133">
        <v>0.19077872792690093</v>
      </c>
      <c r="FT106" s="133">
        <v>0.12437542243497826</v>
      </c>
      <c r="FU106" s="134">
        <v>9.3819371854467787E-2</v>
      </c>
      <c r="FV106" s="133">
        <v>3.4421903386307524E-2</v>
      </c>
      <c r="FW106" s="132">
        <v>5.9397468468160269E-2</v>
      </c>
      <c r="FX106" s="133">
        <v>3.6080421055970022E-2</v>
      </c>
      <c r="FY106" s="133">
        <v>5.2594262057300036E-3</v>
      </c>
      <c r="FZ106" s="132">
        <v>3.0820994850240022E-2</v>
      </c>
      <c r="GA106" s="133"/>
      <c r="GB106" s="133"/>
      <c r="GC106" s="143">
        <v>1.800183892250061</v>
      </c>
      <c r="GD106" s="127">
        <v>1.2992753982543945</v>
      </c>
      <c r="GE106" s="127">
        <v>1.7324883937835693</v>
      </c>
      <c r="GF106" s="127">
        <v>1.8954813480377197</v>
      </c>
      <c r="GG106" s="127">
        <v>2.1879773139953613</v>
      </c>
      <c r="GH106" s="127">
        <v>2.1424577236175537</v>
      </c>
      <c r="GI106" s="127">
        <v>1.9130311012268066</v>
      </c>
      <c r="GJ106" s="142">
        <v>1.600042462348938</v>
      </c>
      <c r="GK106" s="74">
        <v>1994</v>
      </c>
      <c r="GL106" s="141">
        <f t="shared" ref="GL106:GL124" si="49">1-GM106</f>
        <v>0.611207515001297</v>
      </c>
      <c r="GM106" s="140">
        <v>0.388792484998703</v>
      </c>
      <c r="GN106" s="140">
        <v>0.24543957412242889</v>
      </c>
      <c r="GO106" s="140">
        <v>9.68923419713974E-2</v>
      </c>
      <c r="GP106" s="139">
        <v>6.7989811301231384E-2</v>
      </c>
      <c r="GQ106" s="116"/>
      <c r="GR106" s="116"/>
      <c r="GS106" s="116"/>
      <c r="GT106" s="116"/>
      <c r="GU106" s="116"/>
      <c r="GZ106" s="138"/>
      <c r="HA106" s="138"/>
      <c r="HB106" s="138"/>
      <c r="HC106" s="138"/>
      <c r="HH106" s="128">
        <v>0.72489583492279097</v>
      </c>
      <c r="HI106" s="127">
        <v>0.50211249272088643</v>
      </c>
      <c r="HJ106" s="126">
        <f t="shared" ref="HJ106:HJ126" si="50">HH106*HI106</f>
        <v>0.36397925463607078</v>
      </c>
      <c r="HK106" s="125">
        <v>0.92814837396144867</v>
      </c>
      <c r="IE106" s="147">
        <v>0.2035092421868944</v>
      </c>
      <c r="IF106" s="138">
        <v>0.49758603167954402</v>
      </c>
      <c r="IG106" s="138">
        <v>0.29890468716621399</v>
      </c>
      <c r="IH106" s="138">
        <v>8.1289492547512054E-2</v>
      </c>
      <c r="II106" s="146">
        <v>5.7647731155157089E-2</v>
      </c>
      <c r="IJ106" s="147">
        <v>0.23483641442875353</v>
      </c>
      <c r="IK106" s="138">
        <v>0.44599432739670197</v>
      </c>
      <c r="IL106" s="138">
        <v>0.31916922330856323</v>
      </c>
      <c r="IM106" s="138">
        <v>0.10675131529569626</v>
      </c>
      <c r="IN106" s="138">
        <v>8.0182962119579315E-2</v>
      </c>
      <c r="IO106" s="146">
        <v>4.1960477828979492E-2</v>
      </c>
      <c r="IP106" s="147">
        <v>0.25420888691601939</v>
      </c>
      <c r="IQ106" s="138">
        <v>0.45806608945786498</v>
      </c>
      <c r="IR106" s="138">
        <v>0.28772500157356262</v>
      </c>
      <c r="IS106" s="138">
        <v>7.9958111047744751E-2</v>
      </c>
      <c r="IT106" s="138">
        <v>5.8708060532808304E-2</v>
      </c>
      <c r="IU106" s="146">
        <v>3.168158233165741E-2</v>
      </c>
      <c r="IW106">
        <v>1998</v>
      </c>
      <c r="IX106" s="76">
        <v>0.62648725509643555</v>
      </c>
      <c r="IY106" s="76">
        <v>0.56328427791595459</v>
      </c>
      <c r="IZ106" s="118">
        <v>0.32765904068946838</v>
      </c>
      <c r="JA106" s="114">
        <v>0.26667219400405884</v>
      </c>
      <c r="JB106" s="114">
        <v>0.33183944225311279</v>
      </c>
      <c r="JC106" s="114">
        <v>0.26698577404022217</v>
      </c>
      <c r="JD106" s="114">
        <v>0.10673877596855164</v>
      </c>
      <c r="JE106" s="114">
        <v>5.3994089365005493E-2</v>
      </c>
    </row>
    <row r="107" spans="1:265" x14ac:dyDescent="0.3">
      <c r="A107" s="74">
        <v>1995</v>
      </c>
      <c r="B107" s="123">
        <v>172.32000000000002</v>
      </c>
      <c r="C107" s="123">
        <v>168.2955389</v>
      </c>
      <c r="D107" s="121">
        <f t="shared" si="47"/>
        <v>0.97664542072887639</v>
      </c>
      <c r="E107" s="122">
        <v>0.54150572551697329</v>
      </c>
      <c r="F107" s="122">
        <v>9.0985063927293192E-2</v>
      </c>
      <c r="G107" s="122">
        <v>0.13971315080125163</v>
      </c>
      <c r="H107" s="122">
        <v>0.3813287620642708</v>
      </c>
      <c r="I107" s="122">
        <v>0.13187732126276697</v>
      </c>
      <c r="J107" s="121">
        <v>0.24945144080150383</v>
      </c>
      <c r="K107" s="120">
        <f t="shared" si="48"/>
        <v>-0.17688728158091255</v>
      </c>
      <c r="L107">
        <v>1995</v>
      </c>
      <c r="M107" s="119">
        <v>611.01449211355634</v>
      </c>
      <c r="N107" s="119">
        <v>171.99180000000001</v>
      </c>
      <c r="O107" s="119">
        <v>80.09399211355634</v>
      </c>
      <c r="P107" s="78">
        <f t="shared" si="17"/>
        <v>0</v>
      </c>
      <c r="Q107" s="118">
        <f t="shared" si="18"/>
        <v>0.18243702102951767</v>
      </c>
      <c r="R107" s="78">
        <f>0</f>
        <v>0</v>
      </c>
      <c r="S107" s="78">
        <f t="shared" si="19"/>
        <v>0</v>
      </c>
      <c r="T107" s="78">
        <f t="shared" si="20"/>
        <v>0</v>
      </c>
      <c r="U107" s="78">
        <f t="shared" si="21"/>
        <v>0</v>
      </c>
      <c r="V107" s="144">
        <f t="shared" si="22"/>
        <v>0</v>
      </c>
      <c r="W107" s="117">
        <f t="shared" si="23"/>
        <v>0.13108362100627716</v>
      </c>
      <c r="X107" s="117">
        <f t="shared" si="24"/>
        <v>0.28148563122466091</v>
      </c>
      <c r="Y107" s="116">
        <f t="shared" si="25"/>
        <v>0.5874307477690619</v>
      </c>
      <c r="Z107" s="114">
        <f t="shared" si="26"/>
        <v>1</v>
      </c>
      <c r="AA107" s="74">
        <v>1995</v>
      </c>
      <c r="AB107" s="114">
        <v>0.17242828011512756</v>
      </c>
      <c r="AC107" s="114">
        <v>0.5024760365486145</v>
      </c>
      <c r="AD107" s="114">
        <v>0.32509568333625793</v>
      </c>
      <c r="AE107" s="114">
        <v>8.133697509765625E-2</v>
      </c>
      <c r="AF107" s="115">
        <v>0.2027377188205719</v>
      </c>
      <c r="AG107" s="115">
        <v>0.47743821144104004</v>
      </c>
      <c r="AH107" s="115">
        <v>0.31982406973838806</v>
      </c>
      <c r="AI107" s="115">
        <v>7.7434159815311432E-2</v>
      </c>
      <c r="AJ107" s="115">
        <v>0.18116471171379089</v>
      </c>
      <c r="AK107" s="115">
        <v>0.47824317216873169</v>
      </c>
      <c r="AL107" s="115">
        <v>0.3405921459197998</v>
      </c>
      <c r="AM107" s="115">
        <v>0.10172154754400253</v>
      </c>
      <c r="AN107" s="115">
        <v>3.7094555795192719E-2</v>
      </c>
      <c r="AO107" s="114">
        <v>0.20878490805625916</v>
      </c>
      <c r="AP107" s="114">
        <v>0.4740733802318573</v>
      </c>
      <c r="AQ107" s="114">
        <v>0.31714171171188354</v>
      </c>
      <c r="AR107" s="114">
        <v>9.2258580029010773E-2</v>
      </c>
      <c r="AS107" s="114">
        <f t="shared" si="46"/>
        <v>0.22488313168287277</v>
      </c>
      <c r="AT107" s="114">
        <v>3.462638333439827E-2</v>
      </c>
      <c r="AU107" s="111">
        <v>30015.120312831961</v>
      </c>
      <c r="AV107" s="57">
        <v>0.15379762649536133</v>
      </c>
      <c r="AW107" s="57">
        <v>0.43962365388870239</v>
      </c>
      <c r="AX107" s="57">
        <v>0.40657871961593628</v>
      </c>
      <c r="AY107" s="57">
        <v>0.15284636616706848</v>
      </c>
      <c r="AZ107" s="57">
        <f t="shared" si="44"/>
        <v>0.2537323534488678</v>
      </c>
      <c r="BA107" s="112">
        <v>50421.10828677901</v>
      </c>
      <c r="BB107" s="111">
        <f>DataG10.6!BA107*$BF$26</f>
        <v>41287.42536284557</v>
      </c>
      <c r="BC107" s="57">
        <f t="shared" si="45"/>
        <v>0.7269797050566994</v>
      </c>
      <c r="BD107" s="110">
        <v>1.0851326772132428</v>
      </c>
      <c r="BI107" s="138"/>
      <c r="BJ107" s="74">
        <v>1995</v>
      </c>
      <c r="BK107" s="103">
        <v>1.1230743257328868E-3</v>
      </c>
      <c r="BL107" s="103">
        <v>6.6453404724597931E-2</v>
      </c>
      <c r="BM107" s="103">
        <v>0.34524610638618469</v>
      </c>
      <c r="BN107" s="103">
        <v>0.58830052614212036</v>
      </c>
      <c r="BO107" s="103">
        <v>0.27095404267311096</v>
      </c>
      <c r="BP107" s="103">
        <v>0.13201925158500671</v>
      </c>
      <c r="BQ107" s="103">
        <v>5.252760648727417E-2</v>
      </c>
      <c r="BR107" s="103">
        <v>1.5903953462839127E-2</v>
      </c>
      <c r="BS107" s="108">
        <f t="shared" si="27"/>
        <v>0.3173464834690094</v>
      </c>
      <c r="BT107" s="107">
        <v>3.8335938006639481E-3</v>
      </c>
      <c r="BU107" s="107">
        <v>0.23329983651638031</v>
      </c>
      <c r="BV107" s="107">
        <v>0.49808186292648315</v>
      </c>
      <c r="BW107" s="107">
        <v>0.26861828565597534</v>
      </c>
      <c r="BX107" s="107">
        <v>5.3594846278429031E-2</v>
      </c>
      <c r="BY107" s="107">
        <v>1.1249406263232231E-2</v>
      </c>
      <c r="BZ107" s="103">
        <f t="shared" si="28"/>
        <v>0.21502343937754631</v>
      </c>
      <c r="CA107" s="107">
        <v>0</v>
      </c>
      <c r="CB107" s="103">
        <v>0.1682012677192688</v>
      </c>
      <c r="CC107" s="103">
        <v>0.51858419179916382</v>
      </c>
      <c r="CD107" s="103">
        <v>0.31321457028388977</v>
      </c>
      <c r="CE107" s="103">
        <v>6.8846896290779114E-2</v>
      </c>
      <c r="CF107" s="103">
        <v>1.4835122972726822E-2</v>
      </c>
      <c r="CG107" s="108">
        <f t="shared" si="29"/>
        <v>0.24436767399311066</v>
      </c>
      <c r="CH107" s="103"/>
      <c r="DF107" s="98">
        <v>0.21950711656771235</v>
      </c>
      <c r="DG107" s="97">
        <v>0.18723249083273288</v>
      </c>
      <c r="DH107" s="97">
        <v>3.2274625734979454E-2</v>
      </c>
      <c r="DI107" s="97">
        <v>0.18231921619735658</v>
      </c>
      <c r="DJ107" s="97">
        <v>8.5205192914953216E-3</v>
      </c>
      <c r="DK107" s="97">
        <v>1.2003702308539945E-2</v>
      </c>
      <c r="DL107" s="97">
        <v>1.6663680497266929E-2</v>
      </c>
      <c r="DM107" s="96">
        <f t="shared" si="30"/>
        <v>2.8667382805806874E-2</v>
      </c>
      <c r="DN107" s="99">
        <v>0.4654433397130302</v>
      </c>
      <c r="DO107" s="99">
        <v>0.37824147962184318</v>
      </c>
      <c r="DP107" s="99">
        <v>8.7201860091187078E-2</v>
      </c>
      <c r="DQ107" s="99">
        <v>0.36577724665403366</v>
      </c>
      <c r="DR107" s="99">
        <v>2.098046502988556E-2</v>
      </c>
      <c r="DS107" s="99">
        <v>2.665964355638915E-2</v>
      </c>
      <c r="DT107" s="99">
        <v>5.2025986608689553E-2</v>
      </c>
      <c r="DU107" s="99">
        <f t="shared" si="31"/>
        <v>7.8685630165078707E-2</v>
      </c>
      <c r="DV107" s="102">
        <f t="shared" si="32"/>
        <v>0.40994907049163348</v>
      </c>
      <c r="DW107" s="101">
        <f t="shared" si="33"/>
        <v>0.22513627250346135</v>
      </c>
      <c r="DX107" s="101">
        <f t="shared" si="34"/>
        <v>0.18481279798817213</v>
      </c>
      <c r="DY107" s="101">
        <f t="shared" si="35"/>
        <v>0.18872792599722743</v>
      </c>
      <c r="DZ107" s="101">
        <f t="shared" si="36"/>
        <v>5.7260675943519419E-2</v>
      </c>
      <c r="EA107" s="101">
        <f t="shared" si="37"/>
        <v>2.0224535556419697E-2</v>
      </c>
      <c r="EB107" s="101">
        <f t="shared" si="38"/>
        <v>0.1437359333225614</v>
      </c>
      <c r="EC107" s="100">
        <f t="shared" si="39"/>
        <v>0.16396046887898108</v>
      </c>
      <c r="ED107" s="99">
        <v>0.31504956754968538</v>
      </c>
      <c r="EE107" s="99">
        <v>0.19135481159572676</v>
      </c>
      <c r="EF107" s="99">
        <v>0.12369475595395862</v>
      </c>
      <c r="EG107" s="99">
        <v>0.16492347954772413</v>
      </c>
      <c r="EH107" s="99">
        <v>4.1896603893651178E-2</v>
      </c>
      <c r="EI107" s="99">
        <v>1.6739331464100188E-2</v>
      </c>
      <c r="EJ107" s="99">
        <v>9.149015321923612E-2</v>
      </c>
      <c r="EK107" s="99">
        <f t="shared" si="40"/>
        <v>0.10822948468333631</v>
      </c>
      <c r="EL107" s="98">
        <v>9.4899502941948113E-2</v>
      </c>
      <c r="EM107" s="97">
        <v>3.3781460907734595E-2</v>
      </c>
      <c r="EN107" s="97">
        <v>6.1118042034213518E-2</v>
      </c>
      <c r="EO107" s="97">
        <v>2.3804446449503303E-2</v>
      </c>
      <c r="EP107" s="97">
        <v>1.5364072049868239E-2</v>
      </c>
      <c r="EQ107" s="97">
        <v>3.4852040923195088E-3</v>
      </c>
      <c r="ER107" s="97">
        <v>5.2245780103325271E-2</v>
      </c>
      <c r="ES107" s="96">
        <f t="shared" si="41"/>
        <v>5.5730984195644782E-2</v>
      </c>
      <c r="ET107" s="98">
        <v>3.6331671694434256E-2</v>
      </c>
      <c r="EU107" s="97">
        <v>5.0567360849494373E-3</v>
      </c>
      <c r="EV107" s="97">
        <v>3.127493560948482E-2</v>
      </c>
      <c r="EW107" s="97">
        <v>3.5946432035416365E-3</v>
      </c>
      <c r="EX107" s="97">
        <v>2.1919464408136501E-3</v>
      </c>
      <c r="EY107" s="97">
        <v>6.4577920968238915E-4</v>
      </c>
      <c r="EZ107" s="97">
        <v>2.9899302776474443E-2</v>
      </c>
      <c r="FA107" s="96">
        <f t="shared" si="42"/>
        <v>3.0545081986156832E-2</v>
      </c>
      <c r="FB107" s="98">
        <v>5.8567829430103302E-2</v>
      </c>
      <c r="FC107" s="97">
        <v>2.8724724426865578E-2</v>
      </c>
      <c r="FD107" s="97">
        <v>2.9843106865882874E-2</v>
      </c>
      <c r="FE107" s="97">
        <v>2.0209804177284241E-2</v>
      </c>
      <c r="FF107" s="97">
        <v>1.3172125443816185E-2</v>
      </c>
      <c r="FG107" s="97">
        <v>2.8394248802214861E-3</v>
      </c>
      <c r="FH107" s="97">
        <v>2.2346477955579758E-2</v>
      </c>
      <c r="FI107" s="96">
        <f t="shared" si="43"/>
        <v>2.5185902835801244E-2</v>
      </c>
      <c r="FJ107" s="74"/>
      <c r="FK107" s="61">
        <v>1995</v>
      </c>
      <c r="FL107" s="134">
        <v>0.21950711656771235</v>
      </c>
      <c r="FM107" s="133">
        <v>0.18723249083273288</v>
      </c>
      <c r="FN107" s="133">
        <v>3.2274625734979454E-2</v>
      </c>
      <c r="FO107" s="134">
        <v>0.4654433397130302</v>
      </c>
      <c r="FP107" s="133">
        <v>0.37824147962184318</v>
      </c>
      <c r="FQ107" s="132">
        <v>8.7201860091187078E-2</v>
      </c>
      <c r="FR107" s="133">
        <v>0.31504956754968538</v>
      </c>
      <c r="FS107" s="133">
        <v>0.19135481159572676</v>
      </c>
      <c r="FT107" s="133">
        <v>0.12369475595395862</v>
      </c>
      <c r="FU107" s="134">
        <v>9.4899502941948113E-2</v>
      </c>
      <c r="FV107" s="133">
        <v>3.3781460907734595E-2</v>
      </c>
      <c r="FW107" s="132">
        <v>6.1118042034213518E-2</v>
      </c>
      <c r="FX107" s="133">
        <v>3.6331671694434256E-2</v>
      </c>
      <c r="FY107" s="133">
        <v>5.0567360849494373E-3</v>
      </c>
      <c r="FZ107" s="132">
        <v>3.127493560948482E-2</v>
      </c>
      <c r="GA107" s="133"/>
      <c r="GB107" s="133"/>
      <c r="GC107" s="143">
        <v>1.7680526971817017</v>
      </c>
      <c r="GD107" s="127">
        <v>1.2813197374343872</v>
      </c>
      <c r="GE107" s="127">
        <v>1.6821094751358032</v>
      </c>
      <c r="GF107" s="127">
        <v>1.8542561531066895</v>
      </c>
      <c r="GG107" s="127">
        <v>2.1146087646484375</v>
      </c>
      <c r="GH107" s="127">
        <v>2.1389398574829102</v>
      </c>
      <c r="GI107" s="127">
        <v>1.8648431301116943</v>
      </c>
      <c r="GJ107" s="142">
        <v>1.5677077770233154</v>
      </c>
      <c r="GK107" s="74">
        <v>1995</v>
      </c>
      <c r="GL107" s="141">
        <f t="shared" si="49"/>
        <v>0.60732850432395935</v>
      </c>
      <c r="GM107" s="140">
        <v>0.39267149567604065</v>
      </c>
      <c r="GN107" s="140">
        <v>0.25807297229766846</v>
      </c>
      <c r="GO107" s="140">
        <v>0.10861765593290329</v>
      </c>
      <c r="GP107" s="139">
        <v>6.8534933030605316E-2</v>
      </c>
      <c r="GQ107" s="116"/>
      <c r="GR107" s="116"/>
      <c r="GS107" s="116"/>
      <c r="GT107" s="116"/>
      <c r="GU107" s="116"/>
      <c r="GZ107" s="138"/>
      <c r="HA107" s="138"/>
      <c r="HB107" s="138"/>
      <c r="HC107" s="138"/>
      <c r="HH107" s="128">
        <v>0.73409426212310802</v>
      </c>
      <c r="HI107" s="127">
        <v>0.50223740172112297</v>
      </c>
      <c r="HJ107" s="126">
        <f t="shared" si="50"/>
        <v>0.36868959482709474</v>
      </c>
      <c r="HK107" s="125">
        <v>0.92596804350614548</v>
      </c>
      <c r="IE107" s="147">
        <v>0.20013050687801875</v>
      </c>
      <c r="IF107" s="138">
        <v>0.49858959211397402</v>
      </c>
      <c r="IG107" s="138">
        <v>0.30127996206283569</v>
      </c>
      <c r="IH107" s="138">
        <v>8.2160219550132751E-2</v>
      </c>
      <c r="II107" s="146">
        <v>5.8120984584093094E-2</v>
      </c>
      <c r="IJ107" s="147">
        <v>0.23371970453491658</v>
      </c>
      <c r="IK107" s="138">
        <v>0.44492408620868001</v>
      </c>
      <c r="IL107" s="138">
        <v>0.32135623693466187</v>
      </c>
      <c r="IM107" s="138">
        <v>0.10836973041296005</v>
      </c>
      <c r="IN107" s="138">
        <v>8.1347517669200897E-2</v>
      </c>
      <c r="IO107" s="146">
        <v>4.2319983243942261E-2</v>
      </c>
      <c r="IP107" s="147">
        <v>0.25625900986776101</v>
      </c>
      <c r="IQ107" s="138">
        <v>0.45776889192022602</v>
      </c>
      <c r="IR107" s="138">
        <v>0.28597208857536316</v>
      </c>
      <c r="IS107" s="138">
        <v>8.0226615071296692E-2</v>
      </c>
      <c r="IT107" s="138">
        <v>5.8824669569730759E-2</v>
      </c>
      <c r="IU107" s="146">
        <v>3.1422708183526993E-2</v>
      </c>
      <c r="IW107">
        <v>1999</v>
      </c>
      <c r="IX107" s="76">
        <v>0.61924487352371216</v>
      </c>
      <c r="IY107" s="76">
        <v>0.56875860691070557</v>
      </c>
      <c r="IZ107" s="118">
        <v>0.32738405466079712</v>
      </c>
      <c r="JA107" s="114">
        <v>0.2690582275390625</v>
      </c>
      <c r="JB107" s="114">
        <v>0.32535558938980103</v>
      </c>
      <c r="JC107" s="114">
        <v>0.27835509181022644</v>
      </c>
      <c r="JD107" s="114">
        <v>0.10601592063903809</v>
      </c>
      <c r="JE107" s="114">
        <v>5.5440217256546021E-2</v>
      </c>
    </row>
    <row r="108" spans="1:265" x14ac:dyDescent="0.3">
      <c r="A108" s="74">
        <v>1996</v>
      </c>
      <c r="B108" s="123">
        <v>183.68170000000001</v>
      </c>
      <c r="C108" s="123">
        <v>175.70666110000002</v>
      </c>
      <c r="D108" s="121">
        <f t="shared" si="47"/>
        <v>0.95658228936252232</v>
      </c>
      <c r="E108" s="122">
        <v>0.51486278565714882</v>
      </c>
      <c r="F108" s="122">
        <v>0.10146792311563529</v>
      </c>
      <c r="G108" s="122">
        <v>0.12731278038639979</v>
      </c>
      <c r="H108" s="122">
        <v>0.38775658851022871</v>
      </c>
      <c r="I108" s="122">
        <v>0.1387650484506622</v>
      </c>
      <c r="J108" s="121">
        <v>0.24899154005956647</v>
      </c>
      <c r="K108" s="120">
        <f t="shared" si="48"/>
        <v>-0.17481778830689029</v>
      </c>
      <c r="L108">
        <v>1996</v>
      </c>
      <c r="M108" s="119">
        <v>626.47948135636852</v>
      </c>
      <c r="N108" s="119">
        <v>176.68520000000001</v>
      </c>
      <c r="O108" s="119">
        <v>83.29618135636845</v>
      </c>
      <c r="P108" s="78">
        <f t="shared" si="17"/>
        <v>0</v>
      </c>
      <c r="Q108" s="118">
        <f t="shared" si="18"/>
        <v>0.18518728407392429</v>
      </c>
      <c r="R108" s="78">
        <f>0</f>
        <v>0</v>
      </c>
      <c r="S108" s="78">
        <f t="shared" si="19"/>
        <v>0</v>
      </c>
      <c r="T108" s="78">
        <f t="shared" si="20"/>
        <v>0</v>
      </c>
      <c r="U108" s="78">
        <f t="shared" si="21"/>
        <v>0</v>
      </c>
      <c r="V108" s="144">
        <f t="shared" si="22"/>
        <v>0</v>
      </c>
      <c r="W108" s="117">
        <f t="shared" si="23"/>
        <v>0.1329591532288126</v>
      </c>
      <c r="X108" s="117">
        <f t="shared" si="24"/>
        <v>0.28202871005043156</v>
      </c>
      <c r="Y108" s="116">
        <f t="shared" si="25"/>
        <v>0.58501213672075592</v>
      </c>
      <c r="Z108" s="114">
        <f t="shared" si="26"/>
        <v>1</v>
      </c>
      <c r="AA108" s="74">
        <v>1996</v>
      </c>
      <c r="AB108" s="114">
        <v>0.17451277375221252</v>
      </c>
      <c r="AC108" s="114">
        <v>0.502571702003479</v>
      </c>
      <c r="AD108" s="114">
        <v>0.32291555404663086</v>
      </c>
      <c r="AE108" s="114">
        <v>8.0588720738887787E-2</v>
      </c>
      <c r="AF108" s="115">
        <v>0.20311205089092255</v>
      </c>
      <c r="AG108" s="115">
        <v>0.47743722796440125</v>
      </c>
      <c r="AH108" s="115">
        <v>0.31945076584815979</v>
      </c>
      <c r="AI108" s="115">
        <v>7.7056221663951874E-2</v>
      </c>
      <c r="AJ108" s="115">
        <v>0.18076056241989136</v>
      </c>
      <c r="AK108" s="115">
        <v>0.47185501456260681</v>
      </c>
      <c r="AL108" s="115">
        <v>0.34738442301750183</v>
      </c>
      <c r="AM108" s="115">
        <v>0.11062031984329224</v>
      </c>
      <c r="AN108" s="115">
        <v>4.1790727525949478E-2</v>
      </c>
      <c r="AO108" s="114">
        <v>0.21311810612678528</v>
      </c>
      <c r="AP108" s="114">
        <v>0.46459853649139404</v>
      </c>
      <c r="AQ108" s="114">
        <v>0.32228335738182068</v>
      </c>
      <c r="AR108" s="114">
        <v>0.10033402591943741</v>
      </c>
      <c r="AS108" s="114">
        <f t="shared" si="46"/>
        <v>0.22194933146238327</v>
      </c>
      <c r="AT108" s="114">
        <v>3.859536349773407E-2</v>
      </c>
      <c r="AU108" s="111">
        <v>30444.438570247712</v>
      </c>
      <c r="AV108" s="57">
        <v>0.15079790353775024</v>
      </c>
      <c r="AW108" s="57">
        <v>0.43374183773994446</v>
      </c>
      <c r="AX108" s="57">
        <v>0.4154602587223053</v>
      </c>
      <c r="AY108" s="57">
        <v>0.15964031219482422</v>
      </c>
      <c r="AZ108" s="57">
        <f t="shared" si="44"/>
        <v>0.25581994652748108</v>
      </c>
      <c r="BA108" s="112">
        <v>52012.261866507419</v>
      </c>
      <c r="BB108" s="111">
        <f>DataG10.6!BA108*$BF$26</f>
        <v>42590.344653913337</v>
      </c>
      <c r="BC108" s="57">
        <f t="shared" si="45"/>
        <v>0.7148201973390319</v>
      </c>
      <c r="BD108" s="110">
        <v>1.0578919528433024</v>
      </c>
      <c r="BI108" s="138"/>
      <c r="BJ108" s="74">
        <v>1996</v>
      </c>
      <c r="BK108" s="103">
        <v>9.668528800830245E-4</v>
      </c>
      <c r="BL108" s="103">
        <v>6.3598029315471649E-2</v>
      </c>
      <c r="BM108" s="103">
        <v>0.32429197430610657</v>
      </c>
      <c r="BN108" s="103">
        <v>0.61211001873016357</v>
      </c>
      <c r="BO108" s="103">
        <v>0.3078705370426178</v>
      </c>
      <c r="BP108" s="103">
        <v>0.15056811273097992</v>
      </c>
      <c r="BQ108" s="103">
        <v>5.8822594583034515E-2</v>
      </c>
      <c r="BR108" s="103">
        <v>1.719190739095211E-2</v>
      </c>
      <c r="BS108" s="108">
        <f t="shared" si="27"/>
        <v>0.30423948168754578</v>
      </c>
      <c r="BT108" s="107">
        <v>3.6817700602114201E-3</v>
      </c>
      <c r="BU108" s="107">
        <v>0.23418362438678741</v>
      </c>
      <c r="BV108" s="107">
        <v>0.49728900194168091</v>
      </c>
      <c r="BW108" s="107">
        <v>0.26852735877037048</v>
      </c>
      <c r="BX108" s="107">
        <v>5.3824517875909805E-2</v>
      </c>
      <c r="BY108" s="107">
        <v>1.1439196765422821E-2</v>
      </c>
      <c r="BZ108" s="103">
        <f t="shared" si="28"/>
        <v>0.21470284089446068</v>
      </c>
      <c r="CA108" s="107">
        <v>0</v>
      </c>
      <c r="CB108" s="103">
        <v>0.17067828774452209</v>
      </c>
      <c r="CC108" s="103">
        <v>0.51701468229293823</v>
      </c>
      <c r="CD108" s="103">
        <v>0.31230700016021729</v>
      </c>
      <c r="CE108" s="103">
        <v>6.9111637771129608E-2</v>
      </c>
      <c r="CF108" s="103">
        <v>1.5172752551734447E-2</v>
      </c>
      <c r="CG108" s="108">
        <f t="shared" si="29"/>
        <v>0.24319536238908768</v>
      </c>
      <c r="CH108" s="103"/>
      <c r="DF108" s="98">
        <v>0.21857136197974253</v>
      </c>
      <c r="DG108" s="97">
        <v>0.18663893196372947</v>
      </c>
      <c r="DH108" s="97">
        <v>3.1932430016013091E-2</v>
      </c>
      <c r="DI108" s="97">
        <v>0.18262951355427504</v>
      </c>
      <c r="DJ108" s="97">
        <v>7.1179728905365284E-3</v>
      </c>
      <c r="DK108" s="97">
        <v>1.3231956152797732E-2</v>
      </c>
      <c r="DL108" s="97">
        <v>1.5591921412973393E-2</v>
      </c>
      <c r="DM108" s="96">
        <f t="shared" si="30"/>
        <v>2.8823877565771126E-2</v>
      </c>
      <c r="DN108" s="99">
        <v>0.458766193293214</v>
      </c>
      <c r="DO108" s="99">
        <v>0.37657762224480029</v>
      </c>
      <c r="DP108" s="99">
        <v>8.2188571048413678E-2</v>
      </c>
      <c r="DQ108" s="99">
        <v>0.36508674919605255</v>
      </c>
      <c r="DR108" s="99">
        <v>1.978098763383777E-2</v>
      </c>
      <c r="DS108" s="99">
        <v>2.8986617509391688E-2</v>
      </c>
      <c r="DT108" s="99">
        <v>4.4911848829118792E-2</v>
      </c>
      <c r="DU108" s="99">
        <f t="shared" si="31"/>
        <v>7.389846633851048E-2</v>
      </c>
      <c r="DV108" s="102">
        <f t="shared" si="32"/>
        <v>0.42696601861654043</v>
      </c>
      <c r="DW108" s="101">
        <f t="shared" si="33"/>
        <v>0.22371126557746646</v>
      </c>
      <c r="DX108" s="101">
        <f t="shared" si="34"/>
        <v>0.20325475303907406</v>
      </c>
      <c r="DY108" s="101">
        <f t="shared" si="35"/>
        <v>0.18576837936416268</v>
      </c>
      <c r="DZ108" s="101">
        <f t="shared" si="36"/>
        <v>6.0280464325593482E-2</v>
      </c>
      <c r="EA108" s="101">
        <f t="shared" si="37"/>
        <v>2.1531814340638011E-2</v>
      </c>
      <c r="EB108" s="101">
        <f t="shared" si="38"/>
        <v>0.15938536440507559</v>
      </c>
      <c r="EC108" s="100">
        <f t="shared" si="39"/>
        <v>0.18091717874571359</v>
      </c>
      <c r="ED108" s="99">
        <v>0.32266244542778699</v>
      </c>
      <c r="EE108" s="99">
        <v>0.19080381401861474</v>
      </c>
      <c r="EF108" s="99">
        <v>0.13185863140917231</v>
      </c>
      <c r="EG108" s="99">
        <v>0.16339386557228863</v>
      </c>
      <c r="EH108" s="99">
        <v>4.3956872435589989E-2</v>
      </c>
      <c r="EI108" s="99">
        <v>1.7870293653158925E-2</v>
      </c>
      <c r="EJ108" s="99">
        <v>9.7441417217105392E-2</v>
      </c>
      <c r="EK108" s="99">
        <f t="shared" si="40"/>
        <v>0.11531171087026432</v>
      </c>
      <c r="EL108" s="98">
        <v>0.10430357318875345</v>
      </c>
      <c r="EM108" s="97">
        <v>3.2907451558851705E-2</v>
      </c>
      <c r="EN108" s="97">
        <v>7.1396121629901749E-2</v>
      </c>
      <c r="EO108" s="97">
        <v>2.2374513791874051E-2</v>
      </c>
      <c r="EP108" s="97">
        <v>1.6323591890003493E-2</v>
      </c>
      <c r="EQ108" s="97">
        <v>3.661520687479086E-3</v>
      </c>
      <c r="ER108" s="97">
        <v>6.1943947187970187E-2</v>
      </c>
      <c r="ES108" s="96">
        <f t="shared" si="41"/>
        <v>6.5605467875449269E-2</v>
      </c>
      <c r="ET108" s="98">
        <v>4.1074051876644438E-2</v>
      </c>
      <c r="EU108" s="97">
        <v>4.7733286757799427E-3</v>
      </c>
      <c r="EV108" s="97">
        <v>3.6300723200864492E-2</v>
      </c>
      <c r="EW108" s="97">
        <v>3.355605760589242E-3</v>
      </c>
      <c r="EX108" s="97">
        <v>2.123595755835055E-3</v>
      </c>
      <c r="EY108" s="97">
        <v>6.3008720067223598E-4</v>
      </c>
      <c r="EZ108" s="97">
        <v>3.4964763223534298E-2</v>
      </c>
      <c r="FA108" s="96">
        <f t="shared" si="42"/>
        <v>3.5594850424206535E-2</v>
      </c>
      <c r="FB108" s="98">
        <v>6.3229523599147797E-2</v>
      </c>
      <c r="FC108" s="97">
        <v>2.8134122490882874E-2</v>
      </c>
      <c r="FD108" s="97">
        <v>3.5095397382974625E-2</v>
      </c>
      <c r="FE108" s="97">
        <v>1.9018907099962234E-2</v>
      </c>
      <c r="FF108" s="97">
        <v>1.4199996367096901E-2</v>
      </c>
      <c r="FG108" s="97">
        <v>3.0314335599541664E-3</v>
      </c>
      <c r="FH108" s="97">
        <v>2.6979183778166771E-2</v>
      </c>
      <c r="FI108" s="96">
        <f t="shared" si="43"/>
        <v>3.0010617338120937E-2</v>
      </c>
      <c r="FK108" s="61">
        <v>1996</v>
      </c>
      <c r="FL108" s="134">
        <v>0.21857136197974253</v>
      </c>
      <c r="FM108" s="133">
        <v>0.18663893196372947</v>
      </c>
      <c r="FN108" s="133">
        <v>3.1932430016013091E-2</v>
      </c>
      <c r="FO108" s="134">
        <v>0.458766193293214</v>
      </c>
      <c r="FP108" s="133">
        <v>0.37657762224480029</v>
      </c>
      <c r="FQ108" s="132">
        <v>8.2188571048413678E-2</v>
      </c>
      <c r="FR108" s="133">
        <v>0.32266244542778699</v>
      </c>
      <c r="FS108" s="133">
        <v>0.19080381401861474</v>
      </c>
      <c r="FT108" s="133">
        <v>0.13185863140917231</v>
      </c>
      <c r="FU108" s="134">
        <v>0.10430357318875345</v>
      </c>
      <c r="FV108" s="133">
        <v>3.2907451558851705E-2</v>
      </c>
      <c r="FW108" s="132">
        <v>7.1396121629901749E-2</v>
      </c>
      <c r="FX108" s="133">
        <v>4.1074051876644438E-2</v>
      </c>
      <c r="FY108" s="133">
        <v>4.7733286757799427E-3</v>
      </c>
      <c r="FZ108" s="132">
        <v>3.6300723200864492E-2</v>
      </c>
      <c r="GA108" s="133"/>
      <c r="GB108" s="133"/>
      <c r="GC108" s="143">
        <v>1.7479395866394043</v>
      </c>
      <c r="GD108" s="127">
        <v>1.2784298658370972</v>
      </c>
      <c r="GE108" s="127">
        <v>1.6190623044967651</v>
      </c>
      <c r="GF108" s="127">
        <v>1.80841064453125</v>
      </c>
      <c r="GG108" s="127">
        <v>2.1233062744140625</v>
      </c>
      <c r="GH108" s="127">
        <v>2.1053621768951416</v>
      </c>
      <c r="GI108" s="127">
        <v>1.8759801387786865</v>
      </c>
      <c r="GJ108" s="142">
        <v>1.5819545984268188</v>
      </c>
      <c r="GK108" s="60">
        <v>1996</v>
      </c>
      <c r="GL108" s="141">
        <f t="shared" si="49"/>
        <v>0.60139676928520203</v>
      </c>
      <c r="GM108" s="140">
        <v>0.39860323071479797</v>
      </c>
      <c r="GN108" s="140">
        <v>0.25748845934867859</v>
      </c>
      <c r="GO108" s="140">
        <v>0.10168270766735077</v>
      </c>
      <c r="GP108" s="139">
        <v>7.6629228889942169E-2</v>
      </c>
      <c r="GQ108" s="116"/>
      <c r="GR108" s="116"/>
      <c r="GS108" s="116"/>
      <c r="GT108" s="116"/>
      <c r="GU108" s="116"/>
      <c r="GZ108" s="138"/>
      <c r="HA108" s="138"/>
      <c r="HB108" s="138"/>
      <c r="HC108" s="138"/>
      <c r="HH108" s="128">
        <v>0.74211841821670499</v>
      </c>
      <c r="HI108" s="127">
        <v>0.50376461503952219</v>
      </c>
      <c r="HJ108" s="126">
        <f t="shared" si="50"/>
        <v>0.37385299926667753</v>
      </c>
      <c r="HK108" s="125">
        <v>0.92523639649152756</v>
      </c>
      <c r="IE108" s="147">
        <v>0.19750966099622796</v>
      </c>
      <c r="IF108" s="138">
        <v>0.49425971296635901</v>
      </c>
      <c r="IG108" s="138">
        <v>0.30823063850402832</v>
      </c>
      <c r="IH108" s="138">
        <v>9.0032130479812622E-2</v>
      </c>
      <c r="II108" s="146">
        <v>6.534268707036972E-2</v>
      </c>
      <c r="IJ108" s="147">
        <v>0.23180330140607708</v>
      </c>
      <c r="IK108" s="138">
        <v>0.43601247219617101</v>
      </c>
      <c r="IL108" s="138">
        <v>0.33218425512313843</v>
      </c>
      <c r="IM108" s="138">
        <v>0.11938147246837616</v>
      </c>
      <c r="IN108" s="138">
        <v>9.0129829943180084E-2</v>
      </c>
      <c r="IO108" s="146">
        <v>4.7213070094585419E-2</v>
      </c>
      <c r="IP108" s="147">
        <v>0.25792208668682531</v>
      </c>
      <c r="IQ108" s="138">
        <v>0.45051956743294103</v>
      </c>
      <c r="IR108" s="138">
        <v>0.29155829548835754</v>
      </c>
      <c r="IS108" s="138">
        <v>8.7760768830776215E-2</v>
      </c>
      <c r="IT108" s="138">
        <v>6.5692700445652008E-2</v>
      </c>
      <c r="IU108" s="146">
        <v>3.6138769239187241E-2</v>
      </c>
      <c r="IW108">
        <v>2000</v>
      </c>
      <c r="IX108" s="76">
        <v>0.62667948007583618</v>
      </c>
      <c r="IY108" s="76">
        <v>0.57056254148483276</v>
      </c>
      <c r="IZ108" s="118">
        <v>0.33092978596687317</v>
      </c>
      <c r="JA108" s="114">
        <v>0.26960474252700806</v>
      </c>
      <c r="JB108" s="114">
        <v>0.33452087640762329</v>
      </c>
      <c r="JC108" s="114">
        <v>0.28112295269966125</v>
      </c>
      <c r="JD108" s="114">
        <v>0.11025599390268326</v>
      </c>
      <c r="JE108" s="114">
        <v>5.6445788592100143E-2</v>
      </c>
    </row>
    <row r="109" spans="1:265" x14ac:dyDescent="0.3">
      <c r="A109" s="74">
        <v>1997</v>
      </c>
      <c r="B109" s="123">
        <v>190.47409999999999</v>
      </c>
      <c r="C109" s="123">
        <v>181.84264409999997</v>
      </c>
      <c r="D109" s="121">
        <f t="shared" si="47"/>
        <v>0.95468435918584194</v>
      </c>
      <c r="E109" s="122">
        <v>0.49150811031004421</v>
      </c>
      <c r="F109" s="122">
        <v>0.11282314771583478</v>
      </c>
      <c r="G109" s="122">
        <v>0.16153335255293874</v>
      </c>
      <c r="H109" s="122">
        <v>0.41202126244982173</v>
      </c>
      <c r="I109" s="122">
        <v>0.15521060343637272</v>
      </c>
      <c r="J109" s="121">
        <v>0.25681065901344902</v>
      </c>
      <c r="K109" s="120">
        <f t="shared" si="48"/>
        <v>-0.22320151384279754</v>
      </c>
      <c r="L109">
        <v>1997</v>
      </c>
      <c r="M109" s="119">
        <v>643.41461105221288</v>
      </c>
      <c r="N109" s="119">
        <v>180.64160000000001</v>
      </c>
      <c r="O109" s="119">
        <v>81.472111052212838</v>
      </c>
      <c r="P109" s="78">
        <f t="shared" si="17"/>
        <v>0</v>
      </c>
      <c r="Q109" s="118">
        <f t="shared" si="18"/>
        <v>0.1760519933238299</v>
      </c>
      <c r="R109" s="145">
        <v>0.01</v>
      </c>
      <c r="S109" s="78">
        <f t="shared" si="19"/>
        <v>0</v>
      </c>
      <c r="T109" s="78">
        <f t="shared" si="20"/>
        <v>0</v>
      </c>
      <c r="U109" s="78">
        <f t="shared" si="21"/>
        <v>0</v>
      </c>
      <c r="V109" s="144">
        <f t="shared" si="22"/>
        <v>0</v>
      </c>
      <c r="W109" s="117">
        <f t="shared" si="23"/>
        <v>0.12662458957681549</v>
      </c>
      <c r="X109" s="117">
        <f t="shared" si="24"/>
        <v>0.28075458172233053</v>
      </c>
      <c r="Y109" s="116">
        <f t="shared" si="25"/>
        <v>0.59262082870085409</v>
      </c>
      <c r="Z109" s="114">
        <f t="shared" si="26"/>
        <v>1</v>
      </c>
      <c r="AA109" s="74">
        <v>1997</v>
      </c>
      <c r="AB109" s="114">
        <v>0.17650094628334045</v>
      </c>
      <c r="AC109" s="114">
        <v>0.50116956233978271</v>
      </c>
      <c r="AD109" s="114">
        <v>0.32232949137687683</v>
      </c>
      <c r="AE109" s="114">
        <v>8.0870918929576874E-2</v>
      </c>
      <c r="AF109" s="115">
        <v>0.20276822149753571</v>
      </c>
      <c r="AG109" s="115">
        <v>0.47703826427459717</v>
      </c>
      <c r="AH109" s="115">
        <v>0.32019355893135071</v>
      </c>
      <c r="AI109" s="115">
        <v>7.7987752854824066E-2</v>
      </c>
      <c r="AJ109" s="115">
        <v>0.18214201927185059</v>
      </c>
      <c r="AK109" s="115">
        <v>0.4695783257484436</v>
      </c>
      <c r="AL109" s="115">
        <v>0.34827965497970581</v>
      </c>
      <c r="AM109" s="115">
        <v>0.11402147263288498</v>
      </c>
      <c r="AN109" s="115">
        <v>4.3888483196496964E-2</v>
      </c>
      <c r="AO109" s="114">
        <v>0.21216723322868347</v>
      </c>
      <c r="AP109" s="114">
        <v>0.46291813254356384</v>
      </c>
      <c r="AQ109" s="114">
        <v>0.32491463422775269</v>
      </c>
      <c r="AR109" s="114">
        <v>0.10437806695699692</v>
      </c>
      <c r="AS109" s="114">
        <f t="shared" si="46"/>
        <v>0.22053656727075577</v>
      </c>
      <c r="AT109" s="114">
        <v>4.0404144674539566E-2</v>
      </c>
      <c r="AU109" s="111">
        <v>31167.017095434476</v>
      </c>
      <c r="AV109" s="57">
        <v>0.14862990379333496</v>
      </c>
      <c r="AW109" s="57">
        <v>0.42869958281517029</v>
      </c>
      <c r="AX109" s="57">
        <v>0.42267051339149475</v>
      </c>
      <c r="AY109" s="57">
        <v>0.16627532243728638</v>
      </c>
      <c r="AZ109" s="57">
        <f t="shared" si="44"/>
        <v>0.25639519095420837</v>
      </c>
      <c r="BA109" s="112">
        <v>53910.480489388676</v>
      </c>
      <c r="BB109" s="111">
        <f>DataG10.6!BA109*$BF$26</f>
        <v>44144.704769696895</v>
      </c>
      <c r="BC109" s="57">
        <f t="shared" si="45"/>
        <v>0.70601938008268328</v>
      </c>
      <c r="BD109" s="110">
        <v>1.0612388971550091</v>
      </c>
      <c r="BI109" s="138"/>
      <c r="BJ109" s="74">
        <v>1997</v>
      </c>
      <c r="BK109" s="103">
        <v>8.3919340977445245E-4</v>
      </c>
      <c r="BL109" s="103">
        <v>6.2257494777441025E-2</v>
      </c>
      <c r="BM109" s="103">
        <v>0.32192510366439819</v>
      </c>
      <c r="BN109" s="103">
        <v>0.6158173680305481</v>
      </c>
      <c r="BO109" s="103">
        <v>0.31967797875404358</v>
      </c>
      <c r="BP109" s="103">
        <v>0.15549808740615845</v>
      </c>
      <c r="BQ109" s="103">
        <v>6.1258174479007721E-2</v>
      </c>
      <c r="BR109" s="103">
        <v>1.8937785178422928E-2</v>
      </c>
      <c r="BS109" s="108">
        <f t="shared" si="27"/>
        <v>0.29613938927650452</v>
      </c>
      <c r="BT109" s="107">
        <v>3.8880587089806795E-3</v>
      </c>
      <c r="BU109" s="107">
        <v>0.23588623106479645</v>
      </c>
      <c r="BV109" s="107">
        <v>0.4975287914276123</v>
      </c>
      <c r="BW109" s="107">
        <v>0.26658496260643005</v>
      </c>
      <c r="BX109" s="107">
        <v>5.3219035267829895E-2</v>
      </c>
      <c r="BY109" s="107">
        <v>1.1516700498759747E-2</v>
      </c>
      <c r="BZ109" s="103">
        <f t="shared" si="28"/>
        <v>0.21336592733860016</v>
      </c>
      <c r="CA109" s="107">
        <v>0</v>
      </c>
      <c r="CB109" s="103">
        <v>0.17368407547473907</v>
      </c>
      <c r="CC109" s="103">
        <v>0.51712578535079956</v>
      </c>
      <c r="CD109" s="103">
        <v>0.30919015407562256</v>
      </c>
      <c r="CE109" s="103">
        <v>6.8097837269306183E-2</v>
      </c>
      <c r="CF109" s="103">
        <v>1.5154337510466576E-2</v>
      </c>
      <c r="CG109" s="108">
        <f t="shared" si="29"/>
        <v>0.24109231680631638</v>
      </c>
      <c r="CH109" s="103"/>
      <c r="DF109" s="98">
        <v>0.21908424461460435</v>
      </c>
      <c r="DG109" s="97">
        <v>0.18674111413883956</v>
      </c>
      <c r="DH109" s="97">
        <v>3.23431304757648E-2</v>
      </c>
      <c r="DI109" s="97">
        <v>0.18238288396969438</v>
      </c>
      <c r="DJ109" s="97">
        <v>7.6874539081974941E-3</v>
      </c>
      <c r="DK109" s="97">
        <v>1.3800499529639302E-2</v>
      </c>
      <c r="DL109" s="97">
        <v>1.5213408763598736E-2</v>
      </c>
      <c r="DM109" s="96">
        <f t="shared" si="30"/>
        <v>2.9013908293238036E-2</v>
      </c>
      <c r="DN109" s="99">
        <v>0.45648130241667345</v>
      </c>
      <c r="DO109" s="99">
        <v>0.37355574586653328</v>
      </c>
      <c r="DP109" s="99">
        <v>8.2925556550140195E-2</v>
      </c>
      <c r="DQ109" s="99">
        <v>0.36212041974067688</v>
      </c>
      <c r="DR109" s="99">
        <v>1.9579735842864106E-2</v>
      </c>
      <c r="DS109" s="99">
        <v>3.006337836354811E-2</v>
      </c>
      <c r="DT109" s="99">
        <v>4.4717764420201631E-2</v>
      </c>
      <c r="DU109" s="99">
        <f t="shared" si="31"/>
        <v>7.4781142783749741E-2</v>
      </c>
      <c r="DV109" s="102">
        <f t="shared" si="32"/>
        <v>0.43266834329102533</v>
      </c>
      <c r="DW109" s="101">
        <f t="shared" si="33"/>
        <v>0.21891341753525984</v>
      </c>
      <c r="DX109" s="101">
        <f t="shared" si="34"/>
        <v>0.21375492575576538</v>
      </c>
      <c r="DY109" s="101">
        <f t="shared" si="35"/>
        <v>0.18375138146802783</v>
      </c>
      <c r="DZ109" s="101">
        <f t="shared" si="36"/>
        <v>5.5710995950497E-2</v>
      </c>
      <c r="EA109" s="101">
        <f t="shared" si="37"/>
        <v>2.2266895202882091E-2</v>
      </c>
      <c r="EB109" s="101">
        <f t="shared" si="38"/>
        <v>0.17093907242922565</v>
      </c>
      <c r="EC109" s="100">
        <f t="shared" si="39"/>
        <v>0.19320596763210773</v>
      </c>
      <c r="ED109" s="99">
        <v>0.32443443035238373</v>
      </c>
      <c r="EE109" s="99">
        <v>0.1872807473938265</v>
      </c>
      <c r="EF109" s="99">
        <v>0.13715368295855718</v>
      </c>
      <c r="EG109" s="99">
        <v>0.16171725443564355</v>
      </c>
      <c r="EH109" s="99">
        <v>4.0879660552443166E-2</v>
      </c>
      <c r="EI109" s="99">
        <v>1.84129254185178E-2</v>
      </c>
      <c r="EJ109" s="99">
        <v>0.10342459197141396</v>
      </c>
      <c r="EK109" s="99">
        <f t="shared" si="40"/>
        <v>0.12183751738993176</v>
      </c>
      <c r="EL109" s="98">
        <v>0.10823391293864157</v>
      </c>
      <c r="EM109" s="97">
        <v>3.1632670141433339E-2</v>
      </c>
      <c r="EN109" s="97">
        <v>7.6601242797208216E-2</v>
      </c>
      <c r="EO109" s="97">
        <v>2.2034127032384276E-2</v>
      </c>
      <c r="EP109" s="97">
        <v>1.4831335398053836E-2</v>
      </c>
      <c r="EQ109" s="97">
        <v>3.8539697843642919E-3</v>
      </c>
      <c r="ER109" s="97">
        <v>6.7514480457811693E-2</v>
      </c>
      <c r="ES109" s="96">
        <f t="shared" si="41"/>
        <v>7.1368450242175988E-2</v>
      </c>
      <c r="ET109" s="98">
        <v>4.3228166236562289E-2</v>
      </c>
      <c r="EU109" s="97">
        <v>4.6596938840243523E-3</v>
      </c>
      <c r="EV109" s="97">
        <v>3.8568472352537936E-2</v>
      </c>
      <c r="EW109" s="97">
        <v>3.3469169866293669E-3</v>
      </c>
      <c r="EX109" s="97">
        <v>1.9642568702624452E-3</v>
      </c>
      <c r="EY109" s="97">
        <v>6.4534567432436205E-4</v>
      </c>
      <c r="EZ109" s="97">
        <v>3.7271646554897328E-2</v>
      </c>
      <c r="FA109" s="96">
        <f t="shared" si="42"/>
        <v>3.7916992229221687E-2</v>
      </c>
      <c r="FB109" s="98">
        <v>6.5005749464035034E-2</v>
      </c>
      <c r="FC109" s="97">
        <v>2.6972975581884384E-2</v>
      </c>
      <c r="FD109" s="97">
        <v>3.8032770156860352E-2</v>
      </c>
      <c r="FE109" s="97">
        <v>1.8687210977077484E-2</v>
      </c>
      <c r="FF109" s="97">
        <v>1.2867078185081482E-2</v>
      </c>
      <c r="FG109" s="97">
        <v>3.2086241990327835E-3</v>
      </c>
      <c r="FH109" s="97">
        <v>3.0242834240198135E-2</v>
      </c>
      <c r="FI109" s="96">
        <f t="shared" si="43"/>
        <v>3.3451458439230919E-2</v>
      </c>
      <c r="FK109" s="61">
        <v>1997</v>
      </c>
      <c r="FL109" s="134">
        <v>0.21908424461460435</v>
      </c>
      <c r="FM109" s="133">
        <v>0.18674111413883956</v>
      </c>
      <c r="FN109" s="133">
        <v>3.23431304757648E-2</v>
      </c>
      <c r="FO109" s="134">
        <v>0.45648130241667345</v>
      </c>
      <c r="FP109" s="133">
        <v>0.37355574586653328</v>
      </c>
      <c r="FQ109" s="132">
        <v>8.2925556550140195E-2</v>
      </c>
      <c r="FR109" s="133">
        <v>0.32443443035238373</v>
      </c>
      <c r="FS109" s="133">
        <v>0.1872807473938265</v>
      </c>
      <c r="FT109" s="133">
        <v>0.13715368295855718</v>
      </c>
      <c r="FU109" s="134">
        <v>0.10823391293864157</v>
      </c>
      <c r="FV109" s="133">
        <v>3.1632670141433339E-2</v>
      </c>
      <c r="FW109" s="132">
        <v>7.6601242797208216E-2</v>
      </c>
      <c r="FX109" s="133">
        <v>4.3228166236562289E-2</v>
      </c>
      <c r="FY109" s="133">
        <v>4.6596938840243523E-3</v>
      </c>
      <c r="FZ109" s="132">
        <v>3.8568472352537936E-2</v>
      </c>
      <c r="GA109" s="133"/>
      <c r="GB109" s="133"/>
      <c r="GC109" s="143">
        <v>1.7194949388504028</v>
      </c>
      <c r="GD109" s="127">
        <v>1.2517520189285278</v>
      </c>
      <c r="GE109" s="127">
        <v>1.6553171873092651</v>
      </c>
      <c r="GF109" s="127">
        <v>1.7600107192993164</v>
      </c>
      <c r="GG109" s="127">
        <v>2.0072596073150635</v>
      </c>
      <c r="GH109" s="127">
        <v>2.0505135059356689</v>
      </c>
      <c r="GI109" s="127">
        <v>1.866854190826416</v>
      </c>
      <c r="GJ109" s="142">
        <v>1.5315976142883301</v>
      </c>
      <c r="GK109" s="60">
        <v>1997</v>
      </c>
      <c r="GL109" s="141">
        <f t="shared" si="49"/>
        <v>0.60059520602226257</v>
      </c>
      <c r="GM109" s="140">
        <v>0.39940479397773743</v>
      </c>
      <c r="GN109" s="140">
        <v>0.25995582342147827</v>
      </c>
      <c r="GO109" s="140">
        <v>0.10957876592874527</v>
      </c>
      <c r="GP109" s="139">
        <v>7.9897791147232056E-2</v>
      </c>
      <c r="GQ109" s="116"/>
      <c r="GR109" s="116"/>
      <c r="GS109" s="116"/>
      <c r="GT109" s="116"/>
      <c r="GU109" s="116"/>
      <c r="GZ109" s="138"/>
      <c r="HA109" s="138"/>
      <c r="HB109" s="138"/>
      <c r="HC109" s="138"/>
      <c r="HH109" s="128">
        <v>0.73834425210952803</v>
      </c>
      <c r="HI109" s="127">
        <v>0.5022289685824689</v>
      </c>
      <c r="HJ109" s="126">
        <f t="shared" si="50"/>
        <v>0.37081787219576268</v>
      </c>
      <c r="HK109" s="125">
        <v>0.92076905816793442</v>
      </c>
      <c r="IE109" s="147">
        <v>0.19821937358293232</v>
      </c>
      <c r="IF109" s="138">
        <v>0.49365674567420897</v>
      </c>
      <c r="IG109" s="138">
        <v>0.30812391638755798</v>
      </c>
      <c r="IH109" s="138">
        <v>9.1469123959541321E-2</v>
      </c>
      <c r="II109" s="146">
        <v>6.7339546978473663E-2</v>
      </c>
      <c r="IJ109" s="147">
        <v>0.22994669045704971</v>
      </c>
      <c r="IK109" s="138">
        <v>0.43448031945274102</v>
      </c>
      <c r="IL109" s="138">
        <v>0.3355729877948761</v>
      </c>
      <c r="IM109" s="138">
        <v>0.1246575191617012</v>
      </c>
      <c r="IN109" s="138">
        <v>9.5129482448101044E-2</v>
      </c>
      <c r="IO109" s="146">
        <v>4.9657285213470459E-2</v>
      </c>
      <c r="IP109" s="147">
        <v>0.25993507728702808</v>
      </c>
      <c r="IQ109" s="138">
        <v>0.446258394413585</v>
      </c>
      <c r="IR109" s="138">
        <v>0.29380649328231812</v>
      </c>
      <c r="IS109" s="138">
        <v>9.1166876256465912E-2</v>
      </c>
      <c r="IT109" s="138">
        <v>6.8484611809253693E-2</v>
      </c>
      <c r="IU109" s="146">
        <v>3.7269674241542816E-2</v>
      </c>
      <c r="IW109">
        <v>2001</v>
      </c>
      <c r="IX109" s="76">
        <v>0.630615234375</v>
      </c>
      <c r="IY109" s="76">
        <v>0.56108272075653076</v>
      </c>
      <c r="IZ109" s="118">
        <v>0.3341839611530304</v>
      </c>
      <c r="JA109" s="114">
        <v>0.26921150088310242</v>
      </c>
      <c r="JB109" s="114">
        <v>0.34149369597434998</v>
      </c>
      <c r="JC109" s="114">
        <v>0.27050107717514038</v>
      </c>
      <c r="JD109" s="114">
        <v>0.11318670213222504</v>
      </c>
      <c r="JE109" s="114">
        <v>5.7511523365974426E-2</v>
      </c>
    </row>
    <row r="110" spans="1:265" x14ac:dyDescent="0.3">
      <c r="A110" s="74">
        <v>1998</v>
      </c>
      <c r="B110" s="123">
        <v>198.01639999999998</v>
      </c>
      <c r="C110" s="123">
        <v>189.81924190000001</v>
      </c>
      <c r="D110" s="121">
        <f t="shared" si="47"/>
        <v>0.95860364040554236</v>
      </c>
      <c r="E110" s="122">
        <v>0.48282089823205332</v>
      </c>
      <c r="F110" s="122">
        <v>0.1150185988980445</v>
      </c>
      <c r="G110" s="122">
        <v>0.19487154783942354</v>
      </c>
      <c r="H110" s="122">
        <v>0.42329264539362627</v>
      </c>
      <c r="I110" s="122">
        <v>0.16211233008983097</v>
      </c>
      <c r="J110" s="121">
        <v>0.26118031530379532</v>
      </c>
      <c r="K110" s="120">
        <f t="shared" si="48"/>
        <v>-0.25740004995760524</v>
      </c>
      <c r="L110">
        <v>1998</v>
      </c>
      <c r="M110" s="119">
        <v>671.75315911657117</v>
      </c>
      <c r="N110" s="119">
        <v>185.83549999999997</v>
      </c>
      <c r="O110" s="119">
        <v>65.070759116571125</v>
      </c>
      <c r="P110" s="78">
        <f t="shared" si="17"/>
        <v>0</v>
      </c>
      <c r="Q110" s="118">
        <f t="shared" si="18"/>
        <v>0.13391313918262171</v>
      </c>
      <c r="R110" s="145">
        <v>5.0999999999999997E-2</v>
      </c>
      <c r="S110" s="78">
        <f t="shared" si="19"/>
        <v>0</v>
      </c>
      <c r="T110" s="78">
        <f t="shared" si="20"/>
        <v>0</v>
      </c>
      <c r="U110" s="78">
        <f t="shared" si="21"/>
        <v>0</v>
      </c>
      <c r="V110" s="144">
        <f t="shared" si="22"/>
        <v>0</v>
      </c>
      <c r="W110" s="117">
        <f t="shared" si="23"/>
        <v>9.6867068257849784E-2</v>
      </c>
      <c r="X110" s="117">
        <f t="shared" si="24"/>
        <v>0.27664253971562108</v>
      </c>
      <c r="Y110" s="116">
        <f t="shared" si="25"/>
        <v>0.62649039202652923</v>
      </c>
      <c r="Z110" s="114">
        <f t="shared" si="26"/>
        <v>1</v>
      </c>
      <c r="AA110" s="74">
        <v>1998</v>
      </c>
      <c r="AB110" s="114">
        <v>0.17808844149112701</v>
      </c>
      <c r="AC110" s="114">
        <v>0.49947896599769592</v>
      </c>
      <c r="AD110" s="114">
        <v>0.32243257761001587</v>
      </c>
      <c r="AE110" s="114">
        <v>8.1033714115619659E-2</v>
      </c>
      <c r="AF110" s="115">
        <v>0.20306330919265747</v>
      </c>
      <c r="AG110" s="115">
        <v>0.47572171688079834</v>
      </c>
      <c r="AH110" s="115">
        <v>0.32121500372886658</v>
      </c>
      <c r="AI110" s="115">
        <v>7.8083708882331848E-2</v>
      </c>
      <c r="AJ110" s="115">
        <v>0.18162751197814941</v>
      </c>
      <c r="AK110" s="115">
        <v>0.46587741374969482</v>
      </c>
      <c r="AL110" s="115">
        <v>0.35249507427215576</v>
      </c>
      <c r="AM110" s="115">
        <v>0.11702992022037506</v>
      </c>
      <c r="AN110" s="115">
        <v>4.4294875115156174E-2</v>
      </c>
      <c r="AO110" s="114">
        <v>0.21266402304172516</v>
      </c>
      <c r="AP110" s="114">
        <v>0.45967692136764526</v>
      </c>
      <c r="AQ110" s="114">
        <v>0.32765904068946838</v>
      </c>
      <c r="AR110" s="114">
        <v>0.10673877596855164</v>
      </c>
      <c r="AS110" s="114">
        <f t="shared" si="46"/>
        <v>0.22092026472091675</v>
      </c>
      <c r="AT110" s="114">
        <v>4.0915973484516144E-2</v>
      </c>
      <c r="AU110" s="111">
        <v>32203.832346484534</v>
      </c>
      <c r="AV110" s="57">
        <v>0.14906054735183716</v>
      </c>
      <c r="AW110" s="57">
        <v>0.42462053894996643</v>
      </c>
      <c r="AX110" s="57">
        <v>0.42631891369819641</v>
      </c>
      <c r="AY110" s="57">
        <v>0.16923791170120239</v>
      </c>
      <c r="AZ110" s="57">
        <f t="shared" si="44"/>
        <v>0.25708100199699402</v>
      </c>
      <c r="BA110" s="112">
        <v>55974.97828482015</v>
      </c>
      <c r="BB110" s="111">
        <f>DataG10.6!BA110*$BF$26</f>
        <v>45835.222918481551</v>
      </c>
      <c r="BC110" s="57">
        <f t="shared" si="45"/>
        <v>0.70260010306395593</v>
      </c>
      <c r="BD110" s="110">
        <v>1.0654917328598086</v>
      </c>
      <c r="BI110" s="138"/>
      <c r="BJ110" s="74">
        <v>1998</v>
      </c>
      <c r="BK110" s="103">
        <v>7.7880208846181631E-4</v>
      </c>
      <c r="BL110" s="103">
        <v>5.7986710220575333E-2</v>
      </c>
      <c r="BM110" s="103">
        <v>0.31552603840827942</v>
      </c>
      <c r="BN110" s="103">
        <v>0.62648725509643555</v>
      </c>
      <c r="BO110" s="103">
        <v>0.33183944225311279</v>
      </c>
      <c r="BP110" s="103">
        <v>0.15779070556163788</v>
      </c>
      <c r="BQ110" s="103">
        <v>6.0258757323026657E-2</v>
      </c>
      <c r="BR110" s="103">
        <v>1.855161227285862E-2</v>
      </c>
      <c r="BS110" s="108">
        <f t="shared" si="27"/>
        <v>0.29464781284332275</v>
      </c>
      <c r="BT110" s="107">
        <v>4.6882182359695435E-3</v>
      </c>
      <c r="BU110" s="107">
        <v>0.23708595335483551</v>
      </c>
      <c r="BV110" s="107">
        <v>0.49624183773994446</v>
      </c>
      <c r="BW110" s="107">
        <v>0.26667219400405884</v>
      </c>
      <c r="BX110" s="107">
        <v>5.3994089365005493E-2</v>
      </c>
      <c r="BY110" s="107">
        <v>1.185141783207655E-2</v>
      </c>
      <c r="BZ110" s="103">
        <f t="shared" si="28"/>
        <v>0.21267810463905334</v>
      </c>
      <c r="CA110" s="107">
        <v>0</v>
      </c>
      <c r="CB110" s="103">
        <v>0.17627276480197906</v>
      </c>
      <c r="CC110" s="103">
        <v>0.51434338092803955</v>
      </c>
      <c r="CD110" s="103">
        <v>0.30938386917114258</v>
      </c>
      <c r="CE110" s="103">
        <v>6.8739287555217743E-2</v>
      </c>
      <c r="CF110" s="103">
        <v>1.5466948039829731E-2</v>
      </c>
      <c r="CG110" s="108">
        <f t="shared" si="29"/>
        <v>0.24064458161592484</v>
      </c>
      <c r="CH110" s="103"/>
      <c r="DF110" s="98">
        <v>0.21740347665943527</v>
      </c>
      <c r="DG110" s="97">
        <v>0.18686869077129692</v>
      </c>
      <c r="DH110" s="97">
        <v>3.0534785888138329E-2</v>
      </c>
      <c r="DI110" s="97">
        <v>0.18269337527453899</v>
      </c>
      <c r="DJ110" s="97">
        <v>6.8124669629039038E-3</v>
      </c>
      <c r="DK110" s="97">
        <v>1.4017703032653605E-2</v>
      </c>
      <c r="DL110" s="97">
        <v>1.3879925890686741E-2</v>
      </c>
      <c r="DM110" s="96">
        <f t="shared" si="30"/>
        <v>2.7897628923340346E-2</v>
      </c>
      <c r="DN110" s="99">
        <v>0.45388162333412641</v>
      </c>
      <c r="DO110" s="99">
        <v>0.3734334820423918</v>
      </c>
      <c r="DP110" s="99">
        <v>8.0448141291734665E-2</v>
      </c>
      <c r="DQ110" s="99">
        <v>0.36073598265647888</v>
      </c>
      <c r="DR110" s="99">
        <v>2.0403281316509501E-2</v>
      </c>
      <c r="DS110" s="99">
        <v>3.0468429537966059E-2</v>
      </c>
      <c r="DT110" s="99">
        <v>4.2273917459219407E-2</v>
      </c>
      <c r="DU110" s="99">
        <f t="shared" si="31"/>
        <v>7.2742346997185459E-2</v>
      </c>
      <c r="DV110" s="102">
        <f t="shared" si="32"/>
        <v>0.44007773112633397</v>
      </c>
      <c r="DW110" s="101">
        <f t="shared" si="33"/>
        <v>0.22025265298903995</v>
      </c>
      <c r="DX110" s="101">
        <f t="shared" si="34"/>
        <v>0.21982507813729393</v>
      </c>
      <c r="DY110" s="101">
        <f t="shared" si="35"/>
        <v>0.18027632357552648</v>
      </c>
      <c r="DZ110" s="101">
        <f t="shared" si="36"/>
        <v>6.1252370817476136E-2</v>
      </c>
      <c r="EA110" s="101">
        <f t="shared" si="37"/>
        <v>2.2153349019313831E-2</v>
      </c>
      <c r="EB110" s="101">
        <f t="shared" si="38"/>
        <v>0.17639568882959022</v>
      </c>
      <c r="EC110" s="100">
        <f t="shared" si="39"/>
        <v>0.19854903784890404</v>
      </c>
      <c r="ED110" s="99">
        <v>0.32871489579662094</v>
      </c>
      <c r="EE110" s="99">
        <v>0.18817402651198453</v>
      </c>
      <c r="EF110" s="99">
        <v>0.14054086928463635</v>
      </c>
      <c r="EG110" s="99">
        <v>0.15865605906583369</v>
      </c>
      <c r="EH110" s="99">
        <v>4.5487273832931212E-2</v>
      </c>
      <c r="EI110" s="99">
        <v>1.8330826722229975E-2</v>
      </c>
      <c r="EJ110" s="99">
        <v>0.1062407373996546</v>
      </c>
      <c r="EK110" s="99">
        <f t="shared" si="40"/>
        <v>0.12457156412188458</v>
      </c>
      <c r="EL110" s="98">
        <v>0.111362835329713</v>
      </c>
      <c r="EM110" s="97">
        <v>3.2078626477055429E-2</v>
      </c>
      <c r="EN110" s="97">
        <v>7.9284208852657578E-2</v>
      </c>
      <c r="EO110" s="97">
        <v>2.1620264509692788E-2</v>
      </c>
      <c r="EP110" s="97">
        <v>1.5765096984544924E-2</v>
      </c>
      <c r="EQ110" s="97">
        <v>3.8225222970838559E-3</v>
      </c>
      <c r="ER110" s="97">
        <v>7.0154951429935608E-2</v>
      </c>
      <c r="ES110" s="96">
        <f t="shared" si="41"/>
        <v>7.397747372701946E-2</v>
      </c>
      <c r="ET110" s="98">
        <v>4.3693016211690937E-2</v>
      </c>
      <c r="EU110" s="97">
        <v>4.6813081622440285E-3</v>
      </c>
      <c r="EV110" s="97">
        <v>3.9011708049446911E-2</v>
      </c>
      <c r="EW110" s="97">
        <v>3.379433648660779E-3</v>
      </c>
      <c r="EX110" s="97">
        <v>1.9211552577460009E-3</v>
      </c>
      <c r="EY110" s="97">
        <v>6.3624609263693602E-4</v>
      </c>
      <c r="EZ110" s="97">
        <v>3.7756181042729403E-2</v>
      </c>
      <c r="FA110" s="96">
        <f t="shared" si="42"/>
        <v>3.8392427135366336E-2</v>
      </c>
      <c r="FB110" s="98">
        <v>6.7669816315174103E-2</v>
      </c>
      <c r="FC110" s="97">
        <v>2.7397317811846733E-2</v>
      </c>
      <c r="FD110" s="97">
        <v>4.0272500365972519E-2</v>
      </c>
      <c r="FE110" s="97">
        <v>1.8240831792354584E-2</v>
      </c>
      <c r="FF110" s="97">
        <v>1.3843941502273083E-2</v>
      </c>
      <c r="FG110" s="97">
        <v>3.1862761825323105E-3</v>
      </c>
      <c r="FH110" s="97">
        <v>3.2398771494626999E-2</v>
      </c>
      <c r="FI110" s="96">
        <f t="shared" si="43"/>
        <v>3.5585047677159309E-2</v>
      </c>
      <c r="FK110" s="61">
        <v>1998</v>
      </c>
      <c r="FL110" s="134">
        <v>0.21740347665943527</v>
      </c>
      <c r="FM110" s="133">
        <v>0.18686869077129692</v>
      </c>
      <c r="FN110" s="133">
        <v>3.0534785888138329E-2</v>
      </c>
      <c r="FO110" s="134">
        <v>0.45388162333412641</v>
      </c>
      <c r="FP110" s="133">
        <v>0.3734334820423918</v>
      </c>
      <c r="FQ110" s="132">
        <v>8.0448141291734665E-2</v>
      </c>
      <c r="FR110" s="133">
        <v>0.32871489579662094</v>
      </c>
      <c r="FS110" s="133">
        <v>0.18817402651198453</v>
      </c>
      <c r="FT110" s="133">
        <v>0.14054086928463635</v>
      </c>
      <c r="FU110" s="134">
        <v>0.111362835329713</v>
      </c>
      <c r="FV110" s="133">
        <v>3.2078626477055429E-2</v>
      </c>
      <c r="FW110" s="132">
        <v>7.9284208852657578E-2</v>
      </c>
      <c r="FX110" s="133">
        <v>4.3693016211690937E-2</v>
      </c>
      <c r="FY110" s="133">
        <v>4.6813081622440285E-3</v>
      </c>
      <c r="FZ110" s="132">
        <v>3.9011708049446911E-2</v>
      </c>
      <c r="GA110" s="133"/>
      <c r="GB110" s="133"/>
      <c r="GC110" s="143">
        <v>1.7304908037185669</v>
      </c>
      <c r="GD110" s="127">
        <v>1.3270494937896729</v>
      </c>
      <c r="GE110" s="127">
        <v>1.6501684188842773</v>
      </c>
      <c r="GF110" s="127">
        <v>1.7435697317123413</v>
      </c>
      <c r="GG110" s="127">
        <v>2.0405240058898926</v>
      </c>
      <c r="GH110" s="127">
        <v>2.039926290512085</v>
      </c>
      <c r="GI110" s="127">
        <v>1.8179502487182617</v>
      </c>
      <c r="GJ110" s="142">
        <v>1.5580635070800781</v>
      </c>
      <c r="GK110" s="60">
        <v>1998</v>
      </c>
      <c r="GL110" s="141">
        <f t="shared" si="49"/>
        <v>0.60412156581878662</v>
      </c>
      <c r="GM110" s="140">
        <v>0.39587843418121338</v>
      </c>
      <c r="GN110" s="140">
        <v>0.25853252410888672</v>
      </c>
      <c r="GO110" s="140">
        <v>0.10566704720258713</v>
      </c>
      <c r="GP110" s="139">
        <v>7.7921539545059204E-2</v>
      </c>
      <c r="GQ110" s="116"/>
      <c r="GR110" s="116"/>
      <c r="GS110" s="116"/>
      <c r="GT110" s="116"/>
      <c r="GU110" s="116"/>
      <c r="GZ110" s="138"/>
      <c r="HA110" s="138"/>
      <c r="HB110" s="138"/>
      <c r="HC110" s="138"/>
      <c r="HH110" s="128">
        <v>0.734820157289505</v>
      </c>
      <c r="HI110" s="127">
        <v>0.50185190633414012</v>
      </c>
      <c r="HJ110" s="126">
        <f t="shared" si="50"/>
        <v>0.36877089674849078</v>
      </c>
      <c r="HK110" s="125">
        <v>0.92095529288053513</v>
      </c>
      <c r="IE110" s="147">
        <v>0.19844323869512745</v>
      </c>
      <c r="IF110" s="138">
        <v>0.48977381162981998</v>
      </c>
      <c r="IG110" s="138">
        <v>0.31178295612335205</v>
      </c>
      <c r="IH110" s="138">
        <v>9.1173157095909119E-2</v>
      </c>
      <c r="II110" s="146">
        <v>6.6392339766025543E-2</v>
      </c>
      <c r="IJ110" s="147">
        <v>0.2258341637444021</v>
      </c>
      <c r="IK110" s="138">
        <v>0.43250039538586199</v>
      </c>
      <c r="IL110" s="138">
        <v>0.34166547656059265</v>
      </c>
      <c r="IM110" s="138">
        <v>0.12860891222953796</v>
      </c>
      <c r="IN110" s="138">
        <v>9.7687557339668274E-2</v>
      </c>
      <c r="IO110" s="146">
        <v>4.9618776887655258E-2</v>
      </c>
      <c r="IP110" s="147">
        <v>0.25680109108708959</v>
      </c>
      <c r="IQ110" s="138">
        <v>0.44466814276546301</v>
      </c>
      <c r="IR110" s="138">
        <v>0.29853081703186035</v>
      </c>
      <c r="IS110" s="138">
        <v>9.4582095742225647E-2</v>
      </c>
      <c r="IT110" s="138">
        <v>7.1289412677288055E-2</v>
      </c>
      <c r="IU110" s="146">
        <v>3.8875527679920197E-2</v>
      </c>
      <c r="IW110">
        <v>2002</v>
      </c>
      <c r="IX110" s="76">
        <v>0.62656527757644653</v>
      </c>
      <c r="IY110" s="76">
        <v>0.54605692625045776</v>
      </c>
      <c r="IZ110" s="118">
        <v>0.32850217819213867</v>
      </c>
      <c r="JA110" s="114">
        <v>0.26787057518959045</v>
      </c>
      <c r="JB110" s="114">
        <v>0.33599367737770081</v>
      </c>
      <c r="JC110" s="114">
        <v>0.25402334332466125</v>
      </c>
      <c r="JD110" s="114">
        <v>0.10948698967695236</v>
      </c>
      <c r="JE110" s="114">
        <v>5.7657863944768906E-2</v>
      </c>
    </row>
    <row r="111" spans="1:265" x14ac:dyDescent="0.3">
      <c r="A111" s="74">
        <v>1999</v>
      </c>
      <c r="B111" s="123">
        <v>203.9273</v>
      </c>
      <c r="C111" s="123">
        <v>189.90011869999998</v>
      </c>
      <c r="D111" s="121">
        <f t="shared" si="47"/>
        <v>0.93121479419381303</v>
      </c>
      <c r="E111" s="122">
        <v>0.45253727429003832</v>
      </c>
      <c r="F111" s="122">
        <v>0.13006366613612594</v>
      </c>
      <c r="G111" s="122">
        <v>0.19903009585882317</v>
      </c>
      <c r="H111" s="122">
        <v>0.42648637139153528</v>
      </c>
      <c r="I111" s="122">
        <v>0.16906662325250224</v>
      </c>
      <c r="J111" s="121">
        <v>0.25741974813903312</v>
      </c>
      <c r="K111" s="120">
        <f t="shared" si="48"/>
        <v>-0.27690261348270973</v>
      </c>
      <c r="L111">
        <v>1999</v>
      </c>
      <c r="M111" s="119">
        <v>703.81800241385793</v>
      </c>
      <c r="N111" s="119">
        <v>194.4248</v>
      </c>
      <c r="O111" s="119">
        <v>68.422802413857951</v>
      </c>
      <c r="P111" s="78">
        <f t="shared" si="17"/>
        <v>0</v>
      </c>
      <c r="Q111" s="118">
        <f t="shared" si="18"/>
        <v>0.13432217408796054</v>
      </c>
      <c r="R111" s="145">
        <v>5.0999999999999997E-2</v>
      </c>
      <c r="S111" s="78">
        <f t="shared" si="19"/>
        <v>0</v>
      </c>
      <c r="T111" s="78">
        <f t="shared" si="20"/>
        <v>0</v>
      </c>
      <c r="U111" s="78">
        <f t="shared" si="21"/>
        <v>0</v>
      </c>
      <c r="V111" s="144">
        <f t="shared" si="22"/>
        <v>0</v>
      </c>
      <c r="W111" s="117">
        <f t="shared" si="23"/>
        <v>9.7216613072116459E-2</v>
      </c>
      <c r="X111" s="117">
        <f t="shared" si="24"/>
        <v>0.27624300505697302</v>
      </c>
      <c r="Y111" s="116">
        <f t="shared" si="25"/>
        <v>0.62654038187091055</v>
      </c>
      <c r="Z111" s="114">
        <f t="shared" si="26"/>
        <v>1</v>
      </c>
      <c r="AA111" s="74">
        <v>1999</v>
      </c>
      <c r="AB111" s="114">
        <v>0.17805342376232147</v>
      </c>
      <c r="AC111" s="114">
        <v>0.49836638569831848</v>
      </c>
      <c r="AD111" s="114">
        <v>0.32358017563819885</v>
      </c>
      <c r="AE111" s="114">
        <v>8.2325972616672516E-2</v>
      </c>
      <c r="AF111" s="115">
        <v>0.20069579780101776</v>
      </c>
      <c r="AG111" s="115">
        <v>0.47525286674499512</v>
      </c>
      <c r="AH111" s="115">
        <v>0.32405135035514832</v>
      </c>
      <c r="AI111" s="115">
        <v>7.9922951757907867E-2</v>
      </c>
      <c r="AJ111" s="115">
        <v>0.18113820254802704</v>
      </c>
      <c r="AK111" s="115">
        <v>0.46668529510498047</v>
      </c>
      <c r="AL111" s="115">
        <v>0.35217654705047607</v>
      </c>
      <c r="AM111" s="115">
        <v>0.11543498188257217</v>
      </c>
      <c r="AN111" s="115">
        <v>4.2570054531097412E-2</v>
      </c>
      <c r="AO111" s="114">
        <v>0.21353696286678314</v>
      </c>
      <c r="AP111" s="114">
        <v>0.45907896757125854</v>
      </c>
      <c r="AQ111" s="114">
        <v>0.32738405466079712</v>
      </c>
      <c r="AR111" s="114">
        <v>0.10601592063903809</v>
      </c>
      <c r="AS111" s="114">
        <f t="shared" si="46"/>
        <v>0.22136813402175903</v>
      </c>
      <c r="AT111" s="114">
        <v>3.9872288703918457E-2</v>
      </c>
      <c r="AU111" s="111">
        <v>33367.429855574024</v>
      </c>
      <c r="AV111" s="57">
        <v>0.14768904447555542</v>
      </c>
      <c r="AW111" s="57">
        <v>0.41882997751235962</v>
      </c>
      <c r="AX111" s="57">
        <v>0.43348097801208496</v>
      </c>
      <c r="AY111" s="57">
        <v>0.17707523703575134</v>
      </c>
      <c r="AZ111" s="57">
        <f t="shared" si="44"/>
        <v>0.25640574097633362</v>
      </c>
      <c r="BA111" s="112">
        <v>57661.088915902699</v>
      </c>
      <c r="BB111" s="111">
        <f>DataG10.6!BA111*$BF$26</f>
        <v>47215.897980964757</v>
      </c>
      <c r="BC111" s="57">
        <f t="shared" si="45"/>
        <v>0.70669904168774278</v>
      </c>
      <c r="BD111" s="110">
        <v>1.0638685605149221</v>
      </c>
      <c r="BI111" s="138"/>
      <c r="BJ111" s="74">
        <v>1999</v>
      </c>
      <c r="BK111" s="103">
        <v>5.7870871387422085E-4</v>
      </c>
      <c r="BL111" s="103">
        <v>5.6438922882080078E-2</v>
      </c>
      <c r="BM111" s="103">
        <v>0.32431617379188538</v>
      </c>
      <c r="BN111" s="103">
        <v>0.61924487352371216</v>
      </c>
      <c r="BO111" s="103">
        <v>0.32535558938980103</v>
      </c>
      <c r="BP111" s="103">
        <v>0.15086472034454346</v>
      </c>
      <c r="BQ111" s="103">
        <v>5.7276714593172073E-2</v>
      </c>
      <c r="BR111" s="103">
        <v>1.7640167847275734E-2</v>
      </c>
      <c r="BS111" s="108">
        <f t="shared" si="27"/>
        <v>0.29388928413391113</v>
      </c>
      <c r="BT111" s="107">
        <v>3.9856764487922192E-3</v>
      </c>
      <c r="BU111" s="107">
        <v>0.2352173924446106</v>
      </c>
      <c r="BV111" s="107">
        <v>0.49572435021400452</v>
      </c>
      <c r="BW111" s="107">
        <v>0.2690582275390625</v>
      </c>
      <c r="BX111" s="107">
        <v>5.5440217256546021E-2</v>
      </c>
      <c r="BY111" s="107">
        <v>1.2611976824700832E-2</v>
      </c>
      <c r="BZ111" s="103">
        <f t="shared" si="28"/>
        <v>0.21361801028251648</v>
      </c>
      <c r="CA111" s="107">
        <v>0</v>
      </c>
      <c r="CB111" s="103">
        <v>0.17595575749874115</v>
      </c>
      <c r="CC111" s="103">
        <v>0.51311874389648438</v>
      </c>
      <c r="CD111" s="103">
        <v>0.31092551350593567</v>
      </c>
      <c r="CE111" s="103">
        <v>7.0127710700035095E-2</v>
      </c>
      <c r="CF111" s="103">
        <v>1.6340939328074455E-2</v>
      </c>
      <c r="CG111" s="108">
        <f t="shared" si="29"/>
        <v>0.24079780280590057</v>
      </c>
      <c r="CH111" s="103"/>
      <c r="DF111" s="98">
        <v>0.21615644225194058</v>
      </c>
      <c r="DG111" s="97">
        <v>0.18598787785146165</v>
      </c>
      <c r="DH111" s="97">
        <v>3.0168564400478944E-2</v>
      </c>
      <c r="DI111" s="97">
        <v>0.18205949291586876</v>
      </c>
      <c r="DJ111" s="97">
        <v>6.4006696771102432E-3</v>
      </c>
      <c r="DK111" s="97">
        <v>1.4501209151790536E-2</v>
      </c>
      <c r="DL111" s="97">
        <v>1.3195068649516322E-2</v>
      </c>
      <c r="DM111" s="96">
        <f t="shared" si="30"/>
        <v>2.7696277801306859E-2</v>
      </c>
      <c r="DN111" s="99">
        <v>0.45503510885564891</v>
      </c>
      <c r="DO111" s="99">
        <v>0.37468291490050981</v>
      </c>
      <c r="DP111" s="99">
        <v>8.0352193955139067E-2</v>
      </c>
      <c r="DQ111" s="99">
        <v>0.36193183809518814</v>
      </c>
      <c r="DR111" s="99">
        <v>2.0473237873045169E-2</v>
      </c>
      <c r="DS111" s="99">
        <v>3.1739094989029479E-2</v>
      </c>
      <c r="DT111" s="99">
        <v>4.0890943229411988E-2</v>
      </c>
      <c r="DU111" s="99">
        <f t="shared" si="31"/>
        <v>7.2630038218441467E-2</v>
      </c>
      <c r="DV111" s="102">
        <f t="shared" si="32"/>
        <v>0.43852336966548677</v>
      </c>
      <c r="DW111" s="101">
        <f t="shared" si="33"/>
        <v>0.22539923138464876</v>
      </c>
      <c r="DX111" s="101">
        <f t="shared" si="34"/>
        <v>0.21312413828083804</v>
      </c>
      <c r="DY111" s="101">
        <f t="shared" si="35"/>
        <v>0.1831538388505578</v>
      </c>
      <c r="DZ111" s="101">
        <f t="shared" si="36"/>
        <v>6.4655289141423516E-2</v>
      </c>
      <c r="EA111" s="101">
        <f t="shared" si="37"/>
        <v>2.3292553288801282E-2</v>
      </c>
      <c r="EB111" s="101">
        <f t="shared" si="38"/>
        <v>0.16742169351321246</v>
      </c>
      <c r="EC111" s="100">
        <f t="shared" si="39"/>
        <v>0.19071424680201376</v>
      </c>
      <c r="ED111" s="99">
        <v>0.32880846974250455</v>
      </c>
      <c r="EE111" s="99">
        <v>0.1920201603964109</v>
      </c>
      <c r="EF111" s="99">
        <v>0.13678830934609365</v>
      </c>
      <c r="EG111" s="99">
        <v>0.16114133642986417</v>
      </c>
      <c r="EH111" s="99">
        <v>4.7538734661144597E-2</v>
      </c>
      <c r="EI111" s="99">
        <v>1.9214870929956156E-2</v>
      </c>
      <c r="EJ111" s="99">
        <v>0.10091353299134112</v>
      </c>
      <c r="EK111" s="99">
        <f t="shared" si="40"/>
        <v>0.12012840392129728</v>
      </c>
      <c r="EL111" s="98">
        <v>0.10971489992298225</v>
      </c>
      <c r="EM111" s="97">
        <v>3.3379070988237856E-2</v>
      </c>
      <c r="EN111" s="97">
        <v>7.6335828934744387E-2</v>
      </c>
      <c r="EO111" s="97">
        <v>2.2012502420693636E-2</v>
      </c>
      <c r="EP111" s="97">
        <v>1.7116554480278923E-2</v>
      </c>
      <c r="EQ111" s="97">
        <v>4.0776823588451255E-3</v>
      </c>
      <c r="ER111" s="97">
        <v>6.6508160521871348E-2</v>
      </c>
      <c r="ES111" s="96">
        <f t="shared" si="41"/>
        <v>7.0585842880716468E-2</v>
      </c>
      <c r="ET111" s="98">
        <v>4.1808988624632337E-2</v>
      </c>
      <c r="EU111" s="97">
        <v>5.3817613112163371E-3</v>
      </c>
      <c r="EV111" s="97">
        <v>3.6427227313416001E-2</v>
      </c>
      <c r="EW111" s="97">
        <v>3.736050333827734E-3</v>
      </c>
      <c r="EX111" s="97">
        <v>2.4239169715643849E-3</v>
      </c>
      <c r="EY111" s="97">
        <v>6.9060748544405603E-4</v>
      </c>
      <c r="EZ111" s="97">
        <v>3.4958414014809543E-2</v>
      </c>
      <c r="FA111" s="96">
        <f t="shared" si="42"/>
        <v>3.5649021500253598E-2</v>
      </c>
      <c r="FB111" s="98">
        <v>6.7905910313129425E-2</v>
      </c>
      <c r="FC111" s="97">
        <v>2.7997309342026711E-2</v>
      </c>
      <c r="FD111" s="97">
        <v>3.9908602833747864E-2</v>
      </c>
      <c r="FE111" s="97">
        <v>1.8276453018188477E-2</v>
      </c>
      <c r="FF111" s="97">
        <v>1.4692637138068676E-2</v>
      </c>
      <c r="FG111" s="97">
        <v>3.3870749175548553E-3</v>
      </c>
      <c r="FH111" s="97">
        <v>3.1549748033285141E-2</v>
      </c>
      <c r="FI111" s="96">
        <f t="shared" si="43"/>
        <v>3.4936822950839996E-2</v>
      </c>
      <c r="FK111" s="61">
        <v>1999</v>
      </c>
      <c r="FL111" s="134">
        <v>0.21615644225194058</v>
      </c>
      <c r="FM111" s="133">
        <v>0.18598787785146165</v>
      </c>
      <c r="FN111" s="133">
        <v>3.0168564400478944E-2</v>
      </c>
      <c r="FO111" s="134">
        <v>0.45503510885564891</v>
      </c>
      <c r="FP111" s="133">
        <v>0.37468291490050981</v>
      </c>
      <c r="FQ111" s="132">
        <v>8.0352193955139067E-2</v>
      </c>
      <c r="FR111" s="133">
        <v>0.32880846974250455</v>
      </c>
      <c r="FS111" s="133">
        <v>0.1920201603964109</v>
      </c>
      <c r="FT111" s="133">
        <v>0.13678830934609365</v>
      </c>
      <c r="FU111" s="134">
        <v>0.10971489992298225</v>
      </c>
      <c r="FV111" s="133">
        <v>3.3379070988237856E-2</v>
      </c>
      <c r="FW111" s="132">
        <v>7.6335828934744387E-2</v>
      </c>
      <c r="FX111" s="133">
        <v>4.1808988624632337E-2</v>
      </c>
      <c r="FY111" s="133">
        <v>5.3817613112163371E-3</v>
      </c>
      <c r="FZ111" s="132">
        <v>3.6427227313416001E-2</v>
      </c>
      <c r="GA111" s="133"/>
      <c r="GB111" s="133"/>
      <c r="GC111" s="143">
        <v>1.7317118644714355</v>
      </c>
      <c r="GD111" s="127">
        <v>1.3410379886627197</v>
      </c>
      <c r="GE111" s="127">
        <v>1.6691453456878662</v>
      </c>
      <c r="GF111" s="127">
        <v>1.8017867803573608</v>
      </c>
      <c r="GG111" s="127">
        <v>1.9882100820541382</v>
      </c>
      <c r="GH111" s="127">
        <v>2.0032229423522949</v>
      </c>
      <c r="GI111" s="127">
        <v>1.7946183681488037</v>
      </c>
      <c r="GJ111" s="142">
        <v>1.5371489524841309</v>
      </c>
      <c r="GK111" s="60">
        <v>1999</v>
      </c>
      <c r="GL111" s="141">
        <f t="shared" si="49"/>
        <v>0.60460665822029114</v>
      </c>
      <c r="GM111" s="140">
        <v>0.39539334177970886</v>
      </c>
      <c r="GN111" s="140">
        <v>0.2547970712184906</v>
      </c>
      <c r="GO111" s="140">
        <v>0.11081793159246445</v>
      </c>
      <c r="GP111" s="139">
        <v>8.414042741060257E-2</v>
      </c>
      <c r="GQ111" s="116"/>
      <c r="GR111" s="116"/>
      <c r="GS111" s="116"/>
      <c r="GT111" s="116"/>
      <c r="GU111" s="116"/>
      <c r="GZ111" s="138"/>
      <c r="HA111" s="138"/>
      <c r="HB111" s="138"/>
      <c r="HC111" s="138"/>
      <c r="HH111" s="128">
        <v>0.74437585473060608</v>
      </c>
      <c r="HI111" s="127">
        <v>0.50131258354369679</v>
      </c>
      <c r="HJ111" s="126">
        <f t="shared" si="50"/>
        <v>0.37316498286254768</v>
      </c>
      <c r="HK111" s="125">
        <v>0.91908865422010422</v>
      </c>
      <c r="IE111" s="147">
        <v>0.19408309793841882</v>
      </c>
      <c r="IF111" s="138">
        <v>0.492325670583666</v>
      </c>
      <c r="IG111" s="138">
        <v>0.31359127163887024</v>
      </c>
      <c r="IH111" s="138">
        <v>9.2621505260467529E-2</v>
      </c>
      <c r="II111" s="146">
        <v>6.7050740122795105E-2</v>
      </c>
      <c r="IJ111" s="147">
        <v>0.22615553204465369</v>
      </c>
      <c r="IK111" s="138">
        <v>0.43403954047482302</v>
      </c>
      <c r="IL111" s="138">
        <v>0.33980491757392883</v>
      </c>
      <c r="IM111" s="138">
        <v>0.12374334782361984</v>
      </c>
      <c r="IN111" s="138">
        <v>9.2735573649406433E-2</v>
      </c>
      <c r="IO111" s="146">
        <v>4.5984819531440735E-2</v>
      </c>
      <c r="IP111" s="147">
        <v>0.25659569219747541</v>
      </c>
      <c r="IQ111" s="138">
        <v>0.44553990124309201</v>
      </c>
      <c r="IR111" s="138">
        <v>0.2978644073009491</v>
      </c>
      <c r="IS111" s="138">
        <v>9.4350308179855347E-2</v>
      </c>
      <c r="IT111" s="138">
        <v>7.0862285792827606E-2</v>
      </c>
      <c r="IU111" s="146">
        <v>3.8178447633981705E-2</v>
      </c>
      <c r="IW111">
        <v>2003</v>
      </c>
      <c r="IX111" s="76">
        <v>0.62961852550506592</v>
      </c>
      <c r="IY111" s="76">
        <v>0.53840893507003784</v>
      </c>
      <c r="IZ111" s="118">
        <v>0.33262506127357483</v>
      </c>
      <c r="JA111" s="114">
        <v>0.26925036311149597</v>
      </c>
      <c r="JB111" s="114">
        <v>0.33978500962257385</v>
      </c>
      <c r="JC111" s="114">
        <v>0.24618318676948547</v>
      </c>
      <c r="JD111" s="114">
        <v>0.11374778300523758</v>
      </c>
      <c r="JE111" s="114">
        <v>5.7765908539295197E-2</v>
      </c>
    </row>
    <row r="112" spans="1:265" x14ac:dyDescent="0.3">
      <c r="A112" s="74">
        <v>2000</v>
      </c>
      <c r="B112" s="123">
        <v>207.0307</v>
      </c>
      <c r="C112" s="123">
        <v>204.91418759999996</v>
      </c>
      <c r="D112" s="121">
        <f t="shared" si="47"/>
        <v>0.98977681860709532</v>
      </c>
      <c r="E112" s="122">
        <v>0.49101907191293265</v>
      </c>
      <c r="F112" s="122">
        <v>0.1429585026414395</v>
      </c>
      <c r="G112" s="122">
        <v>0.18704409482916062</v>
      </c>
      <c r="H112" s="122">
        <v>0.44662683084448451</v>
      </c>
      <c r="I112" s="122">
        <v>0.17553918331918889</v>
      </c>
      <c r="J112" s="121">
        <v>0.27108764752529563</v>
      </c>
      <c r="K112" s="120">
        <f t="shared" si="48"/>
        <v>-0.27787168162092196</v>
      </c>
      <c r="L112">
        <v>2000</v>
      </c>
      <c r="M112" s="119">
        <v>742.53728333614663</v>
      </c>
      <c r="N112" s="119">
        <v>201.56149999999997</v>
      </c>
      <c r="O112" s="119">
        <v>71.831283336146655</v>
      </c>
      <c r="P112" s="78">
        <f t="shared" si="17"/>
        <v>0</v>
      </c>
      <c r="Q112" s="118">
        <f t="shared" si="18"/>
        <v>0.13278095905360107</v>
      </c>
      <c r="R112" s="145">
        <v>5.0999999999999997E-2</v>
      </c>
      <c r="S112" s="78">
        <f t="shared" si="19"/>
        <v>0</v>
      </c>
      <c r="T112" s="78">
        <f t="shared" si="20"/>
        <v>0</v>
      </c>
      <c r="U112" s="78">
        <f t="shared" si="21"/>
        <v>0</v>
      </c>
      <c r="V112" s="144">
        <f t="shared" si="22"/>
        <v>0</v>
      </c>
      <c r="W112" s="117">
        <f t="shared" si="23"/>
        <v>9.6737611629972034E-2</v>
      </c>
      <c r="X112" s="117">
        <f t="shared" si="24"/>
        <v>0.27144966929391623</v>
      </c>
      <c r="Y112" s="116">
        <f t="shared" si="25"/>
        <v>0.6318127190761117</v>
      </c>
      <c r="Z112" s="114">
        <f t="shared" si="26"/>
        <v>1</v>
      </c>
      <c r="AA112" s="74">
        <v>2000</v>
      </c>
      <c r="AB112" s="114">
        <v>0.17962540686130524</v>
      </c>
      <c r="AC112" s="114">
        <v>0.49550014734268188</v>
      </c>
      <c r="AD112" s="114">
        <v>0.32487443089485168</v>
      </c>
      <c r="AE112" s="114">
        <v>8.3922669291496277E-2</v>
      </c>
      <c r="AF112" s="115">
        <v>0.20195172727108002</v>
      </c>
      <c r="AG112" s="115">
        <v>0.47264650464057922</v>
      </c>
      <c r="AH112" s="115">
        <v>0.32540178298950195</v>
      </c>
      <c r="AI112" s="115">
        <v>8.1449255347251892E-2</v>
      </c>
      <c r="AJ112" s="115">
        <v>0.18163833022117615</v>
      </c>
      <c r="AK112" s="115">
        <v>0.46309426426887512</v>
      </c>
      <c r="AL112" s="115">
        <v>0.35526734590530396</v>
      </c>
      <c r="AM112" s="115">
        <v>0.11877969652414322</v>
      </c>
      <c r="AN112" s="115">
        <v>4.4142477214336395E-2</v>
      </c>
      <c r="AO112" s="114">
        <v>0.21517005562782288</v>
      </c>
      <c r="AP112" s="114">
        <v>0.45390015840530396</v>
      </c>
      <c r="AQ112" s="114">
        <v>0.33092978596687317</v>
      </c>
      <c r="AR112" s="114">
        <v>0.11025599390268326</v>
      </c>
      <c r="AS112" s="114">
        <f t="shared" si="46"/>
        <v>0.22067379206418991</v>
      </c>
      <c r="AT112" s="114">
        <v>4.2246706783771515E-2</v>
      </c>
      <c r="AU112" s="111">
        <v>34256.533439005863</v>
      </c>
      <c r="AV112" s="57">
        <v>0.14615023136138916</v>
      </c>
      <c r="AW112" s="57">
        <v>0.41501730680465698</v>
      </c>
      <c r="AX112" s="57">
        <v>0.43883246183395386</v>
      </c>
      <c r="AY112" s="57">
        <v>0.18267017602920532</v>
      </c>
      <c r="AZ112" s="57">
        <f t="shared" si="44"/>
        <v>0.25616228580474854</v>
      </c>
      <c r="BA112" s="112">
        <v>59560.759194019694</v>
      </c>
      <c r="BB112" s="111">
        <f>DataG10.6!BA112*$BF$26</f>
        <v>48771.446787541419</v>
      </c>
      <c r="BC112" s="57">
        <f t="shared" si="45"/>
        <v>0.70238911689937056</v>
      </c>
      <c r="BD112" s="110">
        <v>1.0931724677848849</v>
      </c>
      <c r="BI112" s="138"/>
      <c r="BJ112" s="74">
        <v>2000</v>
      </c>
      <c r="BK112" s="103">
        <v>5.9153087204322219E-4</v>
      </c>
      <c r="BL112" s="103">
        <v>5.5888965725898743E-2</v>
      </c>
      <c r="BM112" s="103">
        <v>0.31743156909942627</v>
      </c>
      <c r="BN112" s="103">
        <v>0.62667948007583618</v>
      </c>
      <c r="BO112" s="103">
        <v>0.33452087640762329</v>
      </c>
      <c r="BP112" s="103">
        <v>0.1554940938949585</v>
      </c>
      <c r="BQ112" s="103">
        <v>5.8813720941543579E-2</v>
      </c>
      <c r="BR112" s="103">
        <v>1.8027674406766891E-2</v>
      </c>
      <c r="BS112" s="108">
        <f t="shared" si="27"/>
        <v>0.29215860366821289</v>
      </c>
      <c r="BT112" s="107">
        <v>3.3919322304427624E-3</v>
      </c>
      <c r="BU112" s="107">
        <v>0.23599258065223694</v>
      </c>
      <c r="BV112" s="107">
        <v>0.494402676820755</v>
      </c>
      <c r="BW112" s="107">
        <v>0.26960474252700806</v>
      </c>
      <c r="BX112" s="107">
        <v>5.6445788592100143E-2</v>
      </c>
      <c r="BY112" s="107">
        <v>1.3071113266050816E-2</v>
      </c>
      <c r="BZ112" s="103">
        <f t="shared" si="28"/>
        <v>0.21315895393490791</v>
      </c>
      <c r="CA112" s="107">
        <v>0</v>
      </c>
      <c r="CB112" s="103">
        <v>0.17837442457675934</v>
      </c>
      <c r="CC112" s="103">
        <v>0.51104414463043213</v>
      </c>
      <c r="CD112" s="103">
        <v>0.31058144569396973</v>
      </c>
      <c r="CE112" s="103">
        <v>7.1096189320087433E-2</v>
      </c>
      <c r="CF112" s="103">
        <v>1.6980523243546486E-2</v>
      </c>
      <c r="CG112" s="108">
        <f t="shared" si="29"/>
        <v>0.23948525637388229</v>
      </c>
      <c r="CH112" s="103"/>
      <c r="DF112" s="98">
        <v>0.21524953488937365</v>
      </c>
      <c r="DG112" s="97">
        <v>0.18566188942672351</v>
      </c>
      <c r="DH112" s="97">
        <v>2.9587645462650129E-2</v>
      </c>
      <c r="DI112" s="97">
        <v>0.18201828026212752</v>
      </c>
      <c r="DJ112" s="97">
        <v>5.9518728393841338E-3</v>
      </c>
      <c r="DK112" s="97">
        <v>1.4255577397956659E-2</v>
      </c>
      <c r="DL112" s="97">
        <v>1.302380325104922E-2</v>
      </c>
      <c r="DM112" s="96">
        <f t="shared" si="30"/>
        <v>2.7279380649005879E-2</v>
      </c>
      <c r="DN112" s="99">
        <v>0.45210898084182749</v>
      </c>
      <c r="DO112" s="99">
        <v>0.37280609482307131</v>
      </c>
      <c r="DP112" s="99">
        <v>7.9302886018756166E-2</v>
      </c>
      <c r="DQ112" s="99">
        <v>0.36060159653425217</v>
      </c>
      <c r="DR112" s="99">
        <v>1.962888342460798E-2</v>
      </c>
      <c r="DS112" s="99">
        <v>3.1262737346050014E-2</v>
      </c>
      <c r="DT112" s="99">
        <v>4.0615756752697706E-2</v>
      </c>
      <c r="DU112" s="99">
        <f t="shared" si="31"/>
        <v>7.1878494098747719E-2</v>
      </c>
      <c r="DV112" s="102">
        <f t="shared" si="32"/>
        <v>0.44579707001396224</v>
      </c>
      <c r="DW112" s="101">
        <f t="shared" si="33"/>
        <v>0.22550587316245346</v>
      </c>
      <c r="DX112" s="101">
        <f t="shared" si="34"/>
        <v>0.22029119685150875</v>
      </c>
      <c r="DY112" s="101">
        <f t="shared" si="35"/>
        <v>0.18242889363318682</v>
      </c>
      <c r="DZ112" s="101">
        <f t="shared" si="36"/>
        <v>6.5967905612998409E-2</v>
      </c>
      <c r="EA112" s="101">
        <f t="shared" si="37"/>
        <v>2.2678703175825987E-2</v>
      </c>
      <c r="EB112" s="101">
        <f t="shared" si="38"/>
        <v>0.17472156909798495</v>
      </c>
      <c r="EC112" s="100">
        <f t="shared" si="39"/>
        <v>0.19740027227381093</v>
      </c>
      <c r="ED112" s="99">
        <v>0.33264145737299317</v>
      </c>
      <c r="EE112" s="99">
        <v>0.19174296926085072</v>
      </c>
      <c r="EF112" s="99">
        <v>0.14089848811214242</v>
      </c>
      <c r="EG112" s="99">
        <v>0.16017779568210244</v>
      </c>
      <c r="EH112" s="99">
        <v>4.8628541503160948E-2</v>
      </c>
      <c r="EI112" s="99">
        <v>1.8803984208663919E-2</v>
      </c>
      <c r="EJ112" s="99">
        <v>0.10503113833877209</v>
      </c>
      <c r="EK112" s="99">
        <f t="shared" si="40"/>
        <v>0.12383512254743601</v>
      </c>
      <c r="EL112" s="98">
        <v>0.11315561264096907</v>
      </c>
      <c r="EM112" s="97">
        <v>3.3762903901602741E-2</v>
      </c>
      <c r="EN112" s="97">
        <v>7.9392708739366324E-2</v>
      </c>
      <c r="EO112" s="97">
        <v>2.2251097951084375E-2</v>
      </c>
      <c r="EP112" s="97">
        <v>1.7339364109837462E-2</v>
      </c>
      <c r="EQ112" s="97">
        <v>3.8747189671620675E-3</v>
      </c>
      <c r="ER112" s="97">
        <v>6.9690430759212857E-2</v>
      </c>
      <c r="ES112" s="96">
        <f t="shared" si="41"/>
        <v>7.3565149726374929E-2</v>
      </c>
      <c r="ET112" s="98">
        <v>4.3341453376929399E-2</v>
      </c>
      <c r="EU112" s="97">
        <v>5.4253276571199537E-3</v>
      </c>
      <c r="EV112" s="97">
        <v>3.7916125719809443E-2</v>
      </c>
      <c r="EW112" s="97">
        <v>3.9322790689766407E-3</v>
      </c>
      <c r="EX112" s="97">
        <v>2.2008570783762288E-3</v>
      </c>
      <c r="EY112" s="97">
        <v>6.4486734761416795E-4</v>
      </c>
      <c r="EZ112" s="97">
        <v>3.6563449968553846E-2</v>
      </c>
      <c r="FA112" s="96">
        <f t="shared" si="42"/>
        <v>3.7208317316168013E-2</v>
      </c>
      <c r="FB112" s="98">
        <v>6.9814160466194153E-2</v>
      </c>
      <c r="FC112" s="97">
        <v>2.8337575495243073E-2</v>
      </c>
      <c r="FD112" s="97">
        <v>4.1476581245660782E-2</v>
      </c>
      <c r="FE112" s="97">
        <v>1.8318818882107735E-2</v>
      </c>
      <c r="FF112" s="97">
        <v>1.5138506889343262E-2</v>
      </c>
      <c r="FG112" s="97">
        <v>3.2298516016453505E-3</v>
      </c>
      <c r="FH112" s="97">
        <v>3.3126980066299438E-2</v>
      </c>
      <c r="FI112" s="96">
        <f t="shared" si="43"/>
        <v>3.6356831667944789E-2</v>
      </c>
      <c r="FK112" s="61">
        <v>2000</v>
      </c>
      <c r="FL112" s="134">
        <v>0.21524953488937365</v>
      </c>
      <c r="FM112" s="133">
        <v>0.18566188942672351</v>
      </c>
      <c r="FN112" s="133">
        <v>2.9587645462650129E-2</v>
      </c>
      <c r="FO112" s="134">
        <v>0.45210898084182749</v>
      </c>
      <c r="FP112" s="133">
        <v>0.37280609482307131</v>
      </c>
      <c r="FQ112" s="132">
        <v>7.9302886018756166E-2</v>
      </c>
      <c r="FR112" s="133">
        <v>0.33264145737299317</v>
      </c>
      <c r="FS112" s="133">
        <v>0.19174296926085072</v>
      </c>
      <c r="FT112" s="133">
        <v>0.14089848811214242</v>
      </c>
      <c r="FU112" s="134">
        <v>0.11315561264096907</v>
      </c>
      <c r="FV112" s="133">
        <v>3.3762903901602741E-2</v>
      </c>
      <c r="FW112" s="132">
        <v>7.9392708739366324E-2</v>
      </c>
      <c r="FX112" s="133">
        <v>4.3341453376929399E-2</v>
      </c>
      <c r="FY112" s="133">
        <v>5.4253276571199537E-3</v>
      </c>
      <c r="FZ112" s="132">
        <v>3.7916125719809443E-2</v>
      </c>
      <c r="GA112" s="133"/>
      <c r="GB112" s="133"/>
      <c r="GC112" s="143">
        <v>1.7225601673126221</v>
      </c>
      <c r="GD112" s="127">
        <v>1.338037371635437</v>
      </c>
      <c r="GE112" s="127">
        <v>1.6561493873596191</v>
      </c>
      <c r="GF112" s="127">
        <v>1.7769196033477783</v>
      </c>
      <c r="GG112" s="127">
        <v>1.9796113967895508</v>
      </c>
      <c r="GH112" s="127">
        <v>1.9973670244216919</v>
      </c>
      <c r="GI112" s="127">
        <v>1.7943662405014038</v>
      </c>
      <c r="GJ112" s="142">
        <v>1.5465466976165771</v>
      </c>
      <c r="GK112" s="60">
        <v>2000</v>
      </c>
      <c r="GL112" s="141">
        <f t="shared" si="49"/>
        <v>0.60438945889472961</v>
      </c>
      <c r="GM112" s="140">
        <v>0.39561054110527039</v>
      </c>
      <c r="GN112" s="140">
        <v>0.25422415137290955</v>
      </c>
      <c r="GO112" s="140">
        <v>0.11280430108308792</v>
      </c>
      <c r="GP112" s="139">
        <v>8.9177004992961884E-2</v>
      </c>
      <c r="GQ112" s="116"/>
      <c r="GR112" s="116"/>
      <c r="GS112" s="116"/>
      <c r="GT112" s="116"/>
      <c r="GU112" s="116"/>
      <c r="GZ112" s="138"/>
      <c r="HA112" s="138"/>
      <c r="HB112" s="138"/>
      <c r="HC112" s="138"/>
      <c r="HH112" s="128">
        <v>0.75819198787212394</v>
      </c>
      <c r="HI112" s="127">
        <v>0.50239798090451782</v>
      </c>
      <c r="HJ112" s="126">
        <f t="shared" si="50"/>
        <v>0.38091412384493772</v>
      </c>
      <c r="HK112" s="125">
        <v>0.91940917074680328</v>
      </c>
      <c r="IE112" s="147">
        <v>0.19045848158753567</v>
      </c>
      <c r="IF112" s="138">
        <v>0.49022484869939897</v>
      </c>
      <c r="IG112" s="138">
        <v>0.31931668519973755</v>
      </c>
      <c r="IH112" s="138">
        <v>9.6508629620075226E-2</v>
      </c>
      <c r="II112" s="146">
        <v>7.0221684873104095E-2</v>
      </c>
      <c r="IJ112" s="147">
        <v>0.22538918997297872</v>
      </c>
      <c r="IK112" s="138">
        <v>0.42948406561236502</v>
      </c>
      <c r="IL112" s="138">
        <v>0.34512677788734436</v>
      </c>
      <c r="IM112" s="138">
        <v>0.12776590883731842</v>
      </c>
      <c r="IN112" s="138">
        <v>9.5720477402210236E-2</v>
      </c>
      <c r="IO112" s="146">
        <v>4.7690015286207199E-2</v>
      </c>
      <c r="IP112" s="147">
        <v>0.25720828836300791</v>
      </c>
      <c r="IQ112" s="138">
        <v>0.44422496344432</v>
      </c>
      <c r="IR112" s="138">
        <v>0.29856675863265991</v>
      </c>
      <c r="IS112" s="138">
        <v>9.5981605350971222E-2</v>
      </c>
      <c r="IT112" s="138">
        <v>7.2243779897689819E-2</v>
      </c>
      <c r="IU112" s="146">
        <v>3.9217978715896606E-2</v>
      </c>
      <c r="IW112">
        <v>2004</v>
      </c>
      <c r="IX112" s="76">
        <v>0.63324707746505737</v>
      </c>
      <c r="IY112" s="76">
        <v>0.52969914674758911</v>
      </c>
      <c r="IZ112" s="118">
        <v>0.33556926250457764</v>
      </c>
      <c r="JA112" s="114">
        <v>0.26937499642372131</v>
      </c>
      <c r="JB112" s="114">
        <v>0.34334692358970642</v>
      </c>
      <c r="JC112" s="114">
        <v>0.237641841173172</v>
      </c>
      <c r="JD112" s="114">
        <v>0.11647205799818039</v>
      </c>
      <c r="JE112" s="114">
        <v>5.8603256940841675E-2</v>
      </c>
    </row>
    <row r="113" spans="1:265" x14ac:dyDescent="0.3">
      <c r="A113" s="74">
        <v>2001</v>
      </c>
      <c r="B113" s="123">
        <v>207.66069999999999</v>
      </c>
      <c r="C113" s="123">
        <v>217.79640050000003</v>
      </c>
      <c r="D113" s="121">
        <f t="shared" si="47"/>
        <v>1.0488089489248569</v>
      </c>
      <c r="E113" s="122">
        <v>0.52975891242384299</v>
      </c>
      <c r="F113" s="122">
        <v>0.16061803556272622</v>
      </c>
      <c r="G113" s="122">
        <v>0.14816955577167346</v>
      </c>
      <c r="H113" s="122">
        <v>0.46735320604633462</v>
      </c>
      <c r="I113" s="122">
        <v>0.17944030815652651</v>
      </c>
      <c r="J113" s="121">
        <v>0.28791289788980817</v>
      </c>
      <c r="K113" s="120">
        <f t="shared" si="48"/>
        <v>-0.25709076087972044</v>
      </c>
      <c r="L113">
        <v>2001</v>
      </c>
      <c r="M113" s="119">
        <v>775.49869498941337</v>
      </c>
      <c r="N113" s="119">
        <v>208.8134</v>
      </c>
      <c r="O113" s="119">
        <v>75.532394989413433</v>
      </c>
      <c r="P113" s="78">
        <f t="shared" si="17"/>
        <v>0</v>
      </c>
      <c r="Q113" s="118">
        <f t="shared" si="18"/>
        <v>0.13328808009889245</v>
      </c>
      <c r="R113" s="145">
        <v>5.0999999999999997E-2</v>
      </c>
      <c r="S113" s="78">
        <f t="shared" si="19"/>
        <v>0</v>
      </c>
      <c r="T113" s="78">
        <f t="shared" si="20"/>
        <v>0</v>
      </c>
      <c r="U113" s="78">
        <f t="shared" si="21"/>
        <v>0</v>
      </c>
      <c r="V113" s="144">
        <f t="shared" si="22"/>
        <v>0</v>
      </c>
      <c r="W113" s="117">
        <f t="shared" si="23"/>
        <v>9.7398481103110765E-2</v>
      </c>
      <c r="X113" s="117">
        <f t="shared" si="24"/>
        <v>0.26926338025991209</v>
      </c>
      <c r="Y113" s="116">
        <f t="shared" si="25"/>
        <v>0.63333813863697719</v>
      </c>
      <c r="Z113" s="114">
        <f t="shared" si="26"/>
        <v>1</v>
      </c>
      <c r="AA113" s="74">
        <v>2001</v>
      </c>
      <c r="AB113" s="114">
        <v>0.18535877764225006</v>
      </c>
      <c r="AC113" s="114">
        <v>0.49021482467651367</v>
      </c>
      <c r="AD113" s="114">
        <v>0.32442638278007507</v>
      </c>
      <c r="AE113" s="114">
        <v>8.5305601358413696E-2</v>
      </c>
      <c r="AF113" s="115">
        <v>0.20303821563720703</v>
      </c>
      <c r="AG113" s="115">
        <v>0.4700874388217926</v>
      </c>
      <c r="AH113" s="115">
        <v>0.32687431573867798</v>
      </c>
      <c r="AI113" s="115">
        <v>8.3405666053295135E-2</v>
      </c>
      <c r="AJ113" s="115">
        <v>0.18603885173797607</v>
      </c>
      <c r="AK113" s="115">
        <v>0.45823290944099426</v>
      </c>
      <c r="AL113" s="115">
        <v>0.35572823882102966</v>
      </c>
      <c r="AM113" s="115">
        <v>0.12045784294605255</v>
      </c>
      <c r="AN113" s="115">
        <v>4.5480657368898392E-2</v>
      </c>
      <c r="AO113" s="114">
        <v>0.21485753357410431</v>
      </c>
      <c r="AP113" s="114">
        <v>0.4509584903717041</v>
      </c>
      <c r="AQ113" s="114">
        <v>0.3341839611530304</v>
      </c>
      <c r="AR113" s="114">
        <v>0.11318670213222504</v>
      </c>
      <c r="AS113" s="114">
        <f t="shared" si="46"/>
        <v>0.22099725902080536</v>
      </c>
      <c r="AT113" s="114">
        <v>4.4008795171976089E-2</v>
      </c>
      <c r="AU113" s="111">
        <v>34486.936730016307</v>
      </c>
      <c r="AV113" s="57">
        <v>0.14948296546936035</v>
      </c>
      <c r="AW113" s="57">
        <v>0.42251256108283997</v>
      </c>
      <c r="AX113" s="57">
        <v>0.42800447344779968</v>
      </c>
      <c r="AY113" s="57">
        <v>0.17269401252269745</v>
      </c>
      <c r="AZ113" s="57">
        <f t="shared" si="44"/>
        <v>0.25531046092510223</v>
      </c>
      <c r="BA113" s="112">
        <v>59285.352476370434</v>
      </c>
      <c r="BB113" s="111">
        <f>DataG10.6!BA113*$BF$26</f>
        <v>48545.929445980881</v>
      </c>
      <c r="BC113" s="57">
        <f t="shared" si="45"/>
        <v>0.71039811418980836</v>
      </c>
      <c r="BD113" s="110">
        <v>1.0817982747661739</v>
      </c>
      <c r="BI113" s="138"/>
      <c r="BJ113" s="74">
        <v>2001</v>
      </c>
      <c r="BK113" s="103">
        <v>6.821491988375783E-4</v>
      </c>
      <c r="BL113" s="103">
        <v>5.8303937315940857E-2</v>
      </c>
      <c r="BM113" s="103">
        <v>0.31108084321022034</v>
      </c>
      <c r="BN113" s="103">
        <v>0.630615234375</v>
      </c>
      <c r="BO113" s="103">
        <v>0.34149369597434998</v>
      </c>
      <c r="BP113" s="103">
        <v>0.16128829121589661</v>
      </c>
      <c r="BQ113" s="103">
        <v>6.4187124371528625E-2</v>
      </c>
      <c r="BR113" s="103">
        <v>2.3593343794345856E-2</v>
      </c>
      <c r="BS113" s="108">
        <f t="shared" si="27"/>
        <v>0.28912153840065002</v>
      </c>
      <c r="BT113" s="107">
        <v>4.5221662148833275E-3</v>
      </c>
      <c r="BU113" s="107">
        <v>0.24042211472988129</v>
      </c>
      <c r="BV113" s="107">
        <v>0.4903663694858551</v>
      </c>
      <c r="BW113" s="107">
        <v>0.26921150088310242</v>
      </c>
      <c r="BX113" s="107">
        <v>5.7511523365974426E-2</v>
      </c>
      <c r="BY113" s="107">
        <v>1.3621439225971699E-2</v>
      </c>
      <c r="BZ113" s="103">
        <f t="shared" si="28"/>
        <v>0.21169997751712799</v>
      </c>
      <c r="CA113" s="107">
        <v>0</v>
      </c>
      <c r="CB113" s="103">
        <v>0.1848510354757309</v>
      </c>
      <c r="CC113" s="103">
        <v>0.50558376312255859</v>
      </c>
      <c r="CD113" s="103">
        <v>0.30956518650054932</v>
      </c>
      <c r="CE113" s="103">
        <v>7.1939557790756226E-2</v>
      </c>
      <c r="CF113" s="103">
        <v>1.7559655010700226E-2</v>
      </c>
      <c r="CG113" s="108">
        <f t="shared" si="29"/>
        <v>0.23762562870979309</v>
      </c>
      <c r="CH113" s="103"/>
      <c r="DF113" s="98">
        <v>0.21852912849252076</v>
      </c>
      <c r="DG113" s="97">
        <v>0.18878313891898893</v>
      </c>
      <c r="DH113" s="97">
        <v>2.9745989573531827E-2</v>
      </c>
      <c r="DI113" s="97">
        <v>0.18531680200248957</v>
      </c>
      <c r="DJ113" s="97">
        <v>5.6982340636887816E-3</v>
      </c>
      <c r="DK113" s="97">
        <v>1.413284384600651E-2</v>
      </c>
      <c r="DL113" s="97">
        <v>1.3381246609273466E-2</v>
      </c>
      <c r="DM113" s="96">
        <f t="shared" si="30"/>
        <v>2.7514090455279978E-2</v>
      </c>
      <c r="DN113" s="99">
        <v>0.44787728850908715</v>
      </c>
      <c r="DO113" s="99">
        <v>0.37096538350403019</v>
      </c>
      <c r="DP113" s="99">
        <v>7.6911905005056971E-2</v>
      </c>
      <c r="DQ113" s="99">
        <v>0.35922381281852722</v>
      </c>
      <c r="DR113" s="99">
        <v>1.9000262102704966E-2</v>
      </c>
      <c r="DS113" s="99">
        <v>3.0379395347577678E-2</v>
      </c>
      <c r="DT113" s="99">
        <v>3.927381416660447E-2</v>
      </c>
      <c r="DU113" s="99">
        <f t="shared" si="31"/>
        <v>6.9653209514182149E-2</v>
      </c>
      <c r="DV113" s="102">
        <f t="shared" si="32"/>
        <v>0.44841248973320269</v>
      </c>
      <c r="DW113" s="101">
        <f t="shared" si="33"/>
        <v>0.22673614680414572</v>
      </c>
      <c r="DX113" s="101">
        <f t="shared" si="34"/>
        <v>0.22167634292905689</v>
      </c>
      <c r="DY113" s="101">
        <f t="shared" si="35"/>
        <v>0.18265593517571688</v>
      </c>
      <c r="DZ113" s="101">
        <f t="shared" si="36"/>
        <v>6.7693576837539571E-2</v>
      </c>
      <c r="EA113" s="101">
        <f t="shared" si="37"/>
        <v>2.2173743898641286E-2</v>
      </c>
      <c r="EB113" s="101">
        <f t="shared" si="38"/>
        <v>0.17588923221831182</v>
      </c>
      <c r="EC113" s="100">
        <f t="shared" si="39"/>
        <v>0.19806297611695312</v>
      </c>
      <c r="ED113" s="99">
        <v>0.33359359647837927</v>
      </c>
      <c r="EE113" s="99">
        <v>0.19229678753838997</v>
      </c>
      <c r="EF113" s="99">
        <v>0.14129680893998928</v>
      </c>
      <c r="EG113" s="99">
        <v>0.15982977533712983</v>
      </c>
      <c r="EH113" s="99">
        <v>5.017565451763098E-2</v>
      </c>
      <c r="EI113" s="99">
        <v>1.8393493254394874E-2</v>
      </c>
      <c r="EJ113" s="99">
        <v>0.10519467154995595</v>
      </c>
      <c r="EK113" s="99">
        <f t="shared" si="40"/>
        <v>0.12358816480435082</v>
      </c>
      <c r="EL113" s="98">
        <v>0.11481889325482339</v>
      </c>
      <c r="EM113" s="97">
        <v>3.4439359265755767E-2</v>
      </c>
      <c r="EN113" s="97">
        <v>8.0379533989067609E-2</v>
      </c>
      <c r="EO113" s="97">
        <v>2.2826159838587046E-2</v>
      </c>
      <c r="EP113" s="97">
        <v>1.7517922319908591E-2</v>
      </c>
      <c r="EQ113" s="97">
        <v>3.7802506442464121E-3</v>
      </c>
      <c r="ER113" s="97">
        <v>7.069456066835586E-2</v>
      </c>
      <c r="ES113" s="96">
        <f t="shared" si="41"/>
        <v>7.4474811312602279E-2</v>
      </c>
      <c r="ET113" s="98">
        <v>4.4600647416503575E-2</v>
      </c>
      <c r="EU113" s="97">
        <v>5.6877636196714142E-3</v>
      </c>
      <c r="EV113" s="97">
        <v>3.8912883796832158E-2</v>
      </c>
      <c r="EW113" s="97">
        <v>4.1863690130412579E-3</v>
      </c>
      <c r="EX113" s="97">
        <v>2.2146056716756228E-3</v>
      </c>
      <c r="EY113" s="97">
        <v>6.3577812453122196E-4</v>
      </c>
      <c r="EZ113" s="97">
        <v>3.7563894504487584E-2</v>
      </c>
      <c r="FA113" s="96">
        <f t="shared" si="42"/>
        <v>3.8199672629018806E-2</v>
      </c>
      <c r="FB113" s="98">
        <v>7.0218242704868317E-2</v>
      </c>
      <c r="FC113" s="97">
        <v>2.8751594945788383E-2</v>
      </c>
      <c r="FD113" s="97">
        <v>4.1466649621725082E-2</v>
      </c>
      <c r="FE113" s="97">
        <v>1.8639791756868362E-2</v>
      </c>
      <c r="FF113" s="97">
        <v>1.5303316526114941E-2</v>
      </c>
      <c r="FG113" s="97">
        <v>3.1444726046174765E-3</v>
      </c>
      <c r="FH113" s="97">
        <v>3.3130664378404617E-2</v>
      </c>
      <c r="FI113" s="96">
        <f t="shared" si="43"/>
        <v>3.6275136983022094E-2</v>
      </c>
      <c r="FK113" s="61">
        <v>2001</v>
      </c>
      <c r="FL113" s="134">
        <v>0.21852912849252076</v>
      </c>
      <c r="FM113" s="133">
        <v>0.18878313891898893</v>
      </c>
      <c r="FN113" s="133">
        <v>2.9745989573531827E-2</v>
      </c>
      <c r="FO113" s="134">
        <v>0.44787728850908715</v>
      </c>
      <c r="FP113" s="133">
        <v>0.37096538350403019</v>
      </c>
      <c r="FQ113" s="132">
        <v>7.6911905005056971E-2</v>
      </c>
      <c r="FR113" s="133">
        <v>0.33359359647837927</v>
      </c>
      <c r="FS113" s="133">
        <v>0.19229678753838997</v>
      </c>
      <c r="FT113" s="133">
        <v>0.14129680893998928</v>
      </c>
      <c r="FU113" s="134">
        <v>0.11481889325482339</v>
      </c>
      <c r="FV113" s="133">
        <v>3.4439359265755767E-2</v>
      </c>
      <c r="FW113" s="132">
        <v>8.0379533989067609E-2</v>
      </c>
      <c r="FX113" s="133">
        <v>4.4600647416503575E-2</v>
      </c>
      <c r="FY113" s="133">
        <v>5.6877636196714142E-3</v>
      </c>
      <c r="FZ113" s="132">
        <v>3.8912883796832158E-2</v>
      </c>
      <c r="GA113" s="133"/>
      <c r="GB113" s="133"/>
      <c r="GC113" s="143">
        <v>1.7152752876281738</v>
      </c>
      <c r="GD113" s="127">
        <v>1.3398888111114502</v>
      </c>
      <c r="GE113" s="127">
        <v>1.6576199531555176</v>
      </c>
      <c r="GF113" s="127">
        <v>1.7773122787475586</v>
      </c>
      <c r="GG113" s="127">
        <v>1.937085747718811</v>
      </c>
      <c r="GH113" s="127">
        <v>1.9865529537200928</v>
      </c>
      <c r="GI113" s="127">
        <v>1.7811113595962524</v>
      </c>
      <c r="GJ113" s="142">
        <v>1.5611865520477295</v>
      </c>
      <c r="GK113" s="60">
        <v>2001</v>
      </c>
      <c r="GL113" s="141">
        <f t="shared" si="49"/>
        <v>0.60783079266548157</v>
      </c>
      <c r="GM113" s="140">
        <v>0.39216920733451843</v>
      </c>
      <c r="GN113" s="140">
        <v>0.2514910101890564</v>
      </c>
      <c r="GO113" s="140">
        <v>0.12548729777336121</v>
      </c>
      <c r="GP113" s="139">
        <v>9.8661482334136963E-2</v>
      </c>
      <c r="GQ113" s="116"/>
      <c r="GR113" s="116"/>
      <c r="GS113" s="116"/>
      <c r="GT113" s="116"/>
      <c r="GU113" s="116"/>
      <c r="GZ113" s="138"/>
      <c r="HA113" s="138"/>
      <c r="HB113" s="138"/>
      <c r="HC113" s="138"/>
      <c r="HH113" s="128">
        <v>0.76530869305133797</v>
      </c>
      <c r="HI113" s="127">
        <v>0.50099212005987204</v>
      </c>
      <c r="HJ113" s="126">
        <f t="shared" si="50"/>
        <v>0.38341362463203965</v>
      </c>
      <c r="HK113" s="125">
        <v>0.91857907921075821</v>
      </c>
      <c r="IE113" s="147">
        <v>0.20059427430529644</v>
      </c>
      <c r="IF113" s="138">
        <v>0.48233981354753303</v>
      </c>
      <c r="IG113" s="138">
        <v>0.31706595420837402</v>
      </c>
      <c r="IH113" s="138">
        <v>9.7390927374362946E-2</v>
      </c>
      <c r="II113" s="146">
        <v>7.0872202515602112E-2</v>
      </c>
      <c r="IJ113" s="147">
        <v>0.22298762749097911</v>
      </c>
      <c r="IK113" s="138">
        <v>0.42718967105194</v>
      </c>
      <c r="IL113" s="138">
        <v>0.34982272982597351</v>
      </c>
      <c r="IM113" s="138">
        <v>0.12911324203014374</v>
      </c>
      <c r="IN113" s="138">
        <v>9.6371449530124664E-2</v>
      </c>
      <c r="IO113" s="146">
        <v>4.8490256071090698E-2</v>
      </c>
      <c r="IP113" s="147">
        <v>0.25750128879478262</v>
      </c>
      <c r="IQ113" s="138">
        <v>0.442399881380168</v>
      </c>
      <c r="IR113" s="138">
        <v>0.30009880661964417</v>
      </c>
      <c r="IS113" s="138">
        <v>9.9194712936878204E-2</v>
      </c>
      <c r="IT113" s="138">
        <v>7.5559318065643311E-2</v>
      </c>
      <c r="IU113" s="146">
        <v>4.2052943259477615E-2</v>
      </c>
      <c r="IW113">
        <v>2005</v>
      </c>
      <c r="IX113" s="76">
        <v>0.63537150621414185</v>
      </c>
      <c r="IY113" s="76">
        <v>0.52372819185256958</v>
      </c>
      <c r="IZ113" s="118">
        <v>0.33399230241775513</v>
      </c>
      <c r="JA113" s="114">
        <v>0.26912426948547363</v>
      </c>
      <c r="JB113" s="114">
        <v>0.3396727442741394</v>
      </c>
      <c r="JC113" s="114">
        <v>0.22511057555675507</v>
      </c>
      <c r="JD113" s="114">
        <v>0.1149664968252182</v>
      </c>
      <c r="JE113" s="114">
        <v>5.9119004756212234E-2</v>
      </c>
    </row>
    <row r="114" spans="1:265" x14ac:dyDescent="0.3">
      <c r="A114" s="74">
        <v>2002</v>
      </c>
      <c r="B114" s="123">
        <v>212.94320000000002</v>
      </c>
      <c r="C114" s="123">
        <v>216.7441355</v>
      </c>
      <c r="D114" s="121">
        <f t="shared" si="47"/>
        <v>1.0178495274796282</v>
      </c>
      <c r="E114" s="122">
        <v>0.51121060747094904</v>
      </c>
      <c r="F114" s="122">
        <v>0.13507985462229494</v>
      </c>
      <c r="G114" s="122">
        <v>0.13059560791546501</v>
      </c>
      <c r="H114" s="122">
        <v>0.45369663305140612</v>
      </c>
      <c r="I114" s="122">
        <v>0.16611143253224331</v>
      </c>
      <c r="J114" s="121">
        <v>0.28758520051916281</v>
      </c>
      <c r="K114" s="120">
        <f t="shared" si="48"/>
        <v>-0.21273317558048691</v>
      </c>
      <c r="L114">
        <v>2002</v>
      </c>
      <c r="M114" s="119">
        <v>808.34830241531904</v>
      </c>
      <c r="N114" s="119">
        <v>216.8185</v>
      </c>
      <c r="O114" s="119">
        <v>80.065202415319078</v>
      </c>
      <c r="P114" s="78">
        <v>0</v>
      </c>
      <c r="Q114" s="118">
        <f t="shared" si="18"/>
        <v>0.13535277865696527</v>
      </c>
      <c r="R114" s="145">
        <v>5.0999999999999997E-2</v>
      </c>
      <c r="S114" s="78">
        <f t="shared" si="19"/>
        <v>0</v>
      </c>
      <c r="T114" s="78">
        <f t="shared" si="20"/>
        <v>0</v>
      </c>
      <c r="U114" s="78">
        <f t="shared" si="21"/>
        <v>0</v>
      </c>
      <c r="V114" s="144">
        <f t="shared" si="22"/>
        <v>0</v>
      </c>
      <c r="W114" s="117">
        <f t="shared" si="23"/>
        <v>9.9047900732996894E-2</v>
      </c>
      <c r="X114" s="117">
        <f t="shared" si="24"/>
        <v>0.26822410506974931</v>
      </c>
      <c r="Y114" s="116">
        <f t="shared" si="25"/>
        <v>0.6327279941972539</v>
      </c>
      <c r="Z114" s="114">
        <f t="shared" si="26"/>
        <v>1</v>
      </c>
      <c r="AA114" s="74">
        <v>2002</v>
      </c>
      <c r="AB114" s="114">
        <v>0.18861764669418335</v>
      </c>
      <c r="AC114" s="114">
        <v>0.48844510316848755</v>
      </c>
      <c r="AD114" s="114">
        <v>0.3229372501373291</v>
      </c>
      <c r="AE114" s="114">
        <v>8.5148312151432037E-2</v>
      </c>
      <c r="AF114" s="115">
        <v>0.20412987470626831</v>
      </c>
      <c r="AG114" s="115">
        <v>0.46883714199066162</v>
      </c>
      <c r="AH114" s="115">
        <v>0.32703298330307007</v>
      </c>
      <c r="AI114" s="115">
        <v>8.3884172141551971E-2</v>
      </c>
      <c r="AJ114" s="115">
        <v>0.19255426526069641</v>
      </c>
      <c r="AK114" s="115">
        <v>0.45861321687698364</v>
      </c>
      <c r="AL114" s="115">
        <v>0.34883251786231995</v>
      </c>
      <c r="AM114" s="115">
        <v>0.11620160192251205</v>
      </c>
      <c r="AN114" s="115">
        <v>4.3367587029933929E-2</v>
      </c>
      <c r="AO114" s="114">
        <v>0.219943568110466</v>
      </c>
      <c r="AP114" s="114">
        <v>0.45155423879623413</v>
      </c>
      <c r="AQ114" s="114">
        <v>0.32850217819213867</v>
      </c>
      <c r="AR114" s="114">
        <v>0.10948698967695236</v>
      </c>
      <c r="AS114" s="114">
        <f t="shared" si="46"/>
        <v>0.21901518851518631</v>
      </c>
      <c r="AT114" s="114">
        <v>4.2363598942756653E-2</v>
      </c>
      <c r="AU114" s="111">
        <v>34151.905948986532</v>
      </c>
      <c r="AV114" s="57">
        <v>0.14821606874465942</v>
      </c>
      <c r="AW114" s="57">
        <v>0.42455491423606873</v>
      </c>
      <c r="AX114" s="57">
        <v>0.42722901701927185</v>
      </c>
      <c r="AY114" s="57">
        <v>0.17056876420974731</v>
      </c>
      <c r="AZ114" s="57">
        <f t="shared" si="44"/>
        <v>0.25666025280952454</v>
      </c>
      <c r="BA114" s="112">
        <v>59145.446347812234</v>
      </c>
      <c r="BB114" s="111">
        <f>DataG10.6!BA114*$BF$26</f>
        <v>48431.367032798742</v>
      </c>
      <c r="BC114" s="57">
        <f t="shared" si="45"/>
        <v>0.70516089140862248</v>
      </c>
      <c r="BD114" s="110">
        <v>1.0812809648113018</v>
      </c>
      <c r="BI114" s="138"/>
      <c r="BJ114" s="74">
        <v>2002</v>
      </c>
      <c r="BK114" s="103">
        <v>5.8185833040624857E-4</v>
      </c>
      <c r="BL114" s="103">
        <v>5.898052453994751E-2</v>
      </c>
      <c r="BM114" s="103">
        <v>0.31445422768592834</v>
      </c>
      <c r="BN114" s="103">
        <v>0.62656527757644653</v>
      </c>
      <c r="BO114" s="103">
        <v>0.33599367737770081</v>
      </c>
      <c r="BP114" s="103">
        <v>0.15969212353229523</v>
      </c>
      <c r="BQ114" s="103">
        <v>6.420038640499115E-2</v>
      </c>
      <c r="BR114" s="103">
        <v>2.3481093347072601E-2</v>
      </c>
      <c r="BS114" s="108">
        <f t="shared" si="27"/>
        <v>0.29057160019874573</v>
      </c>
      <c r="BT114" s="107">
        <v>4.6885795891284943E-3</v>
      </c>
      <c r="BU114" s="107">
        <v>0.24383464455604553</v>
      </c>
      <c r="BV114" s="107">
        <v>0.48829478025436401</v>
      </c>
      <c r="BW114" s="107">
        <v>0.26787057518959045</v>
      </c>
      <c r="BX114" s="107">
        <v>5.7657863944768906E-2</v>
      </c>
      <c r="BY114" s="107">
        <v>1.363329216837883E-2</v>
      </c>
      <c r="BZ114" s="103">
        <f t="shared" si="28"/>
        <v>0.21021271124482155</v>
      </c>
      <c r="CA114" s="107">
        <v>0</v>
      </c>
      <c r="CB114" s="103">
        <v>0.19157378375530243</v>
      </c>
      <c r="CC114" s="103">
        <v>0.50290745496749878</v>
      </c>
      <c r="CD114" s="103">
        <v>0.30551877617835999</v>
      </c>
      <c r="CE114" s="103">
        <v>7.1599118411540985E-2</v>
      </c>
      <c r="CF114" s="103">
        <v>1.7582004889845848E-2</v>
      </c>
      <c r="CG114" s="108">
        <f t="shared" si="29"/>
        <v>0.233919657766819</v>
      </c>
      <c r="CH114" s="103"/>
      <c r="DF114" s="98">
        <v>0.22387098878043471</v>
      </c>
      <c r="DG114" s="97">
        <v>0.19439765137000348</v>
      </c>
      <c r="DH114" s="97">
        <v>2.947333741043124E-2</v>
      </c>
      <c r="DI114" s="97">
        <v>0.19093789486214519</v>
      </c>
      <c r="DJ114" s="97">
        <v>5.6786892061476343E-3</v>
      </c>
      <c r="DK114" s="97">
        <v>1.4771634799380203E-2</v>
      </c>
      <c r="DL114" s="97">
        <v>1.2482774377333437E-2</v>
      </c>
      <c r="DM114" s="96">
        <f t="shared" si="30"/>
        <v>2.7254409176713641E-2</v>
      </c>
      <c r="DN114" s="99">
        <v>0.44869896440072526</v>
      </c>
      <c r="DO114" s="99">
        <v>0.37507214756163032</v>
      </c>
      <c r="DP114" s="99">
        <v>7.3626816839094944E-2</v>
      </c>
      <c r="DQ114" s="99">
        <v>0.36378472298383713</v>
      </c>
      <c r="DR114" s="99">
        <v>1.8253210729034745E-2</v>
      </c>
      <c r="DS114" s="99">
        <v>3.1413050248031121E-2</v>
      </c>
      <c r="DT114" s="99">
        <v>3.5247972160606024E-2</v>
      </c>
      <c r="DU114" s="99">
        <f t="shared" si="31"/>
        <v>6.6661022408637138E-2</v>
      </c>
      <c r="DV114" s="102">
        <f t="shared" si="32"/>
        <v>0.43782678706813138</v>
      </c>
      <c r="DW114" s="101">
        <f t="shared" si="33"/>
        <v>0.23139257470441021</v>
      </c>
      <c r="DX114" s="101">
        <f t="shared" si="34"/>
        <v>0.20643421236372123</v>
      </c>
      <c r="DY114" s="101">
        <f t="shared" si="35"/>
        <v>0.18514609150588512</v>
      </c>
      <c r="DZ114" s="101">
        <f t="shared" si="36"/>
        <v>7.0969354880292768E-2</v>
      </c>
      <c r="EA114" s="101">
        <f t="shared" si="37"/>
        <v>2.330413068404379E-2</v>
      </c>
      <c r="EB114" s="101">
        <f t="shared" si="38"/>
        <v>0.15840720755567528</v>
      </c>
      <c r="EC114" s="100">
        <f t="shared" si="39"/>
        <v>0.18171133823971908</v>
      </c>
      <c r="ED114" s="99">
        <v>0.32743003944356169</v>
      </c>
      <c r="EE114" s="99">
        <v>0.19545478493305515</v>
      </c>
      <c r="EF114" s="99">
        <v>0.13197525451050657</v>
      </c>
      <c r="EG114" s="99">
        <v>0.16192309092730284</v>
      </c>
      <c r="EH114" s="99">
        <v>5.1786331538590483E-2</v>
      </c>
      <c r="EI114" s="99">
        <v>1.932091850505931E-2</v>
      </c>
      <c r="EJ114" s="99">
        <v>9.4399695942153333E-2</v>
      </c>
      <c r="EK114" s="99">
        <f t="shared" si="40"/>
        <v>0.11372061444721264</v>
      </c>
      <c r="EL114" s="98">
        <v>0.1103967476245697</v>
      </c>
      <c r="EM114" s="97">
        <v>3.5937789771355061E-2</v>
      </c>
      <c r="EN114" s="97">
        <v>7.4458957853214658E-2</v>
      </c>
      <c r="EO114" s="97">
        <v>2.3223000578582287E-2</v>
      </c>
      <c r="EP114" s="97">
        <v>1.9183023341702288E-2</v>
      </c>
      <c r="EQ114" s="97">
        <v>3.9832121789844807E-3</v>
      </c>
      <c r="ER114" s="97">
        <v>6.4007511613521945E-2</v>
      </c>
      <c r="ES114" s="96">
        <f t="shared" si="41"/>
        <v>6.7990723792506425E-2</v>
      </c>
      <c r="ET114" s="98">
        <v>4.2398105373549891E-2</v>
      </c>
      <c r="EU114" s="97">
        <v>5.9791714907599276E-3</v>
      </c>
      <c r="EV114" s="97">
        <v>3.6418933882789967E-2</v>
      </c>
      <c r="EW114" s="97">
        <v>4.298921674489975E-3</v>
      </c>
      <c r="EX114" s="97">
        <v>2.4770920586912712E-3</v>
      </c>
      <c r="EY114" s="97">
        <v>6.8581415632968084E-4</v>
      </c>
      <c r="EZ114" s="97">
        <v>3.4936277700513038E-2</v>
      </c>
      <c r="FA114" s="96">
        <f t="shared" si="42"/>
        <v>3.5622091856842716E-2</v>
      </c>
      <c r="FB114" s="98">
        <v>6.7998640239238739E-2</v>
      </c>
      <c r="FC114" s="97">
        <v>2.9958618804812431E-2</v>
      </c>
      <c r="FD114" s="97">
        <v>3.8040023297071457E-2</v>
      </c>
      <c r="FE114" s="97">
        <v>1.8924079835414886E-2</v>
      </c>
      <c r="FF114" s="97">
        <v>1.6705932095646858E-2</v>
      </c>
      <c r="FG114" s="97">
        <v>3.2973980996757746E-3</v>
      </c>
      <c r="FH114" s="97">
        <v>2.9071234166622162E-2</v>
      </c>
      <c r="FI114" s="96">
        <f t="shared" si="43"/>
        <v>3.2368632266297936E-2</v>
      </c>
      <c r="FK114" s="61">
        <v>2002</v>
      </c>
      <c r="FL114" s="134">
        <v>0.22387098878043471</v>
      </c>
      <c r="FM114" s="133">
        <v>0.19439765137000348</v>
      </c>
      <c r="FN114" s="133">
        <v>2.947333741043124E-2</v>
      </c>
      <c r="FO114" s="134">
        <v>0.44869896440072526</v>
      </c>
      <c r="FP114" s="133">
        <v>0.37507214756163032</v>
      </c>
      <c r="FQ114" s="132">
        <v>7.3626816839094944E-2</v>
      </c>
      <c r="FR114" s="133">
        <v>0.32743003944356169</v>
      </c>
      <c r="FS114" s="133">
        <v>0.19545478493305515</v>
      </c>
      <c r="FT114" s="133">
        <v>0.13197525451050657</v>
      </c>
      <c r="FU114" s="134">
        <v>0.1103967476245697</v>
      </c>
      <c r="FV114" s="133">
        <v>3.5937789771355061E-2</v>
      </c>
      <c r="FW114" s="132">
        <v>7.4458957853214658E-2</v>
      </c>
      <c r="FX114" s="133">
        <v>4.2398105373549891E-2</v>
      </c>
      <c r="FY114" s="133">
        <v>5.9791714907599276E-3</v>
      </c>
      <c r="FZ114" s="132">
        <v>3.6418933882789967E-2</v>
      </c>
      <c r="GA114" s="133"/>
      <c r="GB114" s="133"/>
      <c r="GC114" s="143">
        <v>1.6928261518478394</v>
      </c>
      <c r="GD114" s="127">
        <v>1.314717173576355</v>
      </c>
      <c r="GE114" s="127">
        <v>1.5963102579116821</v>
      </c>
      <c r="GF114" s="127">
        <v>1.719656229019165</v>
      </c>
      <c r="GG114" s="127">
        <v>1.9022378921508789</v>
      </c>
      <c r="GH114" s="127">
        <v>1.9518712759017944</v>
      </c>
      <c r="GI114" s="127">
        <v>1.7854161262512207</v>
      </c>
      <c r="GJ114" s="142">
        <v>1.5717463493347168</v>
      </c>
      <c r="GK114" s="60">
        <v>2002</v>
      </c>
      <c r="GL114" s="141">
        <f t="shared" si="49"/>
        <v>0.60706961154937744</v>
      </c>
      <c r="GM114" s="140">
        <v>0.39293038845062256</v>
      </c>
      <c r="GN114" s="140">
        <v>0.25532490015029907</v>
      </c>
      <c r="GO114" s="140">
        <v>0.12901550531387329</v>
      </c>
      <c r="GP114" s="139">
        <v>9.6578158438205719E-2</v>
      </c>
      <c r="GQ114" s="116"/>
      <c r="GR114" s="116"/>
      <c r="GS114" s="116"/>
      <c r="GT114" s="116"/>
      <c r="GU114" s="116"/>
      <c r="GZ114" s="138"/>
      <c r="HA114" s="138"/>
      <c r="HB114" s="138"/>
      <c r="HC114" s="138"/>
      <c r="HH114" s="128">
        <v>0.73771795630454995</v>
      </c>
      <c r="HI114" s="127">
        <v>0.50367968736822744</v>
      </c>
      <c r="HJ114" s="126">
        <f t="shared" si="50"/>
        <v>0.37157354959740341</v>
      </c>
      <c r="HK114" s="125">
        <v>0.88525401055812802</v>
      </c>
      <c r="IE114" s="147">
        <v>0.20740923560552976</v>
      </c>
      <c r="IF114" s="138">
        <v>0.48528718163020801</v>
      </c>
      <c r="IG114" s="138">
        <v>0.30730363726615906</v>
      </c>
      <c r="IH114" s="138">
        <v>8.9079283177852631E-2</v>
      </c>
      <c r="II114" s="146">
        <v>6.3649967312812805E-2</v>
      </c>
      <c r="IJ114" s="147">
        <v>0.22839827962403822</v>
      </c>
      <c r="IK114" s="138">
        <v>0.43076750091133598</v>
      </c>
      <c r="IL114" s="138">
        <v>0.34083425998687744</v>
      </c>
      <c r="IM114" s="138">
        <v>0.12194935977458954</v>
      </c>
      <c r="IN114" s="138">
        <v>9.0860337018966675E-2</v>
      </c>
      <c r="IO114" s="146">
        <v>4.5646268874406815E-2</v>
      </c>
      <c r="IP114" s="147">
        <v>0.25630658483627727</v>
      </c>
      <c r="IQ114" s="138">
        <v>0.440979765369646</v>
      </c>
      <c r="IR114" s="138">
        <v>0.30271366238594055</v>
      </c>
      <c r="IS114" s="138">
        <v>0.10071337968111038</v>
      </c>
      <c r="IT114" s="138">
        <v>7.6596230268478394E-2</v>
      </c>
      <c r="IU114" s="146">
        <v>4.2726028710603714E-2</v>
      </c>
      <c r="IW114">
        <v>2006</v>
      </c>
      <c r="IX114" s="76">
        <v>0.64106595516204834</v>
      </c>
      <c r="IY114" s="76">
        <v>0.52814656496047974</v>
      </c>
      <c r="IZ114" s="118">
        <v>0.33199962973594666</v>
      </c>
      <c r="JA114" s="114">
        <v>0.27056524157524109</v>
      </c>
      <c r="JB114" s="114">
        <v>0.33331313729286194</v>
      </c>
      <c r="JC114" s="114">
        <v>0.22132071852684021</v>
      </c>
      <c r="JD114" s="114">
        <v>0.11258013546466827</v>
      </c>
      <c r="JE114" s="114">
        <v>6.0282576829195023E-2</v>
      </c>
    </row>
    <row r="115" spans="1:265" x14ac:dyDescent="0.3">
      <c r="A115" s="74">
        <v>2003</v>
      </c>
      <c r="B115" s="123">
        <v>218.47870000000003</v>
      </c>
      <c r="C115" s="123">
        <v>220.79777339999998</v>
      </c>
      <c r="D115" s="121">
        <f t="shared" si="47"/>
        <v>1.0106146429835035</v>
      </c>
      <c r="E115" s="122">
        <v>0.49958675316260465</v>
      </c>
      <c r="F115" s="122">
        <v>0.11407290950369617</v>
      </c>
      <c r="G115" s="122">
        <v>0.16950985096270663</v>
      </c>
      <c r="H115" s="122">
        <v>0.45719792836470197</v>
      </c>
      <c r="I115" s="122">
        <v>0.16432906274158535</v>
      </c>
      <c r="J115" s="121">
        <v>0.29286886562311665</v>
      </c>
      <c r="K115" s="120">
        <f t="shared" si="48"/>
        <v>-0.22975279901020593</v>
      </c>
      <c r="L115">
        <v>2003</v>
      </c>
      <c r="M115" s="119">
        <v>830.80568416165363</v>
      </c>
      <c r="N115" s="119">
        <v>224.97140000000002</v>
      </c>
      <c r="O115" s="119">
        <v>83.14718416165357</v>
      </c>
      <c r="P115" s="78">
        <v>290.2962</v>
      </c>
      <c r="Q115" s="118">
        <f t="shared" si="18"/>
        <v>0.13724410508842641</v>
      </c>
      <c r="R115" s="145">
        <v>5.0999999999999997E-2</v>
      </c>
      <c r="S115" s="78">
        <f t="shared" si="19"/>
        <v>305.89694415173869</v>
      </c>
      <c r="T115" s="78">
        <f t="shared" si="20"/>
        <v>15.600744151738672</v>
      </c>
      <c r="U115" s="78">
        <f t="shared" si="21"/>
        <v>305.89694415173869</v>
      </c>
      <c r="V115" s="144">
        <f t="shared" si="22"/>
        <v>0.36819312865006704</v>
      </c>
      <c r="W115" s="117">
        <f t="shared" si="23"/>
        <v>0.10008018210125202</v>
      </c>
      <c r="X115" s="117">
        <f t="shared" si="24"/>
        <v>0.2707870255209115</v>
      </c>
      <c r="Y115" s="116">
        <f t="shared" si="25"/>
        <v>0.26093966372776944</v>
      </c>
      <c r="Z115" s="114">
        <f t="shared" si="26"/>
        <v>1</v>
      </c>
      <c r="AA115" s="74">
        <v>2003</v>
      </c>
      <c r="AB115" s="114">
        <v>0.18574900925159454</v>
      </c>
      <c r="AC115" s="114">
        <v>0.48853027820587158</v>
      </c>
      <c r="AD115" s="114">
        <v>0.32572069764137268</v>
      </c>
      <c r="AE115" s="114">
        <v>8.646354079246521E-2</v>
      </c>
      <c r="AF115" s="115">
        <v>0.20048142969608307</v>
      </c>
      <c r="AG115" s="115">
        <v>0.46926024556159973</v>
      </c>
      <c r="AH115" s="115">
        <v>0.33025833964347839</v>
      </c>
      <c r="AI115" s="115">
        <v>8.5562534630298615E-2</v>
      </c>
      <c r="AJ115" s="115">
        <v>0.18985295295715332</v>
      </c>
      <c r="AK115" s="115">
        <v>0.45952850580215454</v>
      </c>
      <c r="AL115" s="115">
        <v>0.35061854124069214</v>
      </c>
      <c r="AM115" s="115">
        <v>0.11740317195653915</v>
      </c>
      <c r="AN115" s="115">
        <v>4.4141311198472977E-2</v>
      </c>
      <c r="AO115" s="114">
        <v>0.21949540078639984</v>
      </c>
      <c r="AP115" s="114">
        <v>0.44787955284118652</v>
      </c>
      <c r="AQ115" s="114">
        <v>0.33262506127357483</v>
      </c>
      <c r="AR115" s="114">
        <v>0.11374778300523758</v>
      </c>
      <c r="AS115" s="114">
        <f t="shared" si="46"/>
        <v>0.21887727826833725</v>
      </c>
      <c r="AT115" s="114">
        <v>4.3580330908298492E-2</v>
      </c>
      <c r="AU115" s="111">
        <v>34142.482831132023</v>
      </c>
      <c r="AV115" s="57">
        <v>0.1451382040977478</v>
      </c>
      <c r="AW115" s="57">
        <v>0.42619356513023376</v>
      </c>
      <c r="AX115" s="57">
        <v>0.42866823077201843</v>
      </c>
      <c r="AY115" s="57">
        <v>0.17203257977962494</v>
      </c>
      <c r="AZ115" s="57">
        <f t="shared" si="44"/>
        <v>0.25663565099239349</v>
      </c>
      <c r="BA115" s="112">
        <v>59794.186061249129</v>
      </c>
      <c r="BB115" s="111">
        <f>DataG10.6!BA115*$BF$26</f>
        <v>48962.588844625971</v>
      </c>
      <c r="BC115" s="57">
        <f t="shared" si="45"/>
        <v>0.69731776110689514</v>
      </c>
      <c r="BD115" s="110">
        <v>1.0516241585113182</v>
      </c>
      <c r="BI115" s="138"/>
      <c r="BJ115" s="74">
        <v>2003</v>
      </c>
      <c r="BK115" s="103">
        <v>4.5844377018511295E-4</v>
      </c>
      <c r="BL115" s="103">
        <v>5.6634847074747086E-2</v>
      </c>
      <c r="BM115" s="103">
        <v>0.31374660134315491</v>
      </c>
      <c r="BN115" s="103">
        <v>0.62961852550506592</v>
      </c>
      <c r="BO115" s="103">
        <v>0.33978500962257385</v>
      </c>
      <c r="BP115" s="103">
        <v>0.16355343163013458</v>
      </c>
      <c r="BQ115" s="103">
        <v>6.6027246415615082E-2</v>
      </c>
      <c r="BR115" s="103">
        <v>2.3944811895489693E-2</v>
      </c>
      <c r="BS115" s="108">
        <f t="shared" si="27"/>
        <v>0.28983351588249207</v>
      </c>
      <c r="BT115" s="107">
        <v>3.3001985866576433E-3</v>
      </c>
      <c r="BU115" s="107">
        <v>0.24008007347583771</v>
      </c>
      <c r="BV115" s="107">
        <v>0.49066954851150513</v>
      </c>
      <c r="BW115" s="107">
        <v>0.26925036311149597</v>
      </c>
      <c r="BX115" s="107">
        <v>5.7765908539295197E-2</v>
      </c>
      <c r="BY115" s="107">
        <v>1.3418500311672688E-2</v>
      </c>
      <c r="BZ115" s="103">
        <f t="shared" si="28"/>
        <v>0.21148445457220078</v>
      </c>
      <c r="CA115" s="107">
        <v>0</v>
      </c>
      <c r="CB115" s="103">
        <v>0.18958967924118042</v>
      </c>
      <c r="CC115" s="103">
        <v>0.50388020277023315</v>
      </c>
      <c r="CD115" s="103">
        <v>0.30653014779090881</v>
      </c>
      <c r="CE115" s="103">
        <v>7.1619689464569092E-2</v>
      </c>
      <c r="CF115" s="103">
        <v>1.735573448240757E-2</v>
      </c>
      <c r="CG115" s="108">
        <f t="shared" si="29"/>
        <v>0.23491045832633972</v>
      </c>
      <c r="CH115" s="103"/>
      <c r="DF115" s="98">
        <v>0.22007790613497535</v>
      </c>
      <c r="DG115" s="97">
        <v>0.19108924456238313</v>
      </c>
      <c r="DH115" s="97">
        <v>2.8988661572592229E-2</v>
      </c>
      <c r="DI115" s="97">
        <v>0.18763376190327108</v>
      </c>
      <c r="DJ115" s="97">
        <v>5.7658890616906506E-3</v>
      </c>
      <c r="DK115" s="97">
        <v>1.500874842610387E-2</v>
      </c>
      <c r="DL115" s="97">
        <v>1.1669509374892383E-2</v>
      </c>
      <c r="DM115" s="96">
        <f t="shared" si="30"/>
        <v>2.6678257800996252E-2</v>
      </c>
      <c r="DN115" s="99">
        <v>0.4504786854688736</v>
      </c>
      <c r="DO115" s="99">
        <v>0.37693299527831725</v>
      </c>
      <c r="DP115" s="99">
        <v>7.3545690190556304E-2</v>
      </c>
      <c r="DQ115" s="99">
        <v>0.3664424940943718</v>
      </c>
      <c r="DR115" s="99">
        <v>1.721194445603343E-2</v>
      </c>
      <c r="DS115" s="99">
        <v>3.2954504705249951E-2</v>
      </c>
      <c r="DT115" s="99">
        <v>3.3869740470254192E-2</v>
      </c>
      <c r="DU115" s="99">
        <f t="shared" si="31"/>
        <v>6.6824245175504143E-2</v>
      </c>
      <c r="DV115" s="102">
        <f t="shared" si="32"/>
        <v>0.44096498958931751</v>
      </c>
      <c r="DW115" s="101">
        <f t="shared" si="33"/>
        <v>0.23218782985494785</v>
      </c>
      <c r="DX115" s="101">
        <f t="shared" si="34"/>
        <v>0.20877715973436961</v>
      </c>
      <c r="DY115" s="101">
        <f t="shared" si="35"/>
        <v>0.1876492565497756</v>
      </c>
      <c r="DZ115" s="101">
        <f t="shared" si="36"/>
        <v>6.8798398012793083E-2</v>
      </c>
      <c r="EA115" s="101">
        <f t="shared" si="37"/>
        <v>2.4353867034884798E-2</v>
      </c>
      <c r="EB115" s="101">
        <f t="shared" si="38"/>
        <v>0.16016346323377867</v>
      </c>
      <c r="EC115" s="100">
        <f t="shared" si="39"/>
        <v>0.18451733026866346</v>
      </c>
      <c r="ED115" s="99">
        <v>0.3294433983410765</v>
      </c>
      <c r="EE115" s="99">
        <v>0.19631035234318409</v>
      </c>
      <c r="EF115" s="99">
        <v>0.13313304599789239</v>
      </c>
      <c r="EG115" s="99">
        <v>0.16433214722201228</v>
      </c>
      <c r="EH115" s="99">
        <v>4.9746220509151631E-2</v>
      </c>
      <c r="EI115" s="99">
        <v>2.0180796050430383E-2</v>
      </c>
      <c r="EJ115" s="99">
        <v>9.5184229126276595E-2</v>
      </c>
      <c r="EK115" s="99">
        <f t="shared" si="40"/>
        <v>0.11536502517670698</v>
      </c>
      <c r="EL115" s="98">
        <v>0.11152159124824099</v>
      </c>
      <c r="EM115" s="97">
        <v>3.5877477511763754E-2</v>
      </c>
      <c r="EN115" s="97">
        <v>7.5644113736477239E-2</v>
      </c>
      <c r="EO115" s="97">
        <v>2.3317109327763319E-2</v>
      </c>
      <c r="EP115" s="97">
        <v>1.9052177503641451E-2</v>
      </c>
      <c r="EQ115" s="97">
        <v>4.1730709844544148E-3</v>
      </c>
      <c r="ER115" s="97">
        <v>6.497923410750206E-2</v>
      </c>
      <c r="ES115" s="96">
        <f t="shared" si="41"/>
        <v>6.9152305091956467E-2</v>
      </c>
      <c r="ET115" s="98">
        <v>4.32510372007541E-2</v>
      </c>
      <c r="EU115" s="97">
        <v>5.7776847236500374E-3</v>
      </c>
      <c r="EV115" s="97">
        <v>3.7473352477104066E-2</v>
      </c>
      <c r="EW115" s="97">
        <v>4.1456581093370914E-3</v>
      </c>
      <c r="EX115" s="97">
        <v>2.4135277076381819E-3</v>
      </c>
      <c r="EY115" s="97">
        <v>7.0573906087444496E-4</v>
      </c>
      <c r="EZ115" s="97">
        <v>3.5986112522097116E-2</v>
      </c>
      <c r="FA115" s="96">
        <f t="shared" si="42"/>
        <v>3.6691851582971564E-2</v>
      </c>
      <c r="FB115" s="98">
        <v>6.8270556628704071E-2</v>
      </c>
      <c r="FC115" s="97">
        <v>3.0099792405962944E-2</v>
      </c>
      <c r="FD115" s="97">
        <v>3.8170762360095978E-2</v>
      </c>
      <c r="FE115" s="97">
        <v>1.9171450287103653E-2</v>
      </c>
      <c r="FF115" s="97">
        <v>1.6638649627566338E-2</v>
      </c>
      <c r="FG115" s="97">
        <v>3.4673318732529879E-3</v>
      </c>
      <c r="FH115" s="97">
        <v>2.8993122279644012E-2</v>
      </c>
      <c r="FI115" s="96">
        <f t="shared" si="43"/>
        <v>3.2460454152897E-2</v>
      </c>
      <c r="FK115" s="61">
        <v>2003</v>
      </c>
      <c r="FL115" s="134">
        <v>0.22007790613497535</v>
      </c>
      <c r="FM115" s="133">
        <v>0.19108924456238313</v>
      </c>
      <c r="FN115" s="133">
        <v>2.8988661572592229E-2</v>
      </c>
      <c r="FO115" s="134">
        <v>0.4504786854688736</v>
      </c>
      <c r="FP115" s="133">
        <v>0.37693299527831725</v>
      </c>
      <c r="FQ115" s="132">
        <v>7.3545690190556304E-2</v>
      </c>
      <c r="FR115" s="133">
        <v>0.3294433983410765</v>
      </c>
      <c r="FS115" s="133">
        <v>0.19631035234318409</v>
      </c>
      <c r="FT115" s="133">
        <v>0.13313304599789239</v>
      </c>
      <c r="FU115" s="134">
        <v>0.11152159124824099</v>
      </c>
      <c r="FV115" s="133">
        <v>3.5877477511763754E-2</v>
      </c>
      <c r="FW115" s="132">
        <v>7.5644113736477239E-2</v>
      </c>
      <c r="FX115" s="133">
        <v>4.32510372007541E-2</v>
      </c>
      <c r="FY115" s="133">
        <v>5.7776847236500374E-3</v>
      </c>
      <c r="FZ115" s="132">
        <v>3.7473352477104066E-2</v>
      </c>
      <c r="GA115" s="133"/>
      <c r="GB115" s="133"/>
      <c r="GC115" s="143">
        <v>1.677245020866394</v>
      </c>
      <c r="GD115" s="127">
        <v>1.3139595985412598</v>
      </c>
      <c r="GE115" s="127">
        <v>1.574671745300293</v>
      </c>
      <c r="GF115" s="127">
        <v>1.721692681312561</v>
      </c>
      <c r="GG115" s="127">
        <v>1.833488941192627</v>
      </c>
      <c r="GH115" s="127">
        <v>1.9272441864013672</v>
      </c>
      <c r="GI115" s="127">
        <v>1.8076603412628174</v>
      </c>
      <c r="GJ115" s="142">
        <v>1.6641941070556641</v>
      </c>
      <c r="GK115" s="60">
        <v>2003</v>
      </c>
      <c r="GL115" s="141">
        <f t="shared" si="49"/>
        <v>0.60307148098945618</v>
      </c>
      <c r="GM115" s="140">
        <v>0.39692851901054382</v>
      </c>
      <c r="GN115" s="140">
        <v>0.26610815525054932</v>
      </c>
      <c r="GO115" s="140">
        <v>0.12705574929714203</v>
      </c>
      <c r="GP115" s="139">
        <v>9.4920121133327484E-2</v>
      </c>
      <c r="GQ115" s="116"/>
      <c r="GR115" s="116"/>
      <c r="GS115" s="116"/>
      <c r="GT115" s="116"/>
      <c r="GU115" s="116"/>
      <c r="GZ115" s="138"/>
      <c r="HA115" s="138"/>
      <c r="HB115" s="138"/>
      <c r="HC115" s="138"/>
      <c r="HH115" s="128">
        <v>0.74309381842613198</v>
      </c>
      <c r="HI115" s="127">
        <v>0.49424257495675344</v>
      </c>
      <c r="HJ115" s="126">
        <f t="shared" si="50"/>
        <v>0.36726860225337765</v>
      </c>
      <c r="HK115" s="125">
        <v>0.87273366749286696</v>
      </c>
      <c r="IE115" s="147">
        <v>0.20057715253278235</v>
      </c>
      <c r="IF115" s="138">
        <v>0.494050437550765</v>
      </c>
      <c r="IG115" s="138">
        <v>0.3053724467754364</v>
      </c>
      <c r="IH115" s="138">
        <v>8.6224190890789032E-2</v>
      </c>
      <c r="II115" s="146">
        <v>6.1281092464923859E-2</v>
      </c>
      <c r="IJ115" s="147">
        <v>0.2258126436708664</v>
      </c>
      <c r="IK115" s="138">
        <v>0.43153216462989102</v>
      </c>
      <c r="IL115" s="138">
        <v>0.34265518188476563</v>
      </c>
      <c r="IM115" s="138">
        <v>0.12287119030952454</v>
      </c>
      <c r="IN115" s="138">
        <v>9.2117272317409515E-2</v>
      </c>
      <c r="IO115" s="146">
        <v>4.7006744891405106E-2</v>
      </c>
      <c r="IP115" s="147">
        <v>0.25271936332572359</v>
      </c>
      <c r="IQ115" s="138">
        <v>0.44101737745840203</v>
      </c>
      <c r="IR115" s="138">
        <v>0.30626323819160461</v>
      </c>
      <c r="IS115" s="138">
        <v>0.10395188629627228</v>
      </c>
      <c r="IT115" s="138">
        <v>7.9356357455253601E-2</v>
      </c>
      <c r="IU115" s="146">
        <v>4.3752972036600113E-2</v>
      </c>
      <c r="IW115">
        <v>2007</v>
      </c>
      <c r="IX115" s="76">
        <v>0.65988790988922119</v>
      </c>
      <c r="IY115" s="76">
        <v>0.53588825464248657</v>
      </c>
      <c r="IZ115" s="118">
        <v>0.33888199925422668</v>
      </c>
      <c r="JA115" s="114">
        <v>0.27109149098396301</v>
      </c>
      <c r="JB115" s="114">
        <v>0.34337961673736572</v>
      </c>
      <c r="JC115" s="114">
        <v>0.22374854981899261</v>
      </c>
      <c r="JD115" s="114">
        <v>0.11706309020519257</v>
      </c>
      <c r="JE115" s="114">
        <v>6.1407268047332764E-2</v>
      </c>
    </row>
    <row r="116" spans="1:265" x14ac:dyDescent="0.3">
      <c r="A116" s="74">
        <v>2004</v>
      </c>
      <c r="B116" s="123">
        <v>233.399</v>
      </c>
      <c r="C116" s="123">
        <v>233.80690899999999</v>
      </c>
      <c r="D116" s="121">
        <f t="shared" si="47"/>
        <v>1.00174768957879</v>
      </c>
      <c r="E116" s="122">
        <v>0.49319719788411526</v>
      </c>
      <c r="F116" s="122">
        <v>0.12531629036849881</v>
      </c>
      <c r="G116" s="122">
        <v>0.15796794569370951</v>
      </c>
      <c r="H116" s="122">
        <v>0.45540416287578511</v>
      </c>
      <c r="I116" s="122">
        <v>0.17070081705577145</v>
      </c>
      <c r="J116" s="121">
        <v>0.28470334582001372</v>
      </c>
      <c r="K116" s="120">
        <f t="shared" si="48"/>
        <v>-0.23013790724331859</v>
      </c>
      <c r="L116">
        <v>2004</v>
      </c>
      <c r="M116" s="119">
        <v>859.49193844353522</v>
      </c>
      <c r="N116" s="119">
        <v>231.72660000000002</v>
      </c>
      <c r="O116" s="119">
        <v>86.35943844353514</v>
      </c>
      <c r="P116" s="78">
        <v>0</v>
      </c>
      <c r="Q116" s="118">
        <f t="shared" si="18"/>
        <v>0.13756643311599911</v>
      </c>
      <c r="R116" s="145">
        <v>5.0999999999999997E-2</v>
      </c>
      <c r="S116" s="78">
        <f t="shared" si="19"/>
        <v>0</v>
      </c>
      <c r="T116" s="78">
        <f t="shared" si="20"/>
        <v>0</v>
      </c>
      <c r="U116" s="78">
        <f t="shared" si="21"/>
        <v>0</v>
      </c>
      <c r="V116" s="144">
        <f t="shared" si="22"/>
        <v>0</v>
      </c>
      <c r="W116" s="117">
        <f t="shared" si="23"/>
        <v>0.10047731058411616</v>
      </c>
      <c r="X116" s="117">
        <f t="shared" si="24"/>
        <v>0.26960881147953131</v>
      </c>
      <c r="Y116" s="116">
        <f t="shared" si="25"/>
        <v>0.62991387793635256</v>
      </c>
      <c r="Z116" s="114">
        <f t="shared" si="26"/>
        <v>1</v>
      </c>
      <c r="AA116" s="74">
        <v>2004</v>
      </c>
      <c r="AB116" s="114">
        <v>0.18795029819011688</v>
      </c>
      <c r="AC116" s="114">
        <v>0.48635843396186829</v>
      </c>
      <c r="AD116" s="114">
        <v>0.32569128274917603</v>
      </c>
      <c r="AE116" s="114">
        <v>8.7453216314315796E-2</v>
      </c>
      <c r="AF116" s="115">
        <v>0.19958539307117462</v>
      </c>
      <c r="AG116" s="115">
        <v>0.46877691149711609</v>
      </c>
      <c r="AH116" s="115">
        <v>0.33163771033287048</v>
      </c>
      <c r="AI116" s="115">
        <v>8.6934566497802734E-2</v>
      </c>
      <c r="AJ116" s="115">
        <v>0.19100923836231232</v>
      </c>
      <c r="AK116" s="115">
        <v>0.45707148313522339</v>
      </c>
      <c r="AL116" s="115">
        <v>0.35191923379898071</v>
      </c>
      <c r="AM116" s="115">
        <v>0.11942239850759506</v>
      </c>
      <c r="AN116" s="115">
        <v>4.5386213809251785E-2</v>
      </c>
      <c r="AO116" s="114">
        <v>0.21754972636699677</v>
      </c>
      <c r="AP116" s="114">
        <v>0.4468809962272644</v>
      </c>
      <c r="AQ116" s="114">
        <v>0.33556926250457764</v>
      </c>
      <c r="AR116" s="114">
        <v>0.11647205799818039</v>
      </c>
      <c r="AS116" s="114">
        <f t="shared" si="46"/>
        <v>0.21909720450639725</v>
      </c>
      <c r="AT116" s="114">
        <v>4.5126486569643021E-2</v>
      </c>
      <c r="AU116" s="111">
        <v>34870.058630348118</v>
      </c>
      <c r="AV116" s="57">
        <v>0.14188343286514282</v>
      </c>
      <c r="AW116" s="57">
        <v>0.4190920889377594</v>
      </c>
      <c r="AX116" s="57">
        <v>0.43902447819709778</v>
      </c>
      <c r="AY116" s="57">
        <v>0.18320697546005249</v>
      </c>
      <c r="AZ116" s="57">
        <f t="shared" si="44"/>
        <v>0.25581750273704529</v>
      </c>
      <c r="BA116" s="112">
        <v>61466.108644590742</v>
      </c>
      <c r="BB116" s="111">
        <f>DataG10.6!BA116*$BF$26</f>
        <v>50331.645995840423</v>
      </c>
      <c r="BC116" s="57">
        <f t="shared" si="45"/>
        <v>0.69280584690653468</v>
      </c>
      <c r="BD116" s="110">
        <v>1.0323912618716007</v>
      </c>
      <c r="BI116" s="138"/>
      <c r="BJ116" s="74">
        <v>2004</v>
      </c>
      <c r="BK116" s="103">
        <v>4.0237809298560023E-4</v>
      </c>
      <c r="BL116" s="103">
        <v>5.5883746594190598E-2</v>
      </c>
      <c r="BM116" s="103">
        <v>0.31086918711662292</v>
      </c>
      <c r="BN116" s="103">
        <v>0.63324707746505737</v>
      </c>
      <c r="BO116" s="103">
        <v>0.34334692358970642</v>
      </c>
      <c r="BP116" s="103">
        <v>0.16541899740695953</v>
      </c>
      <c r="BQ116" s="103">
        <v>6.6940732300281525E-2</v>
      </c>
      <c r="BR116" s="103">
        <v>2.4295331910252571E-2</v>
      </c>
      <c r="BS116" s="108">
        <f t="shared" si="27"/>
        <v>0.28990015387535095</v>
      </c>
      <c r="BT116" s="107">
        <v>3.374582389369607E-3</v>
      </c>
      <c r="BU116" s="107">
        <v>0.24104988574981689</v>
      </c>
      <c r="BV116" s="107">
        <v>0.48957511782646179</v>
      </c>
      <c r="BW116" s="107">
        <v>0.26937499642372131</v>
      </c>
      <c r="BX116" s="107">
        <v>5.8603256940841675E-2</v>
      </c>
      <c r="BY116" s="107">
        <v>1.4008747413754463E-2</v>
      </c>
      <c r="BZ116" s="103">
        <f t="shared" si="28"/>
        <v>0.21077173948287964</v>
      </c>
      <c r="CA116" s="107">
        <v>0</v>
      </c>
      <c r="CB116" s="103">
        <v>0.19203509390354156</v>
      </c>
      <c r="CC116" s="103">
        <v>0.50214064121246338</v>
      </c>
      <c r="CD116" s="103">
        <v>0.30582427978515625</v>
      </c>
      <c r="CE116" s="103">
        <v>7.2289519011974335E-2</v>
      </c>
      <c r="CF116" s="103">
        <v>1.7934083938598633E-2</v>
      </c>
      <c r="CG116" s="108">
        <f t="shared" si="29"/>
        <v>0.23353476077318192</v>
      </c>
      <c r="CH116" s="103"/>
      <c r="DF116" s="98">
        <v>0.22006304188772718</v>
      </c>
      <c r="DG116" s="97">
        <v>0.19110827289596022</v>
      </c>
      <c r="DH116" s="97">
        <v>2.8954768991766994E-2</v>
      </c>
      <c r="DI116" s="97">
        <v>0.18772972584702075</v>
      </c>
      <c r="DJ116" s="97">
        <v>5.6736590581041154E-3</v>
      </c>
      <c r="DK116" s="97">
        <v>1.506515563889076E-2</v>
      </c>
      <c r="DL116" s="97">
        <v>1.1594505852416948E-2</v>
      </c>
      <c r="DM116" s="96">
        <f t="shared" si="30"/>
        <v>2.6659661491307707E-2</v>
      </c>
      <c r="DN116" s="99">
        <v>0.44854922318658175</v>
      </c>
      <c r="DO116" s="99">
        <v>0.37472765761425875</v>
      </c>
      <c r="DP116" s="99">
        <v>7.3821565572323028E-2</v>
      </c>
      <c r="DQ116" s="99">
        <v>0.36458580195903778</v>
      </c>
      <c r="DR116" s="99">
        <v>1.6732533961534256E-2</v>
      </c>
      <c r="DS116" s="99">
        <v>3.2884316783459919E-2</v>
      </c>
      <c r="DT116" s="99">
        <v>3.4346565228936747E-2</v>
      </c>
      <c r="DU116" s="99">
        <f t="shared" si="31"/>
        <v>6.7230882012396659E-2</v>
      </c>
      <c r="DV116" s="102">
        <f t="shared" si="32"/>
        <v>0.44507438649629127</v>
      </c>
      <c r="DW116" s="101">
        <f t="shared" si="33"/>
        <v>0.23125608057796282</v>
      </c>
      <c r="DX116" s="101">
        <f t="shared" si="34"/>
        <v>0.21381830591832848</v>
      </c>
      <c r="DY116" s="101">
        <f t="shared" si="35"/>
        <v>0.18696278054267168</v>
      </c>
      <c r="DZ116" s="101">
        <f t="shared" si="36"/>
        <v>6.8546521364693372E-2</v>
      </c>
      <c r="EA116" s="101">
        <f t="shared" si="37"/>
        <v>2.3957285179831089E-2</v>
      </c>
      <c r="EB116" s="101">
        <f t="shared" si="38"/>
        <v>0.16560779245396062</v>
      </c>
      <c r="EC116" s="100">
        <f t="shared" si="39"/>
        <v>0.18956507763379168</v>
      </c>
      <c r="ED116" s="99">
        <v>0.33138773013762612</v>
      </c>
      <c r="EE116" s="99">
        <v>0.19508446173123878</v>
      </c>
      <c r="EF116" s="99">
        <v>0.1363032684063874</v>
      </c>
      <c r="EG116" s="99">
        <v>0.16345194960013032</v>
      </c>
      <c r="EH116" s="99">
        <v>4.9327438899403005E-2</v>
      </c>
      <c r="EI116" s="99">
        <v>1.9915819086433174E-2</v>
      </c>
      <c r="EJ116" s="99">
        <v>9.869251610175403E-2</v>
      </c>
      <c r="EK116" s="99">
        <f t="shared" si="40"/>
        <v>0.1186083351881872</v>
      </c>
      <c r="EL116" s="98">
        <v>0.11368665635866512</v>
      </c>
      <c r="EM116" s="97">
        <v>3.6171618846724048E-2</v>
      </c>
      <c r="EN116" s="97">
        <v>7.7515037511941082E-2</v>
      </c>
      <c r="EO116" s="97">
        <v>2.3510830942541361E-2</v>
      </c>
      <c r="EP116" s="97">
        <v>1.9219082465290367E-2</v>
      </c>
      <c r="EQ116" s="97">
        <v>4.041466093397914E-3</v>
      </c>
      <c r="ER116" s="97">
        <v>6.6915276352206579E-2</v>
      </c>
      <c r="ES116" s="96">
        <f t="shared" si="41"/>
        <v>7.0956742445604487E-2</v>
      </c>
      <c r="ET116" s="98">
        <v>4.4457010363068615E-2</v>
      </c>
      <c r="EU116" s="97">
        <v>6.0532529857342029E-3</v>
      </c>
      <c r="EV116" s="97">
        <v>3.840375737733441E-2</v>
      </c>
      <c r="EW116" s="97">
        <v>4.3319207616150379E-3</v>
      </c>
      <c r="EX116" s="97">
        <v>2.5457415881633568E-3</v>
      </c>
      <c r="EY116" s="97">
        <v>6.9079204399061396E-4</v>
      </c>
      <c r="EZ116" s="97">
        <v>3.6888556100335791E-2</v>
      </c>
      <c r="FA116" s="96">
        <f t="shared" si="42"/>
        <v>3.7579348144326404E-2</v>
      </c>
      <c r="FB116" s="98">
        <v>6.9229647517204285E-2</v>
      </c>
      <c r="FC116" s="97">
        <v>3.0118366703391075E-2</v>
      </c>
      <c r="FD116" s="97">
        <v>3.911127895116806E-2</v>
      </c>
      <c r="FE116" s="97">
        <v>1.9178910180926323E-2</v>
      </c>
      <c r="FF116" s="97">
        <v>1.6673341393470764E-2</v>
      </c>
      <c r="FG116" s="97">
        <v>3.3506739418953657E-3</v>
      </c>
      <c r="FH116" s="97">
        <v>3.0026720836758614E-2</v>
      </c>
      <c r="FI116" s="96">
        <f t="shared" si="43"/>
        <v>3.3377394778653979E-2</v>
      </c>
      <c r="FK116" s="61">
        <v>2004</v>
      </c>
      <c r="FL116" s="134">
        <v>0.22006304188772718</v>
      </c>
      <c r="FM116" s="133">
        <v>0.19110827289596022</v>
      </c>
      <c r="FN116" s="133">
        <v>2.8954768991766994E-2</v>
      </c>
      <c r="FO116" s="134">
        <v>0.44854922318658175</v>
      </c>
      <c r="FP116" s="133">
        <v>0.37472765761425875</v>
      </c>
      <c r="FQ116" s="132">
        <v>7.3821565572323028E-2</v>
      </c>
      <c r="FR116" s="133">
        <v>0.33138773013762612</v>
      </c>
      <c r="FS116" s="133">
        <v>0.19508446173123878</v>
      </c>
      <c r="FT116" s="133">
        <v>0.1363032684063874</v>
      </c>
      <c r="FU116" s="134">
        <v>0.11368665635866512</v>
      </c>
      <c r="FV116" s="133">
        <v>3.6171618846724048E-2</v>
      </c>
      <c r="FW116" s="132">
        <v>7.7515037511941082E-2</v>
      </c>
      <c r="FX116" s="133">
        <v>4.4457010363068615E-2</v>
      </c>
      <c r="FY116" s="133">
        <v>6.0532529857342029E-3</v>
      </c>
      <c r="FZ116" s="132">
        <v>3.840375737733441E-2</v>
      </c>
      <c r="GA116" s="133"/>
      <c r="GB116" s="133"/>
      <c r="GC116" s="143">
        <v>1.651843786239624</v>
      </c>
      <c r="GD116" s="127">
        <v>1.2815678119659424</v>
      </c>
      <c r="GE116" s="127">
        <v>1.5505422353744507</v>
      </c>
      <c r="GF116" s="127">
        <v>1.6807882785797119</v>
      </c>
      <c r="GG116" s="127">
        <v>1.8088253736495972</v>
      </c>
      <c r="GH116" s="127">
        <v>1.8914484977722168</v>
      </c>
      <c r="GI116" s="127">
        <v>1.7581439018249512</v>
      </c>
      <c r="GJ116" s="142">
        <v>1.5831201076507568</v>
      </c>
      <c r="GK116" s="60">
        <v>2004</v>
      </c>
      <c r="GL116" s="141">
        <f t="shared" si="49"/>
        <v>0.60073062777519226</v>
      </c>
      <c r="GM116" s="140">
        <v>0.39926937222480774</v>
      </c>
      <c r="GN116" s="140">
        <v>0.26911234855651855</v>
      </c>
      <c r="GO116" s="140">
        <v>0.13793042302131653</v>
      </c>
      <c r="GP116" s="139">
        <v>0.10539531707763672</v>
      </c>
      <c r="GQ116" s="116"/>
      <c r="GR116" s="116"/>
      <c r="GS116" s="116"/>
      <c r="GT116" s="116"/>
      <c r="GU116" s="116"/>
      <c r="GZ116" s="138"/>
      <c r="HA116" s="138"/>
      <c r="HB116" s="138"/>
      <c r="HC116" s="138"/>
      <c r="HH116" s="128">
        <v>0.73654970526695296</v>
      </c>
      <c r="HI116" s="127">
        <v>0.50408628666692568</v>
      </c>
      <c r="HJ116" s="126">
        <f t="shared" si="50"/>
        <v>0.37128460587363687</v>
      </c>
      <c r="HK116" s="125">
        <v>0.86890766024589494</v>
      </c>
      <c r="IE116" s="147">
        <v>0.20204453693778998</v>
      </c>
      <c r="IF116" s="138">
        <v>0.490516107268757</v>
      </c>
      <c r="IG116" s="138">
        <v>0.30743932723999023</v>
      </c>
      <c r="IH116" s="138">
        <v>9.0046390891075134E-2</v>
      </c>
      <c r="II116" s="146">
        <v>6.4906835556030273E-2</v>
      </c>
      <c r="IJ116" s="147">
        <v>0.22487482199807129</v>
      </c>
      <c r="IK116" s="138">
        <v>0.43048116012295701</v>
      </c>
      <c r="IL116" s="138">
        <v>0.34464403986930847</v>
      </c>
      <c r="IM116" s="138">
        <v>0.12461671233177185</v>
      </c>
      <c r="IN116" s="138">
        <v>9.3595758080482483E-2</v>
      </c>
      <c r="IO116" s="146">
        <v>4.7648165374994278E-2</v>
      </c>
      <c r="IP116" s="147">
        <v>0.25248447277074026</v>
      </c>
      <c r="IQ116" s="138">
        <v>0.43925831870666399</v>
      </c>
      <c r="IR116" s="138">
        <v>0.30825722217559814</v>
      </c>
      <c r="IS116" s="138">
        <v>0.10613454133272171</v>
      </c>
      <c r="IT116" s="138">
        <v>8.156101405620575E-2</v>
      </c>
      <c r="IU116" s="146">
        <v>4.5539654791355133E-2</v>
      </c>
      <c r="IW116">
        <v>2008</v>
      </c>
      <c r="IX116" s="76">
        <v>0.66580647230148315</v>
      </c>
      <c r="IY116" s="76">
        <v>0.53203439712524414</v>
      </c>
      <c r="IZ116" s="118">
        <v>0.33740603923797607</v>
      </c>
      <c r="JA116" s="114">
        <v>0.27079546451568604</v>
      </c>
      <c r="JB116" s="114">
        <v>0.34640994668006897</v>
      </c>
      <c r="JC116" s="114">
        <v>0.2159292995929718</v>
      </c>
      <c r="JD116" s="114">
        <v>0.11589626222848892</v>
      </c>
      <c r="JE116" s="114">
        <v>6.114240363240242E-2</v>
      </c>
    </row>
    <row r="117" spans="1:265" x14ac:dyDescent="0.3">
      <c r="A117" s="74">
        <v>2005</v>
      </c>
      <c r="B117" s="123">
        <v>245.44280000000003</v>
      </c>
      <c r="C117" s="123">
        <v>237.55078090000001</v>
      </c>
      <c r="D117" s="121">
        <f t="shared" si="47"/>
        <v>0.9678457909541448</v>
      </c>
      <c r="E117" s="122">
        <v>0.47002566118981154</v>
      </c>
      <c r="F117" s="122">
        <v>0.12283853254647456</v>
      </c>
      <c r="G117" s="122">
        <v>0.15606226976126841</v>
      </c>
      <c r="H117" s="122">
        <v>0.44401533288294176</v>
      </c>
      <c r="I117" s="122">
        <v>0.16936695637435686</v>
      </c>
      <c r="J117" s="121">
        <v>0.27464837650858487</v>
      </c>
      <c r="K117" s="120">
        <f t="shared" si="48"/>
        <v>-0.22509600542635144</v>
      </c>
      <c r="L117">
        <v>2005</v>
      </c>
      <c r="M117" s="119">
        <v>890.78263317758331</v>
      </c>
      <c r="N117" s="119">
        <v>239.95970000000005</v>
      </c>
      <c r="O117" s="119">
        <v>90.48273317758327</v>
      </c>
      <c r="P117" s="78">
        <v>321.51260000000002</v>
      </c>
      <c r="Q117" s="118">
        <f t="shared" si="18"/>
        <v>0.13902818810610995</v>
      </c>
      <c r="R117" s="145">
        <v>5.0999999999999997E-2</v>
      </c>
      <c r="S117" s="78">
        <f t="shared" si="19"/>
        <v>338.79093782929402</v>
      </c>
      <c r="T117" s="78">
        <f t="shared" si="20"/>
        <v>17.278337829293996</v>
      </c>
      <c r="U117" s="78">
        <f t="shared" si="21"/>
        <v>338.79093782929402</v>
      </c>
      <c r="V117" s="144">
        <f t="shared" si="22"/>
        <v>0.38032952732897951</v>
      </c>
      <c r="W117" s="117">
        <f t="shared" si="23"/>
        <v>0.10157666955721278</v>
      </c>
      <c r="X117" s="117">
        <f t="shared" si="24"/>
        <v>0.26938075694630492</v>
      </c>
      <c r="Y117" s="116">
        <f t="shared" si="25"/>
        <v>0.24871304616750278</v>
      </c>
      <c r="Z117" s="114">
        <f t="shared" si="26"/>
        <v>1</v>
      </c>
      <c r="AA117" s="74">
        <v>2005</v>
      </c>
      <c r="AB117" s="114">
        <v>0.19098766148090363</v>
      </c>
      <c r="AC117" s="114">
        <v>0.48716533184051514</v>
      </c>
      <c r="AD117" s="114">
        <v>0.32184702157974243</v>
      </c>
      <c r="AE117" s="114">
        <v>8.5332795977592468E-2</v>
      </c>
      <c r="AF117" s="115">
        <v>0.2024371474981308</v>
      </c>
      <c r="AG117" s="115">
        <v>0.46906426548957825</v>
      </c>
      <c r="AH117" s="115">
        <v>0.32849860191345215</v>
      </c>
      <c r="AI117" s="115">
        <v>8.4650486707687378E-2</v>
      </c>
      <c r="AJ117" s="115">
        <v>0.19287025928497314</v>
      </c>
      <c r="AK117" s="115">
        <v>0.4571337103843689</v>
      </c>
      <c r="AL117" s="115">
        <v>0.34999603033065796</v>
      </c>
      <c r="AM117" s="115">
        <v>0.11774986982345581</v>
      </c>
      <c r="AN117" s="115">
        <v>4.2469944804906845E-2</v>
      </c>
      <c r="AO117" s="114">
        <v>0.21893051266670227</v>
      </c>
      <c r="AP117" s="114">
        <v>0.4470771849155426</v>
      </c>
      <c r="AQ117" s="114">
        <v>0.33399230241775513</v>
      </c>
      <c r="AR117" s="114">
        <v>0.1149664968252182</v>
      </c>
      <c r="AS117" s="114">
        <f t="shared" si="46"/>
        <v>0.21902580559253693</v>
      </c>
      <c r="AT117" s="114">
        <v>4.2198911309242249E-2</v>
      </c>
      <c r="AU117" s="111">
        <v>35178.728994466306</v>
      </c>
      <c r="AV117" s="57">
        <v>0.13831955194473267</v>
      </c>
      <c r="AW117" s="57">
        <v>0.41104164719581604</v>
      </c>
      <c r="AX117" s="57">
        <v>0.45063880085945129</v>
      </c>
      <c r="AY117" s="57">
        <v>0.19373923540115356</v>
      </c>
      <c r="AZ117" s="57">
        <f t="shared" si="44"/>
        <v>0.25689956545829773</v>
      </c>
      <c r="BA117" s="112">
        <v>62886.391052216757</v>
      </c>
      <c r="BB117" s="111">
        <f>DataG10.6!BA117*$BF$26</f>
        <v>51494.647085889796</v>
      </c>
      <c r="BC117" s="57">
        <f t="shared" si="45"/>
        <v>0.68315312338757117</v>
      </c>
      <c r="BD117" s="110">
        <v>1.029044276588595</v>
      </c>
      <c r="BI117" s="138"/>
      <c r="BJ117" s="74">
        <v>2005</v>
      </c>
      <c r="BK117" s="103">
        <v>3.933082043658942E-4</v>
      </c>
      <c r="BL117" s="103">
        <v>5.6720584630966187E-2</v>
      </c>
      <c r="BM117" s="103">
        <v>0.30790793895721436</v>
      </c>
      <c r="BN117" s="103">
        <v>0.63537150621414185</v>
      </c>
      <c r="BO117" s="103">
        <v>0.3396727442741394</v>
      </c>
      <c r="BP117" s="103">
        <v>0.15406499803066254</v>
      </c>
      <c r="BQ117" s="103">
        <v>5.6892141699790955E-2</v>
      </c>
      <c r="BR117" s="103">
        <v>1.8650747835636139E-2</v>
      </c>
      <c r="BS117" s="108">
        <f t="shared" si="27"/>
        <v>0.29569876194000244</v>
      </c>
      <c r="BT117" s="107">
        <v>3.1497357413172722E-3</v>
      </c>
      <c r="BU117" s="107">
        <v>0.24164846539497375</v>
      </c>
      <c r="BV117" s="107">
        <v>0.489227294921875</v>
      </c>
      <c r="BW117" s="107">
        <v>0.26912426948547363</v>
      </c>
      <c r="BX117" s="107">
        <v>5.9119004756212234E-2</v>
      </c>
      <c r="BY117" s="107">
        <v>1.4317802153527737E-2</v>
      </c>
      <c r="BZ117" s="103">
        <f t="shared" si="28"/>
        <v>0.2100052647292614</v>
      </c>
      <c r="CA117" s="107">
        <v>0</v>
      </c>
      <c r="CB117" s="103">
        <v>0.19409440457820892</v>
      </c>
      <c r="CC117" s="103">
        <v>0.50178205966949463</v>
      </c>
      <c r="CD117" s="103">
        <v>0.30412355065345764</v>
      </c>
      <c r="CE117" s="103">
        <v>7.2599560022354126E-2</v>
      </c>
      <c r="CF117" s="103">
        <v>1.836349256336689E-2</v>
      </c>
      <c r="CG117" s="108">
        <f t="shared" si="29"/>
        <v>0.23152399063110352</v>
      </c>
      <c r="CH117" s="103"/>
      <c r="DF117" s="98">
        <v>0.22120242992437805</v>
      </c>
      <c r="DG117" s="97">
        <v>0.19231090003637463</v>
      </c>
      <c r="DH117" s="97">
        <v>2.8891529888003434E-2</v>
      </c>
      <c r="DI117" s="97">
        <v>0.18899006978608668</v>
      </c>
      <c r="DJ117" s="97">
        <v>5.6674041449219347E-3</v>
      </c>
      <c r="DK117" s="97">
        <v>1.525725253197127E-2</v>
      </c>
      <c r="DL117" s="97">
        <v>1.1287700664648955E-2</v>
      </c>
      <c r="DM117" s="96">
        <f t="shared" si="30"/>
        <v>2.6544953196620223E-2</v>
      </c>
      <c r="DN117" s="99">
        <v>0.44832615890960481</v>
      </c>
      <c r="DO117" s="99">
        <v>0.37599774808178443</v>
      </c>
      <c r="DP117" s="99">
        <v>7.232841082782035E-2</v>
      </c>
      <c r="DQ117" s="99">
        <v>0.36657367646694183</v>
      </c>
      <c r="DR117" s="99">
        <v>1.5763259835385117E-2</v>
      </c>
      <c r="DS117" s="99">
        <v>3.2766567508621648E-2</v>
      </c>
      <c r="DT117" s="99">
        <v>3.3222656169777057E-2</v>
      </c>
      <c r="DU117" s="99">
        <f t="shared" si="31"/>
        <v>6.5989223678398712E-2</v>
      </c>
      <c r="DV117" s="102">
        <f t="shared" si="32"/>
        <v>0.44261149292434954</v>
      </c>
      <c r="DW117" s="101">
        <f t="shared" si="33"/>
        <v>0.23171947395689851</v>
      </c>
      <c r="DX117" s="101">
        <f t="shared" si="34"/>
        <v>0.21089201896745097</v>
      </c>
      <c r="DY117" s="101">
        <f t="shared" si="35"/>
        <v>0.18999145366251469</v>
      </c>
      <c r="DZ117" s="101">
        <f t="shared" si="36"/>
        <v>6.4958779681295986E-2</v>
      </c>
      <c r="EA117" s="101">
        <f t="shared" si="37"/>
        <v>2.439137403145045E-2</v>
      </c>
      <c r="EB117" s="101">
        <f t="shared" si="38"/>
        <v>0.16326989283613258</v>
      </c>
      <c r="EC117" s="100">
        <f t="shared" si="39"/>
        <v>0.18766126686758303</v>
      </c>
      <c r="ED117" s="99">
        <v>0.33047138329131154</v>
      </c>
      <c r="EE117" s="99">
        <v>0.19541488741954566</v>
      </c>
      <c r="EF117" s="99">
        <v>0.13505649587176582</v>
      </c>
      <c r="EG117" s="99">
        <v>0.16553852800279856</v>
      </c>
      <c r="EH117" s="99">
        <v>4.6905980386913494E-2</v>
      </c>
      <c r="EI117" s="99">
        <v>2.0116825314441845E-2</v>
      </c>
      <c r="EJ117" s="99">
        <v>9.7910056428747602E-2</v>
      </c>
      <c r="EK117" s="99">
        <f t="shared" si="40"/>
        <v>0.11802688174318945</v>
      </c>
      <c r="EL117" s="98">
        <v>0.11214010963303803</v>
      </c>
      <c r="EM117" s="97">
        <v>3.630458653735287E-2</v>
      </c>
      <c r="EN117" s="97">
        <v>7.5835523095685142E-2</v>
      </c>
      <c r="EO117" s="97">
        <v>2.4452925659716129E-2</v>
      </c>
      <c r="EP117" s="97">
        <v>1.8052799294382495E-2</v>
      </c>
      <c r="EQ117" s="97">
        <v>4.2745487170086048E-3</v>
      </c>
      <c r="ER117" s="97">
        <v>6.5359836407384964E-2</v>
      </c>
      <c r="ES117" s="96">
        <f t="shared" si="41"/>
        <v>6.9634385124393572E-2</v>
      </c>
      <c r="ET117" s="98">
        <v>4.1491427780942863E-2</v>
      </c>
      <c r="EU117" s="97">
        <v>6.2635844826964202E-3</v>
      </c>
      <c r="EV117" s="97">
        <v>3.5227843298246443E-2</v>
      </c>
      <c r="EW117" s="97">
        <v>4.5328298583626747E-3</v>
      </c>
      <c r="EX117" s="97">
        <v>2.5651261353328522E-3</v>
      </c>
      <c r="EY117" s="97">
        <v>7.7164904096663493E-4</v>
      </c>
      <c r="EZ117" s="97">
        <v>3.3621822595148558E-2</v>
      </c>
      <c r="FA117" s="96">
        <f t="shared" si="42"/>
        <v>3.439347163611519E-2</v>
      </c>
      <c r="FB117" s="98">
        <v>7.0648685097694397E-2</v>
      </c>
      <c r="FC117" s="97">
        <v>3.0041001737117767E-2</v>
      </c>
      <c r="FD117" s="97">
        <v>4.0607679635286331E-2</v>
      </c>
      <c r="FE117" s="97">
        <v>1.9920095801353455E-2</v>
      </c>
      <c r="FF117" s="97">
        <v>1.5487672761082649E-2</v>
      </c>
      <c r="FG117" s="97">
        <v>3.5028997808694839E-3</v>
      </c>
      <c r="FH117" s="97">
        <v>3.1738013029098511E-2</v>
      </c>
      <c r="FI117" s="96">
        <f t="shared" si="43"/>
        <v>3.5240912809967995E-2</v>
      </c>
      <c r="FK117" s="61">
        <v>2005</v>
      </c>
      <c r="FL117" s="134">
        <v>0.22120242992437805</v>
      </c>
      <c r="FM117" s="133">
        <v>0.19231090003637463</v>
      </c>
      <c r="FN117" s="133">
        <v>2.8891529888003434E-2</v>
      </c>
      <c r="FO117" s="134">
        <v>0.44832615890960481</v>
      </c>
      <c r="FP117" s="133">
        <v>0.37599774808178443</v>
      </c>
      <c r="FQ117" s="132">
        <v>7.232841082782035E-2</v>
      </c>
      <c r="FR117" s="133">
        <v>0.33047138329131154</v>
      </c>
      <c r="FS117" s="133">
        <v>0.19541488741954566</v>
      </c>
      <c r="FT117" s="133">
        <v>0.13505649587176582</v>
      </c>
      <c r="FU117" s="134">
        <v>0.11214010963303803</v>
      </c>
      <c r="FV117" s="133">
        <v>3.630458653735287E-2</v>
      </c>
      <c r="FW117" s="132">
        <v>7.5835523095685142E-2</v>
      </c>
      <c r="FX117" s="133">
        <v>4.1491427780942863E-2</v>
      </c>
      <c r="FY117" s="133">
        <v>6.2635844826964202E-3</v>
      </c>
      <c r="FZ117" s="132">
        <v>3.5227843298246443E-2</v>
      </c>
      <c r="GA117" s="133"/>
      <c r="GB117" s="133"/>
      <c r="GC117" s="143">
        <v>1.6359931230545044</v>
      </c>
      <c r="GD117" s="127">
        <v>1.287218451499939</v>
      </c>
      <c r="GE117" s="127">
        <v>1.5253453254699707</v>
      </c>
      <c r="GF117" s="127">
        <v>1.6799825429916382</v>
      </c>
      <c r="GG117" s="127">
        <v>1.7861655950546265</v>
      </c>
      <c r="GH117" s="127">
        <v>1.8547834157943726</v>
      </c>
      <c r="GI117" s="127">
        <v>1.7394248247146606</v>
      </c>
      <c r="GJ117" s="142">
        <v>1.564354419708252</v>
      </c>
      <c r="GK117" s="60">
        <v>2005</v>
      </c>
      <c r="GL117" s="141">
        <f t="shared" si="49"/>
        <v>0.60122323036193848</v>
      </c>
      <c r="GM117" s="140">
        <v>0.39877676963806152</v>
      </c>
      <c r="GN117" s="140">
        <v>0.26955628395080566</v>
      </c>
      <c r="GO117" s="140">
        <v>0.13745605945587158</v>
      </c>
      <c r="GP117" s="139">
        <v>0.10274919867515564</v>
      </c>
      <c r="GQ117" s="116"/>
      <c r="GR117" s="116"/>
      <c r="GS117" s="116"/>
      <c r="GT117" s="116"/>
      <c r="GU117" s="116"/>
      <c r="GZ117" s="138"/>
      <c r="HA117" s="138"/>
      <c r="HB117" s="138"/>
      <c r="HC117" s="138"/>
      <c r="HH117" s="128">
        <v>0.74861526489257801</v>
      </c>
      <c r="HI117" s="127">
        <v>0.50352253854625428</v>
      </c>
      <c r="HJ117" s="126">
        <f t="shared" si="50"/>
        <v>0.37694465857318749</v>
      </c>
      <c r="HK117" s="125">
        <v>0.87304335832595803</v>
      </c>
      <c r="IE117" s="147">
        <v>0.20269435521828352</v>
      </c>
      <c r="IF117" s="138">
        <v>0.49282370964120198</v>
      </c>
      <c r="IG117" s="138">
        <v>0.30448192358016968</v>
      </c>
      <c r="IH117" s="138">
        <v>8.780217170715332E-2</v>
      </c>
      <c r="II117" s="146">
        <v>6.3274651765823364E-2</v>
      </c>
      <c r="IJ117" s="147">
        <v>0.22500012077895939</v>
      </c>
      <c r="IK117" s="138">
        <v>0.42972762543676102</v>
      </c>
      <c r="IL117" s="138">
        <v>0.34527227282524109</v>
      </c>
      <c r="IM117" s="138">
        <v>0.12364757061004639</v>
      </c>
      <c r="IN117" s="138">
        <v>9.1968551278114319E-2</v>
      </c>
      <c r="IO117" s="146">
        <v>4.4958505779504776E-2</v>
      </c>
      <c r="IP117" s="147">
        <v>0.25303404340479679</v>
      </c>
      <c r="IQ117" s="138">
        <v>0.43906566070743402</v>
      </c>
      <c r="IR117" s="138">
        <v>0.30790033936500549</v>
      </c>
      <c r="IS117" s="138">
        <v>0.10327187925577164</v>
      </c>
      <c r="IT117" s="138">
        <v>7.6797269284725189E-2</v>
      </c>
      <c r="IU117" s="146">
        <v>3.9821233600378036E-2</v>
      </c>
      <c r="IW117">
        <v>2009</v>
      </c>
      <c r="IX117" s="76">
        <v>0.65437996387481689</v>
      </c>
      <c r="IY117" s="76">
        <v>0.54052591323852539</v>
      </c>
      <c r="IZ117" s="118">
        <v>0.32187047600746155</v>
      </c>
      <c r="JA117" s="114">
        <v>0.26691296696662903</v>
      </c>
      <c r="JB117" s="114">
        <v>0.33434662222862244</v>
      </c>
      <c r="JC117" s="114">
        <v>0.21701069176197052</v>
      </c>
      <c r="JD117" s="114">
        <v>0.10193445533514023</v>
      </c>
      <c r="JE117" s="114">
        <v>5.7701535522937775E-2</v>
      </c>
    </row>
    <row r="118" spans="1:265" x14ac:dyDescent="0.3">
      <c r="A118" s="74">
        <v>2006</v>
      </c>
      <c r="B118" s="123">
        <v>254.72820000000002</v>
      </c>
      <c r="C118" s="123">
        <v>251.39484820000001</v>
      </c>
      <c r="D118" s="121">
        <f t="shared" si="47"/>
        <v>0.98691408411004355</v>
      </c>
      <c r="E118" s="122">
        <v>0.47795450215574548</v>
      </c>
      <c r="F118" s="122">
        <v>0.15039415433108788</v>
      </c>
      <c r="G118" s="122">
        <v>0.12140792692294129</v>
      </c>
      <c r="H118" s="122">
        <v>0.45458162144580311</v>
      </c>
      <c r="I118" s="122">
        <v>0.18230922214344544</v>
      </c>
      <c r="J118" s="121">
        <v>0.27227239930235764</v>
      </c>
      <c r="K118" s="120">
        <f t="shared" si="48"/>
        <v>-0.21742412074553424</v>
      </c>
      <c r="L118">
        <v>2006</v>
      </c>
      <c r="M118" s="119">
        <v>928.34665438994978</v>
      </c>
      <c r="N118" s="119">
        <v>249.20440000000002</v>
      </c>
      <c r="O118" s="119">
        <v>96.637454389949781</v>
      </c>
      <c r="P118" s="78">
        <v>329.95359999999999</v>
      </c>
      <c r="Q118" s="118">
        <f t="shared" si="18"/>
        <v>0.14229339106098748</v>
      </c>
      <c r="R118" s="145">
        <v>5.0999999999999997E-2</v>
      </c>
      <c r="S118" s="78">
        <f t="shared" si="19"/>
        <v>347.6855637513172</v>
      </c>
      <c r="T118" s="78">
        <f t="shared" si="20"/>
        <v>17.731963751317178</v>
      </c>
      <c r="U118" s="78">
        <f t="shared" si="21"/>
        <v>347.68556375131715</v>
      </c>
      <c r="V118" s="144">
        <f t="shared" si="22"/>
        <v>0.3745212654208292</v>
      </c>
      <c r="W118" s="117">
        <f t="shared" si="23"/>
        <v>0.10409630274744056</v>
      </c>
      <c r="X118" s="117">
        <f t="shared" si="24"/>
        <v>0.26843894877152463</v>
      </c>
      <c r="Y118" s="116">
        <f t="shared" si="25"/>
        <v>0.25294348306020564</v>
      </c>
      <c r="Z118" s="114">
        <f t="shared" si="26"/>
        <v>1</v>
      </c>
      <c r="AA118" s="74">
        <v>2006</v>
      </c>
      <c r="AB118" s="114">
        <v>0.1904018372297287</v>
      </c>
      <c r="AC118" s="114">
        <v>0.48548406362533569</v>
      </c>
      <c r="AD118" s="114">
        <v>0.3241141140460968</v>
      </c>
      <c r="AE118" s="114">
        <v>8.7312892079353333E-2</v>
      </c>
      <c r="AF118" s="115">
        <v>0.20185887813568115</v>
      </c>
      <c r="AG118" s="115">
        <v>0.46701744198799133</v>
      </c>
      <c r="AH118" s="115">
        <v>0.33112367987632751</v>
      </c>
      <c r="AI118" s="115">
        <v>8.6826227605342865E-2</v>
      </c>
      <c r="AJ118" s="115">
        <v>0.19218198955059052</v>
      </c>
      <c r="AK118" s="115">
        <v>0.45662900805473328</v>
      </c>
      <c r="AL118" s="115">
        <v>0.35118898749351501</v>
      </c>
      <c r="AM118" s="115">
        <v>0.11684631556272507</v>
      </c>
      <c r="AN118" s="115">
        <v>4.1490420699119568E-2</v>
      </c>
      <c r="AO118" s="114">
        <v>0.22055810689926147</v>
      </c>
      <c r="AP118" s="114">
        <v>0.44744226336479187</v>
      </c>
      <c r="AQ118" s="114">
        <v>0.33199962973594666</v>
      </c>
      <c r="AR118" s="114">
        <v>0.11258013546466827</v>
      </c>
      <c r="AS118" s="114">
        <f t="shared" si="46"/>
        <v>0.21941949427127838</v>
      </c>
      <c r="AT118" s="114">
        <v>4.0297776460647583E-2</v>
      </c>
      <c r="AU118" s="111">
        <v>35742.303326349167</v>
      </c>
      <c r="AV118" s="57">
        <v>0.13535594940185547</v>
      </c>
      <c r="AW118" s="57">
        <v>0.40435737371444702</v>
      </c>
      <c r="AX118" s="57">
        <v>0.46028667688369751</v>
      </c>
      <c r="AY118" s="57">
        <v>0.20098753273487091</v>
      </c>
      <c r="AZ118" s="57">
        <f t="shared" si="44"/>
        <v>0.2592991441488266</v>
      </c>
      <c r="BA118" s="112">
        <v>64461.81251593768</v>
      </c>
      <c r="BB118" s="111">
        <f>DataG10.6!BA118*$BF$26</f>
        <v>52784.684102300605</v>
      </c>
      <c r="BC118" s="57">
        <f t="shared" si="45"/>
        <v>0.67713398183984486</v>
      </c>
      <c r="BD118" s="110">
        <v>1.0524635601028021</v>
      </c>
      <c r="BI118" s="138"/>
      <c r="BJ118" s="74">
        <v>2006</v>
      </c>
      <c r="BK118" s="103">
        <v>4.2913778452202678E-4</v>
      </c>
      <c r="BL118" s="103">
        <v>5.6727450340986252E-2</v>
      </c>
      <c r="BM118" s="103">
        <v>0.3022066056728363</v>
      </c>
      <c r="BN118" s="103">
        <v>0.64106595516204834</v>
      </c>
      <c r="BO118" s="103">
        <v>0.33331313729286194</v>
      </c>
      <c r="BP118" s="103">
        <v>0.14575427770614624</v>
      </c>
      <c r="BQ118" s="103">
        <v>5.5667947977781296E-2</v>
      </c>
      <c r="BR118" s="103">
        <v>1.8961118534207344E-2</v>
      </c>
      <c r="BS118" s="108">
        <f t="shared" si="27"/>
        <v>0.3077528178691864</v>
      </c>
      <c r="BT118" s="107">
        <v>2.625887980684638E-3</v>
      </c>
      <c r="BU118" s="107">
        <v>0.24063506722450256</v>
      </c>
      <c r="BV118" s="107">
        <v>0.48879969120025635</v>
      </c>
      <c r="BW118" s="107">
        <v>0.27056524157524109</v>
      </c>
      <c r="BX118" s="107">
        <v>6.0282576829195023E-2</v>
      </c>
      <c r="BY118" s="107">
        <v>1.5144649893045425E-2</v>
      </c>
      <c r="BZ118" s="103">
        <f t="shared" si="28"/>
        <v>0.21028266474604607</v>
      </c>
      <c r="CA118" s="107">
        <v>0</v>
      </c>
      <c r="CB118" s="103">
        <v>0.19414620101451874</v>
      </c>
      <c r="CC118" s="103">
        <v>0.50094729661941528</v>
      </c>
      <c r="CD118" s="103">
        <v>0.3049064576625824</v>
      </c>
      <c r="CE118" s="103">
        <v>7.3736988008022308E-2</v>
      </c>
      <c r="CF118" s="103">
        <v>1.9256096333265305E-2</v>
      </c>
      <c r="CG118" s="108">
        <f t="shared" si="29"/>
        <v>0.23116946965456009</v>
      </c>
      <c r="CH118" s="103"/>
      <c r="DF118" s="98">
        <v>0.2195683113561484</v>
      </c>
      <c r="DG118" s="97">
        <v>0.19134951486504856</v>
      </c>
      <c r="DH118" s="97">
        <v>2.8218796491099849E-2</v>
      </c>
      <c r="DI118" s="97">
        <v>0.1883672196418047</v>
      </c>
      <c r="DJ118" s="97">
        <v>5.1413868115431065E-3</v>
      </c>
      <c r="DK118" s="97">
        <v>1.44468196024478E-2</v>
      </c>
      <c r="DL118" s="97">
        <v>1.1612886243118379E-2</v>
      </c>
      <c r="DM118" s="96">
        <f t="shared" si="30"/>
        <v>2.6059705845566179E-2</v>
      </c>
      <c r="DN118" s="99">
        <v>0.4483415722250762</v>
      </c>
      <c r="DO118" s="99">
        <v>0.37544938023034402</v>
      </c>
      <c r="DP118" s="99">
        <v>7.2892191994732139E-2</v>
      </c>
      <c r="DQ118" s="99">
        <v>0.36617743968963623</v>
      </c>
      <c r="DR118" s="99">
        <v>1.5668755318917378E-2</v>
      </c>
      <c r="DS118" s="99">
        <v>3.1048933237237702E-2</v>
      </c>
      <c r="DT118" s="99">
        <v>3.5446447984927139E-2</v>
      </c>
      <c r="DU118" s="99">
        <f t="shared" si="31"/>
        <v>6.6495381222164834E-2</v>
      </c>
      <c r="DV118" s="102">
        <f t="shared" si="32"/>
        <v>0.44349631521736388</v>
      </c>
      <c r="DW118" s="101">
        <f t="shared" si="33"/>
        <v>0.2318947297496457</v>
      </c>
      <c r="DX118" s="101">
        <f t="shared" si="34"/>
        <v>0.21160158546771821</v>
      </c>
      <c r="DY118" s="101">
        <f t="shared" si="35"/>
        <v>0.19052114896476269</v>
      </c>
      <c r="DZ118" s="101">
        <f t="shared" si="36"/>
        <v>6.4701477576243921E-2</v>
      </c>
      <c r="EA118" s="101">
        <f t="shared" si="37"/>
        <v>2.3653289267087155E-2</v>
      </c>
      <c r="EB118" s="101">
        <f t="shared" si="38"/>
        <v>0.16462040470433342</v>
      </c>
      <c r="EC118" s="100">
        <f t="shared" si="39"/>
        <v>0.18827369397142057</v>
      </c>
      <c r="ED118" s="99">
        <v>0.33209009594823674</v>
      </c>
      <c r="EE118" s="99">
        <v>0.19521092564636089</v>
      </c>
      <c r="EF118" s="99">
        <v>0.13687917030187585</v>
      </c>
      <c r="EG118" s="99">
        <v>0.16562390606850386</v>
      </c>
      <c r="EH118" s="99">
        <v>4.6699007526741304E-2</v>
      </c>
      <c r="EI118" s="99">
        <v>1.9482289572789788E-2</v>
      </c>
      <c r="EJ118" s="99">
        <v>0.1002848973709396</v>
      </c>
      <c r="EK118" s="99">
        <f t="shared" si="40"/>
        <v>0.11976718694372938</v>
      </c>
      <c r="EL118" s="98">
        <v>0.11140621926912717</v>
      </c>
      <c r="EM118" s="97">
        <v>3.6683804103284826E-2</v>
      </c>
      <c r="EN118" s="97">
        <v>7.4722415165842354E-2</v>
      </c>
      <c r="EO118" s="97">
        <v>2.4897242896258831E-2</v>
      </c>
      <c r="EP118" s="97">
        <v>1.800247004950261E-2</v>
      </c>
      <c r="EQ118" s="97">
        <v>4.1709996942973686E-3</v>
      </c>
      <c r="ER118" s="97">
        <v>6.433550733339384E-2</v>
      </c>
      <c r="ES118" s="96">
        <f t="shared" si="41"/>
        <v>6.8506507027691205E-2</v>
      </c>
      <c r="ET118" s="98">
        <v>4.0352045633369811E-2</v>
      </c>
      <c r="EU118" s="97">
        <v>7.0286276964682762E-3</v>
      </c>
      <c r="EV118" s="97">
        <v>3.3323417936901537E-2</v>
      </c>
      <c r="EW118" s="97">
        <v>4.9143712967634201E-3</v>
      </c>
      <c r="EX118" s="97">
        <v>3.1361352453382302E-3</v>
      </c>
      <c r="EY118" s="97">
        <v>7.472856511933489E-4</v>
      </c>
      <c r="EZ118" s="97">
        <v>3.1554253314777028E-2</v>
      </c>
      <c r="FA118" s="96">
        <f t="shared" si="42"/>
        <v>3.2301538965970378E-2</v>
      </c>
      <c r="FB118" s="98">
        <v>7.1054175496101379E-2</v>
      </c>
      <c r="FC118" s="97">
        <v>2.9655177146196365E-2</v>
      </c>
      <c r="FD118" s="97">
        <v>4.1398998349905014E-2</v>
      </c>
      <c r="FE118" s="97">
        <v>1.9982870668172836E-2</v>
      </c>
      <c r="FF118" s="97">
        <v>1.486633438616991E-2</v>
      </c>
      <c r="FG118" s="97">
        <v>3.4237140789628029E-3</v>
      </c>
      <c r="FH118" s="97">
        <v>3.2781254500150681E-2</v>
      </c>
      <c r="FI118" s="96">
        <f t="shared" si="43"/>
        <v>3.6204968579113483E-2</v>
      </c>
      <c r="FK118" s="61">
        <v>2006</v>
      </c>
      <c r="FL118" s="134">
        <v>0.2195683113561484</v>
      </c>
      <c r="FM118" s="133">
        <v>0.19134951486504856</v>
      </c>
      <c r="FN118" s="133">
        <v>2.8218796491099849E-2</v>
      </c>
      <c r="FO118" s="134">
        <v>0.4483415722250762</v>
      </c>
      <c r="FP118" s="133">
        <v>0.37544938023034402</v>
      </c>
      <c r="FQ118" s="132">
        <v>7.2892191994732139E-2</v>
      </c>
      <c r="FR118" s="133">
        <v>0.33209009594823674</v>
      </c>
      <c r="FS118" s="133">
        <v>0.19521092564636089</v>
      </c>
      <c r="FT118" s="133">
        <v>0.13687917030187585</v>
      </c>
      <c r="FU118" s="134">
        <v>0.11140621926912717</v>
      </c>
      <c r="FV118" s="133">
        <v>3.6683804103284826E-2</v>
      </c>
      <c r="FW118" s="132">
        <v>7.4722415165842354E-2</v>
      </c>
      <c r="FX118" s="133">
        <v>4.0352045633369811E-2</v>
      </c>
      <c r="FY118" s="133">
        <v>7.0286276964682762E-3</v>
      </c>
      <c r="FZ118" s="132">
        <v>3.3323417936901537E-2</v>
      </c>
      <c r="GA118" s="133"/>
      <c r="GB118" s="133"/>
      <c r="GC118" s="143">
        <v>1.633905291557312</v>
      </c>
      <c r="GD118" s="127">
        <v>1.303874135017395</v>
      </c>
      <c r="GE118" s="127">
        <v>1.5315897464752197</v>
      </c>
      <c r="GF118" s="127">
        <v>1.6687108278274536</v>
      </c>
      <c r="GG118" s="127">
        <v>1.785104513168335</v>
      </c>
      <c r="GH118" s="127">
        <v>1.8285700082778931</v>
      </c>
      <c r="GI118" s="127">
        <v>1.7389513254165649</v>
      </c>
      <c r="GJ118" s="142">
        <v>1.555427074432373</v>
      </c>
      <c r="GK118" s="60">
        <v>2006</v>
      </c>
      <c r="GL118" s="141">
        <f t="shared" si="49"/>
        <v>0.6007881760597229</v>
      </c>
      <c r="GM118" s="140">
        <v>0.3992118239402771</v>
      </c>
      <c r="GN118" s="140">
        <v>0.2710053026676178</v>
      </c>
      <c r="GO118" s="140">
        <v>0.14290212094783783</v>
      </c>
      <c r="GP118" s="139">
        <v>0.10173287987709045</v>
      </c>
      <c r="GQ118" s="116"/>
      <c r="GR118" s="116"/>
      <c r="GS118" s="116"/>
      <c r="GT118" s="116"/>
      <c r="GU118" s="116"/>
      <c r="GZ118" s="138"/>
      <c r="HA118" s="138"/>
      <c r="HB118" s="138"/>
      <c r="HC118" s="138"/>
      <c r="HH118" s="128">
        <v>0.75792180001735698</v>
      </c>
      <c r="HI118" s="127">
        <v>0.50449168423668556</v>
      </c>
      <c r="HJ118" s="126">
        <f t="shared" si="50"/>
        <v>0.3823652454104568</v>
      </c>
      <c r="HK118" s="125">
        <v>0.87463475763797804</v>
      </c>
      <c r="IE118" s="147">
        <v>0.19944537507726046</v>
      </c>
      <c r="IF118" s="138">
        <v>0.49365813548148202</v>
      </c>
      <c r="IG118" s="138">
        <v>0.30689644813537598</v>
      </c>
      <c r="IH118" s="138">
        <v>8.8370278477668762E-2</v>
      </c>
      <c r="II118" s="146">
        <v>6.2933728098869324E-2</v>
      </c>
      <c r="IJ118" s="147">
        <v>0.22422751189381496</v>
      </c>
      <c r="IK118" s="138">
        <v>0.43128712690994597</v>
      </c>
      <c r="IL118" s="138">
        <v>0.34448540210723877</v>
      </c>
      <c r="IM118" s="138">
        <v>0.12050139158964157</v>
      </c>
      <c r="IN118" s="138">
        <v>8.89921635389328E-2</v>
      </c>
      <c r="IO118" s="146">
        <v>4.3668102473020554E-2</v>
      </c>
      <c r="IP118" s="147">
        <v>0.250767594692337</v>
      </c>
      <c r="IQ118" s="138">
        <v>0.43657539926538802</v>
      </c>
      <c r="IR118" s="138">
        <v>0.31265696883201599</v>
      </c>
      <c r="IS118" s="138">
        <v>0.10580993443727493</v>
      </c>
      <c r="IT118" s="138">
        <v>7.8024014830589294E-2</v>
      </c>
      <c r="IU118" s="146">
        <v>3.963591530919075E-2</v>
      </c>
      <c r="IW118">
        <v>2010</v>
      </c>
      <c r="IX118" s="76">
        <v>0.67842018604278564</v>
      </c>
      <c r="IY118" s="76">
        <v>0.55913639068603516</v>
      </c>
      <c r="IZ118" s="118">
        <v>0.32645314931869507</v>
      </c>
      <c r="JA118" s="114">
        <v>0.26881691813468933</v>
      </c>
      <c r="JB118" s="114">
        <v>0.36432197690010071</v>
      </c>
      <c r="JC118" s="114">
        <v>0.23506593704223633</v>
      </c>
      <c r="JD118" s="114">
        <v>0.10897534340620041</v>
      </c>
      <c r="JE118" s="114">
        <v>5.9352945536375046E-2</v>
      </c>
    </row>
    <row r="119" spans="1:265" x14ac:dyDescent="0.3">
      <c r="A119" s="74">
        <v>2007</v>
      </c>
      <c r="B119" s="123">
        <v>263.32259999999997</v>
      </c>
      <c r="C119" s="123">
        <v>267.4174989</v>
      </c>
      <c r="D119" s="121">
        <f t="shared" si="47"/>
        <v>1.0155508828334523</v>
      </c>
      <c r="E119" s="122">
        <v>0.49689936192452017</v>
      </c>
      <c r="F119" s="122">
        <v>0.1539237896034473</v>
      </c>
      <c r="G119" s="122">
        <v>0.14366097221777255</v>
      </c>
      <c r="H119" s="122">
        <v>0.46387156658674328</v>
      </c>
      <c r="I119" s="122">
        <v>0.19465666828445413</v>
      </c>
      <c r="J119" s="121">
        <v>0.26921489830228917</v>
      </c>
      <c r="K119" s="120">
        <f t="shared" si="48"/>
        <v>-0.24280480749903097</v>
      </c>
      <c r="L119">
        <v>2007</v>
      </c>
      <c r="M119" s="119">
        <v>966.05841996099207</v>
      </c>
      <c r="N119" s="119">
        <v>258.77959999999996</v>
      </c>
      <c r="O119" s="119">
        <v>99.827419960992046</v>
      </c>
      <c r="P119" s="78">
        <v>356.18920000000003</v>
      </c>
      <c r="Q119" s="118">
        <f t="shared" si="18"/>
        <v>0.14114295118648928</v>
      </c>
      <c r="R119" s="145">
        <v>5.0999999999999997E-2</v>
      </c>
      <c r="S119" s="78">
        <f t="shared" si="19"/>
        <v>375.33108535300323</v>
      </c>
      <c r="T119" s="78">
        <f t="shared" si="20"/>
        <v>19.141885353003165</v>
      </c>
      <c r="U119" s="78">
        <f t="shared" si="21"/>
        <v>375.33108535300317</v>
      </c>
      <c r="V119" s="144">
        <f t="shared" si="22"/>
        <v>0.38851800015174909</v>
      </c>
      <c r="W119" s="117">
        <f t="shared" si="23"/>
        <v>0.10333476516360462</v>
      </c>
      <c r="X119" s="117">
        <f t="shared" si="24"/>
        <v>0.26787158483691814</v>
      </c>
      <c r="Y119" s="116">
        <f t="shared" si="25"/>
        <v>0.24027564984772815</v>
      </c>
      <c r="Z119" s="114">
        <f t="shared" si="26"/>
        <v>1</v>
      </c>
      <c r="AA119" s="74">
        <v>2007</v>
      </c>
      <c r="AB119" s="114">
        <v>0.19227232038974762</v>
      </c>
      <c r="AC119" s="114">
        <v>0.4827980101108551</v>
      </c>
      <c r="AD119" s="114">
        <v>0.32492968440055847</v>
      </c>
      <c r="AE119" s="114">
        <v>8.8411621749401093E-2</v>
      </c>
      <c r="AF119" s="115">
        <v>0.2020103931427002</v>
      </c>
      <c r="AG119" s="115">
        <v>0.46553182601928711</v>
      </c>
      <c r="AH119" s="115">
        <v>0.33245781064033508</v>
      </c>
      <c r="AI119" s="115">
        <v>8.8142067193984985E-2</v>
      </c>
      <c r="AJ119" s="115">
        <v>0.19197605550289154</v>
      </c>
      <c r="AK119" s="115">
        <v>0.45178881287574768</v>
      </c>
      <c r="AL119" s="115">
        <v>0.35623514652252197</v>
      </c>
      <c r="AM119" s="115">
        <v>0.12068992108106613</v>
      </c>
      <c r="AN119" s="115">
        <v>4.2267773300409317E-2</v>
      </c>
      <c r="AO119" s="114">
        <v>0.21905525028705597</v>
      </c>
      <c r="AP119" s="114">
        <v>0.44206273555755615</v>
      </c>
      <c r="AQ119" s="114">
        <v>0.33888199925422668</v>
      </c>
      <c r="AR119" s="114">
        <v>0.11706309020519257</v>
      </c>
      <c r="AS119" s="114">
        <f t="shared" si="46"/>
        <v>0.22181890904903412</v>
      </c>
      <c r="AT119" s="114">
        <v>4.1108660399913788E-2</v>
      </c>
      <c r="AU119" s="111">
        <v>36284.003362908683</v>
      </c>
      <c r="AV119" s="57">
        <v>0.13738417625427246</v>
      </c>
      <c r="AW119" s="57">
        <v>0.40469321608543396</v>
      </c>
      <c r="AX119" s="57">
        <v>0.45792260766029358</v>
      </c>
      <c r="AY119" s="57">
        <v>0.19863876700401306</v>
      </c>
      <c r="AZ119" s="57">
        <f t="shared" si="44"/>
        <v>0.25928384065628052</v>
      </c>
      <c r="BA119" s="112">
        <v>63640.031092451667</v>
      </c>
      <c r="BB119" s="111">
        <f>DataG10.6!BA119*$BF$26</f>
        <v>52111.766740116233</v>
      </c>
      <c r="BC119" s="57">
        <f t="shared" si="45"/>
        <v>0.69627275436387848</v>
      </c>
      <c r="BD119" s="110">
        <v>1.0441638104954869</v>
      </c>
      <c r="BI119" s="138"/>
      <c r="BJ119" s="74">
        <v>2007</v>
      </c>
      <c r="BK119" s="103">
        <v>4.6634915634058416E-4</v>
      </c>
      <c r="BL119" s="103">
        <v>5.539359524846077E-2</v>
      </c>
      <c r="BM119" s="103">
        <v>0.28471851348876953</v>
      </c>
      <c r="BN119" s="103">
        <v>0.65988790988922119</v>
      </c>
      <c r="BO119" s="103">
        <v>0.34337961673736572</v>
      </c>
      <c r="BP119" s="103">
        <v>0.14407356083393097</v>
      </c>
      <c r="BQ119" s="103">
        <v>5.4945088922977448E-2</v>
      </c>
      <c r="BR119" s="103">
        <v>1.9061598926782608E-2</v>
      </c>
      <c r="BS119" s="108">
        <f t="shared" si="27"/>
        <v>0.31650829315185547</v>
      </c>
      <c r="BT119" s="107">
        <v>2.556841354817152E-3</v>
      </c>
      <c r="BU119" s="107">
        <v>0.24126620590686798</v>
      </c>
      <c r="BV119" s="107">
        <v>0.48764228820800781</v>
      </c>
      <c r="BW119" s="107">
        <v>0.27109149098396301</v>
      </c>
      <c r="BX119" s="107">
        <v>6.1407268047332764E-2</v>
      </c>
      <c r="BY119" s="107">
        <v>1.5975885093212128E-2</v>
      </c>
      <c r="BZ119" s="103">
        <f t="shared" si="28"/>
        <v>0.20968422293663025</v>
      </c>
      <c r="CA119" s="107">
        <v>0</v>
      </c>
      <c r="CB119" s="103">
        <v>0.19637414813041687</v>
      </c>
      <c r="CC119" s="103">
        <v>0.49856224656105042</v>
      </c>
      <c r="CD119" s="103">
        <v>0.30506357550621033</v>
      </c>
      <c r="CE119" s="103">
        <v>7.4878841638565063E-2</v>
      </c>
      <c r="CF119" s="103">
        <v>2.0064240321516991E-2</v>
      </c>
      <c r="CG119" s="108">
        <f t="shared" si="29"/>
        <v>0.23018473386764526</v>
      </c>
      <c r="CH119" s="103"/>
      <c r="DF119" s="98">
        <v>0.21816439205657512</v>
      </c>
      <c r="DG119" s="97">
        <v>0.19072175606675085</v>
      </c>
      <c r="DH119" s="97">
        <v>2.7442635989824257E-2</v>
      </c>
      <c r="DI119" s="97">
        <v>0.1878477840218693</v>
      </c>
      <c r="DJ119" s="97">
        <v>4.9491950118002691E-3</v>
      </c>
      <c r="DK119" s="97">
        <v>1.324553879155455E-2</v>
      </c>
      <c r="DL119" s="97">
        <v>1.2121872027192268E-2</v>
      </c>
      <c r="DM119" s="96">
        <f t="shared" si="30"/>
        <v>2.536741081874682E-2</v>
      </c>
      <c r="DN119" s="99">
        <v>0.44398400943415806</v>
      </c>
      <c r="DO119" s="99">
        <v>0.3723973091235902</v>
      </c>
      <c r="DP119" s="99">
        <v>7.1586700310567852E-2</v>
      </c>
      <c r="DQ119" s="99">
        <v>0.3635532483458519</v>
      </c>
      <c r="DR119" s="99">
        <v>1.4931082100405531E-2</v>
      </c>
      <c r="DS119" s="99">
        <v>2.8526358753360938E-2</v>
      </c>
      <c r="DT119" s="99">
        <v>3.6973329064190888E-2</v>
      </c>
      <c r="DU119" s="99">
        <f t="shared" si="31"/>
        <v>6.5499687817551833E-2</v>
      </c>
      <c r="DV119" s="102">
        <f t="shared" si="32"/>
        <v>0.45329689922605704</v>
      </c>
      <c r="DW119" s="101">
        <f t="shared" si="33"/>
        <v>0.22931267570486014</v>
      </c>
      <c r="DX119" s="101">
        <f t="shared" si="34"/>
        <v>0.2239842235211969</v>
      </c>
      <c r="DY119" s="101">
        <f t="shared" si="35"/>
        <v>0.18828198406845331</v>
      </c>
      <c r="DZ119" s="101">
        <f t="shared" si="36"/>
        <v>6.4145647424131286E-2</v>
      </c>
      <c r="EA119" s="101">
        <f t="shared" si="37"/>
        <v>2.1815184148787959E-2</v>
      </c>
      <c r="EB119" s="101">
        <f t="shared" si="38"/>
        <v>0.17905408287814056</v>
      </c>
      <c r="EC119" s="100">
        <f t="shared" si="39"/>
        <v>0.20086926702692853</v>
      </c>
      <c r="ED119" s="99">
        <v>0.3378515637136027</v>
      </c>
      <c r="EE119" s="99">
        <v>0.19294630846787547</v>
      </c>
      <c r="EF119" s="99">
        <v>0.14490525524572723</v>
      </c>
      <c r="EG119" s="99">
        <v>0.16316738398745656</v>
      </c>
      <c r="EH119" s="99">
        <v>4.6983320804548409E-2</v>
      </c>
      <c r="EI119" s="99">
        <v>1.7951789741999534E-2</v>
      </c>
      <c r="EJ119" s="99">
        <v>0.10974906917894676</v>
      </c>
      <c r="EK119" s="99">
        <f t="shared" si="40"/>
        <v>0.12770085892094629</v>
      </c>
      <c r="EL119" s="98">
        <v>0.11544533551245434</v>
      </c>
      <c r="EM119" s="97">
        <v>3.6366367236984658E-2</v>
      </c>
      <c r="EN119" s="97">
        <v>7.9078968275469688E-2</v>
      </c>
      <c r="EO119" s="97">
        <v>2.5114600080996752E-2</v>
      </c>
      <c r="EP119" s="97">
        <v>1.716232661958287E-2</v>
      </c>
      <c r="EQ119" s="97">
        <v>3.8633944067884237E-3</v>
      </c>
      <c r="ER119" s="97">
        <v>6.9305013699193813E-2</v>
      </c>
      <c r="ES119" s="96">
        <f t="shared" si="41"/>
        <v>7.3168408105982241E-2</v>
      </c>
      <c r="ET119" s="98">
        <v>4.105719586531046E-2</v>
      </c>
      <c r="EU119" s="97">
        <v>7.4224584117360956E-3</v>
      </c>
      <c r="EV119" s="97">
        <v>3.3634737453574363E-2</v>
      </c>
      <c r="EW119" s="97">
        <v>5.4264203645288944E-3</v>
      </c>
      <c r="EX119" s="97">
        <v>2.9581553981299479E-3</v>
      </c>
      <c r="EY119" s="97">
        <v>7.0071299499448408E-4</v>
      </c>
      <c r="EZ119" s="97">
        <v>3.1971907397012708E-2</v>
      </c>
      <c r="FA119" s="96">
        <f t="shared" si="42"/>
        <v>3.267262039200719E-2</v>
      </c>
      <c r="FB119" s="98">
        <v>7.4388138949871063E-2</v>
      </c>
      <c r="FC119" s="97">
        <v>2.8943909332156181E-2</v>
      </c>
      <c r="FD119" s="97">
        <v>4.5444231480360031E-2</v>
      </c>
      <c r="FE119" s="97">
        <v>1.9688179716467857E-2</v>
      </c>
      <c r="FF119" s="97">
        <v>1.4204171486198902E-2</v>
      </c>
      <c r="FG119" s="97">
        <v>3.162681357935071E-3</v>
      </c>
      <c r="FH119" s="97">
        <v>3.7333104759454727E-2</v>
      </c>
      <c r="FI119" s="96">
        <f t="shared" si="43"/>
        <v>4.0495786117389798E-2</v>
      </c>
      <c r="FK119" s="61">
        <v>2007</v>
      </c>
      <c r="FL119" s="134">
        <v>0.21816439205657512</v>
      </c>
      <c r="FM119" s="133">
        <v>0.19072175606675085</v>
      </c>
      <c r="FN119" s="133">
        <v>2.7442635989824257E-2</v>
      </c>
      <c r="FO119" s="134">
        <v>0.44398400943415806</v>
      </c>
      <c r="FP119" s="133">
        <v>0.3723973091235902</v>
      </c>
      <c r="FQ119" s="132">
        <v>7.1586700310567852E-2</v>
      </c>
      <c r="FR119" s="133">
        <v>0.3378515637136027</v>
      </c>
      <c r="FS119" s="133">
        <v>0.19294630846787547</v>
      </c>
      <c r="FT119" s="133">
        <v>0.14490525524572723</v>
      </c>
      <c r="FU119" s="134">
        <v>0.11544533551245434</v>
      </c>
      <c r="FV119" s="133">
        <v>3.6366367236984658E-2</v>
      </c>
      <c r="FW119" s="132">
        <v>7.9078968275469688E-2</v>
      </c>
      <c r="FX119" s="133">
        <v>4.105719586531046E-2</v>
      </c>
      <c r="FY119" s="133">
        <v>7.4224584117360956E-3</v>
      </c>
      <c r="FZ119" s="132">
        <v>3.3634737453574363E-2</v>
      </c>
      <c r="GA119" s="133"/>
      <c r="GB119" s="133"/>
      <c r="GC119" s="143">
        <v>1.6072883605957031</v>
      </c>
      <c r="GD119" s="127">
        <v>1.2959625720977783</v>
      </c>
      <c r="GE119" s="127">
        <v>1.5095987319946289</v>
      </c>
      <c r="GF119" s="127">
        <v>1.6242897510528564</v>
      </c>
      <c r="GG119" s="127">
        <v>1.7285518646240234</v>
      </c>
      <c r="GH119" s="127">
        <v>1.7847443819046021</v>
      </c>
      <c r="GI119" s="127">
        <v>1.7393403053283691</v>
      </c>
      <c r="GJ119" s="142">
        <v>1.5537985563278198</v>
      </c>
      <c r="GK119" s="60">
        <v>2007</v>
      </c>
      <c r="GL119" s="141">
        <f t="shared" si="49"/>
        <v>0.59695348143577576</v>
      </c>
      <c r="GM119" s="140">
        <v>0.40304651856422424</v>
      </c>
      <c r="GN119" s="140">
        <v>0.27924850583076477</v>
      </c>
      <c r="GO119" s="140">
        <v>0.14754045009613037</v>
      </c>
      <c r="GP119" s="139">
        <v>0.11055198311805725</v>
      </c>
      <c r="GQ119" s="116"/>
      <c r="GR119" s="116"/>
      <c r="GS119" s="116"/>
      <c r="GT119" s="116"/>
      <c r="GU119" s="116"/>
      <c r="GZ119" s="138"/>
      <c r="HA119" s="138"/>
      <c r="HB119" s="138"/>
      <c r="HC119" s="138"/>
      <c r="HH119" s="128">
        <v>0.76998606324195906</v>
      </c>
      <c r="HI119" s="127">
        <v>0.50529960400804452</v>
      </c>
      <c r="HJ119" s="126">
        <f t="shared" si="50"/>
        <v>0.38907365284787504</v>
      </c>
      <c r="HK119" s="125">
        <v>0.87594826519489299</v>
      </c>
      <c r="IE119" s="147">
        <v>0.20018066378269406</v>
      </c>
      <c r="IF119" s="138">
        <v>0.492339332771142</v>
      </c>
      <c r="IG119" s="138">
        <v>0.30748003721237183</v>
      </c>
      <c r="IH119" s="138">
        <v>8.8629283010959625E-2</v>
      </c>
      <c r="II119" s="146">
        <v>6.2975399196147919E-2</v>
      </c>
      <c r="IJ119" s="147">
        <v>0.22205190284587337</v>
      </c>
      <c r="IK119" s="138">
        <v>0.42707734077468901</v>
      </c>
      <c r="IL119" s="138">
        <v>0.35087078809738159</v>
      </c>
      <c r="IM119" s="138">
        <v>0.12363957613706589</v>
      </c>
      <c r="IN119" s="138">
        <v>9.0590059757232666E-2</v>
      </c>
      <c r="IO119" s="146">
        <v>4.3720949441194534E-2</v>
      </c>
      <c r="IP119" s="147">
        <v>0.24699570227924622</v>
      </c>
      <c r="IQ119" s="138">
        <v>0.43129468753899602</v>
      </c>
      <c r="IR119" s="138">
        <v>0.32170963287353516</v>
      </c>
      <c r="IS119" s="138">
        <v>0.11251018196344376</v>
      </c>
      <c r="IT119" s="138">
        <v>8.2531943917274475E-2</v>
      </c>
      <c r="IU119" s="146">
        <v>4.1061487048864365E-2</v>
      </c>
      <c r="IW119">
        <v>2011</v>
      </c>
      <c r="IX119" s="76">
        <v>0.68290156126022339</v>
      </c>
      <c r="IY119" s="76">
        <v>0.55074179172515869</v>
      </c>
      <c r="IZ119" s="118">
        <v>0.33235350251197815</v>
      </c>
      <c r="JA119" s="114">
        <v>0.26801565289497375</v>
      </c>
      <c r="JB119" s="114">
        <v>0.37563973665237427</v>
      </c>
      <c r="JC119" s="114">
        <v>0.22975511848926544</v>
      </c>
      <c r="JD119" s="114">
        <v>0.11452928930521011</v>
      </c>
      <c r="JE119" s="114">
        <v>5.9488452970981598E-2</v>
      </c>
    </row>
    <row r="120" spans="1:265" x14ac:dyDescent="0.3">
      <c r="A120" s="74">
        <v>2008</v>
      </c>
      <c r="B120" s="123">
        <v>264.26670000000001</v>
      </c>
      <c r="C120" s="123">
        <v>275.05266740000002</v>
      </c>
      <c r="D120" s="121">
        <f t="shared" si="47"/>
        <v>1.0408147049930998</v>
      </c>
      <c r="E120" s="122">
        <v>0.51627250261293889</v>
      </c>
      <c r="F120" s="122">
        <v>0.14586094487779167</v>
      </c>
      <c r="G120" s="122">
        <v>0.13012780497485735</v>
      </c>
      <c r="H120" s="122">
        <v>0.46768903094388081</v>
      </c>
      <c r="I120" s="122">
        <v>0.19973723514918831</v>
      </c>
      <c r="J120" s="121">
        <v>0.26795179579469247</v>
      </c>
      <c r="K120" s="120">
        <f t="shared" si="48"/>
        <v>-0.21913557841636891</v>
      </c>
      <c r="L120">
        <v>2008</v>
      </c>
      <c r="M120" s="119">
        <v>995.87637411239712</v>
      </c>
      <c r="N120" s="119">
        <v>266.82499999999993</v>
      </c>
      <c r="O120" s="119">
        <v>101.38887411239713</v>
      </c>
      <c r="P120" s="78">
        <v>359.21260000000001</v>
      </c>
      <c r="Q120" s="118">
        <f t="shared" si="18"/>
        <v>0.13906958784054921</v>
      </c>
      <c r="R120" s="145">
        <v>5.0999999999999997E-2</v>
      </c>
      <c r="S120" s="78">
        <f t="shared" si="19"/>
        <v>378.5169652265543</v>
      </c>
      <c r="T120" s="78">
        <f t="shared" si="20"/>
        <v>19.304365226554268</v>
      </c>
      <c r="U120" s="78">
        <f t="shared" si="21"/>
        <v>378.51696522655425</v>
      </c>
      <c r="V120" s="144">
        <f t="shared" si="22"/>
        <v>0.38008429064693716</v>
      </c>
      <c r="W120" s="117">
        <f t="shared" si="23"/>
        <v>0.10180869508302456</v>
      </c>
      <c r="X120" s="117">
        <f t="shared" si="24"/>
        <v>0.2679298424343235</v>
      </c>
      <c r="Y120" s="116">
        <f t="shared" si="25"/>
        <v>0.25017717183571475</v>
      </c>
      <c r="Z120" s="114">
        <f t="shared" si="26"/>
        <v>1</v>
      </c>
      <c r="AA120" s="74">
        <v>2008</v>
      </c>
      <c r="AB120" s="114">
        <v>0.19332894682884216</v>
      </c>
      <c r="AC120" s="114">
        <v>0.48159870505332947</v>
      </c>
      <c r="AD120" s="114">
        <v>0.32507234811782837</v>
      </c>
      <c r="AE120" s="114">
        <v>8.933248370885849E-2</v>
      </c>
      <c r="AF120" s="115">
        <v>0.20128883421421051</v>
      </c>
      <c r="AG120" s="115">
        <v>0.46503594517707825</v>
      </c>
      <c r="AH120" s="115">
        <v>0.33367520570755005</v>
      </c>
      <c r="AI120" s="115">
        <v>8.941785991191864E-2</v>
      </c>
      <c r="AJ120" s="115">
        <v>0.19325411319732666</v>
      </c>
      <c r="AK120" s="115">
        <v>0.45203897356987</v>
      </c>
      <c r="AL120" s="115">
        <v>0.35470691323280334</v>
      </c>
      <c r="AM120" s="115">
        <v>0.11982990801334381</v>
      </c>
      <c r="AN120" s="115">
        <v>4.2739145457744598E-2</v>
      </c>
      <c r="AO120" s="114">
        <v>0.22086098790168762</v>
      </c>
      <c r="AP120" s="114">
        <v>0.4417329728603363</v>
      </c>
      <c r="AQ120" s="114">
        <v>0.33740603923797607</v>
      </c>
      <c r="AR120" s="114">
        <v>0.11589626222848892</v>
      </c>
      <c r="AS120" s="114">
        <f t="shared" si="46"/>
        <v>0.22150977700948715</v>
      </c>
      <c r="AT120" s="114">
        <v>4.1377034038305283E-2</v>
      </c>
      <c r="AU120" s="111">
        <v>35865.32758096305</v>
      </c>
      <c r="AV120" s="57">
        <v>0.13710874319076538</v>
      </c>
      <c r="AW120" s="57">
        <v>0.4098031222820282</v>
      </c>
      <c r="AX120" s="57">
        <v>0.45308813452720642</v>
      </c>
      <c r="AY120" s="57">
        <v>0.19521696865558624</v>
      </c>
      <c r="AZ120" s="57">
        <f t="shared" si="44"/>
        <v>0.25787116587162018</v>
      </c>
      <c r="BA120" s="112">
        <v>62227.730628194578</v>
      </c>
      <c r="BB120" s="111">
        <f>DataG10.6!BA120*$BF$26</f>
        <v>50955.301680358389</v>
      </c>
      <c r="BC120" s="57">
        <f t="shared" si="45"/>
        <v>0.70385860544886081</v>
      </c>
      <c r="BD120" s="110">
        <v>1.0319640853446581</v>
      </c>
      <c r="BI120" s="138"/>
      <c r="BJ120" s="74">
        <v>2008</v>
      </c>
      <c r="BK120" s="103">
        <v>4.860579501837492E-4</v>
      </c>
      <c r="BL120" s="103">
        <v>5.5771481245756149E-2</v>
      </c>
      <c r="BM120" s="103">
        <v>0.2784220278263092</v>
      </c>
      <c r="BN120" s="103">
        <v>0.66580647230148315</v>
      </c>
      <c r="BO120" s="103">
        <v>0.34640994668006897</v>
      </c>
      <c r="BP120" s="103">
        <v>0.14929112792015076</v>
      </c>
      <c r="BQ120" s="103">
        <v>5.8199264109134674E-2</v>
      </c>
      <c r="BR120" s="103">
        <v>1.9467132166028023E-2</v>
      </c>
      <c r="BS120" s="108">
        <f t="shared" si="27"/>
        <v>0.31939652562141418</v>
      </c>
      <c r="BT120" s="107">
        <v>2.3878519423305988E-3</v>
      </c>
      <c r="BU120" s="107">
        <v>0.24143394827842712</v>
      </c>
      <c r="BV120" s="107">
        <v>0.48777058720588684</v>
      </c>
      <c r="BW120" s="107">
        <v>0.27079546451568604</v>
      </c>
      <c r="BX120" s="107">
        <v>6.114240363240242E-2</v>
      </c>
      <c r="BY120" s="107">
        <v>1.5488412231206894E-2</v>
      </c>
      <c r="BZ120" s="103">
        <f t="shared" si="28"/>
        <v>0.20965306088328362</v>
      </c>
      <c r="CA120" s="107">
        <v>0</v>
      </c>
      <c r="CB120" s="103">
        <v>0.19780595600605011</v>
      </c>
      <c r="CC120" s="103">
        <v>0.49816113710403442</v>
      </c>
      <c r="CD120" s="103">
        <v>0.30403295159339905</v>
      </c>
      <c r="CE120" s="103">
        <v>7.4399016797542572E-2</v>
      </c>
      <c r="CF120" s="103">
        <v>1.9548598676919937E-2</v>
      </c>
      <c r="CG120" s="108">
        <f t="shared" si="29"/>
        <v>0.22963393479585648</v>
      </c>
      <c r="CH120" s="103"/>
      <c r="DF120" s="98">
        <v>0.21905805595606304</v>
      </c>
      <c r="DG120" s="97">
        <v>0.19192924797981892</v>
      </c>
      <c r="DH120" s="97">
        <v>2.7128807976244118E-2</v>
      </c>
      <c r="DI120" s="97">
        <v>0.18910628766752779</v>
      </c>
      <c r="DJ120" s="97">
        <v>4.9178594943524098E-3</v>
      </c>
      <c r="DK120" s="97">
        <v>1.2134745334701824E-2</v>
      </c>
      <c r="DL120" s="97">
        <v>1.2899162307318439E-2</v>
      </c>
      <c r="DM120" s="96">
        <f t="shared" si="30"/>
        <v>2.5033907642020264E-2</v>
      </c>
      <c r="DN120" s="99">
        <v>0.44447093955473388</v>
      </c>
      <c r="DO120" s="99">
        <v>0.37453343984053983</v>
      </c>
      <c r="DP120" s="99">
        <v>6.9937499714194079E-2</v>
      </c>
      <c r="DQ120" s="99">
        <v>0.36612861603498459</v>
      </c>
      <c r="DR120" s="99">
        <v>1.4348965897496369E-2</v>
      </c>
      <c r="DS120" s="99">
        <v>2.6385544221617738E-2</v>
      </c>
      <c r="DT120" s="99">
        <v>3.7607819469144585E-2</v>
      </c>
      <c r="DU120" s="99">
        <f t="shared" si="31"/>
        <v>6.399336369076232E-2</v>
      </c>
      <c r="DV120" s="102">
        <f t="shared" si="32"/>
        <v>0.45093741095304579</v>
      </c>
      <c r="DW120" s="101">
        <f t="shared" si="33"/>
        <v>0.23027039047081693</v>
      </c>
      <c r="DX120" s="101">
        <f t="shared" si="34"/>
        <v>0.22066702048222883</v>
      </c>
      <c r="DY120" s="101">
        <f t="shared" si="35"/>
        <v>0.19110384583473206</v>
      </c>
      <c r="DZ120" s="101">
        <f t="shared" si="36"/>
        <v>6.1641940306690457E-2</v>
      </c>
      <c r="EA120" s="101">
        <f t="shared" si="37"/>
        <v>1.9992376604501823E-2</v>
      </c>
      <c r="EB120" s="101">
        <f t="shared" si="38"/>
        <v>0.17819924882615396</v>
      </c>
      <c r="EC120" s="100">
        <f t="shared" si="39"/>
        <v>0.19819162543065577</v>
      </c>
      <c r="ED120" s="99">
        <v>0.33647099400925745</v>
      </c>
      <c r="EE120" s="99">
        <v>0.193877060654297</v>
      </c>
      <c r="EF120" s="99">
        <v>0.14259393335496043</v>
      </c>
      <c r="EG120" s="99">
        <v>0.16526693850755692</v>
      </c>
      <c r="EH120" s="99">
        <v>4.5456764876432035E-2</v>
      </c>
      <c r="EI120" s="99">
        <v>1.6453137230096452E-2</v>
      </c>
      <c r="EJ120" s="99">
        <v>0.10929415448090697</v>
      </c>
      <c r="EK120" s="99">
        <f t="shared" si="40"/>
        <v>0.12574729171100343</v>
      </c>
      <c r="EL120" s="98">
        <v>0.11446641694378833</v>
      </c>
      <c r="EM120" s="97">
        <v>3.6393329816519923E-2</v>
      </c>
      <c r="EN120" s="97">
        <v>7.8073087127268403E-2</v>
      </c>
      <c r="EO120" s="97">
        <v>2.583690732717514E-2</v>
      </c>
      <c r="EP120" s="97">
        <v>1.6185175430258426E-2</v>
      </c>
      <c r="EQ120" s="97">
        <v>3.5392393744053709E-3</v>
      </c>
      <c r="ER120" s="97">
        <v>6.890509434524697E-2</v>
      </c>
      <c r="ES120" s="96">
        <f t="shared" si="41"/>
        <v>7.2444333719652337E-2</v>
      </c>
      <c r="ET120" s="98">
        <v>4.1561350259058424E-2</v>
      </c>
      <c r="EU120" s="97">
        <v>7.2352267867122309E-3</v>
      </c>
      <c r="EV120" s="97">
        <v>3.432612347234619E-2</v>
      </c>
      <c r="EW120" s="97">
        <v>5.4700933396816254E-3</v>
      </c>
      <c r="EX120" s="97">
        <v>2.6255801807302955E-3</v>
      </c>
      <c r="EY120" s="97">
        <v>6.4983322192417093E-4</v>
      </c>
      <c r="EZ120" s="97">
        <v>3.2815843456749851E-2</v>
      </c>
      <c r="FA120" s="96">
        <f t="shared" si="42"/>
        <v>3.346567667867402E-2</v>
      </c>
      <c r="FB120" s="98">
        <v>7.2905063629150391E-2</v>
      </c>
      <c r="FC120" s="97">
        <v>2.9158102348446846E-2</v>
      </c>
      <c r="FD120" s="97">
        <v>4.3746963143348694E-2</v>
      </c>
      <c r="FE120" s="97">
        <v>2.0366813987493515E-2</v>
      </c>
      <c r="FF120" s="97">
        <v>1.3559595681726933E-2</v>
      </c>
      <c r="FG120" s="97">
        <v>2.889406168833375E-3</v>
      </c>
      <c r="FH120" s="97">
        <v>3.6089252680540085E-2</v>
      </c>
      <c r="FI120" s="96">
        <f t="shared" si="43"/>
        <v>3.897865884937346E-2</v>
      </c>
      <c r="FK120" s="61">
        <v>2008</v>
      </c>
      <c r="FL120" s="134">
        <v>0.21905805595606304</v>
      </c>
      <c r="FM120" s="133">
        <v>0.19192924797981892</v>
      </c>
      <c r="FN120" s="133">
        <v>2.7128807976244118E-2</v>
      </c>
      <c r="FO120" s="134">
        <v>0.44447093955473388</v>
      </c>
      <c r="FP120" s="133">
        <v>0.37453343984053983</v>
      </c>
      <c r="FQ120" s="132">
        <v>6.9937499714194079E-2</v>
      </c>
      <c r="FR120" s="133">
        <v>0.33647099400925745</v>
      </c>
      <c r="FS120" s="133">
        <v>0.193877060654297</v>
      </c>
      <c r="FT120" s="133">
        <v>0.14259393335496043</v>
      </c>
      <c r="FU120" s="134">
        <v>0.11446641694378833</v>
      </c>
      <c r="FV120" s="133">
        <v>3.6393329816519923E-2</v>
      </c>
      <c r="FW120" s="132">
        <v>7.8073087127268403E-2</v>
      </c>
      <c r="FX120" s="133">
        <v>4.1561350259058424E-2</v>
      </c>
      <c r="FY120" s="133">
        <v>7.2352267867122309E-3</v>
      </c>
      <c r="FZ120" s="132">
        <v>3.432612347234619E-2</v>
      </c>
      <c r="GA120" s="133"/>
      <c r="GB120" s="133"/>
      <c r="GC120" s="143">
        <v>1.5989608764648437</v>
      </c>
      <c r="GD120" s="127">
        <v>1.2876931428909302</v>
      </c>
      <c r="GE120" s="127">
        <v>1.4961811304092407</v>
      </c>
      <c r="GF120" s="127">
        <v>1.639751672744751</v>
      </c>
      <c r="GG120" s="127">
        <v>1.7211552858352661</v>
      </c>
      <c r="GH120" s="127">
        <v>1.7527815103530884</v>
      </c>
      <c r="GI120" s="127">
        <v>1.7302805185317993</v>
      </c>
      <c r="GJ120" s="142">
        <v>1.5303924083709717</v>
      </c>
      <c r="GK120" s="60">
        <v>2008</v>
      </c>
      <c r="GL120" s="141">
        <f t="shared" si="49"/>
        <v>0.59632670879364014</v>
      </c>
      <c r="GM120" s="140">
        <v>0.40367329120635986</v>
      </c>
      <c r="GN120" s="140">
        <v>0.27660790085792542</v>
      </c>
      <c r="GO120" s="140">
        <v>0.1501186341047287</v>
      </c>
      <c r="GP120" s="139">
        <v>0.10745919495820999</v>
      </c>
      <c r="GQ120" s="116"/>
      <c r="GR120" s="116"/>
      <c r="GS120" s="116"/>
      <c r="GT120" s="116"/>
      <c r="GU120" s="116"/>
      <c r="GZ120" s="138"/>
      <c r="HA120" s="138"/>
      <c r="HB120" s="138"/>
      <c r="HC120" s="138"/>
      <c r="HH120" s="128">
        <v>0.77856516838073697</v>
      </c>
      <c r="HI120" s="127">
        <v>0.50596987601477117</v>
      </c>
      <c r="HJ120" s="126">
        <f t="shared" si="50"/>
        <v>0.39393052171502091</v>
      </c>
      <c r="HK120" s="125">
        <v>0.87717633694410302</v>
      </c>
      <c r="IE120" s="147">
        <v>0.20208162504687516</v>
      </c>
      <c r="IF120" s="138">
        <v>0.49501355875911401</v>
      </c>
      <c r="IG120" s="138">
        <v>0.30290481448173523</v>
      </c>
      <c r="IH120" s="138">
        <v>8.3969175815582275E-2</v>
      </c>
      <c r="II120" s="146">
        <v>5.8771789073944092E-2</v>
      </c>
      <c r="IJ120" s="147">
        <v>0.22008291400993243</v>
      </c>
      <c r="IK120" s="138">
        <v>0.42736486232155702</v>
      </c>
      <c r="IL120" s="138">
        <v>0.35255226492881775</v>
      </c>
      <c r="IM120" s="138">
        <v>0.12420529127120972</v>
      </c>
      <c r="IN120" s="138">
        <v>9.1837085783481598E-2</v>
      </c>
      <c r="IO120" s="146">
        <v>4.5958280563354492E-2</v>
      </c>
      <c r="IP120" s="147">
        <v>0.2493906654043393</v>
      </c>
      <c r="IQ120" s="138">
        <v>0.43064134370162099</v>
      </c>
      <c r="IR120" s="138">
        <v>0.31996798515319824</v>
      </c>
      <c r="IS120" s="138">
        <v>0.11232010275125504</v>
      </c>
      <c r="IT120" s="138">
        <v>8.2079119980335236E-2</v>
      </c>
      <c r="IU120" s="146">
        <v>4.1827984154224396E-2</v>
      </c>
      <c r="IW120">
        <v>2012</v>
      </c>
      <c r="IX120" s="76">
        <v>0.66214519739151001</v>
      </c>
      <c r="IY120" s="76">
        <v>0.54512137174606323</v>
      </c>
      <c r="IZ120" s="118">
        <v>0.32197704911231995</v>
      </c>
      <c r="JA120" s="114">
        <v>0.26639959216117859</v>
      </c>
      <c r="JB120" s="114">
        <v>0.34863939881324768</v>
      </c>
      <c r="JC120" s="114">
        <v>0.22357787191867828</v>
      </c>
      <c r="JD120" s="114">
        <v>0.10425075143575668</v>
      </c>
      <c r="JE120" s="114">
        <v>5.8463215827941895E-2</v>
      </c>
    </row>
    <row r="121" spans="1:265" x14ac:dyDescent="0.3">
      <c r="A121" s="74">
        <v>2009</v>
      </c>
      <c r="B121" s="123">
        <v>254.81799999999998</v>
      </c>
      <c r="C121" s="123">
        <v>258.95760009999998</v>
      </c>
      <c r="D121" s="121">
        <f t="shared" si="47"/>
        <v>1.0162453205817485</v>
      </c>
      <c r="E121" s="122">
        <v>0.48808501343213756</v>
      </c>
      <c r="F121" s="122">
        <v>8.4455758848097792E-2</v>
      </c>
      <c r="G121" s="122">
        <v>7.84709506564394E-2</v>
      </c>
      <c r="H121" s="122">
        <v>0.46419700785364298</v>
      </c>
      <c r="I121" s="122">
        <v>0.18030123460666045</v>
      </c>
      <c r="J121" s="121">
        <v>0.28389577324698251</v>
      </c>
      <c r="K121" s="120">
        <f t="shared" si="48"/>
        <v>-9.8963410208569136E-2</v>
      </c>
      <c r="L121">
        <v>2009</v>
      </c>
      <c r="M121" s="119">
        <v>997.93893313700914</v>
      </c>
      <c r="N121" s="119">
        <v>269.34300000000002</v>
      </c>
      <c r="O121" s="119">
        <v>102.02593313700915</v>
      </c>
      <c r="P121" s="78">
        <v>362.14640000000003</v>
      </c>
      <c r="Q121" s="118">
        <f t="shared" si="18"/>
        <v>0.14003088474256367</v>
      </c>
      <c r="R121" s="145">
        <v>5.0999999999999997E-2</v>
      </c>
      <c r="S121" s="78">
        <f t="shared" si="19"/>
        <v>381.60842992623822</v>
      </c>
      <c r="T121" s="78">
        <f t="shared" si="20"/>
        <v>19.462029926238149</v>
      </c>
      <c r="U121" s="78">
        <f t="shared" si="21"/>
        <v>381.60842992623816</v>
      </c>
      <c r="V121" s="144">
        <f t="shared" si="22"/>
        <v>0.3823965748351521</v>
      </c>
      <c r="W121" s="117">
        <f t="shared" si="23"/>
        <v>0.10223664970790532</v>
      </c>
      <c r="X121" s="117">
        <f t="shared" si="24"/>
        <v>0.26989928046330802</v>
      </c>
      <c r="Y121" s="116">
        <f t="shared" si="25"/>
        <v>0.24546749499363452</v>
      </c>
      <c r="Z121" s="114">
        <f t="shared" si="26"/>
        <v>1</v>
      </c>
      <c r="AA121" s="74">
        <v>2009</v>
      </c>
      <c r="AB121" s="114">
        <v>0.19314567744731903</v>
      </c>
      <c r="AC121" s="114">
        <v>0.48678052425384521</v>
      </c>
      <c r="AD121" s="114">
        <v>0.32007378339767456</v>
      </c>
      <c r="AE121" s="114">
        <v>8.4476910531520844E-2</v>
      </c>
      <c r="AF121" s="115">
        <v>0.20099860429763794</v>
      </c>
      <c r="AG121" s="115">
        <v>0.46995535492897034</v>
      </c>
      <c r="AH121" s="115">
        <v>0.32904604077339172</v>
      </c>
      <c r="AI121" s="115">
        <v>8.4491990506649017E-2</v>
      </c>
      <c r="AJ121" s="115">
        <v>0.19580863416194916</v>
      </c>
      <c r="AK121" s="115">
        <v>0.46336251497268677</v>
      </c>
      <c r="AL121" s="115">
        <v>0.34082883596420288</v>
      </c>
      <c r="AM121" s="115">
        <v>0.1075342670083046</v>
      </c>
      <c r="AN121" s="115">
        <v>3.5850062966346741E-2</v>
      </c>
      <c r="AO121" s="114">
        <v>0.22780105471611023</v>
      </c>
      <c r="AP121" s="114">
        <v>0.45032846927642822</v>
      </c>
      <c r="AQ121" s="114">
        <v>0.32187047600746155</v>
      </c>
      <c r="AR121" s="114">
        <v>0.10193445533514023</v>
      </c>
      <c r="AS121" s="114">
        <f t="shared" si="46"/>
        <v>0.21993602067232132</v>
      </c>
      <c r="AT121" s="114">
        <v>3.3967442810535431E-2</v>
      </c>
      <c r="AU121" s="111">
        <v>34150.046185010673</v>
      </c>
      <c r="AV121" s="57">
        <v>0.13589709997177124</v>
      </c>
      <c r="AW121" s="57">
        <v>0.42071524262428284</v>
      </c>
      <c r="AX121" s="57">
        <v>0.44338765740394592</v>
      </c>
      <c r="AY121" s="57">
        <v>0.18539862334728241</v>
      </c>
      <c r="AZ121" s="57">
        <f t="shared" ref="AZ121:AZ126" si="51">AX121-AY121</f>
        <v>0.25798903405666351</v>
      </c>
      <c r="BA121" s="112">
        <v>59385.702700318412</v>
      </c>
      <c r="BB121" s="111">
        <f>DataG10.6!BA121*$BF$26</f>
        <v>48628.101427561131</v>
      </c>
      <c r="BC121" s="57">
        <f t="shared" ref="BC121:BC126" si="52">AU121/BB121</f>
        <v>0.70226978192603928</v>
      </c>
      <c r="BD121" s="110">
        <v>0.99609647351585551</v>
      </c>
      <c r="BI121" s="138"/>
      <c r="BJ121" s="74">
        <v>2009</v>
      </c>
      <c r="BK121" s="103">
        <v>2.9012566665187478E-4</v>
      </c>
      <c r="BL121" s="103">
        <v>5.5206719785928726E-2</v>
      </c>
      <c r="BM121" s="103">
        <v>0.29041332006454468</v>
      </c>
      <c r="BN121" s="103">
        <v>0.65437996387481689</v>
      </c>
      <c r="BO121" s="103">
        <v>0.33434662222862244</v>
      </c>
      <c r="BP121" s="103">
        <v>0.13714037835597992</v>
      </c>
      <c r="BQ121" s="103">
        <v>5.3575407713651657E-2</v>
      </c>
      <c r="BR121" s="103">
        <v>1.7988983541727066E-2</v>
      </c>
      <c r="BS121" s="108">
        <f t="shared" si="27"/>
        <v>0.32003334164619446</v>
      </c>
      <c r="BT121" s="107">
        <v>1.7737598391249776E-3</v>
      </c>
      <c r="BU121" s="107">
        <v>0.239881232380867</v>
      </c>
      <c r="BV121" s="107">
        <v>0.49320578575134277</v>
      </c>
      <c r="BW121" s="107">
        <v>0.26691296696662903</v>
      </c>
      <c r="BX121" s="107">
        <v>5.7701535522937775E-2</v>
      </c>
      <c r="BY121" s="107">
        <v>1.3668918050825596E-2</v>
      </c>
      <c r="BZ121" s="103">
        <f t="shared" si="28"/>
        <v>0.20921143144369125</v>
      </c>
      <c r="CA121" s="107">
        <v>0</v>
      </c>
      <c r="CB121" s="103">
        <v>0.19746017456054688</v>
      </c>
      <c r="CC121" s="103">
        <v>0.50325620174407959</v>
      </c>
      <c r="CD121" s="103">
        <v>0.29928359389305115</v>
      </c>
      <c r="CE121" s="103">
        <v>7.0363588631153107E-2</v>
      </c>
      <c r="CF121" s="103">
        <v>1.7462732270359993E-2</v>
      </c>
      <c r="CG121" s="108">
        <f t="shared" si="29"/>
        <v>0.22892000526189804</v>
      </c>
      <c r="CH121" s="103"/>
      <c r="DF121" s="98">
        <v>0.22257820886729468</v>
      </c>
      <c r="DG121" s="97">
        <v>0.1962725405439622</v>
      </c>
      <c r="DH121" s="97">
        <v>2.6305668323332507E-2</v>
      </c>
      <c r="DI121" s="97">
        <v>0.19336406490765512</v>
      </c>
      <c r="DJ121" s="97">
        <v>5.2876679394858765E-3</v>
      </c>
      <c r="DK121" s="97">
        <v>1.4013608327783016E-2</v>
      </c>
      <c r="DL121" s="97">
        <v>9.9128628166248404E-3</v>
      </c>
      <c r="DM121" s="96">
        <f t="shared" si="30"/>
        <v>2.3926471144407858E-2</v>
      </c>
      <c r="DN121" s="99">
        <v>0.4555772819833171</v>
      </c>
      <c r="DO121" s="99">
        <v>0.39038200213917784</v>
      </c>
      <c r="DP121" s="99">
        <v>6.5195279844139295E-2</v>
      </c>
      <c r="DQ121" s="99">
        <v>0.38285288959741592</v>
      </c>
      <c r="DR121" s="99">
        <v>1.3327405372355924E-2</v>
      </c>
      <c r="DS121" s="99">
        <v>3.1403039131240235E-2</v>
      </c>
      <c r="DT121" s="99">
        <v>2.799395331414066E-2</v>
      </c>
      <c r="DU121" s="99">
        <f t="shared" si="31"/>
        <v>5.9396992445380895E-2</v>
      </c>
      <c r="DV121" s="102">
        <f t="shared" si="32"/>
        <v>0.42401214761942729</v>
      </c>
      <c r="DW121" s="101">
        <f t="shared" si="33"/>
        <v>0.2345736750088056</v>
      </c>
      <c r="DX121" s="101">
        <f t="shared" si="34"/>
        <v>0.18943847261062174</v>
      </c>
      <c r="DY121" s="101">
        <f t="shared" si="35"/>
        <v>0.20151116978377104</v>
      </c>
      <c r="DZ121" s="101">
        <f t="shared" si="36"/>
        <v>5.3062735197337681E-2</v>
      </c>
      <c r="EA121" s="101">
        <f t="shared" si="37"/>
        <v>2.4540657814176751E-2</v>
      </c>
      <c r="EB121" s="101">
        <f t="shared" si="38"/>
        <v>0.14489758229930655</v>
      </c>
      <c r="EC121" s="100">
        <f t="shared" si="39"/>
        <v>0.16943824011348332</v>
      </c>
      <c r="ED121" s="99">
        <v>0.32184447506670877</v>
      </c>
      <c r="EE121" s="99">
        <v>0.19898538797737175</v>
      </c>
      <c r="EF121" s="99">
        <v>0.12285908708933704</v>
      </c>
      <c r="EG121" s="99">
        <v>0.17500937124714255</v>
      </c>
      <c r="EH121" s="99">
        <v>3.8914185266053634E-2</v>
      </c>
      <c r="EI121" s="99">
        <v>2.007362938464715E-2</v>
      </c>
      <c r="EJ121" s="99">
        <v>8.7847286280614584E-2</v>
      </c>
      <c r="EK121" s="99">
        <f t="shared" si="40"/>
        <v>0.10792091566526174</v>
      </c>
      <c r="EL121" s="98">
        <v>0.10216767255271855</v>
      </c>
      <c r="EM121" s="97">
        <v>3.5588287031433838E-2</v>
      </c>
      <c r="EN121" s="97">
        <v>6.6579385521284715E-2</v>
      </c>
      <c r="EO121" s="97">
        <v>2.6501798536628485E-2</v>
      </c>
      <c r="EP121" s="97">
        <v>1.4148549931284046E-2</v>
      </c>
      <c r="EQ121" s="97">
        <v>4.4670284295295999E-3</v>
      </c>
      <c r="ER121" s="97">
        <v>5.7050296018691979E-2</v>
      </c>
      <c r="ES121" s="96">
        <f t="shared" si="41"/>
        <v>6.1517324448221576E-2</v>
      </c>
      <c r="ET121" s="98">
        <v>3.4674906521303471E-2</v>
      </c>
      <c r="EU121" s="97">
        <v>6.6959232118599492E-3</v>
      </c>
      <c r="EV121" s="97">
        <v>2.7978983309443522E-2</v>
      </c>
      <c r="EW121" s="97">
        <v>5.1641971804201603E-3</v>
      </c>
      <c r="EX121" s="97">
        <v>2.300139111732396E-3</v>
      </c>
      <c r="EY121" s="97">
        <v>8.2016074331788002E-4</v>
      </c>
      <c r="EZ121" s="97">
        <v>2.6390409363629425E-2</v>
      </c>
      <c r="FA121" s="96">
        <f t="shared" si="42"/>
        <v>2.7210570106947305E-2</v>
      </c>
      <c r="FB121" s="98">
        <v>6.7492768168449402E-2</v>
      </c>
      <c r="FC121" s="97">
        <v>2.8892364352941513E-2</v>
      </c>
      <c r="FD121" s="97">
        <v>3.8600403815507889E-2</v>
      </c>
      <c r="FE121" s="97">
        <v>2.1337602287530899E-2</v>
      </c>
      <c r="FF121" s="97">
        <v>1.1848410591483116E-2</v>
      </c>
      <c r="FG121" s="97">
        <v>3.6468675825744867E-3</v>
      </c>
      <c r="FH121" s="97">
        <v>3.0659886077046394E-2</v>
      </c>
      <c r="FI121" s="96">
        <f t="shared" si="43"/>
        <v>3.4306753659620881E-2</v>
      </c>
      <c r="FK121" s="61">
        <v>2009</v>
      </c>
      <c r="FL121" s="134">
        <v>0.22257820886729468</v>
      </c>
      <c r="FM121" s="133">
        <v>0.1962725405439622</v>
      </c>
      <c r="FN121" s="133">
        <v>2.6305668323332507E-2</v>
      </c>
      <c r="FO121" s="134">
        <v>0.4555772819833171</v>
      </c>
      <c r="FP121" s="133">
        <v>0.39038200213917784</v>
      </c>
      <c r="FQ121" s="132">
        <v>6.5195279844139295E-2</v>
      </c>
      <c r="FR121" s="133">
        <v>0.32184447506670877</v>
      </c>
      <c r="FS121" s="133">
        <v>0.19898538797737175</v>
      </c>
      <c r="FT121" s="133">
        <v>0.12285908708933704</v>
      </c>
      <c r="FU121" s="134">
        <v>0.10216767255271855</v>
      </c>
      <c r="FV121" s="133">
        <v>3.5588287031433838E-2</v>
      </c>
      <c r="FW121" s="132">
        <v>6.6579385521284715E-2</v>
      </c>
      <c r="FX121" s="133">
        <v>3.4674906521303471E-2</v>
      </c>
      <c r="FY121" s="133">
        <v>6.6959232118599492E-3</v>
      </c>
      <c r="FZ121" s="132">
        <v>2.7978983309443522E-2</v>
      </c>
      <c r="GA121" s="133"/>
      <c r="GB121" s="133"/>
      <c r="GC121" s="143">
        <v>1.5461665391921997</v>
      </c>
      <c r="GD121" s="127">
        <v>1.2396297454833984</v>
      </c>
      <c r="GE121" s="127">
        <v>1.4336857795715332</v>
      </c>
      <c r="GF121" s="127">
        <v>1.5810891389846802</v>
      </c>
      <c r="GG121" s="127">
        <v>1.6573574542999268</v>
      </c>
      <c r="GH121" s="127">
        <v>1.6952540874481201</v>
      </c>
      <c r="GI121" s="127">
        <v>1.7044498920440674</v>
      </c>
      <c r="GJ121" s="142">
        <v>1.509671688079834</v>
      </c>
      <c r="GK121" s="60">
        <v>2009</v>
      </c>
      <c r="GL121" s="141">
        <f t="shared" si="49"/>
        <v>0.5876883864402771</v>
      </c>
      <c r="GM121" s="140">
        <v>0.4123116135597229</v>
      </c>
      <c r="GN121" s="140">
        <v>0.2858218252658844</v>
      </c>
      <c r="GO121" s="140">
        <v>0.14905709028244019</v>
      </c>
      <c r="GP121" s="139">
        <v>0.10637355595827103</v>
      </c>
      <c r="GQ121" s="116"/>
      <c r="GR121" s="116"/>
      <c r="GS121" s="116"/>
      <c r="GT121" s="116"/>
      <c r="GU121" s="116"/>
      <c r="GZ121" s="138"/>
      <c r="HA121" s="138"/>
      <c r="HB121" s="138"/>
      <c r="HC121" s="138"/>
      <c r="HH121" s="128">
        <v>0.77972044050693501</v>
      </c>
      <c r="HI121" s="127">
        <v>0.5067969736575525</v>
      </c>
      <c r="HJ121" s="126">
        <f t="shared" si="50"/>
        <v>0.39515995954784838</v>
      </c>
      <c r="HK121" s="125">
        <v>0.87011978030204795</v>
      </c>
      <c r="IE121" s="147">
        <v>0.19569030104511945</v>
      </c>
      <c r="IF121" s="138">
        <v>0.50786233877218601</v>
      </c>
      <c r="IG121" s="138">
        <v>0.29644739627838135</v>
      </c>
      <c r="IH121" s="138">
        <v>7.6844699680805206E-2</v>
      </c>
      <c r="II121" s="146">
        <v>5.253870040178299E-2</v>
      </c>
      <c r="IJ121" s="147">
        <v>0.22635053000124719</v>
      </c>
      <c r="IK121" s="138">
        <v>0.43906937861953099</v>
      </c>
      <c r="IL121" s="138">
        <v>0.33458009362220764</v>
      </c>
      <c r="IM121" s="138">
        <v>0.11058825999498367</v>
      </c>
      <c r="IN121" s="138">
        <v>8.0034919083118439E-2</v>
      </c>
      <c r="IO121" s="146">
        <v>3.8520228117704391E-2</v>
      </c>
      <c r="IP121" s="147">
        <v>0.25651486302540338</v>
      </c>
      <c r="IQ121" s="138">
        <v>0.43795606306090101</v>
      </c>
      <c r="IR121" s="138">
        <v>0.30552905797958374</v>
      </c>
      <c r="IS121" s="138">
        <v>9.932466596364975E-2</v>
      </c>
      <c r="IT121" s="138">
        <v>7.1365542709827423E-2</v>
      </c>
      <c r="IU121" s="146">
        <v>3.4437980502843857E-2</v>
      </c>
      <c r="IW121">
        <v>2013</v>
      </c>
      <c r="IX121" s="76">
        <v>0.6547967791557312</v>
      </c>
      <c r="IY121" s="76">
        <v>0.5485159158706665</v>
      </c>
      <c r="IZ121" s="118">
        <v>0.32670536637306213</v>
      </c>
      <c r="JA121" s="114">
        <v>0.26571190357208252</v>
      </c>
      <c r="JB121" s="114">
        <v>0.3421570360660553</v>
      </c>
      <c r="JC121" s="114">
        <v>0.22904562950134277</v>
      </c>
      <c r="JD121" s="114">
        <v>0.10830646753311157</v>
      </c>
      <c r="JE121" s="114">
        <v>5.8036152273416519E-2</v>
      </c>
    </row>
    <row r="122" spans="1:265" x14ac:dyDescent="0.3">
      <c r="A122" s="74">
        <v>2010</v>
      </c>
      <c r="B122" s="123">
        <v>256.76299999999998</v>
      </c>
      <c r="C122" s="123">
        <v>259.94388170000002</v>
      </c>
      <c r="D122" s="121">
        <f t="shared" si="47"/>
        <v>1.0123883959137416</v>
      </c>
      <c r="E122" s="122">
        <v>0.47224708957375494</v>
      </c>
      <c r="F122" s="122">
        <v>0.1175920043310739</v>
      </c>
      <c r="G122" s="122">
        <v>0.11701327769253141</v>
      </c>
      <c r="H122" s="122">
        <v>0.47784261065563965</v>
      </c>
      <c r="I122" s="122">
        <v>0.19330277337466847</v>
      </c>
      <c r="J122" s="121">
        <v>0.28453983728097121</v>
      </c>
      <c r="K122" s="120">
        <f t="shared" si="48"/>
        <v>-0.17230658633925827</v>
      </c>
      <c r="L122">
        <v>2010</v>
      </c>
      <c r="M122" s="119">
        <v>1025.154449508409</v>
      </c>
      <c r="N122" s="119">
        <v>275.41000000000003</v>
      </c>
      <c r="O122" s="119">
        <v>104.05044950840897</v>
      </c>
      <c r="P122" s="78">
        <v>371.55919999999998</v>
      </c>
      <c r="Q122" s="118">
        <f t="shared" si="18"/>
        <v>0.13878122015659147</v>
      </c>
      <c r="R122" s="145">
        <v>5.0999999999999997E-2</v>
      </c>
      <c r="S122" s="78">
        <f t="shared" si="19"/>
        <v>391.52708113804005</v>
      </c>
      <c r="T122" s="78">
        <f t="shared" si="20"/>
        <v>19.967881138040042</v>
      </c>
      <c r="U122" s="78">
        <f t="shared" si="21"/>
        <v>391.52708113803999</v>
      </c>
      <c r="V122" s="144">
        <f t="shared" si="22"/>
        <v>0.38192009148064321</v>
      </c>
      <c r="W122" s="117">
        <f t="shared" si="23"/>
        <v>0.10149733979919236</v>
      </c>
      <c r="X122" s="117">
        <f t="shared" si="24"/>
        <v>0.26865220175561549</v>
      </c>
      <c r="Y122" s="116">
        <f t="shared" si="25"/>
        <v>0.2479303669645489</v>
      </c>
      <c r="Z122" s="114">
        <f t="shared" si="26"/>
        <v>1</v>
      </c>
      <c r="AA122" s="74">
        <v>2010</v>
      </c>
      <c r="AB122" s="114">
        <v>0.1935160905122757</v>
      </c>
      <c r="AC122" s="114">
        <v>0.48376065492630005</v>
      </c>
      <c r="AD122" s="114">
        <v>0.32272326946258545</v>
      </c>
      <c r="AE122" s="114">
        <v>8.8008463382720947E-2</v>
      </c>
      <c r="AF122" s="115">
        <v>0.19916853308677673</v>
      </c>
      <c r="AG122" s="115">
        <v>0.46857157349586487</v>
      </c>
      <c r="AH122" s="115">
        <v>0.3322598934173584</v>
      </c>
      <c r="AI122" s="115">
        <v>8.803955465555191E-2</v>
      </c>
      <c r="AJ122" s="115">
        <v>0.19415199756622314</v>
      </c>
      <c r="AK122" s="115">
        <v>0.45879608392715454</v>
      </c>
      <c r="AL122" s="115">
        <v>0.34705191850662231</v>
      </c>
      <c r="AM122" s="115">
        <v>0.11579833179712296</v>
      </c>
      <c r="AN122" s="115">
        <v>4.2117718607187271E-2</v>
      </c>
      <c r="AO122" s="114">
        <v>0.22270265221595764</v>
      </c>
      <c r="AP122" s="114">
        <v>0.45084419846534729</v>
      </c>
      <c r="AQ122" s="114">
        <v>0.32645314931869507</v>
      </c>
      <c r="AR122" s="114">
        <v>0.10897534340620041</v>
      </c>
      <c r="AS122" s="114">
        <f t="shared" si="46"/>
        <v>0.21747780591249466</v>
      </c>
      <c r="AT122" s="114">
        <v>3.892144188284874E-2</v>
      </c>
      <c r="AU122" s="111">
        <v>34794.154306498851</v>
      </c>
      <c r="AV122" s="57">
        <v>0.13031774759292603</v>
      </c>
      <c r="AW122" s="57">
        <v>0.41217800974845886</v>
      </c>
      <c r="AX122" s="57">
        <v>0.45750424265861511</v>
      </c>
      <c r="AY122" s="57">
        <v>0.19798023998737335</v>
      </c>
      <c r="AZ122" s="57">
        <f t="shared" si="51"/>
        <v>0.25952400267124176</v>
      </c>
      <c r="BA122" s="112">
        <v>60743.188137633253</v>
      </c>
      <c r="BB122" s="111">
        <f>DataG10.6!BA122*$BF$26</f>
        <v>49739.681092877268</v>
      </c>
      <c r="BC122" s="57">
        <f t="shared" si="52"/>
        <v>0.69952507820725418</v>
      </c>
      <c r="BD122" s="110">
        <v>0.98871942980491478</v>
      </c>
      <c r="BI122" s="138"/>
      <c r="BJ122" s="74">
        <v>2010</v>
      </c>
      <c r="BK122" s="103">
        <v>1.4145656314212829E-4</v>
      </c>
      <c r="BL122" s="103">
        <v>4.6673282980918884E-2</v>
      </c>
      <c r="BM122" s="103">
        <v>0.27490651607513428</v>
      </c>
      <c r="BN122" s="103">
        <v>0.67842018604278564</v>
      </c>
      <c r="BO122" s="103">
        <v>0.36432197690010071</v>
      </c>
      <c r="BP122" s="103">
        <v>0.16145633161067963</v>
      </c>
      <c r="BQ122" s="103">
        <v>7.2232738137245178E-2</v>
      </c>
      <c r="BR122" s="103">
        <v>2.7390848845243454E-2</v>
      </c>
      <c r="BS122" s="108">
        <f t="shared" si="27"/>
        <v>0.31409820914268494</v>
      </c>
      <c r="BT122" s="107">
        <v>1.7810753779485822E-3</v>
      </c>
      <c r="BU122" s="107">
        <v>0.23937660455703735</v>
      </c>
      <c r="BV122" s="107">
        <v>0.49180647730827332</v>
      </c>
      <c r="BW122" s="107">
        <v>0.26881691813468933</v>
      </c>
      <c r="BX122" s="107">
        <v>5.9352945536375046E-2</v>
      </c>
      <c r="BY122" s="107">
        <v>1.4530659653246403E-2</v>
      </c>
      <c r="BZ122" s="103">
        <f t="shared" si="28"/>
        <v>0.20946397259831429</v>
      </c>
      <c r="CA122" s="107">
        <v>0</v>
      </c>
      <c r="CB122" s="103">
        <v>0.19825753569602966</v>
      </c>
      <c r="CC122" s="103">
        <v>0.50107532739639282</v>
      </c>
      <c r="CD122" s="103">
        <v>0.3006671667098999</v>
      </c>
      <c r="CE122" s="103">
        <v>7.2166062891483307E-2</v>
      </c>
      <c r="CF122" s="103">
        <v>1.848672516644001E-2</v>
      </c>
      <c r="CG122" s="108">
        <f t="shared" si="29"/>
        <v>0.2285011038184166</v>
      </c>
      <c r="CH122" s="103"/>
      <c r="DF122" s="98">
        <v>0.22018342735587096</v>
      </c>
      <c r="DG122" s="97">
        <v>0.19529660348766295</v>
      </c>
      <c r="DH122" s="97">
        <v>2.4886823868208018E-2</v>
      </c>
      <c r="DI122" s="97">
        <v>0.19235403300262988</v>
      </c>
      <c r="DJ122" s="97">
        <v>5.3803159680735017E-3</v>
      </c>
      <c r="DK122" s="97">
        <v>1.4115344972655149E-2</v>
      </c>
      <c r="DL122" s="97">
        <v>8.3337308985833233E-3</v>
      </c>
      <c r="DM122" s="96">
        <f t="shared" si="30"/>
        <v>2.2449075871238473E-2</v>
      </c>
      <c r="DN122" s="99">
        <v>0.45149405810021714</v>
      </c>
      <c r="DO122" s="99">
        <v>0.38749269268228687</v>
      </c>
      <c r="DP122" s="99">
        <v>6.4001365417930306E-2</v>
      </c>
      <c r="DQ122" s="99">
        <v>0.38008464127779007</v>
      </c>
      <c r="DR122" s="99">
        <v>1.3183759991239172E-2</v>
      </c>
      <c r="DS122" s="99">
        <v>3.2396552813628202E-2</v>
      </c>
      <c r="DT122" s="99">
        <v>2.5829103201403438E-2</v>
      </c>
      <c r="DU122" s="99">
        <f t="shared" si="31"/>
        <v>5.8225656015031643E-2</v>
      </c>
      <c r="DV122" s="102">
        <f t="shared" si="32"/>
        <v>0.43859459099928122</v>
      </c>
      <c r="DW122" s="101">
        <f t="shared" si="33"/>
        <v>0.23460553821030394</v>
      </c>
      <c r="DX122" s="101">
        <f t="shared" si="34"/>
        <v>0.20398905278897722</v>
      </c>
      <c r="DY122" s="101">
        <f t="shared" si="35"/>
        <v>0.20225616917014122</v>
      </c>
      <c r="DZ122" s="101">
        <f t="shared" si="36"/>
        <v>5.1862799418204736E-2</v>
      </c>
      <c r="EA122" s="101">
        <f t="shared" si="37"/>
        <v>2.5141652873508932E-2</v>
      </c>
      <c r="EB122" s="101">
        <f t="shared" si="38"/>
        <v>0.15933397115198814</v>
      </c>
      <c r="EC122" s="100">
        <f t="shared" si="39"/>
        <v>0.18447562402549708</v>
      </c>
      <c r="ED122" s="99">
        <v>0.3283225345109182</v>
      </c>
      <c r="EE122" s="99">
        <v>0.1986229207672616</v>
      </c>
      <c r="EF122" s="99">
        <v>0.12969961374365657</v>
      </c>
      <c r="EG122" s="99">
        <v>0.17519637756049633</v>
      </c>
      <c r="EH122" s="99">
        <v>3.8016345654618602E-2</v>
      </c>
      <c r="EI122" s="99">
        <v>2.0557265459750805E-2</v>
      </c>
      <c r="EJ122" s="99">
        <v>9.455254754694789E-2</v>
      </c>
      <c r="EK122" s="99">
        <f t="shared" si="40"/>
        <v>0.1151098130066987</v>
      </c>
      <c r="EL122" s="98">
        <v>0.110272056488363</v>
      </c>
      <c r="EM122" s="97">
        <v>3.5982617443042347E-2</v>
      </c>
      <c r="EN122" s="97">
        <v>7.4289439045320649E-2</v>
      </c>
      <c r="EO122" s="97">
        <v>2.705979160964489E-2</v>
      </c>
      <c r="EP122" s="97">
        <v>1.3846453763586137E-2</v>
      </c>
      <c r="EQ122" s="97">
        <v>4.584387413758129E-3</v>
      </c>
      <c r="ER122" s="97">
        <v>6.4781423605040245E-2</v>
      </c>
      <c r="ES122" s="96">
        <f t="shared" si="41"/>
        <v>6.9365811018798379E-2</v>
      </c>
      <c r="ET122" s="98">
        <v>4.0866664816681539E-2</v>
      </c>
      <c r="EU122" s="97">
        <v>7.010729556380612E-3</v>
      </c>
      <c r="EV122" s="97">
        <v>3.3855935260300923E-2</v>
      </c>
      <c r="EW122" s="97">
        <v>5.3947335109114647E-3</v>
      </c>
      <c r="EX122" s="97">
        <v>2.423135590266847E-3</v>
      </c>
      <c r="EY122" s="97">
        <v>7.94417184120059E-4</v>
      </c>
      <c r="EZ122" s="97">
        <v>3.2254378802931007E-2</v>
      </c>
      <c r="FA122" s="96">
        <f t="shared" si="42"/>
        <v>3.3048795987051065E-2</v>
      </c>
      <c r="FB122" s="98">
        <v>6.9405391812324524E-2</v>
      </c>
      <c r="FC122" s="97">
        <v>2.897188812494278E-2</v>
      </c>
      <c r="FD122" s="97">
        <v>4.0433503687381744E-2</v>
      </c>
      <c r="FE122" s="97">
        <v>2.1665059030056E-2</v>
      </c>
      <c r="FF122" s="97">
        <v>1.1423317715525627E-2</v>
      </c>
      <c r="FG122" s="97">
        <v>3.7899701856076717E-3</v>
      </c>
      <c r="FH122" s="97">
        <v>3.2527044415473938E-2</v>
      </c>
      <c r="FI122" s="96">
        <f t="shared" si="43"/>
        <v>3.631701460108161E-2</v>
      </c>
      <c r="FK122" s="61">
        <v>2010</v>
      </c>
      <c r="FL122" s="134">
        <v>0.22018342735587096</v>
      </c>
      <c r="FM122" s="133">
        <v>0.19529660348766295</v>
      </c>
      <c r="FN122" s="133">
        <v>2.4886823868208018E-2</v>
      </c>
      <c r="FO122" s="134">
        <v>0.45149405810021714</v>
      </c>
      <c r="FP122" s="133">
        <v>0.38749269268228687</v>
      </c>
      <c r="FQ122" s="132">
        <v>6.4001365417930306E-2</v>
      </c>
      <c r="FR122" s="133">
        <v>0.3283225345109182</v>
      </c>
      <c r="FS122" s="133">
        <v>0.1986229207672616</v>
      </c>
      <c r="FT122" s="133">
        <v>0.12969961374365657</v>
      </c>
      <c r="FU122" s="134">
        <v>0.110272056488363</v>
      </c>
      <c r="FV122" s="133">
        <v>3.5982617443042347E-2</v>
      </c>
      <c r="FW122" s="132">
        <v>7.4289439045320649E-2</v>
      </c>
      <c r="FX122" s="133">
        <v>4.0866664816681539E-2</v>
      </c>
      <c r="FY122" s="133">
        <v>7.010729556380612E-3</v>
      </c>
      <c r="FZ122" s="132">
        <v>3.3855935260300923E-2</v>
      </c>
      <c r="GA122" s="133"/>
      <c r="GB122" s="133"/>
      <c r="GC122" s="143">
        <v>1.5379998683929443</v>
      </c>
      <c r="GD122" s="127">
        <v>1.2500697374343872</v>
      </c>
      <c r="GE122" s="127">
        <v>1.4242300987243652</v>
      </c>
      <c r="GF122" s="127">
        <v>1.5557563304901123</v>
      </c>
      <c r="GG122" s="127">
        <v>1.6369750499725342</v>
      </c>
      <c r="GH122" s="127">
        <v>1.6743115186691284</v>
      </c>
      <c r="GI122" s="127">
        <v>1.710718035697937</v>
      </c>
      <c r="GJ122" s="142">
        <v>1.5163003206253052</v>
      </c>
      <c r="GK122" s="60">
        <v>2010</v>
      </c>
      <c r="GL122" s="141">
        <f t="shared" si="49"/>
        <v>0.58510997891426086</v>
      </c>
      <c r="GM122" s="140">
        <v>0.41489002108573914</v>
      </c>
      <c r="GN122" s="140">
        <v>0.29304948449134827</v>
      </c>
      <c r="GO122" s="140">
        <v>0.15733553469181061</v>
      </c>
      <c r="GP122" s="139">
        <v>0.10958811640739441</v>
      </c>
      <c r="GQ122" s="116"/>
      <c r="GR122" s="116"/>
      <c r="GS122" s="116"/>
      <c r="GT122" s="116"/>
      <c r="GU122" s="116"/>
      <c r="GZ122" s="138"/>
      <c r="HA122" s="138"/>
      <c r="HB122" s="138"/>
      <c r="HC122" s="138"/>
      <c r="HH122" s="128">
        <v>0.786606565117836</v>
      </c>
      <c r="HI122" s="127">
        <v>0.50746769637275824</v>
      </c>
      <c r="HJ122" s="126">
        <f t="shared" si="50"/>
        <v>0.39917742155203628</v>
      </c>
      <c r="HK122" s="125">
        <v>0.86984534561634097</v>
      </c>
      <c r="IE122" s="147">
        <v>0.19407374004059552</v>
      </c>
      <c r="IF122" s="138">
        <v>0.50556151665689097</v>
      </c>
      <c r="IG122" s="138">
        <v>0.30036476254463196</v>
      </c>
      <c r="IH122" s="138">
        <v>8.1847831606864929E-2</v>
      </c>
      <c r="II122" s="146">
        <v>5.7433675974607468E-2</v>
      </c>
      <c r="IJ122" s="147">
        <v>0.22315867714617885</v>
      </c>
      <c r="IK122" s="138">
        <v>0.433788449556546</v>
      </c>
      <c r="IL122" s="138">
        <v>0.34305286407470703</v>
      </c>
      <c r="IM122" s="138">
        <v>0.12032704055309296</v>
      </c>
      <c r="IN122" s="138">
        <v>8.9471817016601563E-2</v>
      </c>
      <c r="IO122" s="146">
        <v>4.7289256006479263E-2</v>
      </c>
      <c r="IP122" s="147">
        <v>0.2539322090407331</v>
      </c>
      <c r="IQ122" s="138">
        <v>0.43437263755897298</v>
      </c>
      <c r="IR122" s="138">
        <v>0.3116951584815979</v>
      </c>
      <c r="IS122" s="138">
        <v>0.10733931511640549</v>
      </c>
      <c r="IT122" s="138">
        <v>7.794458419084549E-2</v>
      </c>
      <c r="IU122" s="146">
        <v>3.9110921323299408E-2</v>
      </c>
      <c r="IW122">
        <v>2014</v>
      </c>
      <c r="IX122" s="76">
        <v>0.65510886907577515</v>
      </c>
      <c r="IY122" s="76">
        <v>0.5527646541595459</v>
      </c>
      <c r="IZ122" s="118">
        <v>0.32659980654716492</v>
      </c>
      <c r="JA122" s="114">
        <v>0.26518708467483521</v>
      </c>
      <c r="JB122" s="114">
        <v>0.34624502062797546</v>
      </c>
      <c r="JC122" s="114">
        <v>0.2337886244058609</v>
      </c>
      <c r="JD122" s="114">
        <v>0.10821826756000519</v>
      </c>
      <c r="JE122" s="114">
        <v>5.7686951011419296E-2</v>
      </c>
    </row>
    <row r="123" spans="1:265" x14ac:dyDescent="0.3">
      <c r="A123" s="74">
        <v>2011</v>
      </c>
      <c r="B123" s="123">
        <v>276.00100000000009</v>
      </c>
      <c r="C123" s="123">
        <v>266.9193568</v>
      </c>
      <c r="D123" s="121">
        <f t="shared" si="47"/>
        <v>0.9670956148709603</v>
      </c>
      <c r="E123" s="122">
        <v>0.46871752996610039</v>
      </c>
      <c r="F123" s="122">
        <v>0.12904120636904862</v>
      </c>
      <c r="G123" s="122">
        <v>9.7786870652276328E-2</v>
      </c>
      <c r="H123" s="122">
        <v>0.43846163532677862</v>
      </c>
      <c r="I123" s="122">
        <v>0.16990518150296555</v>
      </c>
      <c r="J123" s="121">
        <v>0.2685564538238131</v>
      </c>
      <c r="K123" s="120">
        <f t="shared" si="48"/>
        <v>-0.16691162744324362</v>
      </c>
      <c r="L123">
        <v>2011</v>
      </c>
      <c r="M123" s="119">
        <v>1056.2373723774688</v>
      </c>
      <c r="N123" s="119">
        <v>287.827</v>
      </c>
      <c r="O123" s="119">
        <v>105.46237237746891</v>
      </c>
      <c r="P123" s="78">
        <v>382.8827</v>
      </c>
      <c r="Q123" s="118">
        <f t="shared" si="18"/>
        <v>0.13724746069104632</v>
      </c>
      <c r="R123" s="145">
        <v>5.0999999999999997E-2</v>
      </c>
      <c r="S123" s="78">
        <f t="shared" si="19"/>
        <v>403.45911485774502</v>
      </c>
      <c r="T123" s="78">
        <f t="shared" si="20"/>
        <v>20.576414857744993</v>
      </c>
      <c r="U123" s="78">
        <f t="shared" si="21"/>
        <v>403.45911485774502</v>
      </c>
      <c r="V123" s="144">
        <f t="shared" si="22"/>
        <v>0.38197769309147334</v>
      </c>
      <c r="W123" s="117">
        <f t="shared" si="23"/>
        <v>9.9847226708221132E-2</v>
      </c>
      <c r="X123" s="117">
        <f t="shared" si="24"/>
        <v>0.27250219271463055</v>
      </c>
      <c r="Y123" s="116">
        <f t="shared" si="25"/>
        <v>0.24567288748567501</v>
      </c>
      <c r="Z123" s="114">
        <f t="shared" si="26"/>
        <v>1</v>
      </c>
      <c r="AA123" s="74">
        <v>2011</v>
      </c>
      <c r="AB123" s="114">
        <v>0.19687892496585846</v>
      </c>
      <c r="AC123" s="114">
        <v>0.48075231909751892</v>
      </c>
      <c r="AD123" s="114">
        <v>0.32236877083778381</v>
      </c>
      <c r="AE123" s="114">
        <v>8.8199682533740997E-2</v>
      </c>
      <c r="AF123" s="115">
        <v>0.20080135762691498</v>
      </c>
      <c r="AG123" s="115">
        <v>0.46744143962860107</v>
      </c>
      <c r="AH123" s="115">
        <v>0.33175718784332275</v>
      </c>
      <c r="AI123" s="115">
        <v>8.85591059923172E-2</v>
      </c>
      <c r="AJ123" s="115">
        <v>0.19712339341640472</v>
      </c>
      <c r="AK123" s="115">
        <v>0.45476406812667847</v>
      </c>
      <c r="AL123" s="115">
        <v>0.34811252355575562</v>
      </c>
      <c r="AM123" s="115">
        <v>0.11811446398496628</v>
      </c>
      <c r="AN123" s="115">
        <v>4.2989488691091537E-2</v>
      </c>
      <c r="AO123" s="114">
        <v>0.22022128105163574</v>
      </c>
      <c r="AP123" s="114">
        <v>0.44742521643638611</v>
      </c>
      <c r="AQ123" s="114">
        <v>0.33235350251197815</v>
      </c>
      <c r="AR123" s="114">
        <v>0.11452928930521011</v>
      </c>
      <c r="AS123" s="114">
        <f t="shared" ref="AS123:AS126" si="53">AQ123-AR123</f>
        <v>0.21782421320676804</v>
      </c>
      <c r="AT123" s="114">
        <v>4.1846532374620438E-2</v>
      </c>
      <c r="AU123" s="111">
        <v>35260.375132107481</v>
      </c>
      <c r="AV123" s="57">
        <v>0.12730598449707031</v>
      </c>
      <c r="AW123" s="57">
        <v>0.41345709562301636</v>
      </c>
      <c r="AX123" s="57">
        <v>0.45923691987991333</v>
      </c>
      <c r="AY123" s="57">
        <v>0.19600512087345123</v>
      </c>
      <c r="AZ123" s="57">
        <f t="shared" si="51"/>
        <v>0.2632317990064621</v>
      </c>
      <c r="BA123" s="112">
        <v>61722.220906186645</v>
      </c>
      <c r="BB123" s="111">
        <f>DataG10.6!BA123*$BF$26</f>
        <v>50541.364033472746</v>
      </c>
      <c r="BC123" s="57">
        <f t="shared" si="52"/>
        <v>0.69765380904154251</v>
      </c>
      <c r="BD123" s="110">
        <v>0.9963628135571031</v>
      </c>
      <c r="BI123" s="138"/>
      <c r="BJ123" s="74">
        <v>2011</v>
      </c>
      <c r="BK123" s="103">
        <v>1.750859955791384E-4</v>
      </c>
      <c r="BL123" s="103">
        <v>4.8570849001407623E-2</v>
      </c>
      <c r="BM123" s="103">
        <v>0.26852759718894958</v>
      </c>
      <c r="BN123" s="103">
        <v>0.68290156126022339</v>
      </c>
      <c r="BO123" s="103">
        <v>0.37563973665237427</v>
      </c>
      <c r="BP123" s="103">
        <v>0.16571073234081268</v>
      </c>
      <c r="BQ123" s="103">
        <v>6.8744868040084839E-2</v>
      </c>
      <c r="BR123" s="103">
        <v>2.8043646365404129E-2</v>
      </c>
      <c r="BS123" s="108">
        <f t="shared" si="27"/>
        <v>0.30726182460784912</v>
      </c>
      <c r="BT123" s="107">
        <v>1.8497598357498646E-3</v>
      </c>
      <c r="BU123" s="107">
        <v>0.24273456633090973</v>
      </c>
      <c r="BV123" s="107">
        <v>0.4892498254776001</v>
      </c>
      <c r="BW123" s="107">
        <v>0.26801565289497375</v>
      </c>
      <c r="BX123" s="107">
        <v>5.9488452970981598E-2</v>
      </c>
      <c r="BY123" s="107">
        <v>1.4764838851988316E-2</v>
      </c>
      <c r="BZ123" s="103">
        <f t="shared" si="28"/>
        <v>0.20852719992399216</v>
      </c>
      <c r="CA123" s="107">
        <v>0</v>
      </c>
      <c r="CB123" s="103">
        <v>0.2024243026971817</v>
      </c>
      <c r="CC123" s="103">
        <v>0.49819767475128174</v>
      </c>
      <c r="CD123" s="103">
        <v>0.29937803745269775</v>
      </c>
      <c r="CE123" s="103">
        <v>7.2134330868721008E-2</v>
      </c>
      <c r="CF123" s="103">
        <v>1.8767638131976128E-2</v>
      </c>
      <c r="CG123" s="108">
        <f t="shared" si="29"/>
        <v>0.22724370658397675</v>
      </c>
      <c r="CH123" s="103"/>
      <c r="DF123" s="98">
        <v>0.22268415199336233</v>
      </c>
      <c r="DG123" s="97">
        <v>0.19751017693429249</v>
      </c>
      <c r="DH123" s="97">
        <v>2.5173975059069847E-2</v>
      </c>
      <c r="DI123" s="97">
        <v>0.19443784048780799</v>
      </c>
      <c r="DJ123" s="97">
        <v>5.5783026575422223E-3</v>
      </c>
      <c r="DK123" s="97">
        <v>1.4051948234845686E-2</v>
      </c>
      <c r="DL123" s="97">
        <v>8.6160545212294014E-3</v>
      </c>
      <c r="DM123" s="96">
        <f t="shared" si="30"/>
        <v>2.2668002756075088E-2</v>
      </c>
      <c r="DN123" s="99">
        <v>0.44771040459105976</v>
      </c>
      <c r="DO123" s="99">
        <v>0.38504885129019056</v>
      </c>
      <c r="DP123" s="99">
        <v>6.2661553300869283E-2</v>
      </c>
      <c r="DQ123" s="99">
        <v>0.37749078124761581</v>
      </c>
      <c r="DR123" s="99">
        <v>1.3346251050989584E-2</v>
      </c>
      <c r="DS123" s="99">
        <v>3.1231567206047861E-2</v>
      </c>
      <c r="DT123" s="99">
        <v>2.5641810731934851E-2</v>
      </c>
      <c r="DU123" s="99">
        <f t="shared" si="31"/>
        <v>5.6873377937982708E-2</v>
      </c>
      <c r="DV123" s="102">
        <f t="shared" si="32"/>
        <v>0.44254919089505829</v>
      </c>
      <c r="DW123" s="101">
        <f t="shared" si="33"/>
        <v>0.23416369975105411</v>
      </c>
      <c r="DX123" s="101">
        <f t="shared" si="34"/>
        <v>0.20838549114400415</v>
      </c>
      <c r="DY123" s="101">
        <f t="shared" si="35"/>
        <v>0.20284153614193201</v>
      </c>
      <c r="DZ123" s="101">
        <f t="shared" si="36"/>
        <v>4.9944413298886818E-2</v>
      </c>
      <c r="EA123" s="101">
        <f t="shared" si="37"/>
        <v>2.3870477628304985E-2</v>
      </c>
      <c r="EB123" s="101">
        <f t="shared" si="38"/>
        <v>0.16589276565534034</v>
      </c>
      <c r="EC123" s="100">
        <f t="shared" si="39"/>
        <v>0.18976324328364533</v>
      </c>
      <c r="ED123" s="99">
        <v>0.32960546446583194</v>
      </c>
      <c r="EE123" s="99">
        <v>0.19826083136858408</v>
      </c>
      <c r="EF123" s="99">
        <v>0.13134463309724786</v>
      </c>
      <c r="EG123" s="99">
        <v>0.17552010761573911</v>
      </c>
      <c r="EH123" s="99">
        <v>3.6702517380842924E-2</v>
      </c>
      <c r="EI123" s="99">
        <v>1.959283224246805E-2</v>
      </c>
      <c r="EJ123" s="99">
        <v>9.7790008646329973E-2</v>
      </c>
      <c r="EK123" s="99">
        <f t="shared" si="40"/>
        <v>0.11738284088879802</v>
      </c>
      <c r="EL123" s="98">
        <v>0.11294372642922632</v>
      </c>
      <c r="EM123" s="97">
        <v>3.5902868382470039E-2</v>
      </c>
      <c r="EN123" s="97">
        <v>7.7040858046756283E-2</v>
      </c>
      <c r="EO123" s="97">
        <v>2.7321428526192904E-2</v>
      </c>
      <c r="EP123" s="97">
        <v>1.3241895918043894E-2</v>
      </c>
      <c r="EQ123" s="97">
        <v>4.2776453858369371E-3</v>
      </c>
      <c r="ER123" s="97">
        <v>6.8102757009010362E-2</v>
      </c>
      <c r="ES123" s="96">
        <f t="shared" si="41"/>
        <v>7.2380402394847304E-2</v>
      </c>
      <c r="ET123" s="98">
        <v>4.1763345012937082E-2</v>
      </c>
      <c r="EU123" s="97">
        <v>6.9118850109206997E-3</v>
      </c>
      <c r="EV123" s="97">
        <v>3.4851460002016381E-2</v>
      </c>
      <c r="EW123" s="97">
        <v>5.3229122422635555E-3</v>
      </c>
      <c r="EX123" s="97">
        <v>2.3728482961554347E-3</v>
      </c>
      <c r="EY123" s="97">
        <v>7.2938046314541705E-4</v>
      </c>
      <c r="EZ123" s="97">
        <v>3.3338204037141619E-2</v>
      </c>
      <c r="FA123" s="96">
        <f t="shared" si="42"/>
        <v>3.4067584500287039E-2</v>
      </c>
      <c r="FB123" s="98">
        <v>7.1180380880832672E-2</v>
      </c>
      <c r="FC123" s="97">
        <v>2.8990983963012695E-2</v>
      </c>
      <c r="FD123" s="97">
        <v>4.2189396917819977E-2</v>
      </c>
      <c r="FE123" s="97">
        <v>2.1998517215251923E-2</v>
      </c>
      <c r="FF123" s="97">
        <v>1.0869047604501247E-2</v>
      </c>
      <c r="FG123" s="97">
        <v>3.5482649691402912E-3</v>
      </c>
      <c r="FH123" s="97">
        <v>3.4764554351568222E-2</v>
      </c>
      <c r="FI123" s="96">
        <f t="shared" si="43"/>
        <v>3.8312819320708513E-2</v>
      </c>
      <c r="FK123" s="61">
        <v>2011</v>
      </c>
      <c r="FL123" s="134">
        <v>0.22268415199336233</v>
      </c>
      <c r="FM123" s="133">
        <v>0.19751017693429249</v>
      </c>
      <c r="FN123" s="133">
        <v>2.5173975059069847E-2</v>
      </c>
      <c r="FO123" s="134">
        <v>0.44771040459105976</v>
      </c>
      <c r="FP123" s="133">
        <v>0.38504885129019056</v>
      </c>
      <c r="FQ123" s="132">
        <v>6.2661553300869283E-2</v>
      </c>
      <c r="FR123" s="133">
        <v>0.32960546446583194</v>
      </c>
      <c r="FS123" s="133">
        <v>0.19826083136858408</v>
      </c>
      <c r="FT123" s="133">
        <v>0.13134463309724786</v>
      </c>
      <c r="FU123" s="134">
        <v>0.11294372642922632</v>
      </c>
      <c r="FV123" s="133">
        <v>3.5902868382470039E-2</v>
      </c>
      <c r="FW123" s="132">
        <v>7.7040858046756283E-2</v>
      </c>
      <c r="FX123" s="133">
        <v>4.1763345012937082E-2</v>
      </c>
      <c r="FY123" s="133">
        <v>6.9118850109206997E-3</v>
      </c>
      <c r="FZ123" s="132">
        <v>3.4851460002016381E-2</v>
      </c>
      <c r="GA123" s="133"/>
      <c r="GB123" s="133"/>
      <c r="GC123" s="143">
        <v>1.529114842414856</v>
      </c>
      <c r="GD123" s="127">
        <v>1.2354283332824707</v>
      </c>
      <c r="GE123" s="127">
        <v>1.4122550487518311</v>
      </c>
      <c r="GF123" s="127">
        <v>1.5540598630905151</v>
      </c>
      <c r="GG123" s="127">
        <v>1.6194181442260742</v>
      </c>
      <c r="GH123" s="127">
        <v>1.6643044948577881</v>
      </c>
      <c r="GI123" s="127">
        <v>1.6918171644210815</v>
      </c>
      <c r="GJ123" s="142">
        <v>1.5104250907897949</v>
      </c>
      <c r="GK123" s="60">
        <v>2011</v>
      </c>
      <c r="GL123" s="141">
        <f t="shared" si="49"/>
        <v>0.58760318160057068</v>
      </c>
      <c r="GM123" s="140">
        <v>0.41239681839942932</v>
      </c>
      <c r="GN123" s="140">
        <v>0.29279518127441406</v>
      </c>
      <c r="GO123" s="140">
        <v>0.16201323270797729</v>
      </c>
      <c r="GP123" s="139">
        <v>0.11547795683145523</v>
      </c>
      <c r="GQ123" s="116"/>
      <c r="GR123" s="116"/>
      <c r="GS123" s="116"/>
      <c r="GT123" s="116"/>
      <c r="GU123" s="116"/>
      <c r="GZ123" s="138"/>
      <c r="HA123" s="138"/>
      <c r="HB123" s="138"/>
      <c r="HC123" s="138"/>
      <c r="HH123" s="128">
        <v>0.79229229688644398</v>
      </c>
      <c r="HI123" s="127">
        <v>0.50693912495539395</v>
      </c>
      <c r="HJ123" s="126">
        <f t="shared" si="50"/>
        <v>0.4016439636925131</v>
      </c>
      <c r="HK123" s="125">
        <v>0.87503584474325202</v>
      </c>
      <c r="IE123" s="147">
        <v>0.19770273137174393</v>
      </c>
      <c r="IF123" s="138">
        <v>0.50425780805300402</v>
      </c>
      <c r="IG123" s="138">
        <v>0.29803943634033203</v>
      </c>
      <c r="IH123" s="138">
        <v>8.0597832798957825E-2</v>
      </c>
      <c r="II123" s="146">
        <v>5.6766416877508163E-2</v>
      </c>
      <c r="IJ123" s="147">
        <v>0.22384153159687353</v>
      </c>
      <c r="IK123" s="138">
        <v>0.43018673474192998</v>
      </c>
      <c r="IL123" s="138">
        <v>0.34597176313400269</v>
      </c>
      <c r="IM123" s="138">
        <v>0.12132571637630463</v>
      </c>
      <c r="IN123" s="138">
        <v>8.9310988783836365E-2</v>
      </c>
      <c r="IO123" s="146">
        <v>4.4052049517631531E-2</v>
      </c>
      <c r="IP123" s="147">
        <v>0.25404306626563761</v>
      </c>
      <c r="IQ123" s="138">
        <v>0.43085480910608598</v>
      </c>
      <c r="IR123" s="138">
        <v>0.31510215997695923</v>
      </c>
      <c r="IS123" s="138">
        <v>0.11308696866035461</v>
      </c>
      <c r="IT123" s="138">
        <v>8.3877965807914734E-2</v>
      </c>
      <c r="IU123" s="146">
        <v>4.4297978281974792E-2</v>
      </c>
    </row>
    <row r="124" spans="1:265" ht="15" thickBot="1" x14ac:dyDescent="0.35">
      <c r="A124" s="74">
        <v>2012</v>
      </c>
      <c r="B124" s="123">
        <v>283.32400000000007</v>
      </c>
      <c r="C124" s="123">
        <v>265.38666709999995</v>
      </c>
      <c r="D124" s="121">
        <f t="shared" si="47"/>
        <v>0.93668968071889391</v>
      </c>
      <c r="E124" s="122">
        <v>0.44299276745062666</v>
      </c>
      <c r="F124" s="122">
        <v>0.13066015231479464</v>
      </c>
      <c r="G124" s="122">
        <v>2.6448564591026957E-2</v>
      </c>
      <c r="H124" s="122">
        <v>0.43283373189288094</v>
      </c>
      <c r="I124" s="122">
        <v>0.16142649404921572</v>
      </c>
      <c r="J124" s="121">
        <v>0.27140723784366522</v>
      </c>
      <c r="K124" s="120">
        <f t="shared" si="48"/>
        <v>-9.62455355304353E-2</v>
      </c>
      <c r="L124">
        <v>2012</v>
      </c>
      <c r="M124" s="119">
        <v>1078.7973037215393</v>
      </c>
      <c r="N124" s="119">
        <v>295.83600000000001</v>
      </c>
      <c r="O124" s="119">
        <v>109.32230372153928</v>
      </c>
      <c r="P124" s="78">
        <v>389.77339999999998</v>
      </c>
      <c r="Q124" s="118">
        <f t="shared" si="18"/>
        <v>0.13962670083682685</v>
      </c>
      <c r="R124" s="145">
        <v>5.0999999999999997E-2</v>
      </c>
      <c r="S124" s="78">
        <f t="shared" si="19"/>
        <v>410.72012644889355</v>
      </c>
      <c r="T124" s="78">
        <f t="shared" si="20"/>
        <v>20.946726448893571</v>
      </c>
      <c r="U124" s="78">
        <f t="shared" si="21"/>
        <v>410.72012644889355</v>
      </c>
      <c r="V124" s="144">
        <f t="shared" si="22"/>
        <v>0.38072038651934675</v>
      </c>
      <c r="W124" s="117">
        <f t="shared" si="23"/>
        <v>0.10133720518619105</v>
      </c>
      <c r="X124" s="117">
        <f t="shared" si="24"/>
        <v>0.27422760418426262</v>
      </c>
      <c r="Y124" s="116">
        <f t="shared" si="25"/>
        <v>0.24371480411019963</v>
      </c>
      <c r="Z124" s="114">
        <f t="shared" si="26"/>
        <v>1</v>
      </c>
      <c r="AA124" s="74">
        <v>2012</v>
      </c>
      <c r="AB124" s="114">
        <v>0.19844239950180054</v>
      </c>
      <c r="AC124" s="114">
        <v>0.48156839609146118</v>
      </c>
      <c r="AD124" s="114">
        <v>0.31998923420906067</v>
      </c>
      <c r="AE124" s="114">
        <v>8.6260944604873657E-2</v>
      </c>
      <c r="AF124" s="115">
        <v>0.20090030133724213</v>
      </c>
      <c r="AG124" s="115">
        <v>0.46882671117782593</v>
      </c>
      <c r="AH124" s="115">
        <v>0.33027300238609314</v>
      </c>
      <c r="AI124" s="115">
        <v>8.6802132427692413E-2</v>
      </c>
      <c r="AJ124" s="115">
        <v>0.20074883103370667</v>
      </c>
      <c r="AK124" s="115">
        <v>0.46103930473327637</v>
      </c>
      <c r="AL124" s="115">
        <v>0.33821186423301697</v>
      </c>
      <c r="AM124" s="115">
        <v>0.10819827020168304</v>
      </c>
      <c r="AN124" s="115">
        <v>3.6314092576503754E-2</v>
      </c>
      <c r="AO124" s="114">
        <v>0.22506776452064514</v>
      </c>
      <c r="AP124" s="114">
        <v>0.45295518636703491</v>
      </c>
      <c r="AQ124" s="114">
        <v>0.32197704911231995</v>
      </c>
      <c r="AR124" s="114">
        <v>0.10425075143575668</v>
      </c>
      <c r="AS124" s="114">
        <f t="shared" si="53"/>
        <v>0.21772629767656326</v>
      </c>
      <c r="AT124" s="114">
        <v>3.5253416746854782E-2</v>
      </c>
      <c r="AU124" s="111">
        <v>34664.263261332118</v>
      </c>
      <c r="AV124" s="57">
        <v>0.12380164861679077</v>
      </c>
      <c r="AW124" s="57">
        <v>0.40475207567214966</v>
      </c>
      <c r="AX124" s="57">
        <v>0.47144627571105957</v>
      </c>
      <c r="AY124" s="57">
        <v>0.20779828727245331</v>
      </c>
      <c r="AZ124" s="57">
        <f t="shared" si="51"/>
        <v>0.26364798843860626</v>
      </c>
      <c r="BA124" s="112">
        <v>63190.96305194492</v>
      </c>
      <c r="BB124" s="111">
        <f>DataG10.6!BA124*$BF$26</f>
        <v>51744.046477011201</v>
      </c>
      <c r="BC124" s="57">
        <f t="shared" si="52"/>
        <v>0.66991790595141654</v>
      </c>
      <c r="BD124" s="110">
        <v>0.99718664323392237</v>
      </c>
      <c r="BI124" s="138"/>
      <c r="BJ124" s="74">
        <v>2012</v>
      </c>
      <c r="BK124" s="103">
        <v>1.9275097292847931E-4</v>
      </c>
      <c r="BL124" s="103">
        <v>5.2647404372692108E-2</v>
      </c>
      <c r="BM124" s="103">
        <v>0.28520739078521729</v>
      </c>
      <c r="BN124" s="103">
        <v>0.66214519739151001</v>
      </c>
      <c r="BO124" s="103">
        <v>0.34863939881324768</v>
      </c>
      <c r="BP124" s="103">
        <v>0.14322802424430847</v>
      </c>
      <c r="BQ124" s="103">
        <v>5.2439648658037186E-2</v>
      </c>
      <c r="BR124" s="103">
        <v>1.7344705760478973E-2</v>
      </c>
      <c r="BS124" s="108">
        <f t="shared" si="27"/>
        <v>0.31350579857826233</v>
      </c>
      <c r="BT124" s="107">
        <v>1.6587150748819113E-3</v>
      </c>
      <c r="BU124" s="107">
        <v>0.2435670793056488</v>
      </c>
      <c r="BV124" s="107">
        <v>0.49003332853317261</v>
      </c>
      <c r="BW124" s="107">
        <v>0.26639959216117859</v>
      </c>
      <c r="BX124" s="107">
        <v>5.8463215827941895E-2</v>
      </c>
      <c r="BY124" s="107">
        <v>1.4145928435027599E-2</v>
      </c>
      <c r="BZ124" s="103">
        <f t="shared" si="28"/>
        <v>0.20793637633323669</v>
      </c>
      <c r="CA124" s="107">
        <v>0</v>
      </c>
      <c r="CB124" s="103">
        <v>0.20388559997081757</v>
      </c>
      <c r="CC124" s="103">
        <v>0.49870085716247559</v>
      </c>
      <c r="CD124" s="103">
        <v>0.29741358757019043</v>
      </c>
      <c r="CE124" s="103">
        <v>7.0908874273300171E-2</v>
      </c>
      <c r="CF124" s="103">
        <v>1.8082011491060257E-2</v>
      </c>
      <c r="CG124" s="108">
        <f t="shared" si="29"/>
        <v>0.22650471329689026</v>
      </c>
      <c r="CH124" s="103"/>
      <c r="DF124" s="98">
        <v>0.22651927353455892</v>
      </c>
      <c r="DG124" s="97">
        <v>0.20103046424632437</v>
      </c>
      <c r="DH124" s="97">
        <v>2.5488809288234528E-2</v>
      </c>
      <c r="DI124" s="97">
        <v>0.1979620298370719</v>
      </c>
      <c r="DJ124" s="97">
        <v>5.6678702891768936E-3</v>
      </c>
      <c r="DK124" s="97">
        <v>1.4562878592557869E-2</v>
      </c>
      <c r="DL124" s="97">
        <v>8.3264969400546653E-3</v>
      </c>
      <c r="DM124" s="96">
        <f t="shared" si="30"/>
        <v>2.2889375532612534E-2</v>
      </c>
      <c r="DN124" s="99">
        <v>0.45427821472855923</v>
      </c>
      <c r="DO124" s="99">
        <v>0.39167083325401658</v>
      </c>
      <c r="DP124" s="99">
        <v>6.2607381474542617E-2</v>
      </c>
      <c r="DQ124" s="99">
        <v>0.38437307626008987</v>
      </c>
      <c r="DR124" s="99">
        <v>1.3092047077640247E-2</v>
      </c>
      <c r="DS124" s="99">
        <v>3.2457191858248413E-2</v>
      </c>
      <c r="DT124" s="99">
        <v>2.4355899303887429E-2</v>
      </c>
      <c r="DU124" s="99">
        <f t="shared" si="31"/>
        <v>5.6813091162135843E-2</v>
      </c>
      <c r="DV124" s="102">
        <f t="shared" si="32"/>
        <v>0.42193936261709247</v>
      </c>
      <c r="DW124" s="101">
        <f t="shared" si="33"/>
        <v>0.23738437179868255</v>
      </c>
      <c r="DX124" s="101">
        <f t="shared" si="34"/>
        <v>0.18455499081840993</v>
      </c>
      <c r="DY124" s="101">
        <f t="shared" si="35"/>
        <v>0.20709927566349506</v>
      </c>
      <c r="DZ124" s="101">
        <f t="shared" si="36"/>
        <v>4.8767744511016883E-2</v>
      </c>
      <c r="EA124" s="101">
        <f t="shared" si="37"/>
        <v>2.4669760902700635E-2</v>
      </c>
      <c r="EB124" s="101">
        <f t="shared" si="38"/>
        <v>0.14140258794756305</v>
      </c>
      <c r="EC124" s="100">
        <f t="shared" si="39"/>
        <v>0.1660723488502637</v>
      </c>
      <c r="ED124" s="99">
        <v>0.31920253219405115</v>
      </c>
      <c r="EE124" s="99">
        <v>0.20102670286648761</v>
      </c>
      <c r="EF124" s="99">
        <v>0.11817582932756353</v>
      </c>
      <c r="EG124" s="99">
        <v>0.17907542455941439</v>
      </c>
      <c r="EH124" s="99">
        <v>3.5798054491754092E-2</v>
      </c>
      <c r="EI124" s="99">
        <v>2.0226871775734307E-2</v>
      </c>
      <c r="EJ124" s="99">
        <v>8.4102187761875849E-2</v>
      </c>
      <c r="EK124" s="99">
        <f t="shared" si="40"/>
        <v>0.10432905953761015</v>
      </c>
      <c r="EL124" s="98">
        <v>0.10273683042304133</v>
      </c>
      <c r="EM124" s="97">
        <v>3.6357668932194949E-2</v>
      </c>
      <c r="EN124" s="97">
        <v>6.6379161490846383E-2</v>
      </c>
      <c r="EO124" s="97">
        <v>2.8023851104080677E-2</v>
      </c>
      <c r="EP124" s="97">
        <v>1.2969690019262792E-2</v>
      </c>
      <c r="EQ124" s="97">
        <v>4.4428891269663283E-3</v>
      </c>
      <c r="ER124" s="97">
        <v>5.7300400185687217E-2</v>
      </c>
      <c r="ES124" s="96">
        <f t="shared" si="41"/>
        <v>6.1743289312653549E-2</v>
      </c>
      <c r="ET124" s="98">
        <v>3.5033356982654314E-2</v>
      </c>
      <c r="EU124" s="97">
        <v>7.0070760082786713E-3</v>
      </c>
      <c r="EV124" s="97">
        <v>2.802628097437564E-2</v>
      </c>
      <c r="EW124" s="97">
        <v>5.4495967924594879E-3</v>
      </c>
      <c r="EX124" s="97">
        <v>2.3375957310438115E-3</v>
      </c>
      <c r="EY124" s="97">
        <v>7.9110303670275805E-4</v>
      </c>
      <c r="EZ124" s="97">
        <v>2.645506130480544E-2</v>
      </c>
      <c r="FA124" s="96">
        <f t="shared" si="42"/>
        <v>2.7246164341508197E-2</v>
      </c>
      <c r="FB124" s="98">
        <v>6.7703470587730408E-2</v>
      </c>
      <c r="FC124" s="97">
        <v>2.9350593686103821E-2</v>
      </c>
      <c r="FD124" s="97">
        <v>3.8352880626916885E-2</v>
      </c>
      <c r="FE124" s="97">
        <v>2.2574253380298615E-2</v>
      </c>
      <c r="FF124" s="97">
        <v>1.0632093995809555E-2</v>
      </c>
      <c r="FG124" s="97">
        <v>3.6517861299216747E-3</v>
      </c>
      <c r="FH124" s="97">
        <v>3.0845338478684425E-2</v>
      </c>
      <c r="FI124" s="96">
        <f t="shared" si="43"/>
        <v>3.44971246086061E-2</v>
      </c>
      <c r="FK124" s="61">
        <v>2012</v>
      </c>
      <c r="FL124" s="134">
        <v>0.22651927353455892</v>
      </c>
      <c r="FM124" s="133">
        <v>0.20103046424632437</v>
      </c>
      <c r="FN124" s="133">
        <v>2.5488809288234528E-2</v>
      </c>
      <c r="FO124" s="134">
        <v>0.45427821472855923</v>
      </c>
      <c r="FP124" s="133">
        <v>0.39167083325401658</v>
      </c>
      <c r="FQ124" s="132">
        <v>6.2607381474542617E-2</v>
      </c>
      <c r="FR124" s="133">
        <v>0.31920253219405115</v>
      </c>
      <c r="FS124" s="133">
        <v>0.20102670286648761</v>
      </c>
      <c r="FT124" s="133">
        <v>0.11817582932756353</v>
      </c>
      <c r="FU124" s="134">
        <v>0.10273683042304133</v>
      </c>
      <c r="FV124" s="133">
        <v>3.6357668932194949E-2</v>
      </c>
      <c r="FW124" s="132">
        <v>6.6379161490846383E-2</v>
      </c>
      <c r="FX124" s="133">
        <v>3.5033356982654314E-2</v>
      </c>
      <c r="FY124" s="133">
        <v>7.0070760082786713E-3</v>
      </c>
      <c r="FZ124" s="132">
        <v>2.802628097437564E-2</v>
      </c>
      <c r="GA124" s="133"/>
      <c r="GB124" s="133"/>
      <c r="GC124" s="143">
        <v>1.5127072334289551</v>
      </c>
      <c r="GD124" s="127">
        <v>1.2392480373382568</v>
      </c>
      <c r="GE124" s="127">
        <v>1.4014750719070435</v>
      </c>
      <c r="GF124" s="127">
        <v>1.5305241346359253</v>
      </c>
      <c r="GG124" s="127">
        <v>1.6048126220703125</v>
      </c>
      <c r="GH124" s="127">
        <v>1.631711483001709</v>
      </c>
      <c r="GI124" s="127">
        <v>1.6650880575180054</v>
      </c>
      <c r="GJ124" s="142">
        <v>1.4916306734085083</v>
      </c>
      <c r="GK124" s="60">
        <v>2012</v>
      </c>
      <c r="GL124" s="141">
        <f t="shared" si="49"/>
        <v>0.58312848210334778</v>
      </c>
      <c r="GM124" s="140">
        <v>0.41687151789665222</v>
      </c>
      <c r="GN124" s="140">
        <v>0.29504081606864929</v>
      </c>
      <c r="GO124" s="140">
        <v>0.16411982476711273</v>
      </c>
      <c r="GP124" s="139">
        <v>0.11996550858020782</v>
      </c>
      <c r="GQ124" s="116"/>
      <c r="GR124" s="116"/>
      <c r="GS124" s="116"/>
      <c r="GT124" s="116"/>
      <c r="GU124" s="116"/>
      <c r="GZ124" s="138"/>
      <c r="HA124" s="138"/>
      <c r="HB124" s="138"/>
      <c r="HC124" s="138"/>
      <c r="HH124" s="128">
        <v>0.79212510585784901</v>
      </c>
      <c r="HI124" s="127">
        <v>0.5075765137467636</v>
      </c>
      <c r="HJ124" s="126">
        <f t="shared" si="50"/>
        <v>0.40206409968261309</v>
      </c>
      <c r="HK124" s="125">
        <v>0.87580127269029595</v>
      </c>
      <c r="IE124" s="137">
        <v>0.19738963027630257</v>
      </c>
      <c r="IF124" s="136">
        <v>0.50687467686424104</v>
      </c>
      <c r="IG124" s="136">
        <v>0.29573565721511841</v>
      </c>
      <c r="IH124" s="136">
        <v>7.8545607626438141E-2</v>
      </c>
      <c r="II124" s="135">
        <v>5.4477281868457794E-2</v>
      </c>
      <c r="IJ124" s="137">
        <v>0.22821164294874469</v>
      </c>
      <c r="IK124" s="136">
        <v>0.43703059544714801</v>
      </c>
      <c r="IL124" s="136">
        <v>0.33475777506828308</v>
      </c>
      <c r="IM124" s="136">
        <v>0.11130872368812561</v>
      </c>
      <c r="IN124" s="136">
        <v>8.0060116946697235E-2</v>
      </c>
      <c r="IO124" s="135">
        <v>3.7440385669469833E-2</v>
      </c>
      <c r="IP124" s="137">
        <v>0.25985633514747791</v>
      </c>
      <c r="IQ124" s="136">
        <v>0.439958289182239</v>
      </c>
      <c r="IR124" s="136">
        <v>0.30018538236618042</v>
      </c>
      <c r="IS124" s="136">
        <v>9.8675191402435303E-2</v>
      </c>
      <c r="IT124" s="136">
        <v>7.1414507925510406E-2</v>
      </c>
      <c r="IU124" s="135">
        <v>3.5288818180561066E-2</v>
      </c>
    </row>
    <row r="125" spans="1:265" x14ac:dyDescent="0.3">
      <c r="A125" s="74">
        <v>2013</v>
      </c>
      <c r="B125" s="123">
        <v>292.22700000000003</v>
      </c>
      <c r="C125" s="123">
        <v>270.52696449999996</v>
      </c>
      <c r="D125" s="121">
        <f t="shared" ref="D125:D126" si="54">C125/B125</f>
        <v>0.92574253747942503</v>
      </c>
      <c r="E125" s="122">
        <v>0.42899231172218272</v>
      </c>
      <c r="F125" s="122">
        <v>0.13792779597330218</v>
      </c>
      <c r="G125" s="122">
        <v>-1.1612026667518572E-4</v>
      </c>
      <c r="H125" s="122">
        <v>0.43553753836011622</v>
      </c>
      <c r="I125" s="122">
        <v>0.1635098741731599</v>
      </c>
      <c r="J125" s="121">
        <v>0.27202766418695634</v>
      </c>
      <c r="K125" s="120">
        <f t="shared" si="48"/>
        <v>-7.6598988309500904E-2</v>
      </c>
      <c r="L125">
        <v>2013</v>
      </c>
      <c r="M125" s="119">
        <v>1092.4791673355019</v>
      </c>
      <c r="N125" s="119">
        <v>302.39400000000001</v>
      </c>
      <c r="O125" s="119">
        <v>113.94816733550175</v>
      </c>
      <c r="P125" s="78"/>
      <c r="Q125" s="118"/>
      <c r="R125" s="78"/>
      <c r="S125" s="78"/>
      <c r="T125" s="78"/>
      <c r="U125" s="78"/>
      <c r="V125" s="117"/>
      <c r="W125" s="117"/>
      <c r="X125" s="117"/>
      <c r="Y125" s="116"/>
      <c r="Z125" s="114"/>
      <c r="AA125" s="74">
        <v>2013</v>
      </c>
      <c r="AB125" s="114">
        <v>0.1991807222366333</v>
      </c>
      <c r="AC125" s="114">
        <v>0.48206263780593872</v>
      </c>
      <c r="AD125" s="114">
        <v>0.31875663995742798</v>
      </c>
      <c r="AE125" s="114">
        <v>8.5323318839073181E-2</v>
      </c>
      <c r="AF125" s="115">
        <v>0.19124148786067963</v>
      </c>
      <c r="AG125" s="115">
        <v>0.47226622700691223</v>
      </c>
      <c r="AH125" s="115">
        <v>0.33649227023124695</v>
      </c>
      <c r="AI125" s="115">
        <v>8.8791787624359131E-2</v>
      </c>
      <c r="AJ125" s="115">
        <v>0.20139911770820618</v>
      </c>
      <c r="AK125" s="115">
        <v>0.46244132518768311</v>
      </c>
      <c r="AL125" s="115">
        <v>0.33615958690643311</v>
      </c>
      <c r="AM125" s="115">
        <v>0.10634564608335495</v>
      </c>
      <c r="AN125" s="115">
        <v>3.5354960709810257E-2</v>
      </c>
      <c r="AO125" s="114">
        <v>0.22439070045948029</v>
      </c>
      <c r="AP125" s="114">
        <v>0.44890391826629639</v>
      </c>
      <c r="AQ125" s="114">
        <v>0.32670536637306213</v>
      </c>
      <c r="AR125" s="114">
        <v>0.10830646753311157</v>
      </c>
      <c r="AS125" s="114">
        <f t="shared" si="53"/>
        <v>0.21839889883995056</v>
      </c>
      <c r="AT125" s="114">
        <v>3.718915581703186E-2</v>
      </c>
      <c r="AU125" s="111">
        <v>34640.622939651323</v>
      </c>
      <c r="AV125" s="57">
        <v>0.1276591420173645</v>
      </c>
      <c r="AW125" s="57">
        <v>0.40913662314414978</v>
      </c>
      <c r="AX125" s="57">
        <v>0.46320423483848572</v>
      </c>
      <c r="AY125" s="57">
        <v>0.1959569901227951</v>
      </c>
      <c r="AZ125" s="57">
        <f t="shared" si="51"/>
        <v>0.26724724471569061</v>
      </c>
      <c r="BA125" s="112">
        <v>63279.154597254455</v>
      </c>
      <c r="BB125" s="111">
        <f>DataG10.6!BA125*$BF$26</f>
        <v>51816.26230027101</v>
      </c>
      <c r="BC125" s="57">
        <f t="shared" si="52"/>
        <v>0.66852801421514618</v>
      </c>
      <c r="BD125" s="110">
        <v>1.0040700549184893</v>
      </c>
      <c r="BJ125" s="74">
        <v>2013</v>
      </c>
      <c r="BK125" s="103">
        <v>1.6586763376835734E-4</v>
      </c>
      <c r="BL125" s="103">
        <v>5.3144965320825577E-2</v>
      </c>
      <c r="BM125" s="103">
        <v>0.29205828905105591</v>
      </c>
      <c r="BN125" s="103">
        <v>0.6547967791557312</v>
      </c>
      <c r="BO125" s="103">
        <v>0.3421570360660553</v>
      </c>
      <c r="BP125" s="103">
        <v>0.13939432799816132</v>
      </c>
      <c r="BQ125" s="103">
        <v>5.1462031900882721E-2</v>
      </c>
      <c r="BR125" s="103">
        <v>1.8053630366921425E-2</v>
      </c>
      <c r="BS125" s="108">
        <f t="shared" si="27"/>
        <v>0.3126397430896759</v>
      </c>
      <c r="BT125" s="107">
        <v>1.6511046560481191E-3</v>
      </c>
      <c r="BU125" s="107">
        <v>0.24400943517684937</v>
      </c>
      <c r="BV125" s="107">
        <v>0.49027866125106812</v>
      </c>
      <c r="BW125" s="107">
        <v>0.26571190357208252</v>
      </c>
      <c r="BX125" s="107">
        <v>5.8036152273416519E-2</v>
      </c>
      <c r="BY125" s="107">
        <v>1.4005322940647602E-2</v>
      </c>
      <c r="BZ125" s="103">
        <f t="shared" si="28"/>
        <v>0.207675751298666</v>
      </c>
      <c r="CA125" s="107">
        <v>0</v>
      </c>
      <c r="CB125" s="103">
        <v>0.2041151225566864</v>
      </c>
      <c r="CC125" s="103">
        <v>0.49907812476158142</v>
      </c>
      <c r="CD125" s="103">
        <v>0.29680678248405457</v>
      </c>
      <c r="CE125" s="103">
        <v>7.0421673357486725E-2</v>
      </c>
      <c r="CF125" s="103">
        <v>1.7902331426739693E-2</v>
      </c>
      <c r="CG125" s="108">
        <f t="shared" si="29"/>
        <v>0.22638510912656784</v>
      </c>
      <c r="CH125" s="103"/>
      <c r="DF125" s="98">
        <v>0.22721014883604032</v>
      </c>
      <c r="DG125" s="97">
        <v>0.20148435858741204</v>
      </c>
      <c r="DH125" s="97">
        <v>2.572579024862829E-2</v>
      </c>
      <c r="DI125" s="97">
        <v>0.1984902760013938</v>
      </c>
      <c r="DJ125" s="97">
        <v>5.5848178933888314E-3</v>
      </c>
      <c r="DK125" s="97">
        <v>1.5359872229428046E-2</v>
      </c>
      <c r="DL125" s="97">
        <v>7.7751808534731875E-3</v>
      </c>
      <c r="DM125" s="96">
        <f t="shared" si="30"/>
        <v>2.3135053082901234E-2</v>
      </c>
      <c r="DN125" s="99">
        <v>0.45528231482056297</v>
      </c>
      <c r="DO125" s="99">
        <v>0.39232257899515288</v>
      </c>
      <c r="DP125" s="99">
        <v>6.2959735825410035E-2</v>
      </c>
      <c r="DQ125" s="99">
        <v>0.38520167768001556</v>
      </c>
      <c r="DR125" s="99">
        <v>1.2895819173837253E-2</v>
      </c>
      <c r="DS125" s="99">
        <v>3.4233501069184089E-2</v>
      </c>
      <c r="DT125" s="99">
        <v>2.2951329652797937E-2</v>
      </c>
      <c r="DU125" s="99">
        <f t="shared" si="31"/>
        <v>5.7184830721982022E-2</v>
      </c>
      <c r="DV125" s="102">
        <f t="shared" si="32"/>
        <v>0.41764709803822597</v>
      </c>
      <c r="DW125" s="101">
        <f t="shared" si="33"/>
        <v>0.23675089887499756</v>
      </c>
      <c r="DX125" s="101">
        <f t="shared" si="34"/>
        <v>0.18089619916322841</v>
      </c>
      <c r="DY125" s="101">
        <f t="shared" si="35"/>
        <v>0.20719968061894178</v>
      </c>
      <c r="DZ125" s="101">
        <f t="shared" si="36"/>
        <v>4.7972026588107057E-2</v>
      </c>
      <c r="EA125" s="101">
        <f t="shared" si="37"/>
        <v>2.6019881508156269E-2</v>
      </c>
      <c r="EB125" s="101">
        <f t="shared" si="38"/>
        <v>0.13645551067580547</v>
      </c>
      <c r="EC125" s="100">
        <f t="shared" si="39"/>
        <v>0.16247539218396173</v>
      </c>
      <c r="ED125" s="99">
        <v>0.31682587745454027</v>
      </c>
      <c r="EE125" s="99">
        <v>0.20064027299897472</v>
      </c>
      <c r="EF125" s="99">
        <v>0.11618560445556557</v>
      </c>
      <c r="EG125" s="99">
        <v>0.1792209236882627</v>
      </c>
      <c r="EH125" s="99">
        <v>3.5219795224858352E-2</v>
      </c>
      <c r="EI125" s="99">
        <v>2.133384303808401E-2</v>
      </c>
      <c r="EJ125" s="99">
        <v>8.1051316977413496E-2</v>
      </c>
      <c r="EK125" s="99">
        <f t="shared" si="40"/>
        <v>0.10238516001549751</v>
      </c>
      <c r="EL125" s="98">
        <v>0.10082122058368567</v>
      </c>
      <c r="EM125" s="97">
        <v>3.6110625876022838E-2</v>
      </c>
      <c r="EN125" s="97">
        <v>6.4710594707662827E-2</v>
      </c>
      <c r="EO125" s="97">
        <v>2.7978756930679083E-2</v>
      </c>
      <c r="EP125" s="97">
        <v>1.2752231363248705E-2</v>
      </c>
      <c r="EQ125" s="97">
        <v>4.686038470072258E-3</v>
      </c>
      <c r="ER125" s="97">
        <v>5.540419369839196E-2</v>
      </c>
      <c r="ES125" s="96">
        <f t="shared" si="41"/>
        <v>6.0090232168464215E-2</v>
      </c>
      <c r="ET125" s="98">
        <v>3.4044886386155951E-2</v>
      </c>
      <c r="EU125" s="97">
        <v>6.9520473194653997E-3</v>
      </c>
      <c r="EV125" s="97">
        <v>2.7092839066690549E-2</v>
      </c>
      <c r="EW125" s="97">
        <v>5.4323100484907627E-3</v>
      </c>
      <c r="EX125" s="97">
        <v>2.2972442251298518E-3</v>
      </c>
      <c r="EY125" s="97">
        <v>8.3439832906912999E-4</v>
      </c>
      <c r="EZ125" s="97">
        <v>2.5480934040249197E-2</v>
      </c>
      <c r="FA125" s="96">
        <f t="shared" si="42"/>
        <v>2.6315332369318326E-2</v>
      </c>
      <c r="FB125" s="98">
        <v>6.67763352394104E-2</v>
      </c>
      <c r="FC125" s="97">
        <v>2.9158579185605049E-2</v>
      </c>
      <c r="FD125" s="97">
        <v>3.7617754191160202E-2</v>
      </c>
      <c r="FE125" s="97">
        <v>2.2546447813510895E-2</v>
      </c>
      <c r="FF125" s="97">
        <v>1.0454987175762653E-2</v>
      </c>
      <c r="FG125" s="97">
        <v>3.8516400381922722E-3</v>
      </c>
      <c r="FH125" s="97">
        <v>2.992326021194458E-2</v>
      </c>
      <c r="FI125" s="96">
        <f t="shared" si="43"/>
        <v>3.3774900250136852E-2</v>
      </c>
      <c r="FJ125" s="74"/>
      <c r="FK125">
        <v>2013</v>
      </c>
      <c r="FL125" s="134">
        <v>0.22721014883604032</v>
      </c>
      <c r="FM125" s="133">
        <v>0.20148435858741204</v>
      </c>
      <c r="FN125" s="133">
        <v>2.572579024862829E-2</v>
      </c>
      <c r="FO125" s="134">
        <v>0.45528231482056297</v>
      </c>
      <c r="FP125" s="133">
        <v>0.39232257899515288</v>
      </c>
      <c r="FQ125" s="132">
        <v>6.2959735825410035E-2</v>
      </c>
      <c r="FR125" s="133">
        <v>0.31682587745454027</v>
      </c>
      <c r="FS125" s="133">
        <v>0.20064027299897472</v>
      </c>
      <c r="FT125" s="133">
        <v>0.11618560445556557</v>
      </c>
      <c r="FU125" s="134">
        <v>0.10082122058368567</v>
      </c>
      <c r="FV125" s="133">
        <v>3.6110625876022838E-2</v>
      </c>
      <c r="FW125" s="132">
        <v>6.4710594707662827E-2</v>
      </c>
      <c r="FX125" s="133">
        <v>3.4044886386155951E-2</v>
      </c>
      <c r="FY125" s="133">
        <v>6.9520473194653997E-3</v>
      </c>
      <c r="FZ125" s="132">
        <v>2.7092839066690549E-2</v>
      </c>
      <c r="GC125" s="131"/>
      <c r="GD125" s="130"/>
      <c r="GE125" s="130"/>
      <c r="GF125" s="130"/>
      <c r="GG125" s="130"/>
      <c r="GH125" s="130"/>
      <c r="GI125" s="130"/>
      <c r="GJ125" s="129"/>
      <c r="GK125" s="74">
        <v>2013</v>
      </c>
      <c r="GL125" s="84"/>
      <c r="GM125" s="61"/>
      <c r="GN125" s="61"/>
      <c r="GO125" s="61"/>
      <c r="GP125" s="75"/>
      <c r="GQ125" s="63"/>
      <c r="GR125" s="63"/>
      <c r="GS125" s="63"/>
      <c r="GT125" s="63"/>
      <c r="GU125" s="63"/>
      <c r="HH125" s="128">
        <v>0.79199999570846558</v>
      </c>
      <c r="HI125" s="127">
        <v>0.51190469643764702</v>
      </c>
      <c r="HJ125" s="126">
        <f t="shared" si="50"/>
        <v>0.40542851738175983</v>
      </c>
      <c r="HK125" s="125">
        <v>0.87600000202655792</v>
      </c>
      <c r="IE125" s="124"/>
      <c r="IF125" s="124"/>
      <c r="IG125" s="124"/>
      <c r="IH125" s="124"/>
      <c r="II125" s="124"/>
    </row>
    <row r="126" spans="1:265" ht="15" thickBot="1" x14ac:dyDescent="0.35">
      <c r="A126" s="109">
        <v>2014</v>
      </c>
      <c r="B126" s="123">
        <v>289.59500000000003</v>
      </c>
      <c r="C126" s="123">
        <v>268.38293720000001</v>
      </c>
      <c r="D126" s="121">
        <f t="shared" si="54"/>
        <v>0.9267526621661285</v>
      </c>
      <c r="E126" s="122">
        <v>0.43502854783153211</v>
      </c>
      <c r="F126" s="122">
        <v>0.13629430296738387</v>
      </c>
      <c r="G126" s="122">
        <v>1.1885477817587585E-2</v>
      </c>
      <c r="H126" s="122">
        <v>0.42825616771949604</v>
      </c>
      <c r="I126" s="122">
        <v>0.15184999741017627</v>
      </c>
      <c r="J126" s="121">
        <v>0.27640617030931974</v>
      </c>
      <c r="K126" s="120">
        <f t="shared" si="48"/>
        <v>-8.4711834169871103E-2</v>
      </c>
      <c r="L126">
        <v>2014</v>
      </c>
      <c r="M126" s="119">
        <v>1111.4656344902069</v>
      </c>
      <c r="N126" s="119">
        <v>309.22534000000002</v>
      </c>
      <c r="O126" s="119">
        <v>117.40397449020681</v>
      </c>
      <c r="P126" s="78"/>
      <c r="Q126" s="118"/>
      <c r="R126" s="78"/>
      <c r="S126" s="78"/>
      <c r="T126" s="78"/>
      <c r="U126" s="78"/>
      <c r="V126" s="117"/>
      <c r="W126" s="117"/>
      <c r="X126" s="117"/>
      <c r="Y126" s="116"/>
      <c r="Z126" s="114"/>
      <c r="AA126" s="109">
        <v>2014</v>
      </c>
      <c r="AB126" s="114">
        <v>0.19948406517505646</v>
      </c>
      <c r="AC126" s="114">
        <v>0.48236387968063354</v>
      </c>
      <c r="AD126" s="114">
        <v>0.31815207004547119</v>
      </c>
      <c r="AE126" s="114">
        <v>8.4951683878898621E-2</v>
      </c>
      <c r="AF126" s="115">
        <v>0.19147734344005585</v>
      </c>
      <c r="AG126" s="115">
        <v>0.47265610098838806</v>
      </c>
      <c r="AH126" s="115">
        <v>0.33586657047271729</v>
      </c>
      <c r="AI126" s="115">
        <v>8.8436529040336609E-2</v>
      </c>
      <c r="AJ126" s="115">
        <v>0.20154730975627899</v>
      </c>
      <c r="AK126" s="115">
        <v>0.46287268400192261</v>
      </c>
      <c r="AL126" s="115">
        <v>0.33558002114295959</v>
      </c>
      <c r="AM126" s="115">
        <v>0.10631471127271652</v>
      </c>
      <c r="AN126" s="115">
        <v>3.5692464560270309E-2</v>
      </c>
      <c r="AO126" s="114">
        <v>0.22461986541748047</v>
      </c>
      <c r="AP126" s="114">
        <v>0.44878032803535461</v>
      </c>
      <c r="AQ126" s="114">
        <v>0.32659980654716492</v>
      </c>
      <c r="AR126" s="114">
        <v>0.10821826756000519</v>
      </c>
      <c r="AS126" s="114">
        <f t="shared" si="53"/>
        <v>0.21838153898715973</v>
      </c>
      <c r="AT126" s="114">
        <v>3.7193741649389267E-2</v>
      </c>
      <c r="AU126" s="111">
        <v>34578.32004171802</v>
      </c>
      <c r="AV126" s="113">
        <v>0.12545061111450195</v>
      </c>
      <c r="AW126" s="57">
        <v>0.40441522002220154</v>
      </c>
      <c r="AX126" s="57">
        <v>0.47013416886329651</v>
      </c>
      <c r="AY126" s="57">
        <v>0.20195885002613068</v>
      </c>
      <c r="AZ126" s="57">
        <f t="shared" si="51"/>
        <v>0.26817531883716583</v>
      </c>
      <c r="BA126" s="112">
        <v>64632.031462612373</v>
      </c>
      <c r="BB126" s="111">
        <f>DataG10.6!BA126*$BF$26</f>
        <v>52924.06822722307</v>
      </c>
      <c r="BC126" s="57">
        <f t="shared" si="52"/>
        <v>0.65335718133496834</v>
      </c>
      <c r="BD126" s="110">
        <v>1.0005029672475652</v>
      </c>
      <c r="BJ126" s="109">
        <v>2014</v>
      </c>
      <c r="BK126" s="103">
        <v>1.3856106670573354E-4</v>
      </c>
      <c r="BL126" s="103">
        <v>5.2492469549179077E-2</v>
      </c>
      <c r="BM126" s="103">
        <v>0.29239869117736816</v>
      </c>
      <c r="BN126" s="103">
        <v>0.65510886907577515</v>
      </c>
      <c r="BO126" s="103">
        <v>0.34624502062797546</v>
      </c>
      <c r="BP126" s="103">
        <v>0.1431296169757843</v>
      </c>
      <c r="BQ126" s="103">
        <v>5.344979465007782E-2</v>
      </c>
      <c r="BR126" s="103">
        <v>1.8972257152199745E-2</v>
      </c>
      <c r="BS126" s="108">
        <f t="shared" si="27"/>
        <v>0.30886384844779968</v>
      </c>
      <c r="BT126" s="107">
        <v>1.6440300969406962E-3</v>
      </c>
      <c r="BU126" s="107">
        <v>0.24421410262584686</v>
      </c>
      <c r="BV126" s="107">
        <v>0.49059882760047913</v>
      </c>
      <c r="BW126" s="107">
        <v>0.26518708467483521</v>
      </c>
      <c r="BX126" s="107">
        <v>5.7686951011419296E-2</v>
      </c>
      <c r="BY126" s="107">
        <v>1.3885018415749073E-2</v>
      </c>
      <c r="BZ126" s="103">
        <f t="shared" si="28"/>
        <v>0.20750013366341591</v>
      </c>
      <c r="CA126" s="106">
        <v>0</v>
      </c>
      <c r="CB126" s="105">
        <v>0.20421533286571503</v>
      </c>
      <c r="CC126" s="105">
        <v>0.49949607253074646</v>
      </c>
      <c r="CD126" s="105">
        <v>0.29628860950469971</v>
      </c>
      <c r="CE126" s="105">
        <v>7.0008277893066406E-2</v>
      </c>
      <c r="CF126" s="105">
        <v>1.7744118347764015E-2</v>
      </c>
      <c r="CG126" s="104">
        <f t="shared" si="29"/>
        <v>0.2262803316116333</v>
      </c>
      <c r="CH126" s="103"/>
      <c r="DF126" s="98">
        <v>0.22755503515949277</v>
      </c>
      <c r="DG126" s="97">
        <v>0.20226027713189387</v>
      </c>
      <c r="DH126" s="97">
        <v>2.5294758027598861E-2</v>
      </c>
      <c r="DI126" s="97">
        <v>0.19935980741865933</v>
      </c>
      <c r="DJ126" s="97">
        <v>5.4598658221888096E-3</v>
      </c>
      <c r="DK126" s="97">
        <v>1.5723031905269157E-2</v>
      </c>
      <c r="DL126" s="97">
        <v>7.0123349642853359E-3</v>
      </c>
      <c r="DM126" s="96">
        <f t="shared" si="30"/>
        <v>2.2735366869554491E-2</v>
      </c>
      <c r="DN126" s="99">
        <v>0.45549954129497083</v>
      </c>
      <c r="DO126" s="99">
        <v>0.39371389695218467</v>
      </c>
      <c r="DP126" s="99">
        <v>6.1785644342786147E-2</v>
      </c>
      <c r="DQ126" s="99">
        <v>0.38681560754776001</v>
      </c>
      <c r="DR126" s="99">
        <v>1.2603320910854577E-2</v>
      </c>
      <c r="DS126" s="99">
        <v>3.5042897590554387E-2</v>
      </c>
      <c r="DT126" s="99">
        <v>2.1037713738544701E-2</v>
      </c>
      <c r="DU126" s="99">
        <f t="shared" si="31"/>
        <v>5.6080611329099084E-2</v>
      </c>
      <c r="DV126" s="102">
        <f t="shared" si="32"/>
        <v>0.41676749790765455</v>
      </c>
      <c r="DW126" s="101">
        <f t="shared" si="33"/>
        <v>0.23656603702853402</v>
      </c>
      <c r="DX126" s="101">
        <f t="shared" si="34"/>
        <v>0.18020146087912059</v>
      </c>
      <c r="DY126" s="101">
        <f t="shared" si="35"/>
        <v>0.20793869718909264</v>
      </c>
      <c r="DZ126" s="101">
        <f t="shared" si="36"/>
        <v>4.6825267738271725E-2</v>
      </c>
      <c r="EA126" s="101">
        <f t="shared" si="37"/>
        <v>2.663508009788295E-2</v>
      </c>
      <c r="EB126" s="101">
        <f t="shared" si="38"/>
        <v>0.13536845197144798</v>
      </c>
      <c r="EC126" s="100">
        <f t="shared" si="39"/>
        <v>0.16200353206933094</v>
      </c>
      <c r="ED126" s="99">
        <v>0.31600510500978507</v>
      </c>
      <c r="EE126" s="99">
        <v>0.20063178495698136</v>
      </c>
      <c r="EF126" s="99">
        <v>0.11537332005280376</v>
      </c>
      <c r="EG126" s="99">
        <v>0.17988208122551441</v>
      </c>
      <c r="EH126" s="99">
        <v>3.4383171718573524E-2</v>
      </c>
      <c r="EI126" s="99">
        <v>2.1838247723645919E-2</v>
      </c>
      <c r="EJ126" s="99">
        <v>7.9901603081774547E-2</v>
      </c>
      <c r="EK126" s="99">
        <f t="shared" si="40"/>
        <v>0.10173985080542047</v>
      </c>
      <c r="EL126" s="98">
        <v>0.10076239289786945</v>
      </c>
      <c r="EM126" s="97">
        <v>3.5934252071552639E-2</v>
      </c>
      <c r="EN126" s="97">
        <v>6.4828140826316827E-2</v>
      </c>
      <c r="EO126" s="97">
        <v>2.8056615963578224E-2</v>
      </c>
      <c r="EP126" s="97">
        <v>1.2442096019698201E-2</v>
      </c>
      <c r="EQ126" s="97">
        <v>4.796832374237032E-3</v>
      </c>
      <c r="ER126" s="97">
        <v>5.5466848889673445E-2</v>
      </c>
      <c r="ES126" s="96">
        <f t="shared" si="41"/>
        <v>6.0263681263910476E-2</v>
      </c>
      <c r="ET126" s="98">
        <v>3.4397037907887923E-2</v>
      </c>
      <c r="EU126" s="97">
        <v>6.9164611306803975E-3</v>
      </c>
      <c r="EV126" s="97">
        <v>2.7480576777207531E-2</v>
      </c>
      <c r="EW126" s="97">
        <v>5.4442360997200012E-3</v>
      </c>
      <c r="EX126" s="97">
        <v>2.2403243386608447E-3</v>
      </c>
      <c r="EY126" s="97">
        <v>8.5412634647584744E-4</v>
      </c>
      <c r="EZ126" s="97">
        <v>2.5858350990580137E-2</v>
      </c>
      <c r="FA126" s="96">
        <f t="shared" si="42"/>
        <v>2.6712477337055986E-2</v>
      </c>
      <c r="FB126" s="98">
        <v>6.6365353763103485E-2</v>
      </c>
      <c r="FC126" s="97">
        <v>2.9017791152000427E-2</v>
      </c>
      <c r="FD126" s="97">
        <v>3.7347562611103058E-2</v>
      </c>
      <c r="FE126" s="97">
        <v>2.2612379863858223E-2</v>
      </c>
      <c r="FF126" s="97">
        <v>1.02017717435956E-2</v>
      </c>
      <c r="FG126" s="97">
        <v>3.9427061565220356E-3</v>
      </c>
      <c r="FH126" s="97">
        <v>2.9608497396111488E-2</v>
      </c>
      <c r="FI126" s="96">
        <f t="shared" si="43"/>
        <v>3.3551203552633524E-2</v>
      </c>
      <c r="FJ126" s="74"/>
      <c r="FK126">
        <v>2014</v>
      </c>
      <c r="FL126" s="95">
        <v>0.22755503515949277</v>
      </c>
      <c r="FM126" s="94">
        <v>0.20226027713189387</v>
      </c>
      <c r="FN126" s="94">
        <v>2.5294758027598861E-2</v>
      </c>
      <c r="FO126" s="95">
        <v>0.45549954129497083</v>
      </c>
      <c r="FP126" s="94">
        <v>0.39371389695218467</v>
      </c>
      <c r="FQ126" s="93">
        <v>6.1785644342786147E-2</v>
      </c>
      <c r="FR126" s="94">
        <v>0.31600510500978507</v>
      </c>
      <c r="FS126" s="94">
        <v>0.20063178495698136</v>
      </c>
      <c r="FT126" s="94">
        <v>0.11537332005280376</v>
      </c>
      <c r="FU126" s="95">
        <v>0.10076239289786945</v>
      </c>
      <c r="FV126" s="94">
        <v>3.5934252071552639E-2</v>
      </c>
      <c r="FW126" s="93">
        <v>6.4828140826316827E-2</v>
      </c>
      <c r="FX126" s="94">
        <v>3.4397037907887923E-2</v>
      </c>
      <c r="FY126" s="94">
        <v>6.9164611306803975E-3</v>
      </c>
      <c r="FZ126" s="93">
        <v>2.7480576777207531E-2</v>
      </c>
      <c r="GC126" s="92"/>
      <c r="GD126" s="91"/>
      <c r="GE126" s="91"/>
      <c r="GF126" s="91"/>
      <c r="GG126" s="91"/>
      <c r="GH126" s="91"/>
      <c r="GI126" s="91"/>
      <c r="GJ126" s="90"/>
      <c r="GK126" s="60">
        <v>2014</v>
      </c>
      <c r="GL126" s="84"/>
      <c r="GM126" s="61"/>
      <c r="GN126" s="61"/>
      <c r="GO126" s="61"/>
      <c r="GP126" s="75"/>
      <c r="HH126" s="89">
        <v>0.79199999570846558</v>
      </c>
      <c r="HI126" s="88">
        <v>0.51190469643764702</v>
      </c>
      <c r="HJ126" s="87">
        <f t="shared" si="50"/>
        <v>0.40542851738175983</v>
      </c>
      <c r="HK126" s="86">
        <v>0.87600000202655792</v>
      </c>
    </row>
    <row r="127" spans="1:265" x14ac:dyDescent="0.3">
      <c r="A127" s="78">
        <v>2015</v>
      </c>
      <c r="P127" s="78"/>
      <c r="Q127" s="78"/>
      <c r="AA127" s="78"/>
      <c r="BD127" s="85">
        <v>1.0057054532557299</v>
      </c>
      <c r="BJ127" s="78">
        <v>2015</v>
      </c>
      <c r="FJ127" s="84"/>
      <c r="GK127" s="83">
        <v>2015</v>
      </c>
      <c r="GL127" s="82"/>
      <c r="GM127" s="81"/>
      <c r="GN127" s="81"/>
      <c r="GO127" s="80"/>
      <c r="GP127" s="79"/>
    </row>
    <row r="128" spans="1:265" x14ac:dyDescent="0.3">
      <c r="P128" s="78"/>
      <c r="Q128" s="78"/>
      <c r="AR128" s="77">
        <f>100*AR126*AU126</f>
        <v>374200.58900501305</v>
      </c>
      <c r="AS128" s="77"/>
      <c r="AU128" t="s">
        <v>101</v>
      </c>
      <c r="AV128" s="77">
        <f>100*AV126*$BB126/50</f>
        <v>13278.71340354146</v>
      </c>
      <c r="AW128" s="77">
        <f>100*AW126*$BB126/40</f>
        <v>53508.24674145606</v>
      </c>
      <c r="AX128" s="77">
        <f>10*AX126*BB126</f>
        <v>248814.12828869917</v>
      </c>
      <c r="AY128" s="77">
        <f>100*AY126*BB126</f>
        <v>1068848.3957874451</v>
      </c>
      <c r="GK128" s="60">
        <v>2016</v>
      </c>
      <c r="GL128" s="62"/>
      <c r="GM128" s="61"/>
      <c r="GN128" s="61"/>
      <c r="GO128" s="73"/>
      <c r="GP128" s="75"/>
    </row>
    <row r="129" spans="9:198" x14ac:dyDescent="0.3">
      <c r="I129" s="76"/>
      <c r="GK129" s="74">
        <v>2017</v>
      </c>
      <c r="GL129" s="62"/>
      <c r="GM129" s="61"/>
      <c r="GN129" s="61"/>
      <c r="GO129" s="73"/>
      <c r="GP129" s="75"/>
    </row>
    <row r="130" spans="9:198" x14ac:dyDescent="0.3">
      <c r="AV130">
        <f>AV128/12000</f>
        <v>1.1065594502951217</v>
      </c>
      <c r="GK130" s="60">
        <v>2018</v>
      </c>
      <c r="GL130" s="62"/>
      <c r="GM130" s="61"/>
      <c r="GN130" s="61"/>
      <c r="GO130" s="73"/>
      <c r="GP130" s="75"/>
    </row>
    <row r="131" spans="9:198" x14ac:dyDescent="0.3">
      <c r="GK131" s="60">
        <v>2019</v>
      </c>
      <c r="GL131" s="62"/>
      <c r="GM131" s="61"/>
      <c r="GN131" s="61"/>
      <c r="GO131" s="73"/>
      <c r="GP131" s="75"/>
    </row>
    <row r="132" spans="9:198" x14ac:dyDescent="0.3">
      <c r="GK132" s="60">
        <v>2020</v>
      </c>
      <c r="GL132" s="62"/>
      <c r="GM132" s="61"/>
      <c r="GN132" s="61"/>
      <c r="GO132" s="73">
        <f>($GO$298*GK132+$GO$299)</f>
        <v>0.19399870600965308</v>
      </c>
      <c r="GP132" s="72">
        <f>($GP$298*GK132+$GP$299)</f>
        <v>0.14306581848197553</v>
      </c>
    </row>
    <row r="133" spans="9:198" x14ac:dyDescent="0.3">
      <c r="GK133" s="74">
        <v>2021</v>
      </c>
      <c r="GL133" s="62"/>
      <c r="GM133" s="61"/>
      <c r="GN133" s="61"/>
      <c r="GO133" s="73"/>
      <c r="GP133" s="72"/>
    </row>
    <row r="134" spans="9:198" x14ac:dyDescent="0.3">
      <c r="GK134" s="60">
        <v>2022</v>
      </c>
      <c r="GL134" s="62"/>
      <c r="GM134" s="61"/>
      <c r="GN134" s="61"/>
      <c r="GO134" s="73"/>
      <c r="GP134" s="72"/>
    </row>
    <row r="135" spans="9:198" x14ac:dyDescent="0.3">
      <c r="GK135" s="60">
        <v>2023</v>
      </c>
      <c r="GL135" s="62"/>
      <c r="GM135" s="61"/>
      <c r="GN135" s="61"/>
      <c r="GO135" s="73"/>
      <c r="GP135" s="72"/>
    </row>
    <row r="136" spans="9:198" x14ac:dyDescent="0.3">
      <c r="GK136" s="60">
        <v>2024</v>
      </c>
      <c r="GL136" s="62"/>
      <c r="GM136" s="61"/>
      <c r="GN136" s="61"/>
      <c r="GO136" s="73"/>
      <c r="GP136" s="72"/>
    </row>
    <row r="137" spans="9:198" x14ac:dyDescent="0.3">
      <c r="GK137" s="74">
        <v>2025</v>
      </c>
      <c r="GL137" s="62"/>
      <c r="GM137" s="61"/>
      <c r="GN137" s="61"/>
      <c r="GO137" s="73"/>
      <c r="GP137" s="72"/>
    </row>
    <row r="138" spans="9:198" x14ac:dyDescent="0.3">
      <c r="GK138" s="60">
        <v>2026</v>
      </c>
      <c r="GL138" s="62"/>
      <c r="GM138" s="61"/>
      <c r="GN138" s="61"/>
      <c r="GO138" s="73"/>
      <c r="GP138" s="72"/>
    </row>
    <row r="139" spans="9:198" x14ac:dyDescent="0.3">
      <c r="GK139" s="60">
        <v>2027</v>
      </c>
      <c r="GL139" s="62"/>
      <c r="GM139" s="61"/>
      <c r="GN139" s="61"/>
      <c r="GO139" s="73"/>
      <c r="GP139" s="72"/>
    </row>
    <row r="140" spans="9:198" x14ac:dyDescent="0.3">
      <c r="GK140" s="60">
        <v>2028</v>
      </c>
      <c r="GL140" s="62"/>
      <c r="GM140" s="61"/>
      <c r="GN140" s="61"/>
      <c r="GO140" s="73"/>
      <c r="GP140" s="72"/>
    </row>
    <row r="141" spans="9:198" x14ac:dyDescent="0.3">
      <c r="GK141" s="74">
        <v>2029</v>
      </c>
      <c r="GL141" s="62"/>
      <c r="GM141" s="61"/>
      <c r="GN141" s="61"/>
      <c r="GO141" s="73"/>
      <c r="GP141" s="72"/>
    </row>
    <row r="142" spans="9:198" x14ac:dyDescent="0.3">
      <c r="GK142" s="60">
        <v>2030</v>
      </c>
      <c r="GL142" s="62"/>
      <c r="GM142" s="61"/>
      <c r="GN142" s="61"/>
      <c r="GO142" s="73"/>
      <c r="GP142" s="72"/>
    </row>
    <row r="143" spans="9:198" x14ac:dyDescent="0.3">
      <c r="GK143" s="60">
        <v>2031</v>
      </c>
      <c r="GL143" s="62"/>
      <c r="GM143" s="61"/>
      <c r="GN143" s="61"/>
      <c r="GO143" s="73"/>
      <c r="GP143" s="72"/>
    </row>
    <row r="144" spans="9:198" x14ac:dyDescent="0.3">
      <c r="GK144" s="60">
        <v>2032</v>
      </c>
      <c r="GL144" s="62"/>
      <c r="GM144" s="61"/>
      <c r="GN144" s="61"/>
      <c r="GO144" s="73"/>
      <c r="GP144" s="72"/>
    </row>
    <row r="145" spans="193:198" x14ac:dyDescent="0.3">
      <c r="GK145" s="74">
        <v>2033</v>
      </c>
      <c r="GL145" s="62"/>
      <c r="GM145" s="61"/>
      <c r="GN145" s="61"/>
      <c r="GO145" s="73"/>
      <c r="GP145" s="72"/>
    </row>
    <row r="146" spans="193:198" x14ac:dyDescent="0.3">
      <c r="GK146" s="60">
        <v>2034</v>
      </c>
      <c r="GL146" s="62"/>
      <c r="GM146" s="61"/>
      <c r="GN146" s="61"/>
      <c r="GO146" s="73"/>
      <c r="GP146" s="72"/>
    </row>
    <row r="147" spans="193:198" x14ac:dyDescent="0.3">
      <c r="GK147" s="60">
        <v>2035</v>
      </c>
      <c r="GL147" s="62"/>
      <c r="GM147" s="61"/>
      <c r="GN147" s="61"/>
      <c r="GO147" s="73"/>
      <c r="GP147" s="72"/>
    </row>
    <row r="148" spans="193:198" x14ac:dyDescent="0.3">
      <c r="GK148" s="60">
        <v>2036</v>
      </c>
      <c r="GL148" s="62"/>
      <c r="GM148" s="61"/>
      <c r="GN148" s="61"/>
      <c r="GO148" s="73"/>
      <c r="GP148" s="72"/>
    </row>
    <row r="149" spans="193:198" x14ac:dyDescent="0.3">
      <c r="GK149" s="74">
        <v>2037</v>
      </c>
      <c r="GL149" s="62"/>
      <c r="GM149" s="61"/>
      <c r="GN149" s="61"/>
      <c r="GO149" s="73"/>
      <c r="GP149" s="72"/>
    </row>
    <row r="150" spans="193:198" x14ac:dyDescent="0.3">
      <c r="GK150" s="60">
        <v>2038</v>
      </c>
      <c r="GL150" s="62"/>
      <c r="GM150" s="61"/>
      <c r="GN150" s="61"/>
      <c r="GO150" s="73"/>
      <c r="GP150" s="72"/>
    </row>
    <row r="151" spans="193:198" x14ac:dyDescent="0.3">
      <c r="GK151" s="60">
        <v>2039</v>
      </c>
      <c r="GL151" s="62"/>
      <c r="GM151" s="61"/>
      <c r="GN151" s="61"/>
      <c r="GO151" s="73"/>
      <c r="GP151" s="72"/>
    </row>
    <row r="152" spans="193:198" x14ac:dyDescent="0.3">
      <c r="GK152" s="60">
        <v>2040</v>
      </c>
      <c r="GL152" s="62"/>
      <c r="GM152" s="61"/>
      <c r="GN152" s="61"/>
      <c r="GO152" s="73">
        <f>($GO$298*GK152+$GO$299)</f>
        <v>0.26869590911600305</v>
      </c>
      <c r="GP152" s="72">
        <f>($GP$298*GK152+$GP$299)</f>
        <v>0.200816593236393</v>
      </c>
    </row>
    <row r="153" spans="193:198" x14ac:dyDescent="0.3">
      <c r="GK153" s="74">
        <v>2041</v>
      </c>
      <c r="GL153" s="62"/>
      <c r="GM153" s="61"/>
      <c r="GN153" s="61"/>
      <c r="GO153" s="73"/>
      <c r="GP153" s="72"/>
    </row>
    <row r="154" spans="193:198" x14ac:dyDescent="0.3">
      <c r="GK154" s="60">
        <v>2042</v>
      </c>
      <c r="GL154" s="62"/>
      <c r="GM154" s="61"/>
      <c r="GN154" s="61"/>
      <c r="GO154" s="73"/>
      <c r="GP154" s="72"/>
    </row>
    <row r="155" spans="193:198" x14ac:dyDescent="0.3">
      <c r="GK155" s="60">
        <v>2043</v>
      </c>
      <c r="GL155" s="62"/>
      <c r="GM155" s="61"/>
      <c r="GN155" s="61"/>
      <c r="GO155" s="73"/>
      <c r="GP155" s="72"/>
    </row>
    <row r="156" spans="193:198" x14ac:dyDescent="0.3">
      <c r="GK156" s="60">
        <v>2044</v>
      </c>
      <c r="GL156" s="62"/>
      <c r="GM156" s="61"/>
      <c r="GN156" s="61"/>
      <c r="GO156" s="73"/>
      <c r="GP156" s="72"/>
    </row>
    <row r="157" spans="193:198" x14ac:dyDescent="0.3">
      <c r="GK157" s="74">
        <v>2045</v>
      </c>
      <c r="GL157" s="62"/>
      <c r="GM157" s="61"/>
      <c r="GN157" s="61"/>
      <c r="GO157" s="73"/>
      <c r="GP157" s="72"/>
    </row>
    <row r="158" spans="193:198" x14ac:dyDescent="0.3">
      <c r="GK158" s="60">
        <v>2046</v>
      </c>
      <c r="GL158" s="62"/>
      <c r="GM158" s="61"/>
      <c r="GN158" s="61"/>
      <c r="GO158" s="73"/>
      <c r="GP158" s="72"/>
    </row>
    <row r="159" spans="193:198" x14ac:dyDescent="0.3">
      <c r="GK159" s="60">
        <v>2047</v>
      </c>
      <c r="GL159" s="62"/>
      <c r="GM159" s="61"/>
      <c r="GN159" s="61"/>
      <c r="GO159" s="73"/>
      <c r="GP159" s="72"/>
    </row>
    <row r="160" spans="193:198" x14ac:dyDescent="0.3">
      <c r="GK160" s="60">
        <v>2048</v>
      </c>
      <c r="GL160" s="62"/>
      <c r="GM160" s="61"/>
      <c r="GN160" s="61"/>
      <c r="GO160" s="73"/>
      <c r="GP160" s="72"/>
    </row>
    <row r="161" spans="193:198" x14ac:dyDescent="0.3">
      <c r="GK161" s="74">
        <v>2049</v>
      </c>
      <c r="GL161" s="62"/>
      <c r="GM161" s="61"/>
      <c r="GN161" s="61"/>
      <c r="GO161" s="73"/>
      <c r="GP161" s="72"/>
    </row>
    <row r="162" spans="193:198" x14ac:dyDescent="0.3">
      <c r="GK162" s="60">
        <v>2050</v>
      </c>
      <c r="GL162" s="62"/>
      <c r="GM162" s="61"/>
      <c r="GN162" s="61"/>
      <c r="GO162" s="73"/>
      <c r="GP162" s="72"/>
    </row>
    <row r="163" spans="193:198" x14ac:dyDescent="0.3">
      <c r="GK163" s="60">
        <v>2051</v>
      </c>
      <c r="GL163" s="62"/>
      <c r="GM163" s="61"/>
      <c r="GN163" s="61"/>
      <c r="GO163" s="73"/>
      <c r="GP163" s="72"/>
    </row>
    <row r="164" spans="193:198" x14ac:dyDescent="0.3">
      <c r="GK164" s="60">
        <v>2052</v>
      </c>
      <c r="GL164" s="62"/>
      <c r="GM164" s="61"/>
      <c r="GN164" s="61"/>
      <c r="GO164" s="73"/>
      <c r="GP164" s="72"/>
    </row>
    <row r="165" spans="193:198" x14ac:dyDescent="0.3">
      <c r="GK165" s="74">
        <v>2053</v>
      </c>
      <c r="GL165" s="62"/>
      <c r="GM165" s="61"/>
      <c r="GN165" s="61"/>
      <c r="GO165" s="73"/>
      <c r="GP165" s="72"/>
    </row>
    <row r="166" spans="193:198" x14ac:dyDescent="0.3">
      <c r="GK166" s="60">
        <v>2054</v>
      </c>
      <c r="GL166" s="62"/>
      <c r="GM166" s="61"/>
      <c r="GN166" s="61"/>
      <c r="GO166" s="73"/>
      <c r="GP166" s="72"/>
    </row>
    <row r="167" spans="193:198" x14ac:dyDescent="0.3">
      <c r="GK167" s="60">
        <v>2055</v>
      </c>
      <c r="GL167" s="62"/>
      <c r="GM167" s="61"/>
      <c r="GN167" s="61"/>
      <c r="GO167" s="73"/>
      <c r="GP167" s="72"/>
    </row>
    <row r="168" spans="193:198" x14ac:dyDescent="0.3">
      <c r="GK168" s="60">
        <v>2056</v>
      </c>
      <c r="GL168" s="62"/>
      <c r="GM168" s="61"/>
      <c r="GN168" s="61"/>
      <c r="GO168" s="73"/>
      <c r="GP168" s="72"/>
    </row>
    <row r="169" spans="193:198" x14ac:dyDescent="0.3">
      <c r="GK169" s="74">
        <v>2057</v>
      </c>
      <c r="GL169" s="62"/>
      <c r="GM169" s="61"/>
      <c r="GN169" s="61"/>
      <c r="GO169" s="73"/>
      <c r="GP169" s="72"/>
    </row>
    <row r="170" spans="193:198" x14ac:dyDescent="0.3">
      <c r="GK170" s="60">
        <v>2058</v>
      </c>
      <c r="GL170" s="62"/>
      <c r="GM170" s="61"/>
      <c r="GN170" s="61"/>
      <c r="GO170" s="73"/>
      <c r="GP170" s="72"/>
    </row>
    <row r="171" spans="193:198" x14ac:dyDescent="0.3">
      <c r="GK171" s="60">
        <v>2059</v>
      </c>
      <c r="GL171" s="62"/>
      <c r="GM171" s="61"/>
      <c r="GN171" s="61"/>
      <c r="GO171" s="73"/>
      <c r="GP171" s="72"/>
    </row>
    <row r="172" spans="193:198" x14ac:dyDescent="0.3">
      <c r="GK172" s="60">
        <v>2060</v>
      </c>
      <c r="GL172" s="62"/>
      <c r="GM172" s="61"/>
      <c r="GN172" s="61"/>
      <c r="GO172" s="73">
        <f>($GO$298*GK172+$GO$299)</f>
        <v>0.34339311222235391</v>
      </c>
      <c r="GP172" s="72">
        <f>($GP$298*GK172+$GP$299)</f>
        <v>0.25856736799081137</v>
      </c>
    </row>
    <row r="173" spans="193:198" x14ac:dyDescent="0.3">
      <c r="GK173" s="74">
        <v>2061</v>
      </c>
      <c r="GL173" s="62"/>
      <c r="GM173" s="61"/>
      <c r="GN173" s="61"/>
      <c r="GO173" s="73"/>
      <c r="GP173" s="72"/>
    </row>
    <row r="174" spans="193:198" x14ac:dyDescent="0.3">
      <c r="GK174" s="60">
        <v>2062</v>
      </c>
      <c r="GL174" s="62"/>
      <c r="GM174" s="61"/>
      <c r="GN174" s="61"/>
      <c r="GO174" s="73"/>
      <c r="GP174" s="72"/>
    </row>
    <row r="175" spans="193:198" x14ac:dyDescent="0.3">
      <c r="GK175" s="60">
        <v>2063</v>
      </c>
      <c r="GL175" s="62"/>
      <c r="GM175" s="61"/>
      <c r="GN175" s="61"/>
      <c r="GO175" s="73"/>
      <c r="GP175" s="72"/>
    </row>
    <row r="176" spans="193:198" x14ac:dyDescent="0.3">
      <c r="GK176" s="60">
        <v>2064</v>
      </c>
      <c r="GL176" s="62"/>
      <c r="GM176" s="61"/>
      <c r="GN176" s="61"/>
      <c r="GO176" s="73"/>
      <c r="GP176" s="72"/>
    </row>
    <row r="177" spans="193:198" x14ac:dyDescent="0.3">
      <c r="GK177" s="74">
        <v>2065</v>
      </c>
      <c r="GL177" s="62"/>
      <c r="GM177" s="61"/>
      <c r="GN177" s="61"/>
      <c r="GO177" s="73"/>
      <c r="GP177" s="72"/>
    </row>
    <row r="178" spans="193:198" x14ac:dyDescent="0.3">
      <c r="GK178" s="60">
        <v>2066</v>
      </c>
      <c r="GL178" s="62"/>
      <c r="GM178" s="61"/>
      <c r="GN178" s="61"/>
      <c r="GO178" s="73"/>
      <c r="GP178" s="72"/>
    </row>
    <row r="179" spans="193:198" x14ac:dyDescent="0.3">
      <c r="GK179" s="60">
        <v>2067</v>
      </c>
      <c r="GL179" s="62"/>
      <c r="GM179" s="61"/>
      <c r="GN179" s="61"/>
      <c r="GO179" s="73"/>
      <c r="GP179" s="72"/>
    </row>
    <row r="180" spans="193:198" x14ac:dyDescent="0.3">
      <c r="GK180" s="60">
        <v>2068</v>
      </c>
      <c r="GL180" s="62"/>
      <c r="GM180" s="61"/>
      <c r="GN180" s="61"/>
      <c r="GO180" s="73"/>
      <c r="GP180" s="72"/>
    </row>
    <row r="181" spans="193:198" x14ac:dyDescent="0.3">
      <c r="GK181" s="74">
        <v>2069</v>
      </c>
      <c r="GL181" s="62"/>
      <c r="GM181" s="61"/>
      <c r="GN181" s="61"/>
      <c r="GO181" s="73"/>
      <c r="GP181" s="72"/>
    </row>
    <row r="182" spans="193:198" x14ac:dyDescent="0.3">
      <c r="GK182" s="60">
        <v>2070</v>
      </c>
      <c r="GL182" s="62"/>
      <c r="GM182" s="61"/>
      <c r="GN182" s="61"/>
      <c r="GO182" s="73"/>
      <c r="GP182" s="72"/>
    </row>
    <row r="183" spans="193:198" x14ac:dyDescent="0.3">
      <c r="GK183" s="60">
        <v>2071</v>
      </c>
      <c r="GL183" s="62"/>
      <c r="GM183" s="61"/>
      <c r="GN183" s="61"/>
      <c r="GO183" s="73"/>
      <c r="GP183" s="72"/>
    </row>
    <row r="184" spans="193:198" x14ac:dyDescent="0.3">
      <c r="GK184" s="60">
        <v>2072</v>
      </c>
      <c r="GL184" s="62"/>
      <c r="GM184" s="61"/>
      <c r="GN184" s="61"/>
      <c r="GO184" s="73"/>
      <c r="GP184" s="72"/>
    </row>
    <row r="185" spans="193:198" x14ac:dyDescent="0.3">
      <c r="GK185" s="74">
        <v>2073</v>
      </c>
      <c r="GL185" s="62"/>
      <c r="GM185" s="61"/>
      <c r="GN185" s="61"/>
      <c r="GO185" s="73"/>
      <c r="GP185" s="72"/>
    </row>
    <row r="186" spans="193:198" x14ac:dyDescent="0.3">
      <c r="GK186" s="60">
        <v>2074</v>
      </c>
      <c r="GL186" s="62"/>
      <c r="GM186" s="61"/>
      <c r="GN186" s="61"/>
      <c r="GO186" s="73"/>
      <c r="GP186" s="72"/>
    </row>
    <row r="187" spans="193:198" x14ac:dyDescent="0.3">
      <c r="GK187" s="60">
        <v>2075</v>
      </c>
      <c r="GL187" s="62"/>
      <c r="GM187" s="61"/>
      <c r="GN187" s="61"/>
      <c r="GO187" s="73"/>
      <c r="GP187" s="72"/>
    </row>
    <row r="188" spans="193:198" x14ac:dyDescent="0.3">
      <c r="GK188" s="60">
        <v>2076</v>
      </c>
      <c r="GL188" s="62"/>
      <c r="GM188" s="61"/>
      <c r="GN188" s="61"/>
      <c r="GO188" s="73"/>
      <c r="GP188" s="72"/>
    </row>
    <row r="189" spans="193:198" x14ac:dyDescent="0.3">
      <c r="GK189" s="74">
        <v>2077</v>
      </c>
      <c r="GL189" s="62"/>
      <c r="GM189" s="61"/>
      <c r="GN189" s="61"/>
      <c r="GO189" s="73"/>
      <c r="GP189" s="72"/>
    </row>
    <row r="190" spans="193:198" x14ac:dyDescent="0.3">
      <c r="GK190" s="60">
        <v>2078</v>
      </c>
      <c r="GL190" s="62"/>
      <c r="GM190" s="61"/>
      <c r="GN190" s="61"/>
      <c r="GO190" s="73"/>
      <c r="GP190" s="72"/>
    </row>
    <row r="191" spans="193:198" x14ac:dyDescent="0.3">
      <c r="GK191" s="60">
        <v>2079</v>
      </c>
      <c r="GL191" s="62"/>
      <c r="GM191" s="61"/>
      <c r="GN191" s="61"/>
      <c r="GO191" s="73"/>
      <c r="GP191" s="72"/>
    </row>
    <row r="192" spans="193:198" x14ac:dyDescent="0.3">
      <c r="GK192" s="60">
        <v>2080</v>
      </c>
      <c r="GL192" s="62"/>
      <c r="GM192" s="61"/>
      <c r="GN192" s="61"/>
      <c r="GO192" s="73">
        <f>($GO$298*GK192+$GO$299)</f>
        <v>0.41809031532870389</v>
      </c>
      <c r="GP192" s="72">
        <f>($GP$298*GK192+$GP$299)</f>
        <v>0.31631814274522974</v>
      </c>
    </row>
    <row r="193" spans="193:198" x14ac:dyDescent="0.3">
      <c r="GK193" s="74">
        <v>2081</v>
      </c>
      <c r="GL193" s="62"/>
      <c r="GM193" s="61"/>
      <c r="GN193" s="61"/>
      <c r="GO193" s="73"/>
      <c r="GP193" s="72"/>
    </row>
    <row r="194" spans="193:198" x14ac:dyDescent="0.3">
      <c r="GK194" s="60">
        <v>2082</v>
      </c>
      <c r="GL194" s="62"/>
      <c r="GM194" s="61"/>
      <c r="GN194" s="61"/>
      <c r="GO194" s="73"/>
      <c r="GP194" s="72"/>
    </row>
    <row r="195" spans="193:198" x14ac:dyDescent="0.3">
      <c r="GK195" s="60">
        <v>2083</v>
      </c>
      <c r="GL195" s="62"/>
      <c r="GM195" s="61"/>
      <c r="GN195" s="61"/>
      <c r="GO195" s="73"/>
      <c r="GP195" s="72"/>
    </row>
    <row r="196" spans="193:198" x14ac:dyDescent="0.3">
      <c r="GK196" s="60">
        <v>2084</v>
      </c>
      <c r="GL196" s="62"/>
      <c r="GM196" s="61"/>
      <c r="GN196" s="61"/>
      <c r="GO196" s="73"/>
      <c r="GP196" s="72"/>
    </row>
    <row r="197" spans="193:198" x14ac:dyDescent="0.3">
      <c r="GK197" s="74">
        <v>2085</v>
      </c>
      <c r="GL197" s="62"/>
      <c r="GM197" s="61"/>
      <c r="GN197" s="61"/>
      <c r="GO197" s="73"/>
      <c r="GP197" s="72"/>
    </row>
    <row r="198" spans="193:198" x14ac:dyDescent="0.3">
      <c r="GK198" s="60">
        <v>2086</v>
      </c>
      <c r="GL198" s="62"/>
      <c r="GM198" s="61"/>
      <c r="GN198" s="61"/>
      <c r="GO198" s="73"/>
      <c r="GP198" s="72"/>
    </row>
    <row r="199" spans="193:198" x14ac:dyDescent="0.3">
      <c r="GK199" s="60">
        <v>2087</v>
      </c>
      <c r="GL199" s="62"/>
      <c r="GM199" s="61"/>
      <c r="GN199" s="61"/>
      <c r="GO199" s="73"/>
      <c r="GP199" s="72"/>
    </row>
    <row r="200" spans="193:198" x14ac:dyDescent="0.3">
      <c r="GK200" s="60">
        <v>2088</v>
      </c>
      <c r="GL200" s="62"/>
      <c r="GM200" s="61"/>
      <c r="GN200" s="61"/>
      <c r="GO200" s="73"/>
      <c r="GP200" s="72"/>
    </row>
    <row r="201" spans="193:198" x14ac:dyDescent="0.3">
      <c r="GK201" s="74">
        <v>2089</v>
      </c>
      <c r="GL201" s="62"/>
      <c r="GM201" s="61"/>
      <c r="GN201" s="61"/>
      <c r="GO201" s="73"/>
      <c r="GP201" s="72"/>
    </row>
    <row r="202" spans="193:198" x14ac:dyDescent="0.3">
      <c r="GK202" s="60">
        <v>2090</v>
      </c>
      <c r="GL202" s="62"/>
      <c r="GM202" s="61"/>
      <c r="GN202" s="61"/>
      <c r="GO202" s="73"/>
      <c r="GP202" s="72"/>
    </row>
    <row r="203" spans="193:198" x14ac:dyDescent="0.3">
      <c r="GK203" s="60">
        <v>2091</v>
      </c>
      <c r="GL203" s="62"/>
      <c r="GM203" s="61"/>
      <c r="GN203" s="61"/>
      <c r="GO203" s="73"/>
      <c r="GP203" s="72"/>
    </row>
    <row r="204" spans="193:198" x14ac:dyDescent="0.3">
      <c r="GK204" s="60">
        <v>2092</v>
      </c>
      <c r="GL204" s="62"/>
      <c r="GM204" s="61"/>
      <c r="GN204" s="61"/>
      <c r="GO204" s="73"/>
      <c r="GP204" s="72"/>
    </row>
    <row r="205" spans="193:198" x14ac:dyDescent="0.3">
      <c r="GK205" s="74">
        <v>2093</v>
      </c>
      <c r="GL205" s="62"/>
      <c r="GM205" s="61"/>
      <c r="GN205" s="61"/>
      <c r="GO205" s="73"/>
      <c r="GP205" s="72"/>
    </row>
    <row r="206" spans="193:198" x14ac:dyDescent="0.3">
      <c r="GK206" s="60">
        <v>2094</v>
      </c>
      <c r="GL206" s="62"/>
      <c r="GM206" s="61"/>
      <c r="GN206" s="61"/>
      <c r="GO206" s="73"/>
      <c r="GP206" s="72"/>
    </row>
    <row r="207" spans="193:198" x14ac:dyDescent="0.3">
      <c r="GK207" s="60">
        <v>2095</v>
      </c>
      <c r="GL207" s="62"/>
      <c r="GM207" s="61"/>
      <c r="GN207" s="61"/>
      <c r="GO207" s="73"/>
      <c r="GP207" s="72"/>
    </row>
    <row r="208" spans="193:198" x14ac:dyDescent="0.3">
      <c r="GK208" s="60">
        <v>2096</v>
      </c>
      <c r="GL208" s="62"/>
      <c r="GM208" s="61"/>
      <c r="GN208" s="61"/>
      <c r="GO208" s="73"/>
      <c r="GP208" s="72"/>
    </row>
    <row r="209" spans="193:198" x14ac:dyDescent="0.3">
      <c r="GK209" s="74">
        <v>2097</v>
      </c>
      <c r="GL209" s="62"/>
      <c r="GM209" s="61"/>
      <c r="GN209" s="61"/>
      <c r="GO209" s="73"/>
      <c r="GP209" s="72"/>
    </row>
    <row r="210" spans="193:198" x14ac:dyDescent="0.3">
      <c r="GK210" s="60">
        <v>2098</v>
      </c>
      <c r="GL210" s="62"/>
      <c r="GM210" s="61"/>
      <c r="GN210" s="61"/>
      <c r="GO210" s="73"/>
      <c r="GP210" s="72"/>
    </row>
    <row r="211" spans="193:198" x14ac:dyDescent="0.3">
      <c r="GK211" s="60">
        <v>2099</v>
      </c>
      <c r="GL211" s="62"/>
      <c r="GM211" s="61"/>
      <c r="GN211" s="61"/>
      <c r="GO211" s="73"/>
      <c r="GP211" s="72"/>
    </row>
    <row r="212" spans="193:198" x14ac:dyDescent="0.3">
      <c r="GK212" s="60">
        <v>2100</v>
      </c>
      <c r="GL212" s="62"/>
      <c r="GM212" s="61"/>
      <c r="GN212" s="61"/>
      <c r="GO212" s="73"/>
      <c r="GP212" s="72"/>
    </row>
    <row r="213" spans="193:198" x14ac:dyDescent="0.3">
      <c r="GK213" s="74">
        <v>2101</v>
      </c>
      <c r="GL213" s="62"/>
      <c r="GM213" s="61"/>
      <c r="GN213" s="61"/>
      <c r="GO213" s="73"/>
      <c r="GP213" s="72"/>
    </row>
    <row r="214" spans="193:198" x14ac:dyDescent="0.3">
      <c r="GK214" s="60">
        <v>2102</v>
      </c>
      <c r="GL214" s="62"/>
      <c r="GM214" s="61"/>
      <c r="GN214" s="61"/>
      <c r="GO214" s="73">
        <f>($GO$298*GK214+$GO$299)</f>
        <v>0.50025723874568939</v>
      </c>
      <c r="GP214" s="72">
        <f t="shared" ref="GP214:GP256" si="55">($GP$298*GK214+$GP$299)</f>
        <v>0.37984399497509003</v>
      </c>
    </row>
    <row r="215" spans="193:198" x14ac:dyDescent="0.3">
      <c r="GK215" s="60">
        <v>2103</v>
      </c>
      <c r="GL215" s="62"/>
      <c r="GM215" s="61"/>
      <c r="GN215" s="61"/>
      <c r="GO215" s="73"/>
      <c r="GP215" s="72">
        <f t="shared" si="55"/>
        <v>0.38273153371281055</v>
      </c>
    </row>
    <row r="216" spans="193:198" x14ac:dyDescent="0.3">
      <c r="GK216" s="60">
        <v>2104</v>
      </c>
      <c r="GL216" s="62"/>
      <c r="GM216" s="61"/>
      <c r="GN216" s="61"/>
      <c r="GO216" s="73"/>
      <c r="GP216" s="72">
        <f t="shared" si="55"/>
        <v>0.38561907245053195</v>
      </c>
    </row>
    <row r="217" spans="193:198" x14ac:dyDescent="0.3">
      <c r="GK217" s="74">
        <v>2105</v>
      </c>
      <c r="GL217" s="62"/>
      <c r="GM217" s="61"/>
      <c r="GN217" s="61"/>
      <c r="GO217" s="73"/>
      <c r="GP217" s="72">
        <f t="shared" si="55"/>
        <v>0.38850661118825247</v>
      </c>
    </row>
    <row r="218" spans="193:198" x14ac:dyDescent="0.3">
      <c r="GK218" s="60">
        <v>2106</v>
      </c>
      <c r="GL218" s="62"/>
      <c r="GM218" s="61"/>
      <c r="GN218" s="61"/>
      <c r="GO218" s="73"/>
      <c r="GP218" s="72">
        <f t="shared" si="55"/>
        <v>0.39139414992597388</v>
      </c>
    </row>
    <row r="219" spans="193:198" x14ac:dyDescent="0.3">
      <c r="GK219" s="60">
        <v>2107</v>
      </c>
      <c r="GL219" s="62"/>
      <c r="GM219" s="61"/>
      <c r="GN219" s="61"/>
      <c r="GO219" s="73"/>
      <c r="GP219" s="72">
        <f t="shared" si="55"/>
        <v>0.3942816886636944</v>
      </c>
    </row>
    <row r="220" spans="193:198" x14ac:dyDescent="0.3">
      <c r="GK220" s="60">
        <v>2108</v>
      </c>
      <c r="GL220" s="62"/>
      <c r="GM220" s="61"/>
      <c r="GN220" s="61"/>
      <c r="GO220" s="73"/>
      <c r="GP220" s="72">
        <f t="shared" si="55"/>
        <v>0.3971692274014158</v>
      </c>
    </row>
    <row r="221" spans="193:198" x14ac:dyDescent="0.3">
      <c r="GK221" s="74">
        <v>2109</v>
      </c>
      <c r="GL221" s="62"/>
      <c r="GM221" s="61"/>
      <c r="GN221" s="61"/>
      <c r="GO221" s="73"/>
      <c r="GP221" s="72">
        <f t="shared" si="55"/>
        <v>0.40005676613913632</v>
      </c>
    </row>
    <row r="222" spans="193:198" x14ac:dyDescent="0.3">
      <c r="GK222" s="60">
        <v>2110</v>
      </c>
      <c r="GL222" s="62"/>
      <c r="GM222" s="61"/>
      <c r="GN222" s="61"/>
      <c r="GO222" s="73"/>
      <c r="GP222" s="72">
        <f t="shared" si="55"/>
        <v>0.40294430487685773</v>
      </c>
    </row>
    <row r="223" spans="193:198" x14ac:dyDescent="0.3">
      <c r="GK223" s="60">
        <v>2111</v>
      </c>
      <c r="GL223" s="62"/>
      <c r="GM223" s="61"/>
      <c r="GN223" s="61"/>
      <c r="GO223" s="73"/>
      <c r="GP223" s="72">
        <f t="shared" si="55"/>
        <v>0.40583184361457825</v>
      </c>
    </row>
    <row r="224" spans="193:198" x14ac:dyDescent="0.3">
      <c r="GK224" s="60">
        <v>2112</v>
      </c>
      <c r="GL224" s="62"/>
      <c r="GM224" s="61"/>
      <c r="GN224" s="61"/>
      <c r="GO224" s="73"/>
      <c r="GP224" s="72">
        <f t="shared" si="55"/>
        <v>0.40871938235229877</v>
      </c>
    </row>
    <row r="225" spans="193:198" x14ac:dyDescent="0.3">
      <c r="GK225" s="74">
        <v>2113</v>
      </c>
      <c r="GL225" s="62"/>
      <c r="GM225" s="61"/>
      <c r="GN225" s="61"/>
      <c r="GO225" s="73"/>
      <c r="GP225" s="72">
        <f t="shared" si="55"/>
        <v>0.41160692109002017</v>
      </c>
    </row>
    <row r="226" spans="193:198" x14ac:dyDescent="0.3">
      <c r="GK226" s="60">
        <v>2114</v>
      </c>
      <c r="GL226" s="62"/>
      <c r="GM226" s="61"/>
      <c r="GN226" s="61"/>
      <c r="GO226" s="73"/>
      <c r="GP226" s="72">
        <f t="shared" si="55"/>
        <v>0.41449445982774069</v>
      </c>
    </row>
    <row r="227" spans="193:198" x14ac:dyDescent="0.3">
      <c r="GK227" s="60">
        <v>2115</v>
      </c>
      <c r="GL227" s="62"/>
      <c r="GM227" s="61"/>
      <c r="GN227" s="61"/>
      <c r="GO227" s="73"/>
      <c r="GP227" s="72">
        <f t="shared" si="55"/>
        <v>0.4173819985654621</v>
      </c>
    </row>
    <row r="228" spans="193:198" x14ac:dyDescent="0.3">
      <c r="GK228" s="60">
        <v>2116</v>
      </c>
      <c r="GL228" s="62"/>
      <c r="GM228" s="61"/>
      <c r="GN228" s="61"/>
      <c r="GO228" s="73"/>
      <c r="GP228" s="72">
        <f t="shared" si="55"/>
        <v>0.42026953730318262</v>
      </c>
    </row>
    <row r="229" spans="193:198" x14ac:dyDescent="0.3">
      <c r="GK229" s="74">
        <v>2117</v>
      </c>
      <c r="GL229" s="62"/>
      <c r="GM229" s="61"/>
      <c r="GN229" s="61"/>
      <c r="GO229" s="73"/>
      <c r="GP229" s="72">
        <f t="shared" si="55"/>
        <v>0.42315707604090402</v>
      </c>
    </row>
    <row r="230" spans="193:198" x14ac:dyDescent="0.3">
      <c r="GK230" s="60">
        <v>2118</v>
      </c>
      <c r="GL230" s="62"/>
      <c r="GM230" s="61"/>
      <c r="GN230" s="61"/>
      <c r="GO230" s="73"/>
      <c r="GP230" s="72">
        <f t="shared" si="55"/>
        <v>0.42604461477862454</v>
      </c>
    </row>
    <row r="231" spans="193:198" x14ac:dyDescent="0.3">
      <c r="GK231" s="60">
        <v>2119</v>
      </c>
      <c r="GL231" s="62"/>
      <c r="GM231" s="61"/>
      <c r="GN231" s="61"/>
      <c r="GO231" s="73"/>
      <c r="GP231" s="72">
        <f t="shared" si="55"/>
        <v>0.42893215351634595</v>
      </c>
    </row>
    <row r="232" spans="193:198" x14ac:dyDescent="0.3">
      <c r="GK232" s="60">
        <v>2120</v>
      </c>
      <c r="GL232" s="62"/>
      <c r="GM232" s="61"/>
      <c r="GN232" s="61"/>
      <c r="GO232" s="73"/>
      <c r="GP232" s="72">
        <f t="shared" si="55"/>
        <v>0.43181969225406647</v>
      </c>
    </row>
    <row r="233" spans="193:198" x14ac:dyDescent="0.3">
      <c r="GK233" s="74">
        <v>2121</v>
      </c>
      <c r="GL233" s="62"/>
      <c r="GM233" s="61"/>
      <c r="GN233" s="61"/>
      <c r="GO233" s="73"/>
      <c r="GP233" s="72">
        <f t="shared" si="55"/>
        <v>0.43470723099178699</v>
      </c>
    </row>
    <row r="234" spans="193:198" x14ac:dyDescent="0.3">
      <c r="GK234" s="60">
        <v>2122</v>
      </c>
      <c r="GL234" s="62"/>
      <c r="GM234" s="61"/>
      <c r="GN234" s="61"/>
      <c r="GO234" s="73"/>
      <c r="GP234" s="72">
        <f t="shared" si="55"/>
        <v>0.43759476972950839</v>
      </c>
    </row>
    <row r="235" spans="193:198" x14ac:dyDescent="0.3">
      <c r="GK235" s="60">
        <v>2123</v>
      </c>
      <c r="GL235" s="62"/>
      <c r="GM235" s="61"/>
      <c r="GN235" s="61"/>
      <c r="GO235" s="73"/>
      <c r="GP235" s="72">
        <f t="shared" si="55"/>
        <v>0.44048230846722891</v>
      </c>
    </row>
    <row r="236" spans="193:198" x14ac:dyDescent="0.3">
      <c r="GK236" s="60">
        <v>2124</v>
      </c>
      <c r="GL236" s="62"/>
      <c r="GM236" s="61"/>
      <c r="GN236" s="61"/>
      <c r="GO236" s="73"/>
      <c r="GP236" s="72">
        <f t="shared" si="55"/>
        <v>0.44336984720495032</v>
      </c>
    </row>
    <row r="237" spans="193:198" x14ac:dyDescent="0.3">
      <c r="GK237" s="74">
        <v>2125</v>
      </c>
      <c r="GL237" s="62"/>
      <c r="GM237" s="61"/>
      <c r="GN237" s="61"/>
      <c r="GO237" s="73"/>
      <c r="GP237" s="72">
        <f t="shared" si="55"/>
        <v>0.44625738594267084</v>
      </c>
    </row>
    <row r="238" spans="193:198" x14ac:dyDescent="0.3">
      <c r="GK238" s="60">
        <v>2126</v>
      </c>
      <c r="GL238" s="62"/>
      <c r="GM238" s="61"/>
      <c r="GN238" s="61"/>
      <c r="GO238" s="73"/>
      <c r="GP238" s="72">
        <f t="shared" si="55"/>
        <v>0.44914492468039224</v>
      </c>
    </row>
    <row r="239" spans="193:198" x14ac:dyDescent="0.3">
      <c r="GK239" s="60">
        <v>2127</v>
      </c>
      <c r="GL239" s="62"/>
      <c r="GM239" s="61"/>
      <c r="GN239" s="61"/>
      <c r="GO239" s="73"/>
      <c r="GP239" s="72">
        <f t="shared" si="55"/>
        <v>0.45203246341811276</v>
      </c>
    </row>
    <row r="240" spans="193:198" x14ac:dyDescent="0.3">
      <c r="GK240" s="60">
        <v>2128</v>
      </c>
      <c r="GL240" s="62"/>
      <c r="GM240" s="61"/>
      <c r="GN240" s="61"/>
      <c r="GO240" s="73"/>
      <c r="GP240" s="72">
        <f t="shared" si="55"/>
        <v>0.45492000215583417</v>
      </c>
    </row>
    <row r="241" spans="193:198" x14ac:dyDescent="0.3">
      <c r="GK241" s="74">
        <v>2129</v>
      </c>
      <c r="GL241" s="62"/>
      <c r="GM241" s="61"/>
      <c r="GN241" s="61"/>
      <c r="GO241" s="73"/>
      <c r="GP241" s="72">
        <f t="shared" si="55"/>
        <v>0.45780754089355469</v>
      </c>
    </row>
    <row r="242" spans="193:198" x14ac:dyDescent="0.3">
      <c r="GK242" s="60">
        <v>2130</v>
      </c>
      <c r="GL242" s="62"/>
      <c r="GM242" s="61"/>
      <c r="GN242" s="61"/>
      <c r="GO242" s="73"/>
      <c r="GP242" s="72">
        <f t="shared" si="55"/>
        <v>0.46069507963127521</v>
      </c>
    </row>
    <row r="243" spans="193:198" x14ac:dyDescent="0.3">
      <c r="GK243" s="60">
        <v>2131</v>
      </c>
      <c r="GL243" s="62"/>
      <c r="GM243" s="61"/>
      <c r="GN243" s="61"/>
      <c r="GO243" s="73"/>
      <c r="GP243" s="72">
        <f t="shared" si="55"/>
        <v>0.46358261836899661</v>
      </c>
    </row>
    <row r="244" spans="193:198" x14ac:dyDescent="0.3">
      <c r="GK244" s="60">
        <v>2132</v>
      </c>
      <c r="GL244" s="62"/>
      <c r="GM244" s="61"/>
      <c r="GN244" s="61"/>
      <c r="GO244" s="73"/>
      <c r="GP244" s="72">
        <f t="shared" si="55"/>
        <v>0.46647015710671713</v>
      </c>
    </row>
    <row r="245" spans="193:198" x14ac:dyDescent="0.3">
      <c r="GK245" s="74">
        <v>2133</v>
      </c>
      <c r="GL245" s="62"/>
      <c r="GM245" s="61"/>
      <c r="GN245" s="61"/>
      <c r="GO245" s="73"/>
      <c r="GP245" s="72">
        <f t="shared" si="55"/>
        <v>0.46935769584443854</v>
      </c>
    </row>
    <row r="246" spans="193:198" x14ac:dyDescent="0.3">
      <c r="GK246" s="60">
        <v>2134</v>
      </c>
      <c r="GL246" s="62"/>
      <c r="GM246" s="61"/>
      <c r="GN246" s="61"/>
      <c r="GO246" s="73"/>
      <c r="GP246" s="72">
        <f t="shared" si="55"/>
        <v>0.47224523458215906</v>
      </c>
    </row>
    <row r="247" spans="193:198" x14ac:dyDescent="0.3">
      <c r="GK247" s="60">
        <v>2135</v>
      </c>
      <c r="GL247" s="62"/>
      <c r="GM247" s="61"/>
      <c r="GN247" s="61"/>
      <c r="GO247" s="73"/>
      <c r="GP247" s="72">
        <f t="shared" si="55"/>
        <v>0.47513277331988046</v>
      </c>
    </row>
    <row r="248" spans="193:198" x14ac:dyDescent="0.3">
      <c r="GK248" s="60">
        <v>2136</v>
      </c>
      <c r="GL248" s="62"/>
      <c r="GM248" s="61"/>
      <c r="GN248" s="61"/>
      <c r="GO248" s="73"/>
      <c r="GP248" s="72">
        <f t="shared" si="55"/>
        <v>0.47802031205760098</v>
      </c>
    </row>
    <row r="249" spans="193:198" x14ac:dyDescent="0.3">
      <c r="GK249" s="74">
        <v>2137</v>
      </c>
      <c r="GL249" s="62"/>
      <c r="GM249" s="61"/>
      <c r="GN249" s="61"/>
      <c r="GO249" s="73"/>
      <c r="GP249" s="72">
        <f t="shared" si="55"/>
        <v>0.48090785079532239</v>
      </c>
    </row>
    <row r="250" spans="193:198" x14ac:dyDescent="0.3">
      <c r="GK250" s="60">
        <v>2138</v>
      </c>
      <c r="GL250" s="62"/>
      <c r="GM250" s="61"/>
      <c r="GN250" s="61"/>
      <c r="GO250" s="73"/>
      <c r="GP250" s="72">
        <f t="shared" si="55"/>
        <v>0.48379538953304291</v>
      </c>
    </row>
    <row r="251" spans="193:198" x14ac:dyDescent="0.3">
      <c r="GK251" s="60">
        <v>2139</v>
      </c>
      <c r="GL251" s="62"/>
      <c r="GM251" s="61"/>
      <c r="GN251" s="61"/>
      <c r="GO251" s="73"/>
      <c r="GP251" s="72">
        <f t="shared" si="55"/>
        <v>0.48668292827076343</v>
      </c>
    </row>
    <row r="252" spans="193:198" x14ac:dyDescent="0.3">
      <c r="GK252" s="60">
        <v>2140</v>
      </c>
      <c r="GL252" s="62"/>
      <c r="GM252" s="61"/>
      <c r="GN252" s="61"/>
      <c r="GO252" s="73"/>
      <c r="GP252" s="72">
        <f t="shared" si="55"/>
        <v>0.48957046700848483</v>
      </c>
    </row>
    <row r="253" spans="193:198" x14ac:dyDescent="0.3">
      <c r="GK253" s="60">
        <v>2141</v>
      </c>
      <c r="GL253" s="62"/>
      <c r="GM253" s="61"/>
      <c r="GN253" s="61"/>
      <c r="GO253" s="73"/>
      <c r="GP253" s="72">
        <f t="shared" si="55"/>
        <v>0.49245800574620535</v>
      </c>
    </row>
    <row r="254" spans="193:198" x14ac:dyDescent="0.3">
      <c r="GK254" s="60">
        <v>2142</v>
      </c>
      <c r="GL254" s="62"/>
      <c r="GM254" s="61"/>
      <c r="GN254" s="61"/>
      <c r="GO254" s="73"/>
      <c r="GP254" s="72">
        <f t="shared" si="55"/>
        <v>0.49534554448392676</v>
      </c>
    </row>
    <row r="255" spans="193:198" x14ac:dyDescent="0.3">
      <c r="GK255" s="60">
        <v>2143</v>
      </c>
      <c r="GL255" s="62"/>
      <c r="GM255" s="61"/>
      <c r="GN255" s="61"/>
      <c r="GO255" s="73"/>
      <c r="GP255" s="72">
        <f t="shared" si="55"/>
        <v>0.49823308322164728</v>
      </c>
    </row>
    <row r="256" spans="193:198" ht="15" thickBot="1" x14ac:dyDescent="0.35">
      <c r="GK256" s="71">
        <v>2144</v>
      </c>
      <c r="GL256" s="70"/>
      <c r="GM256" s="69"/>
      <c r="GN256" s="69"/>
      <c r="GO256" s="68"/>
      <c r="GP256" s="67">
        <f t="shared" si="55"/>
        <v>0.50112062195936868</v>
      </c>
    </row>
    <row r="257" spans="193:198" x14ac:dyDescent="0.3">
      <c r="GK257" s="60"/>
      <c r="GO257" s="66"/>
      <c r="GP257" s="66"/>
    </row>
    <row r="258" spans="193:198" x14ac:dyDescent="0.3">
      <c r="GK258" s="60"/>
      <c r="GO258" s="66"/>
      <c r="GP258" s="66"/>
    </row>
    <row r="259" spans="193:198" x14ac:dyDescent="0.3">
      <c r="GK259" s="60"/>
      <c r="GO259" s="66"/>
      <c r="GP259" s="66"/>
    </row>
    <row r="260" spans="193:198" x14ac:dyDescent="0.3">
      <c r="GK260" s="60"/>
      <c r="GO260" s="66"/>
      <c r="GP260" s="66"/>
    </row>
    <row r="261" spans="193:198" x14ac:dyDescent="0.3">
      <c r="GK261" s="60"/>
      <c r="GO261" s="66"/>
      <c r="GP261" s="66"/>
    </row>
    <row r="262" spans="193:198" x14ac:dyDescent="0.3">
      <c r="GK262" s="60"/>
      <c r="GO262" s="66"/>
      <c r="GP262" s="66"/>
    </row>
    <row r="263" spans="193:198" x14ac:dyDescent="0.3">
      <c r="GK263" s="60"/>
      <c r="GO263" s="66"/>
      <c r="GP263" s="66"/>
    </row>
    <row r="264" spans="193:198" x14ac:dyDescent="0.3">
      <c r="GK264" s="60"/>
      <c r="GO264" s="66"/>
      <c r="GP264" s="66"/>
    </row>
    <row r="265" spans="193:198" x14ac:dyDescent="0.3">
      <c r="GK265" s="60"/>
      <c r="GO265" s="66"/>
      <c r="GP265" s="66"/>
    </row>
    <row r="266" spans="193:198" x14ac:dyDescent="0.3">
      <c r="GK266" s="60"/>
      <c r="GO266" s="66"/>
      <c r="GP266" s="66"/>
    </row>
    <row r="267" spans="193:198" x14ac:dyDescent="0.3">
      <c r="GK267" s="60"/>
      <c r="GO267" s="66"/>
      <c r="GP267" s="66"/>
    </row>
    <row r="268" spans="193:198" x14ac:dyDescent="0.3">
      <c r="GK268" s="60"/>
      <c r="GO268" s="66"/>
      <c r="GP268" s="66"/>
    </row>
    <row r="269" spans="193:198" x14ac:dyDescent="0.3">
      <c r="GK269" s="60"/>
      <c r="GO269" s="66"/>
      <c r="GP269" s="66"/>
    </row>
    <row r="270" spans="193:198" x14ac:dyDescent="0.3">
      <c r="GK270" s="60"/>
      <c r="GO270" s="66"/>
      <c r="GP270" s="66"/>
    </row>
    <row r="271" spans="193:198" x14ac:dyDescent="0.3">
      <c r="GK271" s="60"/>
      <c r="GO271" s="66"/>
      <c r="GP271" s="66"/>
    </row>
    <row r="272" spans="193:198" x14ac:dyDescent="0.3">
      <c r="GK272" s="60"/>
      <c r="GO272" s="66"/>
      <c r="GP272" s="66"/>
    </row>
    <row r="273" spans="193:198" x14ac:dyDescent="0.3">
      <c r="GK273" s="60"/>
      <c r="GO273" s="66"/>
      <c r="GP273" s="66"/>
    </row>
    <row r="274" spans="193:198" x14ac:dyDescent="0.3">
      <c r="GK274" s="60"/>
      <c r="GO274" s="66"/>
      <c r="GP274" s="66"/>
    </row>
    <row r="275" spans="193:198" x14ac:dyDescent="0.3">
      <c r="GK275" s="60"/>
      <c r="GO275" s="66"/>
      <c r="GP275" s="66"/>
    </row>
    <row r="276" spans="193:198" x14ac:dyDescent="0.3">
      <c r="GK276" s="60"/>
      <c r="GO276" s="66"/>
      <c r="GP276" s="66"/>
    </row>
    <row r="277" spans="193:198" x14ac:dyDescent="0.3">
      <c r="GK277" s="60"/>
      <c r="GO277" s="66"/>
      <c r="GP277" s="66"/>
    </row>
    <row r="278" spans="193:198" x14ac:dyDescent="0.3">
      <c r="GK278" s="60"/>
      <c r="GO278" s="66"/>
      <c r="GP278" s="66"/>
    </row>
    <row r="279" spans="193:198" x14ac:dyDescent="0.3">
      <c r="GK279" s="60"/>
      <c r="GO279" s="66"/>
      <c r="GP279" s="66"/>
    </row>
    <row r="280" spans="193:198" x14ac:dyDescent="0.3">
      <c r="GK280" s="60"/>
      <c r="GO280" s="66"/>
      <c r="GP280" s="66"/>
    </row>
    <row r="281" spans="193:198" x14ac:dyDescent="0.3">
      <c r="GK281" s="60"/>
      <c r="GO281" s="66"/>
      <c r="GP281" s="66"/>
    </row>
    <row r="282" spans="193:198" x14ac:dyDescent="0.3">
      <c r="GK282" s="60"/>
      <c r="GO282" s="66"/>
      <c r="GP282" s="66"/>
    </row>
    <row r="283" spans="193:198" x14ac:dyDescent="0.3">
      <c r="GK283" s="60"/>
      <c r="GO283" s="66"/>
      <c r="GP283" s="66"/>
    </row>
    <row r="284" spans="193:198" x14ac:dyDescent="0.3">
      <c r="GK284" s="60"/>
      <c r="GO284" s="66"/>
      <c r="GP284" s="66"/>
    </row>
    <row r="285" spans="193:198" x14ac:dyDescent="0.3">
      <c r="GK285" s="60"/>
      <c r="GO285" s="66"/>
      <c r="GP285" s="66"/>
    </row>
    <row r="286" spans="193:198" x14ac:dyDescent="0.3">
      <c r="GK286" s="60"/>
      <c r="GO286" s="66"/>
      <c r="GP286" s="66"/>
    </row>
    <row r="287" spans="193:198" x14ac:dyDescent="0.3">
      <c r="GK287" s="60"/>
      <c r="GO287" s="66"/>
      <c r="GP287" s="66"/>
    </row>
    <row r="288" spans="193:198" x14ac:dyDescent="0.3">
      <c r="GK288" s="60"/>
      <c r="GO288" s="66"/>
      <c r="GP288" s="66"/>
    </row>
    <row r="289" spans="193:198" x14ac:dyDescent="0.3">
      <c r="GK289" s="60"/>
      <c r="GO289" s="66"/>
      <c r="GP289" s="66"/>
    </row>
    <row r="290" spans="193:198" x14ac:dyDescent="0.3">
      <c r="GK290" s="60"/>
      <c r="GO290" s="66"/>
      <c r="GP290" s="66"/>
    </row>
    <row r="291" spans="193:198" x14ac:dyDescent="0.3">
      <c r="GK291" s="60"/>
      <c r="GO291" s="66"/>
      <c r="GP291" s="66"/>
    </row>
    <row r="292" spans="193:198" x14ac:dyDescent="0.3">
      <c r="GK292" s="60"/>
      <c r="GO292" s="66"/>
      <c r="GP292" s="66"/>
    </row>
    <row r="293" spans="193:198" x14ac:dyDescent="0.3">
      <c r="GK293" s="60"/>
      <c r="GO293" s="66"/>
      <c r="GP293" s="66"/>
    </row>
    <row r="294" spans="193:198" x14ac:dyDescent="0.3">
      <c r="GK294" s="60"/>
      <c r="GO294" s="66"/>
      <c r="GP294" s="66"/>
    </row>
    <row r="295" spans="193:198" x14ac:dyDescent="0.3">
      <c r="GK295" s="60"/>
      <c r="GO295" s="66"/>
      <c r="GP295" s="66"/>
    </row>
    <row r="296" spans="193:198" x14ac:dyDescent="0.3">
      <c r="GK296" s="60"/>
      <c r="GO296" s="66"/>
      <c r="GP296" s="66"/>
    </row>
    <row r="297" spans="193:198" x14ac:dyDescent="0.3">
      <c r="GK297" s="60"/>
      <c r="GP297" s="66"/>
    </row>
    <row r="298" spans="193:198" x14ac:dyDescent="0.3">
      <c r="GN298" s="58" t="s">
        <v>100</v>
      </c>
      <c r="GO298">
        <f>(GO124-GO106)/($GK$124-$GK$106)</f>
        <v>3.7348601553175184E-3</v>
      </c>
      <c r="GP298">
        <f>(GP124-GP106)/($GK$124-$GK$106)</f>
        <v>2.8875387377209133E-3</v>
      </c>
    </row>
    <row r="299" spans="193:198" x14ac:dyDescent="0.3">
      <c r="GN299" s="58" t="s">
        <v>99</v>
      </c>
      <c r="GO299" s="65">
        <f>GO124-$GK$124*GO298</f>
        <v>-7.3504188077317343</v>
      </c>
      <c r="GP299" s="65">
        <f>GP124-$GK$124*GP298</f>
        <v>-5.6897624317142697</v>
      </c>
    </row>
    <row r="300" spans="193:198" x14ac:dyDescent="0.3">
      <c r="GN300" s="58" t="s">
        <v>98</v>
      </c>
      <c r="GO300" s="58">
        <f>(0.5-GO299)/GO298</f>
        <v>2101.931124932396</v>
      </c>
      <c r="GP300" s="58">
        <f>(0.5-GP299)/GP298</f>
        <v>2143.6119110214076</v>
      </c>
    </row>
  </sheetData>
  <mergeCells count="45">
    <mergeCell ref="AJ1:AN1"/>
    <mergeCell ref="IP5:IU5"/>
    <mergeCell ref="IJ5:IO5"/>
    <mergeCell ref="IE5:II5"/>
    <mergeCell ref="AJ3:AN3"/>
    <mergeCell ref="GK5:GP5"/>
    <mergeCell ref="AO3:AT3"/>
    <mergeCell ref="CO5:CS5"/>
    <mergeCell ref="CT5:CX5"/>
    <mergeCell ref="CY5:DC5"/>
    <mergeCell ref="AV4:BB4"/>
    <mergeCell ref="AV3:BB3"/>
    <mergeCell ref="AV5:BB5"/>
    <mergeCell ref="HY5:ID5"/>
    <mergeCell ref="GQ5:GY5"/>
    <mergeCell ref="HH5:HK5"/>
    <mergeCell ref="HD5:HG5"/>
    <mergeCell ref="ED5:EK5"/>
    <mergeCell ref="CJ5:CN5"/>
    <mergeCell ref="DN5:DU5"/>
    <mergeCell ref="AO5:AU5"/>
    <mergeCell ref="BK5:BS5"/>
    <mergeCell ref="BT5:BZ5"/>
    <mergeCell ref="BE5:BH5"/>
    <mergeCell ref="EL5:ES5"/>
    <mergeCell ref="ET5:FA5"/>
    <mergeCell ref="FB5:FI5"/>
    <mergeCell ref="DV5:EC5"/>
    <mergeCell ref="GZ5:HC5"/>
    <mergeCell ref="B6:K6"/>
    <mergeCell ref="M6:U6"/>
    <mergeCell ref="HM5:HR5"/>
    <mergeCell ref="HS5:HX5"/>
    <mergeCell ref="FX5:FZ5"/>
    <mergeCell ref="FU5:FW5"/>
    <mergeCell ref="FR5:FT5"/>
    <mergeCell ref="FO5:FQ5"/>
    <mergeCell ref="FL5:FN5"/>
    <mergeCell ref="CA5:CG5"/>
    <mergeCell ref="V6:Z6"/>
    <mergeCell ref="AB5:AE5"/>
    <mergeCell ref="AF5:AI5"/>
    <mergeCell ref="AJ5:AN5"/>
    <mergeCell ref="GC5:GJ5"/>
    <mergeCell ref="DF5:DM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00"/>
  <sheetViews>
    <sheetView workbookViewId="0">
      <pane xSplit="1" ySplit="5" topLeftCell="B6" activePane="bottomRight" state="frozen"/>
      <selection pane="topRight" activeCell="B1" sqref="B1"/>
      <selection pane="bottomLeft" activeCell="A10" sqref="A10"/>
      <selection pane="bottomRight"/>
    </sheetView>
  </sheetViews>
  <sheetFormatPr baseColWidth="10" defaultRowHeight="13.2" x14ac:dyDescent="0.25"/>
  <cols>
    <col min="1" max="10" width="12.77734375" style="3" customWidth="1"/>
    <col min="11" max="16384" width="11.5546875" style="3"/>
  </cols>
  <sheetData>
    <row r="1" spans="1:10" ht="15.6" x14ac:dyDescent="0.3">
      <c r="A1" s="2" t="s">
        <v>343</v>
      </c>
    </row>
    <row r="3" spans="1:10" ht="15" x14ac:dyDescent="0.25">
      <c r="A3" s="27" t="s">
        <v>344</v>
      </c>
      <c r="B3" s="27"/>
      <c r="C3" s="27"/>
      <c r="D3" s="27"/>
      <c r="E3" s="27"/>
      <c r="F3" s="27"/>
      <c r="G3" s="27"/>
      <c r="H3" s="27"/>
      <c r="I3" s="27"/>
      <c r="J3" s="27"/>
    </row>
    <row r="4" spans="1:10" ht="15.6" thickBot="1" x14ac:dyDescent="0.3">
      <c r="A4" s="27"/>
      <c r="B4" s="27"/>
      <c r="C4" s="27"/>
      <c r="D4" s="27"/>
      <c r="E4" s="27"/>
      <c r="F4" s="27"/>
      <c r="G4" s="27"/>
      <c r="H4" s="27"/>
      <c r="I4" s="27"/>
      <c r="J4" s="27"/>
    </row>
    <row r="5" spans="1:10" ht="60" customHeight="1" thickTop="1" x14ac:dyDescent="0.3">
      <c r="A5" s="324"/>
      <c r="B5" s="453" t="s">
        <v>337</v>
      </c>
      <c r="C5" s="453"/>
      <c r="D5" s="453" t="s">
        <v>3</v>
      </c>
      <c r="E5" s="453"/>
      <c r="F5" s="453" t="s">
        <v>295</v>
      </c>
      <c r="G5" s="453"/>
      <c r="H5" s="453" t="s">
        <v>341</v>
      </c>
      <c r="I5" s="454"/>
      <c r="J5" s="27"/>
    </row>
    <row r="6" spans="1:10" ht="15" x14ac:dyDescent="0.25">
      <c r="A6" s="17">
        <v>1850</v>
      </c>
      <c r="B6" s="5">
        <f>(7.89+7.56)/2</f>
        <v>7.7249999999999996</v>
      </c>
      <c r="C6" s="5">
        <f>(1.47+1.14)/2+0.39</f>
        <v>1.6949999999999998</v>
      </c>
      <c r="D6" s="322">
        <v>7.36</v>
      </c>
      <c r="E6" s="322">
        <v>0.47619799866952423</v>
      </c>
      <c r="F6" s="320"/>
      <c r="G6" s="320"/>
      <c r="H6" s="321">
        <v>3.3188001689902822</v>
      </c>
      <c r="I6" s="31">
        <v>0.11871567384875371</v>
      </c>
      <c r="J6" s="27"/>
    </row>
    <row r="7" spans="1:10" ht="15" x14ac:dyDescent="0.25">
      <c r="A7" s="17">
        <f t="shared" ref="A7:A38" si="0">A6+1</f>
        <v>1851</v>
      </c>
      <c r="B7" s="320"/>
      <c r="C7" s="320"/>
      <c r="D7" s="322"/>
      <c r="E7" s="322">
        <v>0.52478801036646361</v>
      </c>
      <c r="F7" s="320"/>
      <c r="G7" s="320"/>
      <c r="I7" s="329"/>
      <c r="J7" s="27"/>
    </row>
    <row r="8" spans="1:10" ht="15" x14ac:dyDescent="0.25">
      <c r="A8" s="17">
        <f t="shared" si="0"/>
        <v>1852</v>
      </c>
      <c r="B8" s="320"/>
      <c r="C8" s="320"/>
      <c r="D8" s="322"/>
      <c r="E8" s="322">
        <v>0.49467595830893435</v>
      </c>
      <c r="F8" s="320"/>
      <c r="G8" s="320"/>
      <c r="H8" s="321"/>
      <c r="I8" s="31"/>
      <c r="J8" s="27"/>
    </row>
    <row r="9" spans="1:10" ht="15" x14ac:dyDescent="0.25">
      <c r="A9" s="17">
        <f t="shared" si="0"/>
        <v>1853</v>
      </c>
      <c r="B9" s="320"/>
      <c r="C9" s="320"/>
      <c r="D9" s="322"/>
      <c r="E9" s="322">
        <v>0.47286161591490694</v>
      </c>
      <c r="F9" s="320"/>
      <c r="G9" s="320"/>
      <c r="H9" s="321"/>
      <c r="I9" s="31"/>
      <c r="J9" s="27"/>
    </row>
    <row r="10" spans="1:10" ht="15" x14ac:dyDescent="0.25">
      <c r="A10" s="17">
        <f t="shared" si="0"/>
        <v>1854</v>
      </c>
      <c r="B10" s="320"/>
      <c r="C10" s="320"/>
      <c r="D10" s="322"/>
      <c r="E10" s="322">
        <v>0.44649529943647592</v>
      </c>
      <c r="F10" s="320"/>
      <c r="G10" s="320"/>
      <c r="H10" s="321"/>
      <c r="I10" s="31"/>
      <c r="J10" s="27"/>
    </row>
    <row r="11" spans="1:10" ht="15" x14ac:dyDescent="0.25">
      <c r="A11" s="17">
        <f t="shared" si="0"/>
        <v>1855</v>
      </c>
      <c r="B11" s="5">
        <v>7.5599999999933694</v>
      </c>
      <c r="C11" s="5">
        <f t="shared" ref="C11:C42" si="1">-A188+A$300</f>
        <v>1.5021517293920108</v>
      </c>
      <c r="D11" s="322"/>
      <c r="E11" s="322">
        <v>0.44777414463949722</v>
      </c>
      <c r="F11" s="5"/>
      <c r="G11" s="5"/>
      <c r="H11" s="321"/>
      <c r="I11" s="31"/>
      <c r="J11" s="27"/>
    </row>
    <row r="12" spans="1:10" ht="15" x14ac:dyDescent="0.25">
      <c r="A12" s="17">
        <f t="shared" si="0"/>
        <v>1856</v>
      </c>
      <c r="B12" s="5">
        <v>7.4199999999987236</v>
      </c>
      <c r="C12" s="5">
        <f t="shared" si="1"/>
        <v>1.4930514312928576</v>
      </c>
      <c r="D12" s="322"/>
      <c r="E12" s="322">
        <v>0.45612010249830864</v>
      </c>
      <c r="F12" s="5"/>
      <c r="G12" s="5"/>
      <c r="H12" s="321"/>
      <c r="I12" s="31"/>
      <c r="J12" s="27"/>
    </row>
    <row r="13" spans="1:10" ht="15" x14ac:dyDescent="0.25">
      <c r="A13" s="17">
        <f t="shared" si="0"/>
        <v>1857</v>
      </c>
      <c r="B13" s="5">
        <v>7.3700000000001404</v>
      </c>
      <c r="C13" s="5">
        <f t="shared" si="1"/>
        <v>1.5322616152071971</v>
      </c>
      <c r="D13" s="322"/>
      <c r="E13" s="322">
        <v>0.49911745846163608</v>
      </c>
      <c r="F13" s="5"/>
      <c r="G13" s="5"/>
      <c r="H13" s="321"/>
      <c r="I13" s="31"/>
      <c r="J13" s="27"/>
    </row>
    <row r="14" spans="1:10" ht="15" x14ac:dyDescent="0.25">
      <c r="A14" s="17">
        <f t="shared" si="0"/>
        <v>1858</v>
      </c>
      <c r="B14" s="5">
        <v>6.9599999999980042</v>
      </c>
      <c r="C14" s="5">
        <f t="shared" si="1"/>
        <v>1.5263493030698776</v>
      </c>
      <c r="D14" s="322"/>
      <c r="E14" s="322">
        <v>0.56340780619372766</v>
      </c>
      <c r="F14" s="5"/>
      <c r="G14" s="5"/>
      <c r="H14" s="321"/>
      <c r="I14" s="31"/>
      <c r="J14" s="27"/>
    </row>
    <row r="15" spans="1:10" ht="15" x14ac:dyDescent="0.25">
      <c r="A15" s="17">
        <f t="shared" si="0"/>
        <v>1859</v>
      </c>
      <c r="B15" s="5">
        <v>6.7700000000076619</v>
      </c>
      <c r="C15" s="5">
        <f t="shared" si="1"/>
        <v>1.4522156406781574</v>
      </c>
      <c r="D15" s="322"/>
      <c r="E15" s="322">
        <v>0.58916132117124653</v>
      </c>
      <c r="F15" s="5"/>
      <c r="G15" s="5"/>
      <c r="H15" s="321"/>
      <c r="I15" s="31"/>
      <c r="J15" s="27"/>
    </row>
    <row r="16" spans="1:10" ht="15" x14ac:dyDescent="0.25">
      <c r="A16" s="17">
        <f t="shared" si="0"/>
        <v>1860</v>
      </c>
      <c r="B16" s="5">
        <v>6.9199999999965796</v>
      </c>
      <c r="C16" s="5">
        <f t="shared" si="1"/>
        <v>1.4026350232392442</v>
      </c>
      <c r="D16" s="322">
        <v>7.45</v>
      </c>
      <c r="E16" s="322">
        <v>0.5754700157802829</v>
      </c>
      <c r="F16" s="5"/>
      <c r="G16" s="5"/>
      <c r="H16" s="321">
        <v>3.6307271026962535</v>
      </c>
      <c r="I16" s="31">
        <v>6.9669319615405859E-2</v>
      </c>
      <c r="J16" s="27"/>
    </row>
    <row r="17" spans="1:10" ht="15" x14ac:dyDescent="0.25">
      <c r="A17" s="17">
        <f t="shared" si="0"/>
        <v>1861</v>
      </c>
      <c r="B17" s="5">
        <v>6.8999999999974628</v>
      </c>
      <c r="C17" s="5">
        <f t="shared" si="1"/>
        <v>1.3614489194825738</v>
      </c>
      <c r="D17" s="328"/>
      <c r="E17" s="322">
        <v>0.57940941252335854</v>
      </c>
      <c r="F17" s="5"/>
      <c r="G17" s="5"/>
      <c r="H17" s="321"/>
      <c r="I17" s="31"/>
      <c r="J17" s="27"/>
    </row>
    <row r="18" spans="1:10" ht="15" x14ac:dyDescent="0.25">
      <c r="A18" s="17">
        <f t="shared" si="0"/>
        <v>1862</v>
      </c>
      <c r="B18" s="5">
        <v>6.7399999999947964</v>
      </c>
      <c r="C18" s="5">
        <f t="shared" si="1"/>
        <v>1.3237141650893514</v>
      </c>
      <c r="D18" s="328"/>
      <c r="E18" s="322">
        <v>0.57624708972985916</v>
      </c>
      <c r="F18" s="5"/>
      <c r="G18" s="5"/>
      <c r="H18" s="321"/>
      <c r="I18" s="31"/>
      <c r="J18" s="27"/>
    </row>
    <row r="19" spans="1:10" ht="15" x14ac:dyDescent="0.25">
      <c r="A19" s="17">
        <f t="shared" si="0"/>
        <v>1863</v>
      </c>
      <c r="B19" s="5">
        <v>6.4300000000032762</v>
      </c>
      <c r="C19" s="5">
        <f t="shared" si="1"/>
        <v>1.2704410178342109</v>
      </c>
      <c r="D19" s="328"/>
      <c r="E19" s="322">
        <v>0.5720747648170692</v>
      </c>
      <c r="F19" s="5"/>
      <c r="G19" s="5"/>
      <c r="H19" s="321"/>
      <c r="I19" s="31"/>
      <c r="J19" s="27"/>
    </row>
    <row r="20" spans="1:10" ht="15" x14ac:dyDescent="0.25">
      <c r="A20" s="17">
        <f t="shared" si="0"/>
        <v>1864</v>
      </c>
      <c r="B20" s="5">
        <v>6.3299999999983285</v>
      </c>
      <c r="C20" s="5">
        <f t="shared" si="1"/>
        <v>1.2248122994805579</v>
      </c>
      <c r="D20" s="328"/>
      <c r="E20" s="322">
        <v>0.57334684665127922</v>
      </c>
      <c r="F20" s="5"/>
      <c r="G20" s="5"/>
      <c r="H20" s="321"/>
      <c r="I20" s="31"/>
      <c r="J20" s="27"/>
    </row>
    <row r="21" spans="1:10" ht="15" x14ac:dyDescent="0.25">
      <c r="A21" s="17">
        <f t="shared" si="0"/>
        <v>1865</v>
      </c>
      <c r="B21" s="5">
        <v>6.3799999999958574</v>
      </c>
      <c r="C21" s="5">
        <f t="shared" si="1"/>
        <v>1.2031144979087989</v>
      </c>
      <c r="D21" s="328"/>
      <c r="E21" s="322">
        <v>0.5954328987585561</v>
      </c>
      <c r="F21" s="5"/>
      <c r="G21" s="5"/>
      <c r="H21" s="321"/>
      <c r="I21" s="31">
        <v>0.45</v>
      </c>
      <c r="J21" s="27"/>
    </row>
    <row r="22" spans="1:10" ht="15" x14ac:dyDescent="0.25">
      <c r="A22" s="17">
        <f t="shared" si="0"/>
        <v>1866</v>
      </c>
      <c r="B22" s="5">
        <v>6.8100000000013949</v>
      </c>
      <c r="C22" s="5">
        <f t="shared" si="1"/>
        <v>1.2041158750535452</v>
      </c>
      <c r="D22" s="328"/>
      <c r="E22" s="322">
        <v>0.58243770098369363</v>
      </c>
      <c r="F22" s="5"/>
      <c r="G22" s="5"/>
      <c r="H22" s="321"/>
      <c r="I22" s="31"/>
      <c r="J22" s="27"/>
    </row>
    <row r="23" spans="1:10" ht="15" x14ac:dyDescent="0.25">
      <c r="A23" s="17">
        <f t="shared" si="0"/>
        <v>1867</v>
      </c>
      <c r="B23" s="5">
        <v>7.5799999999996466</v>
      </c>
      <c r="C23" s="5">
        <f t="shared" si="1"/>
        <v>1.2152789462907698</v>
      </c>
      <c r="D23" s="328"/>
      <c r="E23" s="322">
        <v>0.59729948754435291</v>
      </c>
      <c r="F23" s="5"/>
      <c r="G23" s="5"/>
      <c r="H23" s="321"/>
      <c r="I23" s="31"/>
      <c r="J23" s="27"/>
    </row>
    <row r="24" spans="1:10" ht="15" x14ac:dyDescent="0.25">
      <c r="A24" s="17">
        <f t="shared" si="0"/>
        <v>1868</v>
      </c>
      <c r="B24" s="5">
        <v>7.7200000000020701</v>
      </c>
      <c r="C24" s="5">
        <f t="shared" si="1"/>
        <v>1.2094735576077262</v>
      </c>
      <c r="D24" s="328"/>
      <c r="E24" s="322">
        <v>0.56188464740108723</v>
      </c>
      <c r="F24" s="5"/>
      <c r="G24" s="5"/>
      <c r="H24" s="321"/>
      <c r="I24" s="31"/>
      <c r="J24" s="27"/>
    </row>
    <row r="25" spans="1:10" ht="15" x14ac:dyDescent="0.25">
      <c r="A25" s="17">
        <f t="shared" si="0"/>
        <v>1869</v>
      </c>
      <c r="B25" s="5">
        <v>7.2900000000015073</v>
      </c>
      <c r="C25" s="5">
        <f t="shared" si="1"/>
        <v>1.1799430857123765</v>
      </c>
      <c r="D25" s="328"/>
      <c r="E25" s="322">
        <v>0.59308429124474427</v>
      </c>
      <c r="F25" s="5"/>
      <c r="G25" s="5"/>
      <c r="H25" s="321"/>
      <c r="I25" s="31"/>
      <c r="J25" s="27"/>
    </row>
    <row r="26" spans="1:10" ht="15" x14ac:dyDescent="0.25">
      <c r="A26" s="17">
        <f t="shared" si="0"/>
        <v>1870</v>
      </c>
      <c r="B26" s="5">
        <v>6.9499999999990338</v>
      </c>
      <c r="C26" s="5">
        <f t="shared" si="1"/>
        <v>1.1182514222013331</v>
      </c>
      <c r="D26" s="322">
        <v>6.6921659708990502</v>
      </c>
      <c r="E26" s="322">
        <v>0.5984193520197858</v>
      </c>
      <c r="F26" s="5">
        <v>7.0371635419572236</v>
      </c>
      <c r="G26" s="5">
        <v>0.31457888835705183</v>
      </c>
      <c r="H26" s="321">
        <v>4.2127107806937039</v>
      </c>
      <c r="I26" s="31">
        <v>0.43093076580429568</v>
      </c>
      <c r="J26" s="27"/>
    </row>
    <row r="27" spans="1:10" ht="15" x14ac:dyDescent="0.25">
      <c r="A27" s="17">
        <f t="shared" si="0"/>
        <v>1871</v>
      </c>
      <c r="B27" s="5">
        <v>6.730000000025151</v>
      </c>
      <c r="C27" s="5">
        <f t="shared" si="1"/>
        <v>1.0626254397383503</v>
      </c>
      <c r="D27" s="322">
        <v>6.6760526688378699</v>
      </c>
      <c r="E27" s="322">
        <v>0.6220899221662598</v>
      </c>
      <c r="F27" s="5">
        <v>6.8970049460724532</v>
      </c>
      <c r="G27" s="5">
        <v>0.32132522011464654</v>
      </c>
      <c r="H27" s="321">
        <v>4.2273189203516921</v>
      </c>
      <c r="I27" s="31">
        <v>0.40434747095087403</v>
      </c>
      <c r="J27" s="27"/>
    </row>
    <row r="28" spans="1:10" ht="15" x14ac:dyDescent="0.25">
      <c r="A28" s="17">
        <f t="shared" si="0"/>
        <v>1872</v>
      </c>
      <c r="B28" s="5">
        <v>6.8299999999900169</v>
      </c>
      <c r="C28" s="5">
        <f t="shared" si="1"/>
        <v>1.0172988261428513</v>
      </c>
      <c r="D28" s="322">
        <v>6.7938761520154101</v>
      </c>
      <c r="E28" s="322">
        <v>0.69991396737995926</v>
      </c>
      <c r="F28" s="5">
        <v>6.2957798098741486</v>
      </c>
      <c r="G28" s="5">
        <v>0.2153082876621871</v>
      </c>
      <c r="H28" s="321">
        <v>4.2888372364196368</v>
      </c>
      <c r="I28" s="31">
        <v>0.39181455167447699</v>
      </c>
      <c r="J28" s="27"/>
    </row>
    <row r="29" spans="1:10" ht="15" x14ac:dyDescent="0.25">
      <c r="A29" s="17">
        <f t="shared" si="0"/>
        <v>1873</v>
      </c>
      <c r="B29" s="5">
        <v>6.90000000002322</v>
      </c>
      <c r="C29" s="5">
        <f t="shared" si="1"/>
        <v>0.97588176480102828</v>
      </c>
      <c r="D29" s="322">
        <v>7.1407270797505307</v>
      </c>
      <c r="E29" s="322">
        <v>0.82247942407387375</v>
      </c>
      <c r="F29" s="5">
        <v>6.3314291286222364</v>
      </c>
      <c r="G29" s="5">
        <v>0.18567678626231868</v>
      </c>
      <c r="H29" s="321">
        <v>4.2720960624307667</v>
      </c>
      <c r="I29" s="31">
        <v>0.37723132637257611</v>
      </c>
      <c r="J29" s="27"/>
    </row>
    <row r="30" spans="1:10" ht="15" x14ac:dyDescent="0.25">
      <c r="A30" s="17">
        <f t="shared" si="0"/>
        <v>1874</v>
      </c>
      <c r="B30" s="5">
        <v>7.0099999999816625</v>
      </c>
      <c r="C30" s="5">
        <f t="shared" si="1"/>
        <v>0.99321119266569502</v>
      </c>
      <c r="D30" s="322">
        <v>7.022262353980671</v>
      </c>
      <c r="E30" s="322">
        <v>0.83707751346562409</v>
      </c>
      <c r="F30" s="5">
        <v>6.0126162667696992</v>
      </c>
      <c r="G30" s="5">
        <v>0.17455482964781363</v>
      </c>
      <c r="H30" s="321">
        <v>4.5254754525464387</v>
      </c>
      <c r="I30" s="31">
        <v>0.39612241970097306</v>
      </c>
      <c r="J30" s="27"/>
    </row>
    <row r="31" spans="1:10" ht="15" x14ac:dyDescent="0.25">
      <c r="A31" s="17">
        <f t="shared" si="0"/>
        <v>1875</v>
      </c>
      <c r="B31" s="5">
        <v>7.0099999999947062</v>
      </c>
      <c r="C31" s="5">
        <f t="shared" si="1"/>
        <v>1.0036440104971822</v>
      </c>
      <c r="D31" s="322">
        <v>6.3873044358824274</v>
      </c>
      <c r="E31" s="322">
        <v>0.85960738619247778</v>
      </c>
      <c r="F31" s="5">
        <v>6.3855721408400798</v>
      </c>
      <c r="G31" s="5">
        <v>0.20760620809211824</v>
      </c>
      <c r="H31" s="321">
        <v>4.5115289284268565</v>
      </c>
      <c r="I31" s="31">
        <v>0.39375725014811669</v>
      </c>
      <c r="J31" s="27"/>
    </row>
    <row r="32" spans="1:10" ht="15" x14ac:dyDescent="0.25">
      <c r="A32" s="17">
        <f t="shared" si="0"/>
        <v>1876</v>
      </c>
      <c r="B32" s="5">
        <v>7.1599999999920714</v>
      </c>
      <c r="C32" s="5">
        <f t="shared" si="1"/>
        <v>1.0103504043776528</v>
      </c>
      <c r="D32" s="322">
        <v>6.7699803490416999</v>
      </c>
      <c r="E32" s="322">
        <v>0.8765427160506174</v>
      </c>
      <c r="F32" s="5">
        <v>6.3737554293941576</v>
      </c>
      <c r="G32" s="5">
        <v>0.23462574485882035</v>
      </c>
      <c r="H32" s="321">
        <v>4.6753628423883615</v>
      </c>
      <c r="I32" s="31">
        <v>0.40133628658700926</v>
      </c>
      <c r="J32" s="27"/>
    </row>
    <row r="33" spans="1:10" ht="15" x14ac:dyDescent="0.25">
      <c r="A33" s="17">
        <f t="shared" si="0"/>
        <v>1877</v>
      </c>
      <c r="B33" s="5">
        <v>7.1800000000258839</v>
      </c>
      <c r="C33" s="5">
        <f t="shared" si="1"/>
        <v>1.0109399049046137</v>
      </c>
      <c r="D33" s="322">
        <v>6.9347325159530522</v>
      </c>
      <c r="E33" s="322">
        <v>0.87888187185829925</v>
      </c>
      <c r="F33" s="5">
        <v>6.4082554094664941</v>
      </c>
      <c r="G33" s="5">
        <v>0.27064512725128465</v>
      </c>
      <c r="H33" s="321">
        <v>4.7438063669420911</v>
      </c>
      <c r="I33" s="31">
        <v>0.39911886551108899</v>
      </c>
      <c r="J33" s="27"/>
    </row>
    <row r="34" spans="1:10" ht="15" x14ac:dyDescent="0.25">
      <c r="A34" s="17">
        <f t="shared" si="0"/>
        <v>1878</v>
      </c>
      <c r="B34" s="5">
        <v>7.2499999999978897</v>
      </c>
      <c r="C34" s="5">
        <f t="shared" si="1"/>
        <v>1.0353157555646464</v>
      </c>
      <c r="D34" s="322">
        <v>7.4644421412231283</v>
      </c>
      <c r="E34" s="322">
        <v>0.94133582107605829</v>
      </c>
      <c r="F34" s="5">
        <v>6.1486927132839009</v>
      </c>
      <c r="G34" s="5">
        <v>0.28098441175959032</v>
      </c>
      <c r="H34" s="321">
        <v>4.7793825333520861</v>
      </c>
      <c r="I34" s="31">
        <v>0.41749013551720249</v>
      </c>
      <c r="J34" s="27"/>
    </row>
    <row r="35" spans="1:10" ht="15" x14ac:dyDescent="0.25">
      <c r="A35" s="17">
        <f t="shared" si="0"/>
        <v>1879</v>
      </c>
      <c r="B35" s="5">
        <v>7.1200000000095232</v>
      </c>
      <c r="C35" s="5">
        <f t="shared" si="1"/>
        <v>1.0815118486209929</v>
      </c>
      <c r="D35" s="322">
        <v>7.44157556023778</v>
      </c>
      <c r="E35" s="322">
        <v>0.97060265926560596</v>
      </c>
      <c r="F35" s="5">
        <v>6.4996065021255234</v>
      </c>
      <c r="G35" s="5">
        <v>0.32910535196713259</v>
      </c>
      <c r="H35" s="321">
        <v>4.4788307237373921</v>
      </c>
      <c r="I35" s="31">
        <v>0.3965582515232533</v>
      </c>
      <c r="J35" s="27"/>
    </row>
    <row r="36" spans="1:10" ht="15" x14ac:dyDescent="0.25">
      <c r="A36" s="17">
        <f t="shared" si="0"/>
        <v>1880</v>
      </c>
      <c r="B36" s="5">
        <v>7.0799999999845928</v>
      </c>
      <c r="C36" s="5">
        <f t="shared" si="1"/>
        <v>1.0697151125467323</v>
      </c>
      <c r="D36" s="322">
        <v>7.27979029491103</v>
      </c>
      <c r="E36" s="322">
        <v>0.92901064904552433</v>
      </c>
      <c r="F36" s="5">
        <v>6.4597933932832561</v>
      </c>
      <c r="G36" s="5">
        <v>0.36857041503966315</v>
      </c>
      <c r="H36" s="321">
        <v>4.1827543824590308</v>
      </c>
      <c r="I36" s="31">
        <v>0.31746384538725081</v>
      </c>
      <c r="J36" s="27"/>
    </row>
    <row r="37" spans="1:10" ht="15" x14ac:dyDescent="0.25">
      <c r="A37" s="17">
        <f t="shared" si="0"/>
        <v>1881</v>
      </c>
      <c r="B37" s="5">
        <v>6.7799999999934073</v>
      </c>
      <c r="C37" s="5">
        <f t="shared" si="1"/>
        <v>1.0491777646208107</v>
      </c>
      <c r="D37" s="322">
        <v>6.9201497452831822</v>
      </c>
      <c r="E37" s="322">
        <v>0.88604748149013624</v>
      </c>
      <c r="F37" s="5">
        <v>6.415676165160761</v>
      </c>
      <c r="G37" s="5">
        <v>0.39068977429682011</v>
      </c>
      <c r="H37" s="321">
        <v>4.2091935755357817</v>
      </c>
      <c r="I37" s="31">
        <v>0.3034756631197873</v>
      </c>
      <c r="J37" s="27"/>
    </row>
    <row r="38" spans="1:10" ht="15" x14ac:dyDescent="0.25">
      <c r="A38" s="17">
        <f t="shared" si="0"/>
        <v>1882</v>
      </c>
      <c r="B38" s="5">
        <v>6.6499999999759725</v>
      </c>
      <c r="C38" s="5">
        <f t="shared" si="1"/>
        <v>1.0470827502769728</v>
      </c>
      <c r="D38" s="322">
        <v>6.6741041979565763</v>
      </c>
      <c r="E38" s="322">
        <v>0.87642407235216246</v>
      </c>
      <c r="F38" s="5">
        <v>6.4956121267743505</v>
      </c>
      <c r="G38" s="5">
        <v>0.41550059969203845</v>
      </c>
      <c r="H38" s="321">
        <v>4.1678245471157105</v>
      </c>
      <c r="I38" s="31">
        <v>0.26990948059876713</v>
      </c>
      <c r="J38" s="27"/>
    </row>
    <row r="39" spans="1:10" ht="15" x14ac:dyDescent="0.25">
      <c r="A39" s="17">
        <f t="shared" ref="A39:A65" si="2">A38+1</f>
        <v>1883</v>
      </c>
      <c r="B39" s="5">
        <v>6.6899999999818265</v>
      </c>
      <c r="C39" s="5">
        <f t="shared" si="1"/>
        <v>1.0460297115202062</v>
      </c>
      <c r="D39" s="322">
        <v>7.212389062650133</v>
      </c>
      <c r="E39" s="322">
        <v>0.93944500595669311</v>
      </c>
      <c r="F39" s="5">
        <v>6.4080383358170394</v>
      </c>
      <c r="G39" s="5">
        <v>0.42931139549000019</v>
      </c>
      <c r="H39" s="321">
        <v>4.2187482906010088</v>
      </c>
      <c r="I39" s="31">
        <v>0.26980567078527784</v>
      </c>
      <c r="J39" s="27"/>
    </row>
    <row r="40" spans="1:10" ht="15" x14ac:dyDescent="0.25">
      <c r="A40" s="17">
        <f t="shared" si="2"/>
        <v>1884</v>
      </c>
      <c r="B40" s="5">
        <v>6.7400000000140725</v>
      </c>
      <c r="C40" s="5">
        <f t="shared" si="1"/>
        <v>1.0444905508034257</v>
      </c>
      <c r="D40" s="322">
        <v>7.5930299939256338</v>
      </c>
      <c r="E40" s="322">
        <v>1.0108184920603647</v>
      </c>
      <c r="F40" s="5">
        <v>6.280286313970123</v>
      </c>
      <c r="G40" s="5">
        <v>0.44437866637976886</v>
      </c>
      <c r="H40" s="321">
        <v>4.2941097942206188</v>
      </c>
      <c r="I40" s="31">
        <v>0.27220366224897957</v>
      </c>
      <c r="J40" s="27"/>
    </row>
    <row r="41" spans="1:10" ht="15" x14ac:dyDescent="0.25">
      <c r="A41" s="17">
        <f t="shared" si="2"/>
        <v>1885</v>
      </c>
      <c r="B41" s="5">
        <v>6.680000000022992</v>
      </c>
      <c r="C41" s="5">
        <f t="shared" si="1"/>
        <v>1.0683694825359802</v>
      </c>
      <c r="D41" s="322">
        <v>7.6990687436269427</v>
      </c>
      <c r="E41" s="322">
        <v>1.0564922934973109</v>
      </c>
      <c r="F41" s="5">
        <v>6.3854756058554552</v>
      </c>
      <c r="G41" s="5">
        <v>0.46805273833614996</v>
      </c>
      <c r="H41" s="321">
        <v>4.4267042406738017</v>
      </c>
      <c r="I41" s="31">
        <v>0.28031143464283848</v>
      </c>
      <c r="J41" s="27"/>
    </row>
    <row r="42" spans="1:10" ht="15" x14ac:dyDescent="0.25">
      <c r="A42" s="17">
        <f t="shared" si="2"/>
        <v>1886</v>
      </c>
      <c r="B42" s="5">
        <v>6.6600000000079591</v>
      </c>
      <c r="C42" s="5">
        <f t="shared" si="1"/>
        <v>1.0772705706535435</v>
      </c>
      <c r="D42" s="322">
        <v>7.9029090610928918</v>
      </c>
      <c r="E42" s="322">
        <v>1.0801622135931919</v>
      </c>
      <c r="F42" s="5">
        <v>6.5186173021994938</v>
      </c>
      <c r="G42" s="5">
        <v>0.48954262173858837</v>
      </c>
      <c r="H42" s="321">
        <v>4.4484427045357569</v>
      </c>
      <c r="I42" s="31">
        <v>0.26418000656711083</v>
      </c>
      <c r="J42" s="27"/>
    </row>
    <row r="43" spans="1:10" ht="15" x14ac:dyDescent="0.25">
      <c r="A43" s="17">
        <f t="shared" si="2"/>
        <v>1887</v>
      </c>
      <c r="B43" s="5">
        <v>6.510000000014724</v>
      </c>
      <c r="C43" s="5">
        <f t="shared" ref="C43:C74" si="3">-A220+A$300</f>
        <v>1.0461400916386305</v>
      </c>
      <c r="D43" s="322">
        <v>7.8804903155373722</v>
      </c>
      <c r="E43" s="322">
        <v>1.0841507265773129</v>
      </c>
      <c r="F43" s="5">
        <v>6.6482423801870345</v>
      </c>
      <c r="G43" s="5">
        <v>0.5081520328163569</v>
      </c>
      <c r="H43" s="321">
        <v>4.4770930317241016</v>
      </c>
      <c r="I43" s="31">
        <v>0.24718846434588945</v>
      </c>
      <c r="J43" s="27"/>
    </row>
    <row r="44" spans="1:10" ht="15" x14ac:dyDescent="0.25">
      <c r="A44" s="17">
        <f t="shared" si="2"/>
        <v>1888</v>
      </c>
      <c r="B44" s="5">
        <v>6.3900000000084276</v>
      </c>
      <c r="C44" s="5">
        <f t="shared" si="3"/>
        <v>0.93384452579470723</v>
      </c>
      <c r="D44" s="322">
        <v>7.4171405231963554</v>
      </c>
      <c r="E44" s="322">
        <v>1.0478485130907986</v>
      </c>
      <c r="F44" s="5">
        <v>6.4840338163957778</v>
      </c>
      <c r="G44" s="5">
        <v>0.50381642511970359</v>
      </c>
      <c r="H44" s="321">
        <v>4.6680011114003923</v>
      </c>
      <c r="I44" s="31">
        <v>0.24765394303215624</v>
      </c>
      <c r="J44" s="27"/>
    </row>
    <row r="45" spans="1:10" ht="15" x14ac:dyDescent="0.25">
      <c r="A45" s="17">
        <f t="shared" si="2"/>
        <v>1889</v>
      </c>
      <c r="B45" s="5">
        <v>6.239999999984172</v>
      </c>
      <c r="C45" s="5">
        <f t="shared" si="3"/>
        <v>0.84131085818503248</v>
      </c>
      <c r="D45" s="322">
        <v>7.5322741806640128</v>
      </c>
      <c r="E45" s="322">
        <v>1.0377709721963664</v>
      </c>
      <c r="F45" s="5">
        <v>6.3377017488717087</v>
      </c>
      <c r="G45" s="5">
        <v>0.49694285842673819</v>
      </c>
      <c r="H45" s="321">
        <v>4.5331163042172298</v>
      </c>
      <c r="I45" s="31">
        <v>0.22668956215898653</v>
      </c>
      <c r="J45" s="27"/>
    </row>
    <row r="46" spans="1:10" ht="15" x14ac:dyDescent="0.25">
      <c r="A46" s="17">
        <f t="shared" si="2"/>
        <v>1890</v>
      </c>
      <c r="B46" s="5">
        <v>6.300000000018434</v>
      </c>
      <c r="C46" s="5">
        <f t="shared" si="3"/>
        <v>0.82837419073428298</v>
      </c>
      <c r="D46" s="322">
        <v>7.4619378642539269</v>
      </c>
      <c r="E46" s="322">
        <v>1.0012563635230565</v>
      </c>
      <c r="F46" s="5">
        <v>6.2224949221544739</v>
      </c>
      <c r="G46" s="5">
        <v>0.49716486120560144</v>
      </c>
      <c r="H46" s="321">
        <v>4.6234275643906404</v>
      </c>
      <c r="I46" s="31">
        <v>0.22339843424172443</v>
      </c>
      <c r="J46" s="27"/>
    </row>
    <row r="47" spans="1:10" ht="15" x14ac:dyDescent="0.25">
      <c r="A47" s="17">
        <f t="shared" si="2"/>
        <v>1891</v>
      </c>
      <c r="B47" s="5">
        <v>6.7100000000102789</v>
      </c>
      <c r="C47" s="5">
        <f t="shared" si="3"/>
        <v>0.8401512321694673</v>
      </c>
      <c r="D47" s="322">
        <v>7.475631376047696</v>
      </c>
      <c r="E47" s="322">
        <v>0.97707336610567286</v>
      </c>
      <c r="F47" s="5">
        <v>6.5486587150597906</v>
      </c>
      <c r="G47" s="5">
        <v>0.54429122511732209</v>
      </c>
      <c r="H47" s="321">
        <v>4.6487098838640382</v>
      </c>
      <c r="I47" s="31">
        <v>0.22268141202081432</v>
      </c>
      <c r="J47" s="27"/>
    </row>
    <row r="48" spans="1:10" ht="15" x14ac:dyDescent="0.25">
      <c r="A48" s="17">
        <f t="shared" si="2"/>
        <v>1892</v>
      </c>
      <c r="B48" s="5">
        <v>7.0600000000113354</v>
      </c>
      <c r="C48" s="5">
        <f t="shared" si="3"/>
        <v>0.85398652585400714</v>
      </c>
      <c r="D48" s="322">
        <v>7.3477603176715558</v>
      </c>
      <c r="E48" s="322">
        <v>0.9644304607496863</v>
      </c>
      <c r="F48" s="5">
        <v>6.0335495675427646</v>
      </c>
      <c r="G48" s="5">
        <v>0.53932967398597131</v>
      </c>
      <c r="H48" s="321">
        <v>4.5775512989333365</v>
      </c>
      <c r="I48" s="31">
        <v>0.22341269921668561</v>
      </c>
      <c r="J48" s="27"/>
    </row>
    <row r="49" spans="1:10" ht="15" x14ac:dyDescent="0.25">
      <c r="A49" s="17">
        <f t="shared" si="2"/>
        <v>1893</v>
      </c>
      <c r="B49" s="5">
        <v>7.1300000000142694</v>
      </c>
      <c r="C49" s="5">
        <f t="shared" si="3"/>
        <v>0.87901885746797148</v>
      </c>
      <c r="D49" s="322">
        <v>7.4292963773033867</v>
      </c>
      <c r="E49" s="322">
        <v>0.98293297136938718</v>
      </c>
      <c r="F49" s="5">
        <v>5.9159832360928108</v>
      </c>
      <c r="G49" s="5">
        <v>0.54857424603578142</v>
      </c>
      <c r="H49" s="321">
        <v>4.75339589043634</v>
      </c>
      <c r="I49" s="31">
        <v>0.22577971107644937</v>
      </c>
      <c r="J49" s="27"/>
    </row>
    <row r="50" spans="1:10" ht="15" x14ac:dyDescent="0.25">
      <c r="A50" s="17">
        <f t="shared" si="2"/>
        <v>1894</v>
      </c>
      <c r="B50" s="5">
        <v>6.7800000000031053</v>
      </c>
      <c r="C50" s="5">
        <f t="shared" si="3"/>
        <v>0.8958621638771862</v>
      </c>
      <c r="D50" s="322">
        <v>7.7217605826037419</v>
      </c>
      <c r="E50" s="322">
        <v>0.98328453362214763</v>
      </c>
      <c r="F50" s="5">
        <v>5.9968304016006444</v>
      </c>
      <c r="G50" s="5">
        <v>0.57470129438996842</v>
      </c>
      <c r="H50" s="321">
        <v>5.0853811985888884</v>
      </c>
      <c r="I50" s="31">
        <v>0.2596771576087209</v>
      </c>
      <c r="J50" s="27"/>
    </row>
    <row r="51" spans="1:10" ht="15" x14ac:dyDescent="0.25">
      <c r="A51" s="17">
        <f t="shared" si="2"/>
        <v>1895</v>
      </c>
      <c r="B51" s="5">
        <v>6.7199999999784099</v>
      </c>
      <c r="C51" s="5">
        <f t="shared" si="3"/>
        <v>0.91612531028307131</v>
      </c>
      <c r="D51" s="322">
        <v>7.7849235255428733</v>
      </c>
      <c r="E51" s="322">
        <v>1.0117696625723376</v>
      </c>
      <c r="F51" s="5">
        <v>5.8208836932695318</v>
      </c>
      <c r="G51" s="5">
        <v>0.5684168813141719</v>
      </c>
      <c r="H51" s="321">
        <v>4.7261362065604047</v>
      </c>
      <c r="I51" s="31">
        <v>0.24563965580973091</v>
      </c>
      <c r="J51" s="27"/>
    </row>
    <row r="52" spans="1:10" ht="15" x14ac:dyDescent="0.25">
      <c r="A52" s="17">
        <f t="shared" si="2"/>
        <v>1896</v>
      </c>
      <c r="B52" s="5">
        <v>6.6499999999876884</v>
      </c>
      <c r="C52" s="5">
        <f t="shared" si="3"/>
        <v>0.90374579382339193</v>
      </c>
      <c r="D52" s="322">
        <v>7.0802226220841344</v>
      </c>
      <c r="E52" s="322">
        <v>0.92668974872034104</v>
      </c>
      <c r="F52" s="5">
        <v>5.6628482397718081</v>
      </c>
      <c r="G52" s="5">
        <v>0.54584708980992491</v>
      </c>
      <c r="H52" s="321">
        <v>5.0170528712039557</v>
      </c>
      <c r="I52" s="31">
        <v>0.26409103916985432</v>
      </c>
      <c r="J52" s="27"/>
    </row>
    <row r="53" spans="1:10" ht="15" x14ac:dyDescent="0.25">
      <c r="A53" s="17">
        <f t="shared" si="2"/>
        <v>1897</v>
      </c>
      <c r="B53" s="5">
        <v>6.7900000000127507</v>
      </c>
      <c r="C53" s="5">
        <f t="shared" si="3"/>
        <v>0.85577073495314737</v>
      </c>
      <c r="D53" s="322">
        <v>7.4720374663179392</v>
      </c>
      <c r="E53" s="322">
        <v>0.97682803993662015</v>
      </c>
      <c r="F53" s="5">
        <v>5.6360064153923801</v>
      </c>
      <c r="G53" s="5">
        <v>0.52497472194029937</v>
      </c>
      <c r="H53" s="321">
        <v>4.8602934123870494</v>
      </c>
      <c r="I53" s="31">
        <v>0.25962450938627524</v>
      </c>
      <c r="J53" s="27"/>
    </row>
    <row r="54" spans="1:10" ht="15" x14ac:dyDescent="0.25">
      <c r="A54" s="17">
        <f t="shared" si="2"/>
        <v>1898</v>
      </c>
      <c r="B54" s="5">
        <v>6.630000000016838</v>
      </c>
      <c r="C54" s="5">
        <f t="shared" si="3"/>
        <v>0.77855526065516167</v>
      </c>
      <c r="D54" s="322">
        <v>6.9494178803060569</v>
      </c>
      <c r="E54" s="322">
        <v>0.93203628182361653</v>
      </c>
      <c r="F54" s="5">
        <v>5.5593312421064454</v>
      </c>
      <c r="G54" s="5">
        <v>0.49963457620544183</v>
      </c>
      <c r="H54" s="321">
        <v>4.9194843507208663</v>
      </c>
      <c r="I54" s="31">
        <v>0.25465877819217442</v>
      </c>
      <c r="J54" s="27"/>
    </row>
    <row r="55" spans="1:10" ht="15" x14ac:dyDescent="0.25">
      <c r="A55" s="17">
        <f t="shared" si="2"/>
        <v>1899</v>
      </c>
      <c r="B55" s="5">
        <v>6.5599999999673226</v>
      </c>
      <c r="C55" s="5">
        <f t="shared" si="3"/>
        <v>0.74132432929350556</v>
      </c>
      <c r="D55" s="322">
        <v>6.8390922592713004</v>
      </c>
      <c r="E55" s="322">
        <v>0.89665732618432692</v>
      </c>
      <c r="F55" s="5">
        <v>5.8339268207942059</v>
      </c>
      <c r="G55" s="5">
        <v>0.49940229594256225</v>
      </c>
      <c r="H55" s="321">
        <v>4.5975140319409498</v>
      </c>
      <c r="I55" s="31">
        <v>0.24190916435523077</v>
      </c>
      <c r="J55" s="27"/>
    </row>
    <row r="56" spans="1:10" ht="15" x14ac:dyDescent="0.25">
      <c r="A56" s="17">
        <f t="shared" si="2"/>
        <v>1900</v>
      </c>
      <c r="B56" s="5">
        <v>6.8999999999897303</v>
      </c>
      <c r="C56" s="5">
        <f t="shared" si="3"/>
        <v>0.75825863699391871</v>
      </c>
      <c r="D56" s="322">
        <v>6.9235720368908353</v>
      </c>
      <c r="E56" s="322">
        <v>0.88714291267342293</v>
      </c>
      <c r="F56" s="5">
        <v>6.1429654617285081</v>
      </c>
      <c r="G56" s="5">
        <v>0.50148551621694049</v>
      </c>
      <c r="H56" s="321">
        <v>4.6992202486895449</v>
      </c>
      <c r="I56" s="31">
        <v>0.2460399940445166</v>
      </c>
      <c r="J56" s="27"/>
    </row>
    <row r="57" spans="1:10" ht="15" x14ac:dyDescent="0.25">
      <c r="A57" s="17">
        <f t="shared" si="2"/>
        <v>1901</v>
      </c>
      <c r="B57" s="5">
        <v>7.0800000000021397</v>
      </c>
      <c r="C57" s="5">
        <f t="shared" si="3"/>
        <v>0.79308009488660058</v>
      </c>
      <c r="D57" s="322">
        <v>7.3303868337662861</v>
      </c>
      <c r="E57" s="322">
        <v>0.94765920276744231</v>
      </c>
      <c r="F57" s="5">
        <v>6.4754688146863337</v>
      </c>
      <c r="G57" s="5">
        <v>0.54786844534990764</v>
      </c>
      <c r="H57" s="321">
        <v>4.345480600003822</v>
      </c>
      <c r="I57" s="31">
        <v>0.22267331899367263</v>
      </c>
      <c r="J57" s="27"/>
    </row>
    <row r="58" spans="1:10" ht="15" x14ac:dyDescent="0.25">
      <c r="A58" s="17">
        <f t="shared" si="2"/>
        <v>1902</v>
      </c>
      <c r="B58" s="5">
        <v>7.0700000000165835</v>
      </c>
      <c r="C58" s="5">
        <f t="shared" si="3"/>
        <v>0.80239740575424889</v>
      </c>
      <c r="D58" s="322">
        <v>7.4806002555230462</v>
      </c>
      <c r="E58" s="322">
        <v>0.97802923403401842</v>
      </c>
      <c r="F58" s="5">
        <v>6.3406297039531916</v>
      </c>
      <c r="G58" s="5">
        <v>0.57476166583119781</v>
      </c>
      <c r="H58" s="321">
        <v>4.388174323705246</v>
      </c>
      <c r="I58" s="31">
        <v>0.21840133661219946</v>
      </c>
      <c r="J58" s="27"/>
    </row>
    <row r="59" spans="1:10" ht="15" x14ac:dyDescent="0.25">
      <c r="A59" s="17">
        <f t="shared" si="2"/>
        <v>1903</v>
      </c>
      <c r="B59" s="5">
        <v>7.3399999999853716</v>
      </c>
      <c r="C59" s="5">
        <f t="shared" si="3"/>
        <v>0.81075438629093233</v>
      </c>
      <c r="D59" s="322">
        <v>7.4258707623700504</v>
      </c>
      <c r="E59" s="322">
        <v>0.93147168457730189</v>
      </c>
      <c r="F59" s="5">
        <v>6.0379532163869643</v>
      </c>
      <c r="G59" s="5">
        <v>0.5537426900584318</v>
      </c>
      <c r="H59" s="321">
        <v>4.4382380244605226</v>
      </c>
      <c r="I59" s="31">
        <v>0.21923333735954764</v>
      </c>
      <c r="J59" s="27"/>
    </row>
    <row r="60" spans="1:10" ht="15" x14ac:dyDescent="0.25">
      <c r="A60" s="17">
        <f t="shared" si="2"/>
        <v>1904</v>
      </c>
      <c r="B60" s="5">
        <v>7.4499999999730138</v>
      </c>
      <c r="C60" s="5">
        <f t="shared" si="3"/>
        <v>0.82201508424407854</v>
      </c>
      <c r="D60" s="322">
        <v>7.4329168067314502</v>
      </c>
      <c r="E60" s="322">
        <v>0.9135772680278571</v>
      </c>
      <c r="F60" s="5">
        <v>5.9877637483748867</v>
      </c>
      <c r="G60" s="5">
        <v>0.55261030744105943</v>
      </c>
      <c r="H60" s="321">
        <v>4.4443696226349561</v>
      </c>
      <c r="I60" s="31">
        <v>0.22190462368475203</v>
      </c>
      <c r="J60" s="27"/>
    </row>
    <row r="61" spans="1:10" ht="15" x14ac:dyDescent="0.25">
      <c r="A61" s="17">
        <f t="shared" si="2"/>
        <v>1905</v>
      </c>
      <c r="B61" s="5">
        <v>7.2000000000208866</v>
      </c>
      <c r="C61" s="5">
        <f t="shared" si="3"/>
        <v>0.8021608005226879</v>
      </c>
      <c r="D61" s="322">
        <v>7.3047398364269513</v>
      </c>
      <c r="E61" s="322">
        <v>0.90619602915366715</v>
      </c>
      <c r="F61" s="5">
        <v>5.8569581965309458</v>
      </c>
      <c r="G61" s="5">
        <v>0.53478451953136208</v>
      </c>
      <c r="H61" s="321">
        <v>4.2343042889314102</v>
      </c>
      <c r="I61" s="31">
        <v>0.2126501176131049</v>
      </c>
      <c r="J61" s="27"/>
    </row>
    <row r="62" spans="1:10" ht="15" x14ac:dyDescent="0.25">
      <c r="A62" s="17">
        <f t="shared" si="2"/>
        <v>1906</v>
      </c>
      <c r="B62" s="5">
        <v>6.9099999999817072</v>
      </c>
      <c r="C62" s="5">
        <f t="shared" si="3"/>
        <v>0.76326363763111904</v>
      </c>
      <c r="D62" s="322">
        <v>7.5653723941262054</v>
      </c>
      <c r="E62" s="322">
        <v>0.91316574972565079</v>
      </c>
      <c r="F62" s="5">
        <v>6.0078198582308531</v>
      </c>
      <c r="G62" s="5">
        <v>0.53933475437613465</v>
      </c>
      <c r="H62" s="321">
        <v>4.2283037559927026</v>
      </c>
      <c r="I62" s="31">
        <v>0.20840691407680428</v>
      </c>
      <c r="J62" s="27"/>
    </row>
    <row r="63" spans="1:10" ht="15" x14ac:dyDescent="0.25">
      <c r="A63" s="17">
        <f t="shared" si="2"/>
        <v>1907</v>
      </c>
      <c r="B63" s="5">
        <v>6.7500000000063025</v>
      </c>
      <c r="C63" s="5">
        <f t="shared" si="3"/>
        <v>0.73949707022293309</v>
      </c>
      <c r="D63" s="322">
        <v>6.9230687922942353</v>
      </c>
      <c r="E63" s="322">
        <v>0.81624049407390775</v>
      </c>
      <c r="F63" s="5">
        <v>5.9896446606003604</v>
      </c>
      <c r="G63" s="5">
        <v>0.52882042212453495</v>
      </c>
      <c r="H63" s="321">
        <v>4.508979178208806</v>
      </c>
      <c r="I63" s="31">
        <v>0.21721456753775797</v>
      </c>
      <c r="J63" s="27"/>
    </row>
    <row r="64" spans="1:10" ht="15" x14ac:dyDescent="0.25">
      <c r="A64" s="17">
        <f t="shared" si="2"/>
        <v>1908</v>
      </c>
      <c r="B64" s="5">
        <v>7.1699999999951229</v>
      </c>
      <c r="C64" s="5">
        <f t="shared" si="3"/>
        <v>0.75744618751154869</v>
      </c>
      <c r="D64" s="322">
        <v>7.1240385502378976</v>
      </c>
      <c r="E64" s="322">
        <v>0.82360231485138236</v>
      </c>
      <c r="F64" s="5">
        <v>6.2572030141707851</v>
      </c>
      <c r="G64" s="5">
        <v>0.5899822695033714</v>
      </c>
      <c r="H64" s="321">
        <v>4.9152989230894599</v>
      </c>
      <c r="I64" s="31">
        <v>0.25064113299141821</v>
      </c>
      <c r="J64" s="27"/>
    </row>
    <row r="65" spans="1:10" ht="15" x14ac:dyDescent="0.25">
      <c r="A65" s="17">
        <f t="shared" si="2"/>
        <v>1909</v>
      </c>
      <c r="B65" s="5">
        <v>7.189999999972672</v>
      </c>
      <c r="C65" s="5">
        <f t="shared" si="3"/>
        <v>0.74818918535487744</v>
      </c>
      <c r="D65" s="322">
        <v>7.0518818908534433</v>
      </c>
      <c r="E65" s="322">
        <v>0.82644005157565825</v>
      </c>
      <c r="F65" s="5">
        <v>6.0274485011368206</v>
      </c>
      <c r="G65" s="5">
        <v>0.61874656611528911</v>
      </c>
      <c r="H65" s="321">
        <v>4.6106530249213318</v>
      </c>
      <c r="I65" s="31">
        <v>0.23245551982959947</v>
      </c>
      <c r="J65" s="27"/>
    </row>
    <row r="66" spans="1:10" ht="15" x14ac:dyDescent="0.25">
      <c r="A66" s="17">
        <v>1910</v>
      </c>
      <c r="B66" s="5">
        <v>7.0300000000294798</v>
      </c>
      <c r="C66" s="5">
        <f t="shared" si="3"/>
        <v>0.72176158578853555</v>
      </c>
      <c r="D66" s="322">
        <v>7.5377305363742106</v>
      </c>
      <c r="E66" s="322">
        <v>0.86858656535014145</v>
      </c>
      <c r="F66" s="321">
        <v>6.0806950569303204</v>
      </c>
      <c r="G66" s="321">
        <v>0.63097040303692731</v>
      </c>
      <c r="H66" s="321">
        <v>4.4945588052683929</v>
      </c>
      <c r="I66" s="31">
        <v>0.23030842128713788</v>
      </c>
      <c r="J66" s="27"/>
    </row>
    <row r="67" spans="1:10" ht="15" x14ac:dyDescent="0.25">
      <c r="A67" s="17">
        <f t="shared" ref="A67:A98" si="4">A66+1</f>
        <v>1911</v>
      </c>
      <c r="B67" s="5">
        <v>6.8300000000029524</v>
      </c>
      <c r="C67" s="5">
        <f t="shared" si="3"/>
        <v>0.69605735952155623</v>
      </c>
      <c r="D67" s="322">
        <v>6.993598288736548</v>
      </c>
      <c r="E67" s="322">
        <v>0.77611636686083796</v>
      </c>
      <c r="F67" s="5">
        <v>6.0475832759453478</v>
      </c>
      <c r="G67" s="5">
        <v>0.61708017722786357</v>
      </c>
      <c r="H67" s="321">
        <v>4.8746655097572598</v>
      </c>
      <c r="I67" s="31">
        <v>0.23493337570172265</v>
      </c>
      <c r="J67" s="27"/>
    </row>
    <row r="68" spans="1:10" ht="15" x14ac:dyDescent="0.25">
      <c r="A68" s="17">
        <f t="shared" si="4"/>
        <v>1912</v>
      </c>
      <c r="B68" s="5">
        <v>6.7999999999837328</v>
      </c>
      <c r="C68" s="5">
        <f t="shared" si="3"/>
        <v>0.6716640479846544</v>
      </c>
      <c r="D68" s="322">
        <v>6.4100098403730401</v>
      </c>
      <c r="E68" s="322">
        <v>0.71552521162726301</v>
      </c>
      <c r="F68" s="5">
        <v>5.9779032048732557</v>
      </c>
      <c r="G68" s="5">
        <v>0.60302971324813326</v>
      </c>
      <c r="H68" s="321">
        <v>4.8573819825888238</v>
      </c>
      <c r="I68" s="31">
        <v>0.22816691916307064</v>
      </c>
      <c r="J68" s="27"/>
    </row>
    <row r="69" spans="1:10" ht="15" x14ac:dyDescent="0.25">
      <c r="A69" s="17">
        <f t="shared" si="4"/>
        <v>1913</v>
      </c>
      <c r="B69" s="5">
        <v>6.5999999999677419</v>
      </c>
      <c r="C69" s="5">
        <f t="shared" si="3"/>
        <v>0.65361565634832042</v>
      </c>
      <c r="D69" s="322">
        <v>6.7220189650543762</v>
      </c>
      <c r="E69" s="322">
        <v>0.73908760206710977</v>
      </c>
      <c r="F69" s="5">
        <v>6.2315708665119294</v>
      </c>
      <c r="G69" s="5">
        <v>0.62274253910285604</v>
      </c>
      <c r="H69" s="321">
        <v>4.6919507666628029</v>
      </c>
      <c r="I69" s="31">
        <v>0.22623640314953428</v>
      </c>
      <c r="J69" s="27"/>
    </row>
    <row r="70" spans="1:10" ht="15" x14ac:dyDescent="0.25">
      <c r="A70" s="17">
        <f t="shared" si="4"/>
        <v>1914</v>
      </c>
      <c r="B70" s="5">
        <v>5.4799999999947566</v>
      </c>
      <c r="C70" s="5">
        <f t="shared" si="3"/>
        <v>0.71104013836438973</v>
      </c>
      <c r="D70" s="322">
        <v>6.8258179505654839</v>
      </c>
      <c r="E70" s="322">
        <v>0.86605057253352091</v>
      </c>
      <c r="F70" s="5">
        <v>5.9656201016361354</v>
      </c>
      <c r="G70" s="5">
        <v>0.68772316620844975</v>
      </c>
      <c r="H70" s="321">
        <v>5.1977750836957686</v>
      </c>
      <c r="I70" s="31">
        <v>0.26386919928885477</v>
      </c>
      <c r="J70" s="27"/>
    </row>
    <row r="71" spans="1:10" ht="15" x14ac:dyDescent="0.25">
      <c r="A71" s="17">
        <f t="shared" si="4"/>
        <v>1915</v>
      </c>
      <c r="B71" s="5">
        <v>4.5100000000043945</v>
      </c>
      <c r="C71" s="5">
        <f t="shared" si="3"/>
        <v>0.8853564892239707</v>
      </c>
      <c r="D71" s="322">
        <v>6.9339247949692222</v>
      </c>
      <c r="E71" s="322">
        <v>0.96472022218947129</v>
      </c>
      <c r="F71" s="5">
        <v>5.7021927261679517</v>
      </c>
      <c r="G71" s="5">
        <v>0.81039228365146132</v>
      </c>
      <c r="H71" s="321">
        <v>5.4415492971977377</v>
      </c>
      <c r="I71" s="31">
        <v>0.27750894618657473</v>
      </c>
      <c r="J71" s="27"/>
    </row>
    <row r="72" spans="1:10" ht="15" x14ac:dyDescent="0.25">
      <c r="A72" s="17">
        <f t="shared" si="4"/>
        <v>1916</v>
      </c>
      <c r="B72" s="5">
        <v>3.9200000000016786</v>
      </c>
      <c r="C72" s="5">
        <f t="shared" si="3"/>
        <v>1.2023754118251255</v>
      </c>
      <c r="D72" s="322">
        <v>5.782581496506042</v>
      </c>
      <c r="E72" s="322">
        <v>1.115296918096198</v>
      </c>
      <c r="F72" s="5">
        <v>5.3824539917446907</v>
      </c>
      <c r="G72" s="5">
        <v>0.97951751985788515</v>
      </c>
      <c r="H72" s="321">
        <v>4.8959982365733117</v>
      </c>
      <c r="I72" s="31">
        <v>0.26570206647895966</v>
      </c>
      <c r="J72" s="27"/>
    </row>
    <row r="73" spans="1:10" ht="15" x14ac:dyDescent="0.25">
      <c r="A73" s="17">
        <f t="shared" si="4"/>
        <v>1917</v>
      </c>
      <c r="B73" s="5">
        <v>3.8500000000018137</v>
      </c>
      <c r="C73" s="5">
        <f t="shared" si="3"/>
        <v>1.5239225220882535</v>
      </c>
      <c r="D73" s="322">
        <v>5.4224626910377864</v>
      </c>
      <c r="E73" s="322">
        <v>1.3233959001805402</v>
      </c>
      <c r="F73" s="5">
        <v>5.0573772352571869</v>
      </c>
      <c r="G73" s="5">
        <v>0.99591996520618598</v>
      </c>
      <c r="H73" s="321">
        <v>4.2679983556679613</v>
      </c>
      <c r="I73" s="31">
        <v>0.34296025923457923</v>
      </c>
      <c r="J73" s="27"/>
    </row>
    <row r="74" spans="1:10" ht="15" x14ac:dyDescent="0.25">
      <c r="A74" s="17">
        <f t="shared" si="4"/>
        <v>1918</v>
      </c>
      <c r="B74" s="5">
        <v>3.8099999999960232</v>
      </c>
      <c r="C74" s="5">
        <f t="shared" si="3"/>
        <v>1.7266639083559145</v>
      </c>
      <c r="D74" s="322">
        <v>5.6540665876307408</v>
      </c>
      <c r="E74" s="322">
        <v>1.6364678658312581</v>
      </c>
      <c r="F74" s="5">
        <v>4.7376766493464713</v>
      </c>
      <c r="G74" s="5">
        <v>1.1860775963952541</v>
      </c>
      <c r="H74" s="321">
        <v>3.6865751273437692</v>
      </c>
      <c r="I74" s="31">
        <v>0.46079672480425837</v>
      </c>
      <c r="J74" s="27"/>
    </row>
    <row r="75" spans="1:10" ht="15" x14ac:dyDescent="0.25">
      <c r="A75" s="17">
        <f t="shared" si="4"/>
        <v>1919</v>
      </c>
      <c r="B75" s="5">
        <v>3.5000000000009779</v>
      </c>
      <c r="C75" s="5">
        <f t="shared" ref="C75:C87" si="5">-A252+A$300</f>
        <v>1.7635069026444656</v>
      </c>
      <c r="D75" s="322">
        <v>4.9631467565247398</v>
      </c>
      <c r="E75" s="322">
        <v>1.7854547459903394</v>
      </c>
      <c r="F75" s="5">
        <v>4.4160594955773282</v>
      </c>
      <c r="G75" s="5">
        <v>1.1812194201481323</v>
      </c>
      <c r="H75" s="321">
        <v>3.8270983132899894</v>
      </c>
      <c r="I75" s="31">
        <v>0.50866705754334207</v>
      </c>
      <c r="J75" s="27"/>
    </row>
    <row r="76" spans="1:10" ht="15" x14ac:dyDescent="0.25">
      <c r="A76" s="17">
        <f t="shared" si="4"/>
        <v>1920</v>
      </c>
      <c r="B76" s="5">
        <v>3.2326742611352772</v>
      </c>
      <c r="C76" s="5">
        <f t="shared" si="5"/>
        <v>1.7036249630053881</v>
      </c>
      <c r="D76" s="322">
        <v>4.5611337085593524</v>
      </c>
      <c r="E76" s="322">
        <v>1.5459487347407179</v>
      </c>
      <c r="F76" s="321">
        <v>3.336913583673073</v>
      </c>
      <c r="G76" s="321">
        <v>0.49591445646282173</v>
      </c>
      <c r="H76" s="321">
        <v>3.4139161344692814</v>
      </c>
      <c r="I76" s="31">
        <v>0.42731446838128895</v>
      </c>
      <c r="J76" s="27"/>
    </row>
    <row r="77" spans="1:10" ht="15" x14ac:dyDescent="0.25">
      <c r="A77" s="17">
        <f t="shared" si="4"/>
        <v>1921</v>
      </c>
      <c r="B77" s="5">
        <v>3.8353116324222007</v>
      </c>
      <c r="C77" s="5">
        <f t="shared" si="5"/>
        <v>1.8013625793232904</v>
      </c>
      <c r="D77" s="322">
        <v>4.166420614787703</v>
      </c>
      <c r="E77" s="322">
        <v>1.7452006448340869</v>
      </c>
      <c r="F77" s="5">
        <v>2.8548298752123662</v>
      </c>
      <c r="G77" s="5">
        <v>0.4730441655304285</v>
      </c>
      <c r="H77" s="321">
        <v>4.132363003222042</v>
      </c>
      <c r="I77" s="31">
        <v>0.52047239266599188</v>
      </c>
      <c r="J77" s="27"/>
    </row>
    <row r="78" spans="1:10" ht="15" x14ac:dyDescent="0.25">
      <c r="A78" s="17">
        <f t="shared" si="4"/>
        <v>1922</v>
      </c>
      <c r="B78" s="5">
        <v>4.3129142031085479</v>
      </c>
      <c r="C78" s="5">
        <f t="shared" si="5"/>
        <v>2.1712490629862908</v>
      </c>
      <c r="D78" s="322">
        <v>3.8020664259949939</v>
      </c>
      <c r="E78" s="322">
        <v>1.8375133516167694</v>
      </c>
      <c r="F78" s="5">
        <v>2.3658944180204835</v>
      </c>
      <c r="G78" s="5">
        <v>3.2829432280561482E-2</v>
      </c>
      <c r="H78" s="321">
        <v>4.2749065308338352</v>
      </c>
      <c r="I78" s="31">
        <v>0.5086835439714239</v>
      </c>
      <c r="J78" s="27"/>
    </row>
    <row r="79" spans="1:10" ht="15" x14ac:dyDescent="0.25">
      <c r="A79" s="17">
        <f t="shared" si="4"/>
        <v>1923</v>
      </c>
      <c r="B79" s="5">
        <v>4.6620156319599868</v>
      </c>
      <c r="C79" s="5">
        <f t="shared" si="5"/>
        <v>2.2573674233221186</v>
      </c>
      <c r="D79" s="322">
        <v>3.3594723653642511</v>
      </c>
      <c r="E79" s="322">
        <v>1.7656972296073847</v>
      </c>
      <c r="F79" s="5">
        <v>2.4033798391639505</v>
      </c>
      <c r="G79" s="5">
        <v>2.5232009610885315E-9</v>
      </c>
      <c r="H79" s="321">
        <v>3.8089373864131151</v>
      </c>
      <c r="I79" s="31">
        <v>0.43232518180182727</v>
      </c>
      <c r="J79" s="27"/>
    </row>
    <row r="80" spans="1:10" ht="15" x14ac:dyDescent="0.25">
      <c r="A80" s="17">
        <f t="shared" si="4"/>
        <v>1924</v>
      </c>
      <c r="B80" s="5">
        <v>4.8230377533199364</v>
      </c>
      <c r="C80" s="5">
        <f t="shared" si="5"/>
        <v>2.2582751677772395</v>
      </c>
      <c r="D80" s="322">
        <v>3.2208125974504695</v>
      </c>
      <c r="E80" s="322">
        <v>1.5987900105413213</v>
      </c>
      <c r="F80" s="5">
        <v>2.2131004637466551</v>
      </c>
      <c r="G80" s="5">
        <v>7.2795838242804542E-2</v>
      </c>
      <c r="H80" s="321">
        <v>3.9365360593814995</v>
      </c>
      <c r="I80" s="31">
        <v>0.42877377508975806</v>
      </c>
      <c r="J80" s="27"/>
    </row>
    <row r="81" spans="1:10" ht="15" x14ac:dyDescent="0.25">
      <c r="A81" s="17">
        <f t="shared" si="4"/>
        <v>1925</v>
      </c>
      <c r="B81" s="5">
        <v>4.7459652790847198</v>
      </c>
      <c r="C81" s="5">
        <f t="shared" si="5"/>
        <v>2.1956300352541489</v>
      </c>
      <c r="D81" s="322">
        <v>2.9331990956783032</v>
      </c>
      <c r="E81" s="322">
        <v>1.4865320400688531</v>
      </c>
      <c r="F81" s="5">
        <v>2.3010674720668556</v>
      </c>
      <c r="G81" s="5">
        <v>8.4466648874713807E-2</v>
      </c>
      <c r="H81" s="321">
        <v>4.0758296420569824</v>
      </c>
      <c r="I81" s="31">
        <v>0.40854570174864124</v>
      </c>
      <c r="J81" s="27"/>
    </row>
    <row r="82" spans="1:10" ht="15" x14ac:dyDescent="0.25">
      <c r="A82" s="17">
        <f t="shared" si="4"/>
        <v>1926</v>
      </c>
      <c r="B82" s="5">
        <v>4.9579375988659535</v>
      </c>
      <c r="C82" s="5">
        <f t="shared" si="5"/>
        <v>2.1656267876368087</v>
      </c>
      <c r="D82" s="322">
        <v>3.0042481609914993</v>
      </c>
      <c r="E82" s="322">
        <v>1.2372486503107643</v>
      </c>
      <c r="F82" s="5">
        <v>2.67173178028164</v>
      </c>
      <c r="G82" s="5">
        <v>0.21569669841439182</v>
      </c>
      <c r="H82" s="321">
        <v>4.0190438731164173</v>
      </c>
      <c r="I82" s="31">
        <v>0.38101242642072514</v>
      </c>
      <c r="J82" s="27"/>
    </row>
    <row r="83" spans="1:10" ht="15" x14ac:dyDescent="0.25">
      <c r="A83" s="17">
        <f t="shared" si="4"/>
        <v>1927</v>
      </c>
      <c r="B83" s="5">
        <v>4.8752787407136671</v>
      </c>
      <c r="C83" s="5">
        <f t="shared" si="5"/>
        <v>2.2315194171715369</v>
      </c>
      <c r="D83" s="322">
        <v>3.4140949903894589</v>
      </c>
      <c r="E83" s="322">
        <v>1.2346715827046497</v>
      </c>
      <c r="F83" s="5">
        <v>2.747510387259593</v>
      </c>
      <c r="G83" s="5">
        <v>0.19563159212765124</v>
      </c>
      <c r="H83" s="321">
        <v>4.3749766429278498</v>
      </c>
      <c r="I83" s="31">
        <v>0.38673561649783428</v>
      </c>
      <c r="J83" s="27"/>
    </row>
    <row r="84" spans="1:10" ht="15" x14ac:dyDescent="0.25">
      <c r="A84" s="17">
        <f t="shared" si="4"/>
        <v>1928</v>
      </c>
      <c r="B84" s="5">
        <v>4.825449825035923</v>
      </c>
      <c r="C84" s="5">
        <f t="shared" si="5"/>
        <v>2.0967278380296168</v>
      </c>
      <c r="D84" s="322">
        <v>3.4951588343185862</v>
      </c>
      <c r="E84" s="322">
        <v>1.1368792505121761</v>
      </c>
      <c r="F84" s="5">
        <v>2.7994292717465021</v>
      </c>
      <c r="G84" s="5">
        <v>0.17850762200527928</v>
      </c>
      <c r="H84" s="321">
        <v>4.9314912947920515</v>
      </c>
      <c r="I84" s="31">
        <v>0.3798814375197106</v>
      </c>
      <c r="J84" s="27"/>
    </row>
    <row r="85" spans="1:10" ht="15" x14ac:dyDescent="0.25">
      <c r="A85" s="17">
        <f t="shared" si="4"/>
        <v>1929</v>
      </c>
      <c r="B85" s="5">
        <v>4.5271240556928483</v>
      </c>
      <c r="C85" s="5">
        <f t="shared" si="5"/>
        <v>2.0366430641972175</v>
      </c>
      <c r="D85" s="322">
        <v>3.7041053209444637</v>
      </c>
      <c r="E85" s="322">
        <v>1.0449160901121073</v>
      </c>
      <c r="F85" s="5">
        <v>3.0461071440156706</v>
      </c>
      <c r="G85" s="5">
        <v>0.22279572822596291</v>
      </c>
      <c r="H85" s="321">
        <v>4.875233108632699</v>
      </c>
      <c r="I85" s="31">
        <v>0.35670039851165547</v>
      </c>
      <c r="J85" s="27"/>
    </row>
    <row r="86" spans="1:10" ht="15" x14ac:dyDescent="0.25">
      <c r="A86" s="17">
        <f t="shared" si="4"/>
        <v>1930</v>
      </c>
      <c r="B86" s="5">
        <v>4.3986995979957619</v>
      </c>
      <c r="C86" s="5">
        <f t="shared" si="5"/>
        <v>1.9939435620556205</v>
      </c>
      <c r="D86" s="322">
        <v>3.9894134030214157</v>
      </c>
      <c r="E86" s="322">
        <v>1.0459046487181844</v>
      </c>
      <c r="F86" s="321">
        <v>3.2052214459535779</v>
      </c>
      <c r="G86" s="321">
        <v>0.28405036826351471</v>
      </c>
      <c r="H86" s="321">
        <v>4.9532966084406356</v>
      </c>
      <c r="I86" s="31">
        <v>0.41397168874938989</v>
      </c>
      <c r="J86" s="27"/>
    </row>
    <row r="87" spans="1:10" ht="15" x14ac:dyDescent="0.25">
      <c r="A87" s="17">
        <f t="shared" si="4"/>
        <v>1931</v>
      </c>
      <c r="B87" s="5">
        <v>4.8635880097728066</v>
      </c>
      <c r="C87" s="5">
        <f t="shared" si="5"/>
        <v>2.1329990694122265</v>
      </c>
      <c r="D87" s="322">
        <v>4.0389486364910576</v>
      </c>
      <c r="E87" s="322">
        <v>1.0847839241935342</v>
      </c>
      <c r="F87" s="5">
        <v>3.3662215732759933</v>
      </c>
      <c r="G87" s="5">
        <v>0.39003107311601221</v>
      </c>
      <c r="H87" s="321">
        <v>4.7851845172104737</v>
      </c>
      <c r="I87" s="31">
        <v>0.54529900210278448</v>
      </c>
      <c r="J87" s="27"/>
    </row>
    <row r="88" spans="1:10" ht="15" x14ac:dyDescent="0.25">
      <c r="A88" s="17">
        <f t="shared" si="4"/>
        <v>1932</v>
      </c>
      <c r="B88" s="5">
        <f>0.9*561.525800041339%</f>
        <v>5.0537322003720515</v>
      </c>
      <c r="C88" s="5">
        <f>0.9*(-A265+A$300)</f>
        <v>2.167194081972216</v>
      </c>
      <c r="D88" s="322">
        <v>4.4312339161456267</v>
      </c>
      <c r="E88" s="322">
        <v>1.1618648513497976</v>
      </c>
      <c r="F88" s="5">
        <v>3.4860205581798818</v>
      </c>
      <c r="G88" s="5">
        <v>0.4862948164221283</v>
      </c>
      <c r="H88" s="321">
        <v>5.0577020110165263</v>
      </c>
      <c r="I88" s="31">
        <v>0.78262792989189556</v>
      </c>
      <c r="J88" s="27"/>
    </row>
    <row r="89" spans="1:10" ht="15" x14ac:dyDescent="0.25">
      <c r="A89" s="17">
        <f t="shared" si="4"/>
        <v>1933</v>
      </c>
      <c r="B89" s="5">
        <f>0.8*607.278695998521%</f>
        <v>4.8582295679881682</v>
      </c>
      <c r="C89" s="5">
        <f>0.8*(-A266+A$300)</f>
        <v>2.0389455771036458</v>
      </c>
      <c r="D89" s="322">
        <v>4.411245256461644</v>
      </c>
      <c r="E89" s="322">
        <v>1.13076720928848</v>
      </c>
      <c r="F89" s="5">
        <v>3.3126732184685812</v>
      </c>
      <c r="G89" s="5">
        <v>0.48520957306489532</v>
      </c>
      <c r="H89" s="321">
        <v>5.4967564753909262</v>
      </c>
      <c r="I89" s="31">
        <v>0.89375184606516689</v>
      </c>
      <c r="J89" s="27"/>
    </row>
    <row r="90" spans="1:10" ht="15" x14ac:dyDescent="0.25">
      <c r="A90" s="17">
        <f t="shared" si="4"/>
        <v>1934</v>
      </c>
      <c r="B90" s="5">
        <f>0.8*608.602514239049%</f>
        <v>4.8688201139123919</v>
      </c>
      <c r="C90" s="5">
        <f>0.8*(-A267+A$300)</f>
        <v>2.0022137970782747</v>
      </c>
      <c r="D90" s="322">
        <v>4.6519109953011872</v>
      </c>
      <c r="E90" s="322">
        <v>1.2773702125767632</v>
      </c>
      <c r="F90" s="5">
        <v>3.0487643119295873</v>
      </c>
      <c r="G90" s="5">
        <v>0.44763962446301042</v>
      </c>
      <c r="H90" s="321">
        <v>5.0169753297408199</v>
      </c>
      <c r="I90" s="31">
        <v>0.80518343674466042</v>
      </c>
      <c r="J90" s="27"/>
    </row>
    <row r="91" spans="1:10" ht="15" x14ac:dyDescent="0.25">
      <c r="A91" s="17">
        <f t="shared" si="4"/>
        <v>1935</v>
      </c>
      <c r="B91" s="5">
        <f>0.8*612.549013015863%</f>
        <v>4.9003921041269045</v>
      </c>
      <c r="C91" s="5">
        <f>0.8*(-A268+A$300)</f>
        <v>1.8870836753906</v>
      </c>
      <c r="D91" s="322">
        <v>4.4244301765680847</v>
      </c>
      <c r="E91" s="322">
        <v>1.3998753545754963</v>
      </c>
      <c r="F91" s="5">
        <v>2.9049619699686837</v>
      </c>
      <c r="G91" s="5">
        <v>0.45160968815202096</v>
      </c>
      <c r="H91" s="321">
        <v>4.7827752631422538</v>
      </c>
      <c r="I91" s="31">
        <v>0.76170749961323236</v>
      </c>
      <c r="J91" s="27"/>
    </row>
    <row r="92" spans="1:10" ht="15" x14ac:dyDescent="0.25">
      <c r="A92" s="17">
        <f t="shared" si="4"/>
        <v>1936</v>
      </c>
      <c r="B92" s="5">
        <f>0.9*574.928756574413%</f>
        <v>5.1743588091697168</v>
      </c>
      <c r="C92" s="5">
        <f>0.9*(-A269+A$300)</f>
        <v>2.011419522896384</v>
      </c>
      <c r="D92" s="322">
        <v>4.1263083781106582</v>
      </c>
      <c r="E92" s="322">
        <v>1.2348127057891847</v>
      </c>
      <c r="F92" s="5">
        <v>2.7719592190505398</v>
      </c>
      <c r="G92" s="5">
        <v>0.45034550323835487</v>
      </c>
      <c r="H92" s="321">
        <v>4.9742708554239554</v>
      </c>
      <c r="I92" s="31">
        <v>0.72561254981524204</v>
      </c>
      <c r="J92" s="27"/>
    </row>
    <row r="93" spans="1:10" ht="15" x14ac:dyDescent="0.25">
      <c r="A93" s="17">
        <f t="shared" si="4"/>
        <v>1937</v>
      </c>
      <c r="B93" s="5">
        <f>0.9*509.878456002553%</f>
        <v>4.5889061040229775</v>
      </c>
      <c r="C93" s="5">
        <f t="shared" ref="C93:C122" si="6">-A270+A$300</f>
        <v>2.0706721965212971</v>
      </c>
      <c r="D93" s="322">
        <v>4.3617658544543767</v>
      </c>
      <c r="E93" s="322">
        <v>1.0375475931390112</v>
      </c>
      <c r="F93" s="5">
        <v>2.6705544819093019</v>
      </c>
      <c r="G93" s="5">
        <v>0.46429430202993532</v>
      </c>
      <c r="H93" s="321">
        <v>4.4789700727355406</v>
      </c>
      <c r="I93" s="31">
        <v>0.67192508798990835</v>
      </c>
      <c r="J93" s="27"/>
    </row>
    <row r="94" spans="1:10" ht="15" x14ac:dyDescent="0.25">
      <c r="A94" s="17">
        <f t="shared" si="4"/>
        <v>1938</v>
      </c>
      <c r="B94" s="5">
        <v>4.8261844735460846</v>
      </c>
      <c r="C94" s="5">
        <f t="shared" si="6"/>
        <v>1.9966755780703314</v>
      </c>
      <c r="D94" s="322">
        <v>4.3965427253242391</v>
      </c>
      <c r="E94" s="322">
        <v>1.0340866426352386</v>
      </c>
      <c r="F94" s="5">
        <v>2.6478701221552639</v>
      </c>
      <c r="G94" s="5">
        <v>0.46987504949526887</v>
      </c>
      <c r="H94" s="321">
        <v>4.6149423503344398</v>
      </c>
      <c r="I94" s="31">
        <v>0.75810483667806872</v>
      </c>
      <c r="J94" s="27"/>
    </row>
    <row r="95" spans="1:10" ht="15" x14ac:dyDescent="0.25">
      <c r="A95" s="17">
        <f t="shared" si="4"/>
        <v>1939</v>
      </c>
      <c r="B95" s="5">
        <v>4.7005512495531141</v>
      </c>
      <c r="C95" s="5">
        <f t="shared" si="6"/>
        <v>2.1058536072418099</v>
      </c>
      <c r="D95" s="322">
        <v>4.0055330358659269</v>
      </c>
      <c r="E95" s="322">
        <v>1.01035873619379</v>
      </c>
      <c r="F95" s="5">
        <v>2.8162654408835128</v>
      </c>
      <c r="G95" s="5">
        <v>0.48478904837726472</v>
      </c>
      <c r="H95" s="321">
        <v>4.4514929207831955</v>
      </c>
      <c r="I95" s="31">
        <v>0.7487846983834987</v>
      </c>
      <c r="J95" s="27"/>
    </row>
    <row r="96" spans="1:10" ht="15" x14ac:dyDescent="0.25">
      <c r="A96" s="17">
        <f t="shared" si="4"/>
        <v>1940</v>
      </c>
      <c r="B96" s="5">
        <v>4.3235202591539164</v>
      </c>
      <c r="C96" s="5">
        <f t="shared" si="6"/>
        <v>2.2486121916520263</v>
      </c>
      <c r="D96" s="322">
        <v>4.0219154343479486</v>
      </c>
      <c r="E96" s="322">
        <v>1.6558123978690202</v>
      </c>
      <c r="F96" s="321">
        <v>2.8724886611301321</v>
      </c>
      <c r="G96" s="321">
        <v>0.54206058494906229</v>
      </c>
      <c r="H96" s="321">
        <v>4.0810821462032125</v>
      </c>
      <c r="I96" s="31">
        <v>0.72064405094436423</v>
      </c>
      <c r="J96" s="27"/>
    </row>
    <row r="97" spans="1:10" ht="15" x14ac:dyDescent="0.25">
      <c r="A97" s="17">
        <f t="shared" si="4"/>
        <v>1941</v>
      </c>
      <c r="B97" s="5">
        <v>3.9897797624966378</v>
      </c>
      <c r="C97" s="5">
        <f t="shared" si="6"/>
        <v>2.3059336742598551</v>
      </c>
      <c r="D97" s="322">
        <v>4.3029123408396472</v>
      </c>
      <c r="E97" s="322">
        <v>1.996269497789106</v>
      </c>
      <c r="F97" s="5">
        <v>2.6318789344310343</v>
      </c>
      <c r="G97" s="5">
        <v>0.74783526314598314</v>
      </c>
      <c r="H97" s="321">
        <v>3.2341348450382603</v>
      </c>
      <c r="I97" s="31">
        <v>0.68369098068270573</v>
      </c>
      <c r="J97" s="27"/>
    </row>
    <row r="98" spans="1:10" ht="15" x14ac:dyDescent="0.25">
      <c r="A98" s="17">
        <f t="shared" si="4"/>
        <v>1942</v>
      </c>
      <c r="B98" s="5">
        <v>3.9597697027465437</v>
      </c>
      <c r="C98" s="5">
        <f t="shared" si="6"/>
        <v>2.3704634373524702</v>
      </c>
      <c r="D98" s="322">
        <v>4.2241951408381828</v>
      </c>
      <c r="E98" s="322">
        <v>2.1009564866554182</v>
      </c>
      <c r="F98" s="5">
        <v>2.6963992530739795</v>
      </c>
      <c r="G98" s="5">
        <v>1.0470977762074647</v>
      </c>
      <c r="H98" s="321">
        <v>2.6266569531743706</v>
      </c>
      <c r="I98" s="31">
        <v>0.80991866323621264</v>
      </c>
      <c r="J98" s="27"/>
    </row>
    <row r="99" spans="1:10" ht="15" x14ac:dyDescent="0.25">
      <c r="A99" s="17">
        <f t="shared" ref="A99:A130" si="7">A98+1</f>
        <v>1943</v>
      </c>
      <c r="B99" s="5">
        <v>4.0331648877928803</v>
      </c>
      <c r="C99" s="5">
        <f t="shared" si="6"/>
        <v>2.4844096032445946</v>
      </c>
      <c r="D99" s="322">
        <v>4.5418388128137339</v>
      </c>
      <c r="E99" s="322">
        <v>2.3540706956911914</v>
      </c>
      <c r="F99" s="5">
        <v>2.7870909771212147</v>
      </c>
      <c r="G99" s="5">
        <v>1.2985548903261965</v>
      </c>
      <c r="H99" s="321">
        <v>2.4418115988365106</v>
      </c>
      <c r="I99" s="31">
        <v>0.99729419893097615</v>
      </c>
      <c r="J99" s="27"/>
    </row>
    <row r="100" spans="1:10" ht="15" x14ac:dyDescent="0.25">
      <c r="A100" s="17">
        <f t="shared" si="7"/>
        <v>1944</v>
      </c>
      <c r="B100" s="5">
        <v>4.2375692293235279</v>
      </c>
      <c r="C100" s="5">
        <f t="shared" si="6"/>
        <v>2.654773998415449</v>
      </c>
      <c r="D100" s="322">
        <v>4.3961350742307426</v>
      </c>
      <c r="E100" s="322">
        <v>2.7283004510259317</v>
      </c>
      <c r="F100" s="5">
        <v>2.9620628872284862</v>
      </c>
      <c r="G100" s="5">
        <v>1.828144989035837</v>
      </c>
      <c r="H100" s="321">
        <v>2.6626491050411603</v>
      </c>
      <c r="I100" s="31">
        <v>1.1645401418560433</v>
      </c>
      <c r="J100" s="27"/>
    </row>
    <row r="101" spans="1:10" ht="15" x14ac:dyDescent="0.25">
      <c r="A101" s="17">
        <f t="shared" si="7"/>
        <v>1945</v>
      </c>
      <c r="B101" s="5">
        <v>4.6160139726598368</v>
      </c>
      <c r="C101" s="5">
        <f t="shared" si="6"/>
        <v>2.8410730611626187</v>
      </c>
      <c r="D101" s="322">
        <v>3.0340776384901704</v>
      </c>
      <c r="E101" s="322">
        <v>1.6774190893383389</v>
      </c>
      <c r="F101" s="5">
        <v>2.6048526825420142</v>
      </c>
      <c r="G101" s="5">
        <v>1.452811827210587</v>
      </c>
      <c r="H101" s="321">
        <v>3.1280144973848238</v>
      </c>
      <c r="I101" s="31">
        <v>1.3868310780359296</v>
      </c>
      <c r="J101" s="27"/>
    </row>
    <row r="102" spans="1:10" ht="15" x14ac:dyDescent="0.25">
      <c r="A102" s="17">
        <f t="shared" si="7"/>
        <v>1946</v>
      </c>
      <c r="B102" s="5">
        <v>4.7055818187855953</v>
      </c>
      <c r="C102" s="5">
        <f t="shared" si="6"/>
        <v>2.9493336743850898</v>
      </c>
      <c r="D102" s="322">
        <v>2.0557254909507341</v>
      </c>
      <c r="E102" s="322">
        <v>0.85970010311903855</v>
      </c>
      <c r="F102" s="5">
        <v>2.3512210633601534</v>
      </c>
      <c r="G102" s="5">
        <v>1.0774786653900632</v>
      </c>
      <c r="H102" s="321">
        <v>3.6682375112812724</v>
      </c>
      <c r="I102" s="31">
        <v>1.4871884972247473</v>
      </c>
      <c r="J102" s="27"/>
    </row>
    <row r="103" spans="1:10" ht="15" x14ac:dyDescent="0.25">
      <c r="A103" s="17">
        <f t="shared" si="7"/>
        <v>1947</v>
      </c>
      <c r="B103" s="5">
        <v>4.332786862668133</v>
      </c>
      <c r="C103" s="5">
        <f t="shared" si="6"/>
        <v>3.1119131585697946</v>
      </c>
      <c r="D103" s="322">
        <v>2.1089854408284934</v>
      </c>
      <c r="E103" s="322">
        <v>0.67077386868519595</v>
      </c>
      <c r="F103" s="5">
        <v>2.2303064955426044</v>
      </c>
      <c r="G103" s="5">
        <v>0.70916695860167589</v>
      </c>
      <c r="H103" s="321">
        <v>3.7171985689282803</v>
      </c>
      <c r="I103" s="31">
        <v>1.3235342624369375</v>
      </c>
      <c r="J103" s="27"/>
    </row>
    <row r="104" spans="1:10" ht="15" x14ac:dyDescent="0.25">
      <c r="A104" s="17">
        <f t="shared" si="7"/>
        <v>1948</v>
      </c>
      <c r="B104" s="5">
        <v>4.0121102468875804</v>
      </c>
      <c r="C104" s="5">
        <f t="shared" si="6"/>
        <v>2.8896360486823593</v>
      </c>
      <c r="D104" s="322">
        <v>1.8959754673960041</v>
      </c>
      <c r="E104" s="322">
        <v>0.46861880285781998</v>
      </c>
      <c r="F104" s="5">
        <v>2.1503089437890304</v>
      </c>
      <c r="G104" s="5">
        <v>0.33338126981047772</v>
      </c>
      <c r="H104" s="321">
        <v>3.568391413772102</v>
      </c>
      <c r="I104" s="31">
        <v>1.1820690431654808</v>
      </c>
      <c r="J104" s="27"/>
    </row>
    <row r="105" spans="1:10" ht="15" x14ac:dyDescent="0.25">
      <c r="A105" s="17">
        <f t="shared" si="7"/>
        <v>1949</v>
      </c>
      <c r="B105" s="5">
        <v>3.9203971654477807</v>
      </c>
      <c r="C105" s="5">
        <f t="shared" si="6"/>
        <v>2.5729276850098257</v>
      </c>
      <c r="D105" s="322">
        <v>1.7991448047588698</v>
      </c>
      <c r="E105" s="322">
        <v>0.46111670494125689</v>
      </c>
      <c r="F105" s="5">
        <v>2.0594546040982551</v>
      </c>
      <c r="G105" s="5">
        <v>0.33671508251018212</v>
      </c>
      <c r="H105" s="321">
        <v>3.7807020077340794</v>
      </c>
      <c r="I105" s="31">
        <v>1.2266865111072849</v>
      </c>
      <c r="J105" s="27"/>
    </row>
    <row r="106" spans="1:10" ht="15" x14ac:dyDescent="0.25">
      <c r="A106" s="17">
        <f t="shared" si="7"/>
        <v>1950</v>
      </c>
      <c r="B106" s="5">
        <v>3.976341974143728</v>
      </c>
      <c r="C106" s="5">
        <f t="shared" si="6"/>
        <v>2.3382543412732191</v>
      </c>
      <c r="D106" s="322">
        <v>1.8357089045461272</v>
      </c>
      <c r="E106" s="322">
        <v>0.42724995461406989</v>
      </c>
      <c r="F106" s="321">
        <v>2.0451932690569739</v>
      </c>
      <c r="G106" s="321">
        <v>0.33618845334633179</v>
      </c>
      <c r="H106" s="321">
        <v>3.5820081068178178</v>
      </c>
      <c r="I106" s="31">
        <v>1.1381371227799069</v>
      </c>
      <c r="J106" s="27"/>
    </row>
    <row r="107" spans="1:10" ht="15" x14ac:dyDescent="0.25">
      <c r="A107" s="17">
        <f t="shared" si="7"/>
        <v>1951</v>
      </c>
      <c r="B107" s="5">
        <v>3.7152645918416312</v>
      </c>
      <c r="C107" s="5">
        <f t="shared" si="6"/>
        <v>2.1628765248483695</v>
      </c>
      <c r="D107" s="322">
        <v>1.9133012084347523</v>
      </c>
      <c r="E107" s="322">
        <v>0.35570115340734881</v>
      </c>
      <c r="F107" s="5">
        <v>1.9514894828766489</v>
      </c>
      <c r="G107" s="5">
        <v>0.29078691507340598</v>
      </c>
      <c r="H107" s="321">
        <v>3.3620410021572722</v>
      </c>
      <c r="I107" s="31">
        <v>1.021002157959034</v>
      </c>
      <c r="J107" s="27"/>
    </row>
    <row r="108" spans="1:10" ht="15" x14ac:dyDescent="0.25">
      <c r="A108" s="17">
        <f t="shared" si="7"/>
        <v>1952</v>
      </c>
      <c r="B108" s="5">
        <v>3.5772749390342264</v>
      </c>
      <c r="C108" s="5">
        <f t="shared" si="6"/>
        <v>1.9783502488165867</v>
      </c>
      <c r="D108" s="322">
        <v>2.0151457993648161</v>
      </c>
      <c r="E108" s="322">
        <v>0.33481803948928862</v>
      </c>
      <c r="F108" s="5">
        <v>1.9144053994899335</v>
      </c>
      <c r="G108" s="5">
        <v>0.26759623326744941</v>
      </c>
      <c r="H108" s="321">
        <v>3.3692841352712959</v>
      </c>
      <c r="I108" s="31">
        <v>1.0124945307799176</v>
      </c>
      <c r="J108" s="27"/>
    </row>
    <row r="109" spans="1:10" ht="15" x14ac:dyDescent="0.25">
      <c r="A109" s="17">
        <f t="shared" si="7"/>
        <v>1953</v>
      </c>
      <c r="B109" s="5">
        <v>3.4236899304478436</v>
      </c>
      <c r="C109" s="5">
        <f t="shared" si="6"/>
        <v>1.9243767675139849</v>
      </c>
      <c r="D109" s="322">
        <v>2.0842040535393629</v>
      </c>
      <c r="E109" s="322">
        <v>0.3609991769104966</v>
      </c>
      <c r="F109" s="5">
        <v>1.8989684787315686</v>
      </c>
      <c r="G109" s="5">
        <v>0.24571875292737441</v>
      </c>
      <c r="H109" s="321">
        <v>3.2964238975865006</v>
      </c>
      <c r="I109" s="31">
        <v>1.0209828340198737</v>
      </c>
      <c r="J109" s="27"/>
    </row>
    <row r="110" spans="1:10" ht="15" x14ac:dyDescent="0.25">
      <c r="A110" s="17">
        <f t="shared" si="7"/>
        <v>1954</v>
      </c>
      <c r="B110" s="5">
        <v>3.346741205553641</v>
      </c>
      <c r="C110" s="5">
        <f t="shared" si="6"/>
        <v>1.8538950897347919</v>
      </c>
      <c r="D110" s="322">
        <v>2.102270358286332</v>
      </c>
      <c r="E110" s="322">
        <v>0.36379569614526336</v>
      </c>
      <c r="F110" s="5">
        <v>1.9209090633962789</v>
      </c>
      <c r="G110" s="5">
        <v>0.2310742494966346</v>
      </c>
      <c r="H110" s="321">
        <v>3.4573838664158143</v>
      </c>
      <c r="I110" s="31">
        <v>1.074930084342345</v>
      </c>
      <c r="J110" s="27"/>
    </row>
    <row r="111" spans="1:10" ht="15" x14ac:dyDescent="0.25">
      <c r="A111" s="17">
        <f t="shared" si="7"/>
        <v>1955</v>
      </c>
      <c r="B111" s="5">
        <v>3.2244605238840758</v>
      </c>
      <c r="C111" s="5">
        <f t="shared" si="6"/>
        <v>1.7089200497154764</v>
      </c>
      <c r="D111" s="322">
        <v>2.1857031329839458</v>
      </c>
      <c r="E111" s="322">
        <v>0.35027474169314826</v>
      </c>
      <c r="F111" s="5">
        <v>1.8058220130704674</v>
      </c>
      <c r="G111" s="5">
        <v>0.21323074710011508</v>
      </c>
      <c r="H111" s="321">
        <v>3.3893806922487935</v>
      </c>
      <c r="I111" s="31">
        <v>1.0209101737307387</v>
      </c>
      <c r="J111" s="27"/>
    </row>
    <row r="112" spans="1:10" ht="15" x14ac:dyDescent="0.25">
      <c r="A112" s="17">
        <f t="shared" si="7"/>
        <v>1956</v>
      </c>
      <c r="B112" s="5">
        <v>3.1451505478542874</v>
      </c>
      <c r="C112" s="5">
        <f t="shared" si="6"/>
        <v>1.5855980444295545</v>
      </c>
      <c r="D112" s="322">
        <v>2.2963262094870061</v>
      </c>
      <c r="E112" s="322">
        <v>0.34170811785177296</v>
      </c>
      <c r="F112" s="5">
        <v>1.7386134953944004</v>
      </c>
      <c r="G112" s="5">
        <v>0.19959876274897653</v>
      </c>
      <c r="H112" s="321">
        <v>3.420161623765158</v>
      </c>
      <c r="I112" s="31">
        <v>0.99178638072035641</v>
      </c>
      <c r="J112" s="27"/>
    </row>
    <row r="113" spans="1:10" ht="15" x14ac:dyDescent="0.25">
      <c r="A113" s="17">
        <f t="shared" si="7"/>
        <v>1957</v>
      </c>
      <c r="B113" s="5">
        <v>3.1181155753924394</v>
      </c>
      <c r="C113" s="5">
        <f t="shared" si="6"/>
        <v>1.4918390428492487</v>
      </c>
      <c r="D113" s="322">
        <v>2.3632633150476203</v>
      </c>
      <c r="E113" s="322">
        <v>0.33452007740306583</v>
      </c>
      <c r="F113" s="5">
        <v>1.737259250202319</v>
      </c>
      <c r="G113" s="5">
        <v>0.1885322149794709</v>
      </c>
      <c r="H113" s="321">
        <v>3.4137251391649479</v>
      </c>
      <c r="I113" s="31">
        <v>0.9863989567670538</v>
      </c>
      <c r="J113" s="27"/>
    </row>
    <row r="114" spans="1:10" ht="15" x14ac:dyDescent="0.25">
      <c r="A114" s="17">
        <f t="shared" si="7"/>
        <v>1958</v>
      </c>
      <c r="B114" s="5">
        <v>3.1223107858740549</v>
      </c>
      <c r="C114" s="5">
        <f t="shared" si="6"/>
        <v>1.446361207320106</v>
      </c>
      <c r="D114" s="322">
        <v>2.5062469330427852</v>
      </c>
      <c r="E114" s="322">
        <v>0.325199338211343</v>
      </c>
      <c r="F114" s="5">
        <v>1.8205396847732229</v>
      </c>
      <c r="G114" s="5">
        <v>0.18297347733828162</v>
      </c>
      <c r="H114" s="321">
        <v>3.5880245839156193</v>
      </c>
      <c r="I114" s="31">
        <v>1.041049118633359</v>
      </c>
      <c r="J114" s="27"/>
    </row>
    <row r="115" spans="1:10" ht="15" x14ac:dyDescent="0.25">
      <c r="A115" s="17">
        <f t="shared" si="7"/>
        <v>1959</v>
      </c>
      <c r="B115" s="5">
        <v>3.1413916994401703</v>
      </c>
      <c r="C115" s="5">
        <f t="shared" si="6"/>
        <v>1.4185652199018173</v>
      </c>
      <c r="D115" s="322">
        <v>2.6432701425470979</v>
      </c>
      <c r="E115" s="322">
        <v>0.32692544707291743</v>
      </c>
      <c r="F115" s="5">
        <v>1.870925309613632</v>
      </c>
      <c r="G115" s="5">
        <v>0.17634509977845503</v>
      </c>
      <c r="H115" s="321">
        <v>3.5120821217007454</v>
      </c>
      <c r="I115" s="31">
        <v>1.0096008479028304</v>
      </c>
      <c r="J115" s="27"/>
    </row>
    <row r="116" spans="1:10" ht="15" x14ac:dyDescent="0.25">
      <c r="A116" s="17">
        <f t="shared" si="7"/>
        <v>1960</v>
      </c>
      <c r="B116" s="5">
        <v>3.1363819030310842</v>
      </c>
      <c r="C116" s="5">
        <f t="shared" si="6"/>
        <v>1.3603450391114542</v>
      </c>
      <c r="D116" s="322">
        <v>2.6284867009322817</v>
      </c>
      <c r="E116" s="322">
        <v>0.30208403264845807</v>
      </c>
      <c r="F116" s="321">
        <v>1.9393542148176646</v>
      </c>
      <c r="G116" s="321">
        <v>0.16620825817716525</v>
      </c>
      <c r="H116" s="321">
        <v>3.5011028777099145</v>
      </c>
      <c r="I116" s="31">
        <v>1.0087812448148819</v>
      </c>
      <c r="J116" s="27"/>
    </row>
    <row r="117" spans="1:10" ht="15" x14ac:dyDescent="0.25">
      <c r="A117" s="17">
        <f t="shared" si="7"/>
        <v>1961</v>
      </c>
      <c r="B117" s="5">
        <v>3.1750400613841685</v>
      </c>
      <c r="C117" s="5">
        <f t="shared" si="6"/>
        <v>1.2920452142700471</v>
      </c>
      <c r="D117" s="322">
        <v>2.7166809367485842</v>
      </c>
      <c r="E117" s="322">
        <v>0.28091864432082181</v>
      </c>
      <c r="F117" s="5">
        <v>2.0847878656277725</v>
      </c>
      <c r="G117" s="5">
        <v>0.16083081889864392</v>
      </c>
      <c r="H117" s="321">
        <v>3.586586405369093</v>
      </c>
      <c r="I117" s="31">
        <v>1.0204241878448264</v>
      </c>
      <c r="J117" s="27"/>
    </row>
    <row r="118" spans="1:10" ht="15" x14ac:dyDescent="0.25">
      <c r="A118" s="17">
        <f t="shared" si="7"/>
        <v>1962</v>
      </c>
      <c r="B118" s="5">
        <v>3.2762151277139027</v>
      </c>
      <c r="C118" s="5">
        <f t="shared" si="6"/>
        <v>1.2858421072274462</v>
      </c>
      <c r="D118" s="322">
        <v>2.7342140040044414</v>
      </c>
      <c r="E118" s="322">
        <v>0.25105121304806011</v>
      </c>
      <c r="F118" s="5">
        <v>2.1735718323885824</v>
      </c>
      <c r="G118" s="5">
        <v>0.15697941315976657</v>
      </c>
      <c r="H118" s="321">
        <v>3.5201930214286392</v>
      </c>
      <c r="I118" s="31">
        <v>0.99249773394196483</v>
      </c>
      <c r="J118" s="27"/>
    </row>
    <row r="119" spans="1:10" ht="15" x14ac:dyDescent="0.25">
      <c r="A119" s="17">
        <f t="shared" si="7"/>
        <v>1963</v>
      </c>
      <c r="B119" s="5">
        <v>3.3476354964739121</v>
      </c>
      <c r="C119" s="5">
        <f t="shared" si="6"/>
        <v>1.2770174740304745</v>
      </c>
      <c r="D119" s="322">
        <v>2.7807532423211203</v>
      </c>
      <c r="E119" s="322">
        <v>0.23007331209358967</v>
      </c>
      <c r="F119" s="5">
        <v>2.3000421510485527</v>
      </c>
      <c r="G119" s="5">
        <v>0.1622373861449016</v>
      </c>
      <c r="H119" s="321">
        <v>3.4562915513890689</v>
      </c>
      <c r="I119" s="31">
        <v>0.97705991161122263</v>
      </c>
      <c r="J119" s="27"/>
    </row>
    <row r="120" spans="1:10" ht="15" x14ac:dyDescent="0.25">
      <c r="A120" s="17">
        <f t="shared" si="7"/>
        <v>1964</v>
      </c>
      <c r="B120" s="5">
        <v>3.2162755741828746</v>
      </c>
      <c r="C120" s="5">
        <f t="shared" si="6"/>
        <v>1.2337309716638121</v>
      </c>
      <c r="D120" s="322">
        <v>2.8109929705742966</v>
      </c>
      <c r="E120" s="322">
        <v>0.21076698775684008</v>
      </c>
      <c r="F120" s="5">
        <v>2.330802802456982</v>
      </c>
      <c r="G120" s="5">
        <v>0.16384302433492109</v>
      </c>
      <c r="H120" s="321">
        <v>3.4304249101187962</v>
      </c>
      <c r="I120" s="31">
        <v>0.95498964686664101</v>
      </c>
      <c r="J120" s="27"/>
    </row>
    <row r="121" spans="1:10" ht="15" x14ac:dyDescent="0.25">
      <c r="A121" s="17">
        <f t="shared" si="7"/>
        <v>1965</v>
      </c>
      <c r="B121" s="5">
        <v>3.1170402081021176</v>
      </c>
      <c r="C121" s="5">
        <f t="shared" si="6"/>
        <v>1.1642480998484888</v>
      </c>
      <c r="D121" s="322">
        <v>2.8888253696794637</v>
      </c>
      <c r="E121" s="322">
        <v>0.19016306195085042</v>
      </c>
      <c r="F121" s="5">
        <v>2.3549148777090263</v>
      </c>
      <c r="G121" s="5">
        <v>0.16770888752396848</v>
      </c>
      <c r="H121" s="321">
        <v>3.4116823239467551</v>
      </c>
      <c r="I121" s="31">
        <v>0.92374522077968779</v>
      </c>
      <c r="J121" s="27"/>
    </row>
    <row r="122" spans="1:10" ht="15" x14ac:dyDescent="0.25">
      <c r="A122" s="17">
        <f t="shared" si="7"/>
        <v>1966</v>
      </c>
      <c r="B122" s="5">
        <v>3.1203745010672148</v>
      </c>
      <c r="C122" s="5">
        <f t="shared" si="6"/>
        <v>1.120423485500238</v>
      </c>
      <c r="D122" s="322">
        <v>2.9600306111504762</v>
      </c>
      <c r="E122" s="322">
        <v>0.16779451433917966</v>
      </c>
      <c r="F122" s="5">
        <v>2.4431534594115094</v>
      </c>
      <c r="G122" s="5">
        <v>0.17615297111000841</v>
      </c>
      <c r="H122" s="321">
        <v>3.2896701280367067</v>
      </c>
      <c r="I122" s="31">
        <v>0.89060742608913501</v>
      </c>
      <c r="J122" s="27"/>
    </row>
    <row r="123" spans="1:10" ht="15" x14ac:dyDescent="0.25">
      <c r="A123" s="17">
        <f t="shared" si="7"/>
        <v>1967</v>
      </c>
      <c r="B123" s="5">
        <v>3.1129524430760687</v>
      </c>
      <c r="C123" s="5">
        <v>1.1178070536879554</v>
      </c>
      <c r="D123" s="322">
        <v>3.0436628139244313</v>
      </c>
      <c r="E123" s="322">
        <v>0.16077293799902262</v>
      </c>
      <c r="F123" s="5">
        <v>2.67631567942085</v>
      </c>
      <c r="G123" s="5">
        <v>0.19852981447531318</v>
      </c>
      <c r="H123" s="321">
        <v>3.323370304798575</v>
      </c>
      <c r="I123" s="31">
        <v>0.89211970392593265</v>
      </c>
      <c r="J123" s="27"/>
    </row>
    <row r="124" spans="1:10" ht="15" x14ac:dyDescent="0.25">
      <c r="A124" s="17">
        <f t="shared" si="7"/>
        <v>1968</v>
      </c>
      <c r="B124" s="5">
        <v>2.9919498213579421</v>
      </c>
      <c r="C124" s="5">
        <v>1.0750957291677099</v>
      </c>
      <c r="D124" s="322">
        <v>3.149802921412078</v>
      </c>
      <c r="E124" s="322">
        <v>0.16256752019651502</v>
      </c>
      <c r="F124" s="5">
        <v>2.7164813985946772</v>
      </c>
      <c r="G124" s="5">
        <v>0.20840996544499257</v>
      </c>
      <c r="H124" s="321">
        <v>3.3939507541516636</v>
      </c>
      <c r="I124" s="31">
        <v>0.86868918307553755</v>
      </c>
      <c r="J124" s="27"/>
    </row>
    <row r="125" spans="1:10" ht="15" x14ac:dyDescent="0.25">
      <c r="A125" s="17">
        <f t="shared" si="7"/>
        <v>1969</v>
      </c>
      <c r="B125" s="5">
        <v>2.9575692005396985</v>
      </c>
      <c r="C125" s="5">
        <v>1.0146835664943992</v>
      </c>
      <c r="D125" s="322">
        <v>3.1622605429080415</v>
      </c>
      <c r="E125" s="322">
        <v>0.14907563319665193</v>
      </c>
      <c r="F125" s="5">
        <v>2.6442760651960033</v>
      </c>
      <c r="G125" s="5">
        <v>0.19691036012933494</v>
      </c>
      <c r="H125" s="321">
        <v>3.3283651959356368</v>
      </c>
      <c r="I125" s="31">
        <v>0.85126817114458486</v>
      </c>
      <c r="J125" s="27"/>
    </row>
    <row r="126" spans="1:10" ht="15" x14ac:dyDescent="0.25">
      <c r="A126" s="17">
        <f t="shared" si="7"/>
        <v>1970</v>
      </c>
      <c r="B126" s="5">
        <v>2.885828256341298</v>
      </c>
      <c r="C126" s="5">
        <v>0.90800648265212869</v>
      </c>
      <c r="D126" s="322">
        <v>3.1203288480821718</v>
      </c>
      <c r="E126" s="322">
        <f>51.7028408867288%-0.3</f>
        <v>0.21702840886728797</v>
      </c>
      <c r="F126" s="321">
        <v>2.5395923615253473</v>
      </c>
      <c r="G126" s="321">
        <v>0.18263376617387772</v>
      </c>
      <c r="H126" s="321">
        <v>3.2642236165975875</v>
      </c>
      <c r="I126" s="31">
        <v>0.86644127244262537</v>
      </c>
      <c r="J126" s="27"/>
    </row>
    <row r="127" spans="1:10" ht="15" x14ac:dyDescent="0.25">
      <c r="A127" s="17">
        <f t="shared" si="7"/>
        <v>1971</v>
      </c>
      <c r="B127" s="5">
        <v>2.8955958548079694</v>
      </c>
      <c r="C127" s="5">
        <v>0.87993082813207946</v>
      </c>
      <c r="D127" s="322">
        <v>3.0579120403161828</v>
      </c>
      <c r="E127" s="322">
        <f>47.9803073125884%-0.25</f>
        <v>0.22980307312588399</v>
      </c>
      <c r="F127" s="5">
        <v>2.4822329206832632</v>
      </c>
      <c r="G127" s="5">
        <v>0.18174792145005481</v>
      </c>
      <c r="H127" s="321">
        <v>3.2619856784347427</v>
      </c>
      <c r="I127" s="31">
        <v>0.87241714156876593</v>
      </c>
      <c r="J127" s="27"/>
    </row>
    <row r="128" spans="1:10" ht="15" x14ac:dyDescent="0.25">
      <c r="A128" s="17">
        <f t="shared" si="7"/>
        <v>1972</v>
      </c>
      <c r="B128" s="5">
        <v>2.9687086816372412</v>
      </c>
      <c r="C128" s="5">
        <v>0.84786994893897139</v>
      </c>
      <c r="D128" s="322">
        <v>3.0825610507204408</v>
      </c>
      <c r="E128" s="322">
        <f>44.9973160407198%-0.2</f>
        <v>0.24997316040719803</v>
      </c>
      <c r="F128" s="5">
        <v>2.5012257933099762</v>
      </c>
      <c r="G128" s="5">
        <v>0.18669642278380641</v>
      </c>
      <c r="H128" s="321">
        <v>3.3405949715927208</v>
      </c>
      <c r="I128" s="31">
        <v>0.86247614055730171</v>
      </c>
      <c r="J128" s="27"/>
    </row>
    <row r="129" spans="1:10" ht="15" x14ac:dyDescent="0.25">
      <c r="A129" s="17">
        <f t="shared" si="7"/>
        <v>1973</v>
      </c>
      <c r="B129" s="5">
        <v>2.9413482361627765</v>
      </c>
      <c r="C129" s="5">
        <v>0.76968832266881515</v>
      </c>
      <c r="D129" s="322">
        <v>3.0622248960422036</v>
      </c>
      <c r="E129" s="322">
        <f>41.4820743130457%-0.15</f>
        <v>0.264820743130457</v>
      </c>
      <c r="F129" s="5">
        <v>2.4641161219947021</v>
      </c>
      <c r="G129" s="5">
        <v>0.17945005487154225</v>
      </c>
      <c r="H129" s="321">
        <v>3.2474784891328268</v>
      </c>
      <c r="I129" s="31">
        <v>0.82021276799919485</v>
      </c>
      <c r="J129" s="27"/>
    </row>
    <row r="130" spans="1:10" ht="15" x14ac:dyDescent="0.25">
      <c r="A130" s="17">
        <f t="shared" si="7"/>
        <v>1974</v>
      </c>
      <c r="B130" s="5">
        <v>2.9999906448790457</v>
      </c>
      <c r="C130" s="5">
        <v>0.73657328213789497</v>
      </c>
      <c r="D130" s="322">
        <v>3.034182804774018</v>
      </c>
      <c r="E130" s="322">
        <f>38.2292788113735%-0.1</f>
        <v>0.28229278811373493</v>
      </c>
      <c r="F130" s="5">
        <v>2.4841885609585965</v>
      </c>
      <c r="G130" s="5">
        <v>0.18146184393648959</v>
      </c>
      <c r="H130" s="321">
        <v>3.0721345933836441</v>
      </c>
      <c r="I130" s="31">
        <v>0.81037554147685009</v>
      </c>
      <c r="J130" s="27"/>
    </row>
    <row r="131" spans="1:10" ht="15" x14ac:dyDescent="0.25">
      <c r="A131" s="17">
        <f t="shared" ref="A131:A165" si="8">A130+1</f>
        <v>1975</v>
      </c>
      <c r="B131" s="5">
        <v>2.7141491538681821</v>
      </c>
      <c r="C131" s="5">
        <v>0.69008436921604432</v>
      </c>
      <c r="D131" s="322">
        <v>3.1197210648276839</v>
      </c>
      <c r="E131" s="322">
        <f>37.7035982474526%-0.05</f>
        <v>0.32703598247452598</v>
      </c>
      <c r="F131" s="5">
        <v>2.5864185611723669</v>
      </c>
      <c r="G131" s="5">
        <v>0.21790730835268599</v>
      </c>
      <c r="H131" s="321">
        <v>3.0571383666706056</v>
      </c>
      <c r="I131" s="31">
        <v>0.83235078823014197</v>
      </c>
      <c r="J131" s="27"/>
    </row>
    <row r="132" spans="1:10" ht="15" x14ac:dyDescent="0.25">
      <c r="A132" s="17">
        <f t="shared" si="8"/>
        <v>1976</v>
      </c>
      <c r="B132" s="5">
        <v>2.5463277261625641</v>
      </c>
      <c r="C132" s="5">
        <v>0.68908919931978874</v>
      </c>
      <c r="D132" s="322">
        <v>3.0779133208014113</v>
      </c>
      <c r="E132" s="322">
        <v>0.36434223026250212</v>
      </c>
      <c r="F132" s="5">
        <v>2.5710209735206999</v>
      </c>
      <c r="G132" s="5">
        <v>0.25169500105605808</v>
      </c>
      <c r="H132" s="321">
        <v>3.1111187334196271</v>
      </c>
      <c r="I132" s="31">
        <v>0.82840528793619161</v>
      </c>
      <c r="J132" s="27"/>
    </row>
    <row r="133" spans="1:10" ht="15" x14ac:dyDescent="0.25">
      <c r="A133" s="17">
        <f t="shared" si="8"/>
        <v>1977</v>
      </c>
      <c r="B133" s="5">
        <v>2.5060510775058411</v>
      </c>
      <c r="C133" s="5">
        <v>0.71326476495051339</v>
      </c>
      <c r="D133" s="322">
        <v>3.0987335798399847</v>
      </c>
      <c r="E133" s="322">
        <v>0.35932388881433408</v>
      </c>
      <c r="F133" s="5">
        <v>2.6574116043914482</v>
      </c>
      <c r="G133" s="5">
        <v>0.27238242971137716</v>
      </c>
      <c r="H133" s="321">
        <v>3.0960105675149729</v>
      </c>
      <c r="I133" s="31">
        <v>0.80985495275747088</v>
      </c>
      <c r="J133" s="27"/>
    </row>
    <row r="134" spans="1:10" ht="15" x14ac:dyDescent="0.25">
      <c r="A134" s="17">
        <f t="shared" si="8"/>
        <v>1978</v>
      </c>
      <c r="B134" s="5">
        <v>2.5961771564203642</v>
      </c>
      <c r="C134" s="5">
        <v>0.70651681793326704</v>
      </c>
      <c r="D134" s="322">
        <v>3.1982239437189675</v>
      </c>
      <c r="E134" s="322">
        <v>0.36085129797405135</v>
      </c>
      <c r="F134" s="5">
        <v>2.7650481811571974</v>
      </c>
      <c r="G134" s="5">
        <v>0.28716221921779778</v>
      </c>
      <c r="H134" s="321">
        <v>3.0520213533874032</v>
      </c>
      <c r="I134" s="31">
        <v>0.78420157941935265</v>
      </c>
      <c r="J134" s="27"/>
    </row>
    <row r="135" spans="1:10" ht="15" x14ac:dyDescent="0.25">
      <c r="A135" s="17">
        <f t="shared" si="8"/>
        <v>1979</v>
      </c>
      <c r="B135" s="5">
        <v>2.7044696199668894</v>
      </c>
      <c r="C135" s="5">
        <v>0.63890374393859506</v>
      </c>
      <c r="D135" s="322">
        <v>3.2979958116249533</v>
      </c>
      <c r="E135" s="322">
        <v>0.36597021869714014</v>
      </c>
      <c r="F135" s="5">
        <v>2.8015648419949972</v>
      </c>
      <c r="G135" s="5">
        <v>0.29890152619934701</v>
      </c>
      <c r="H135" s="321">
        <v>3.1525464791173863</v>
      </c>
      <c r="I135" s="31">
        <v>0.76873805014038643</v>
      </c>
      <c r="J135" s="27"/>
    </row>
    <row r="136" spans="1:10" ht="15" x14ac:dyDescent="0.25">
      <c r="A136" s="17">
        <f t="shared" si="8"/>
        <v>1980</v>
      </c>
      <c r="B136" s="5">
        <v>2.7436890394914175</v>
      </c>
      <c r="C136" s="5">
        <v>0.61968587970995925</v>
      </c>
      <c r="D136" s="322">
        <v>3.3309357560655704</v>
      </c>
      <c r="E136" s="322">
        <v>0.36781532154461571</v>
      </c>
      <c r="F136" s="321">
        <v>2.8562577404393683</v>
      </c>
      <c r="G136" s="321">
        <v>0.31675599613040423</v>
      </c>
      <c r="H136" s="321">
        <v>3.3721488432614888</v>
      </c>
      <c r="I136" s="31">
        <v>0.76737120185596464</v>
      </c>
      <c r="J136" s="27"/>
    </row>
    <row r="137" spans="1:10" ht="15" x14ac:dyDescent="0.25">
      <c r="A137" s="17">
        <f t="shared" si="8"/>
        <v>1981</v>
      </c>
      <c r="B137" s="5">
        <v>2.7630976969000764</v>
      </c>
      <c r="C137" s="5">
        <v>0.61479921799961146</v>
      </c>
      <c r="D137" s="322">
        <v>3.3319020419630627</v>
      </c>
      <c r="E137" s="322">
        <v>0.36656069742670017</v>
      </c>
      <c r="F137" s="5">
        <v>2.9623881853808305</v>
      </c>
      <c r="G137" s="5">
        <v>0.35115965454249426</v>
      </c>
      <c r="H137" s="321">
        <v>3.3484836212177873</v>
      </c>
      <c r="I137" s="31">
        <v>0.74222588970215198</v>
      </c>
      <c r="J137" s="27"/>
    </row>
    <row r="138" spans="1:10" ht="15" x14ac:dyDescent="0.25">
      <c r="A138" s="17">
        <f t="shared" si="8"/>
        <v>1982</v>
      </c>
      <c r="B138" s="5">
        <v>2.7654150911443365</v>
      </c>
      <c r="C138" s="5">
        <v>0.62149121642478544</v>
      </c>
      <c r="D138" s="322">
        <v>3.2471713887800289</v>
      </c>
      <c r="E138" s="322">
        <v>0.3868098620533385</v>
      </c>
      <c r="F138" s="5">
        <v>3.0844375623110256</v>
      </c>
      <c r="G138" s="5">
        <v>0.3886080464811098</v>
      </c>
      <c r="H138" s="321">
        <v>3.4606633693636564</v>
      </c>
      <c r="I138" s="31">
        <v>0.78920189411588071</v>
      </c>
      <c r="J138" s="27"/>
    </row>
    <row r="139" spans="1:10" ht="15" x14ac:dyDescent="0.25">
      <c r="A139" s="17">
        <f t="shared" si="8"/>
        <v>1983</v>
      </c>
      <c r="B139" s="5">
        <v>2.8684513578903936</v>
      </c>
      <c r="C139" s="5">
        <v>0.64352227418216623</v>
      </c>
      <c r="D139" s="322">
        <v>3.2618966173144868</v>
      </c>
      <c r="E139" s="322">
        <v>0.41718744357002741</v>
      </c>
      <c r="F139" s="5">
        <v>3.1612814001805316</v>
      </c>
      <c r="G139" s="5">
        <v>0.41187831123682328</v>
      </c>
      <c r="H139" s="321">
        <v>3.4585722299950308</v>
      </c>
      <c r="I139" s="31">
        <v>0.82227771480861533</v>
      </c>
      <c r="J139" s="27"/>
    </row>
    <row r="140" spans="1:10" ht="15" x14ac:dyDescent="0.25">
      <c r="A140" s="17">
        <f t="shared" si="8"/>
        <v>1984</v>
      </c>
      <c r="B140" s="5">
        <v>3.0342103087402053</v>
      </c>
      <c r="C140" s="5">
        <v>0.65265089496632389</v>
      </c>
      <c r="D140" s="322">
        <v>3.2588129326101574</v>
      </c>
      <c r="E140" s="322">
        <v>0.43191365238351986</v>
      </c>
      <c r="F140" s="5">
        <v>3.2057432770672345</v>
      </c>
      <c r="G140" s="5">
        <v>0.42328402976763635</v>
      </c>
      <c r="H140" s="321">
        <v>3.3094954878468581</v>
      </c>
      <c r="I140" s="31">
        <v>0.81653848158622311</v>
      </c>
      <c r="J140" s="27"/>
    </row>
    <row r="141" spans="1:10" ht="15" x14ac:dyDescent="0.25">
      <c r="A141" s="17">
        <f t="shared" si="8"/>
        <v>1985</v>
      </c>
      <c r="B141" s="5">
        <v>3.0742656122666046</v>
      </c>
      <c r="C141" s="5">
        <v>0.64040687705019039</v>
      </c>
      <c r="D141" s="322">
        <v>3.2124361135298134</v>
      </c>
      <c r="E141" s="322">
        <v>0.45356343552089506</v>
      </c>
      <c r="F141" s="5">
        <v>3.2779235247305163</v>
      </c>
      <c r="G141" s="5">
        <v>0.4314326888599207</v>
      </c>
      <c r="H141" s="321">
        <v>3.4105160896146285</v>
      </c>
      <c r="I141" s="31">
        <v>0.86669687681233043</v>
      </c>
      <c r="J141" s="27"/>
    </row>
    <row r="142" spans="1:10" ht="15" x14ac:dyDescent="0.25">
      <c r="A142" s="17">
        <f t="shared" si="8"/>
        <v>1986</v>
      </c>
      <c r="B142" s="5">
        <v>3.3298066035957872</v>
      </c>
      <c r="C142" s="5">
        <v>0.64940789724438253</v>
      </c>
      <c r="D142" s="322">
        <v>3.2115476698937289</v>
      </c>
      <c r="E142" s="322">
        <v>0.47235602631416229</v>
      </c>
      <c r="F142" s="5">
        <v>3.3219445344684444</v>
      </c>
      <c r="G142" s="5">
        <v>0.43342917103886375</v>
      </c>
      <c r="H142" s="321">
        <v>3.6362009015437247</v>
      </c>
      <c r="I142" s="31">
        <v>0.93512550963913066</v>
      </c>
      <c r="J142" s="27"/>
    </row>
    <row r="143" spans="1:10" ht="15" x14ac:dyDescent="0.25">
      <c r="A143" s="17">
        <f t="shared" si="8"/>
        <v>1987</v>
      </c>
      <c r="B143" s="5">
        <v>3.4970116434416996</v>
      </c>
      <c r="C143" s="5">
        <v>0.62835004095630453</v>
      </c>
      <c r="D143" s="322">
        <v>3.2525175168471274</v>
      </c>
      <c r="E143" s="322">
        <v>0.49376565602214223</v>
      </c>
      <c r="F143" s="5">
        <v>3.4303527632555983</v>
      </c>
      <c r="G143" s="5">
        <v>0.4481629363205335</v>
      </c>
      <c r="H143" s="321">
        <v>3.6793181282995615</v>
      </c>
      <c r="I143" s="31">
        <v>0.95397372040439654</v>
      </c>
      <c r="J143" s="27"/>
    </row>
    <row r="144" spans="1:10" ht="15" x14ac:dyDescent="0.25">
      <c r="A144" s="17">
        <f t="shared" si="8"/>
        <v>1988</v>
      </c>
      <c r="B144" s="5">
        <v>3.7164544112274731</v>
      </c>
      <c r="C144" s="5">
        <v>0.58111758353559284</v>
      </c>
      <c r="D144" s="322">
        <v>3.2225225378760429</v>
      </c>
      <c r="E144" s="322">
        <v>0.4907347882119496</v>
      </c>
      <c r="F144" s="5">
        <v>3.4158641344019696</v>
      </c>
      <c r="G144" s="5">
        <v>0.44825873798010346</v>
      </c>
      <c r="H144" s="321">
        <v>3.6471506494926285</v>
      </c>
      <c r="I144" s="31">
        <v>0.93860582659483682</v>
      </c>
      <c r="J144" s="27"/>
    </row>
    <row r="145" spans="1:10" ht="15" x14ac:dyDescent="0.25">
      <c r="A145" s="17">
        <f t="shared" si="8"/>
        <v>1989</v>
      </c>
      <c r="B145" s="5">
        <v>3.8983174868145904</v>
      </c>
      <c r="C145" s="5">
        <v>0.51724214045930106</v>
      </c>
      <c r="D145" s="322">
        <v>3.3135072614287355</v>
      </c>
      <c r="E145" s="322">
        <v>0.49034446197823128</v>
      </c>
      <c r="F145" s="5">
        <v>3.3989814998932171</v>
      </c>
      <c r="G145" s="5">
        <v>0.43778820731227142</v>
      </c>
      <c r="H145" s="321">
        <v>3.7571950581707201</v>
      </c>
      <c r="I145" s="31">
        <v>0.9436349610991196</v>
      </c>
      <c r="J145" s="27"/>
    </row>
    <row r="146" spans="1:10" ht="15" x14ac:dyDescent="0.25">
      <c r="A146" s="17">
        <f t="shared" si="8"/>
        <v>1990</v>
      </c>
      <c r="B146" s="5">
        <v>3.8173690748529543</v>
      </c>
      <c r="C146" s="5">
        <v>0.47579200101403296</v>
      </c>
      <c r="D146" s="322">
        <v>3.344374903095892</v>
      </c>
      <c r="E146" s="322">
        <v>0.4994238087981841</v>
      </c>
      <c r="F146" s="321">
        <v>3.4228697978069644</v>
      </c>
      <c r="G146" s="321">
        <v>0.44414638470579992</v>
      </c>
      <c r="H146" s="321">
        <v>3.7635923895850416</v>
      </c>
      <c r="I146" s="31">
        <v>0.96796527895629458</v>
      </c>
      <c r="J146" s="27"/>
    </row>
    <row r="147" spans="1:10" ht="15" x14ac:dyDescent="0.25">
      <c r="A147" s="17">
        <f t="shared" si="8"/>
        <v>1991</v>
      </c>
      <c r="B147" s="5">
        <v>3.7752024462712717</v>
      </c>
      <c r="C147" s="5">
        <v>0.4740310645292331</v>
      </c>
      <c r="D147" s="322">
        <v>3.3371519480523109</v>
      </c>
      <c r="E147" s="322">
        <v>0.51951961029737292</v>
      </c>
      <c r="F147" s="5">
        <v>3.1165089516360598</v>
      </c>
      <c r="G147" s="5">
        <v>0.41436793659496318</v>
      </c>
      <c r="H147" s="321">
        <v>3.8299024738678287</v>
      </c>
      <c r="I147" s="31">
        <v>1.0173188168258909</v>
      </c>
      <c r="J147" s="27"/>
    </row>
    <row r="148" spans="1:10" ht="15" x14ac:dyDescent="0.25">
      <c r="A148" s="17">
        <f t="shared" si="8"/>
        <v>1992</v>
      </c>
      <c r="B148" s="5">
        <v>3.8005587079841248</v>
      </c>
      <c r="C148" s="5">
        <v>0.50693265588760117</v>
      </c>
      <c r="D148" s="322">
        <v>3.2737601134670582</v>
      </c>
      <c r="E148" s="322">
        <v>0.55212545068600116</v>
      </c>
      <c r="F148" s="5">
        <v>3.1407788936172474</v>
      </c>
      <c r="G148" s="5">
        <v>0.43879239582648549</v>
      </c>
      <c r="H148" s="321">
        <v>3.8186452456509583</v>
      </c>
      <c r="I148" s="31">
        <v>1.0426453847468633</v>
      </c>
      <c r="J148" s="27"/>
    </row>
    <row r="149" spans="1:10" ht="15" x14ac:dyDescent="0.25">
      <c r="A149" s="17">
        <f t="shared" si="8"/>
        <v>1993</v>
      </c>
      <c r="B149" s="5">
        <v>3.9169704851331448</v>
      </c>
      <c r="C149" s="5">
        <v>0.56828075394534827</v>
      </c>
      <c r="D149" s="322">
        <v>3.31177564010471</v>
      </c>
      <c r="E149" s="322">
        <v>0.63689307780876703</v>
      </c>
      <c r="F149" s="5">
        <v>3.2763940850248763</v>
      </c>
      <c r="G149" s="5">
        <v>0.49850884725752242</v>
      </c>
      <c r="H149" s="321">
        <v>3.8355372385875137</v>
      </c>
      <c r="I149" s="31">
        <v>1.0742462840190796</v>
      </c>
      <c r="J149" s="27"/>
    </row>
    <row r="150" spans="1:10" ht="15" x14ac:dyDescent="0.25">
      <c r="A150" s="17">
        <f t="shared" si="8"/>
        <v>1994</v>
      </c>
      <c r="B150" s="5">
        <v>3.8833265038224694</v>
      </c>
      <c r="C150" s="5">
        <v>0.61027281559711377</v>
      </c>
      <c r="D150" s="322">
        <v>3.2654670382197981</v>
      </c>
      <c r="E150" s="322">
        <v>0.685897279920475</v>
      </c>
      <c r="F150" s="5">
        <v>3.3136837627636759</v>
      </c>
      <c r="G150" s="5">
        <v>0.53061100224866975</v>
      </c>
      <c r="H150" s="321">
        <v>3.7695633918009839</v>
      </c>
      <c r="I150" s="31">
        <v>1.0570409246152344</v>
      </c>
      <c r="J150" s="27"/>
    </row>
    <row r="151" spans="1:10" ht="15" x14ac:dyDescent="0.25">
      <c r="A151" s="17">
        <f t="shared" si="8"/>
        <v>1995</v>
      </c>
      <c r="B151" s="5">
        <v>3.7599011134035698</v>
      </c>
      <c r="C151" s="5">
        <v>0.62838028578378191</v>
      </c>
      <c r="D151" s="322">
        <v>3.2467140212783203</v>
      </c>
      <c r="E151" s="322">
        <v>0.79144692864790678</v>
      </c>
      <c r="F151" s="5">
        <v>3.3378208990683849</v>
      </c>
      <c r="G151" s="5">
        <v>0.59181943217794519</v>
      </c>
      <c r="H151" s="321">
        <v>3.8322858126059702</v>
      </c>
      <c r="I151" s="31">
        <v>1.0246332872980133</v>
      </c>
      <c r="J151" s="27"/>
    </row>
    <row r="152" spans="1:10" ht="15" x14ac:dyDescent="0.25">
      <c r="A152" s="17">
        <f t="shared" si="8"/>
        <v>1996</v>
      </c>
      <c r="B152" s="5">
        <v>3.8525680707110199</v>
      </c>
      <c r="C152" s="5">
        <v>0.63840925873332743</v>
      </c>
      <c r="D152" s="322">
        <v>3.2926824191316517</v>
      </c>
      <c r="E152" s="322">
        <v>0.918380652635578</v>
      </c>
      <c r="F152" s="5">
        <v>3.4507070321055107</v>
      </c>
      <c r="G152" s="5">
        <v>0.67047091737820363</v>
      </c>
      <c r="H152" s="321">
        <v>3.9180640166042426</v>
      </c>
      <c r="I152" s="31">
        <v>0.97507943839170108</v>
      </c>
      <c r="J152" s="27"/>
    </row>
    <row r="153" spans="1:10" ht="15" x14ac:dyDescent="0.25">
      <c r="A153" s="17">
        <f t="shared" si="8"/>
        <v>1997</v>
      </c>
      <c r="B153" s="5">
        <v>4.0994364246584647</v>
      </c>
      <c r="C153" s="5">
        <v>0.6365912440050211</v>
      </c>
      <c r="D153" s="322">
        <v>3.3222621047282064</v>
      </c>
      <c r="E153" s="322">
        <v>0.95383230705547883</v>
      </c>
      <c r="F153" s="5">
        <v>3.5572940821894008</v>
      </c>
      <c r="G153" s="5">
        <v>0.69776518790357622</v>
      </c>
      <c r="H153" s="321">
        <v>4.0341888605149139</v>
      </c>
      <c r="I153" s="31">
        <v>0.91712087316542834</v>
      </c>
      <c r="J153" s="27"/>
    </row>
    <row r="154" spans="1:10" ht="15" x14ac:dyDescent="0.25">
      <c r="A154" s="17">
        <f t="shared" si="8"/>
        <v>1998</v>
      </c>
      <c r="B154" s="5">
        <v>4.4569918016064367</v>
      </c>
      <c r="C154" s="5">
        <v>0.63865179426068608</v>
      </c>
      <c r="D154" s="322">
        <v>3.3569601697231111</v>
      </c>
      <c r="E154" s="322">
        <v>0.96000065476033869</v>
      </c>
      <c r="F154" s="5">
        <v>3.6543689179808974</v>
      </c>
      <c r="G154" s="5">
        <v>0.71814718256631127</v>
      </c>
      <c r="H154" s="321">
        <v>4.2670342455088432</v>
      </c>
      <c r="I154" s="31">
        <v>0.85843247476270568</v>
      </c>
      <c r="J154" s="27"/>
    </row>
    <row r="155" spans="1:10" ht="15" x14ac:dyDescent="0.25">
      <c r="A155" s="17">
        <f t="shared" si="8"/>
        <v>1999</v>
      </c>
      <c r="B155" s="5">
        <v>4.7618520549713734</v>
      </c>
      <c r="C155" s="5">
        <v>0.6147574971246369</v>
      </c>
      <c r="D155" s="322">
        <v>3.5488350170943672</v>
      </c>
      <c r="E155" s="322">
        <v>0.940765991448133</v>
      </c>
      <c r="F155" s="5">
        <v>3.7538007190834626</v>
      </c>
      <c r="G155" s="5">
        <v>0.72695730130261915</v>
      </c>
      <c r="H155" s="321">
        <v>4.5482379596253955</v>
      </c>
      <c r="I155" s="31">
        <v>0.80382370741009757</v>
      </c>
      <c r="J155" s="27"/>
    </row>
    <row r="156" spans="1:10" ht="15" x14ac:dyDescent="0.25">
      <c r="A156" s="17">
        <f t="shared" si="8"/>
        <v>2000</v>
      </c>
      <c r="B156" s="5">
        <v>4.9667020216282118</v>
      </c>
      <c r="C156" s="5">
        <v>0.59732172837833986</v>
      </c>
      <c r="D156" s="322">
        <v>3.7278867504667756</v>
      </c>
      <c r="E156" s="322">
        <v>0.90411276116263983</v>
      </c>
      <c r="F156" s="321">
        <v>3.801156710872565</v>
      </c>
      <c r="G156" s="321">
        <v>0.71742388705503923</v>
      </c>
      <c r="H156" s="321">
        <v>4.526265488793042</v>
      </c>
      <c r="I156" s="31">
        <v>0.74609499501506349</v>
      </c>
      <c r="J156" s="27"/>
    </row>
    <row r="157" spans="1:10" ht="15" x14ac:dyDescent="0.25">
      <c r="A157" s="17">
        <f t="shared" si="8"/>
        <v>2001</v>
      </c>
      <c r="B157" s="5">
        <v>4.9547316285208627</v>
      </c>
      <c r="C157" s="5">
        <v>0.58498327056362509</v>
      </c>
      <c r="D157" s="322">
        <v>3.80489257270228</v>
      </c>
      <c r="E157" s="322">
        <v>0.89816322187855113</v>
      </c>
      <c r="F157" s="5">
        <v>3.7955726628148367</v>
      </c>
      <c r="G157" s="5">
        <v>0.70757738648865764</v>
      </c>
      <c r="H157" s="321">
        <v>4.3797032506832574</v>
      </c>
      <c r="I157" s="31">
        <v>0.74992854983306356</v>
      </c>
      <c r="J157" s="27"/>
    </row>
    <row r="158" spans="1:10" ht="15" x14ac:dyDescent="0.25">
      <c r="A158" s="17">
        <f t="shared" si="8"/>
        <v>2002</v>
      </c>
      <c r="B158" s="5">
        <v>4.8610061055863421</v>
      </c>
      <c r="C158" s="5">
        <v>0.56989888750887607</v>
      </c>
      <c r="D158" s="322">
        <v>3.9419411809153582</v>
      </c>
      <c r="E158" s="322">
        <v>0.9345869576216691</v>
      </c>
      <c r="F158" s="5">
        <v>3.8202828179957069</v>
      </c>
      <c r="G158" s="5">
        <v>0.72806003661135765</v>
      </c>
      <c r="H158" s="321">
        <v>4.1795254588955357</v>
      </c>
      <c r="I158" s="31">
        <v>0.80716826839941047</v>
      </c>
      <c r="J158" s="27"/>
    </row>
    <row r="159" spans="1:10" ht="15" x14ac:dyDescent="0.25">
      <c r="A159" s="17">
        <f t="shared" si="8"/>
        <v>2003</v>
      </c>
      <c r="B159" s="5">
        <v>4.8802160471801983</v>
      </c>
      <c r="C159" s="5">
        <v>0.56704170268460219</v>
      </c>
      <c r="D159" s="322">
        <v>4.2206876096300832</v>
      </c>
      <c r="E159" s="322">
        <v>0.97878036630151155</v>
      </c>
      <c r="F159" s="5">
        <v>3.8726308391669026</v>
      </c>
      <c r="G159" s="5">
        <v>0.76482990358704972</v>
      </c>
      <c r="H159" s="321">
        <v>4.2237259880432445</v>
      </c>
      <c r="I159" s="31">
        <v>0.84618534302631543</v>
      </c>
      <c r="J159" s="27"/>
    </row>
    <row r="160" spans="1:10" ht="15" x14ac:dyDescent="0.25">
      <c r="A160" s="17">
        <f t="shared" si="8"/>
        <v>2004</v>
      </c>
      <c r="B160" s="5">
        <v>5.0209336802844824</v>
      </c>
      <c r="C160" s="5">
        <v>0.57919183084490544</v>
      </c>
      <c r="D160" s="322">
        <v>4.5685326699264657</v>
      </c>
      <c r="E160" s="322">
        <v>0.99486169074634434</v>
      </c>
      <c r="F160" s="5">
        <v>3.8574089273245189</v>
      </c>
      <c r="G160" s="5">
        <v>0.78056274596473396</v>
      </c>
      <c r="H160" s="321">
        <v>4.5470214976913637</v>
      </c>
      <c r="I160" s="31">
        <v>0.89005895891235876</v>
      </c>
      <c r="J160" s="27"/>
    </row>
    <row r="161" spans="1:10" ht="15" x14ac:dyDescent="0.25">
      <c r="A161" s="17">
        <f t="shared" si="8"/>
        <v>2005</v>
      </c>
      <c r="B161" s="5">
        <v>5.0979843885783058</v>
      </c>
      <c r="C161" s="5">
        <v>0.59924409415287472</v>
      </c>
      <c r="D161" s="322">
        <v>5.0156111089527986</v>
      </c>
      <c r="E161" s="322">
        <v>1.0180033832561324</v>
      </c>
      <c r="F161" s="5">
        <v>3.9572411575911688</v>
      </c>
      <c r="G161" s="5">
        <v>0.81553443367759881</v>
      </c>
      <c r="H161" s="321">
        <v>4.8293476195280274</v>
      </c>
      <c r="I161" s="31">
        <v>0.93568351552856044</v>
      </c>
      <c r="J161" s="27"/>
    </row>
    <row r="162" spans="1:10" ht="15" x14ac:dyDescent="0.25">
      <c r="A162" s="17">
        <f t="shared" si="8"/>
        <v>2006</v>
      </c>
      <c r="B162" s="5">
        <v>5.1579458607634567</v>
      </c>
      <c r="C162" s="5">
        <v>0.60639286697854367</v>
      </c>
      <c r="D162" s="322">
        <v>5.3853256325119316</v>
      </c>
      <c r="E162" s="322">
        <v>1.0003216184399744</v>
      </c>
      <c r="F162" s="5">
        <v>3.8790201116397189</v>
      </c>
      <c r="G162" s="5">
        <v>0.7987803077286254</v>
      </c>
      <c r="H162" s="321">
        <v>4.9440982214187326</v>
      </c>
      <c r="I162" s="31">
        <v>0.91958887855413884</v>
      </c>
      <c r="J162" s="27"/>
    </row>
    <row r="163" spans="1:10" ht="15" x14ac:dyDescent="0.25">
      <c r="A163" s="17">
        <f t="shared" si="8"/>
        <v>2007</v>
      </c>
      <c r="B163" s="5">
        <v>5.2756865129087531</v>
      </c>
      <c r="C163" s="5">
        <v>0.61391872384359758</v>
      </c>
      <c r="D163" s="322">
        <v>5.5739310833717921</v>
      </c>
      <c r="E163" s="322">
        <v>0.96962944140171192</v>
      </c>
      <c r="F163" s="5">
        <v>3.8652945711650415</v>
      </c>
      <c r="G163" s="5">
        <v>0.76313018296535329</v>
      </c>
      <c r="H163" s="321">
        <v>4.9890020697729245</v>
      </c>
      <c r="I163" s="31">
        <v>0.93550250611294461</v>
      </c>
      <c r="J163" s="27"/>
    </row>
    <row r="164" spans="1:10" ht="15" x14ac:dyDescent="0.25">
      <c r="A164" s="17">
        <f t="shared" si="8"/>
        <v>2008</v>
      </c>
      <c r="B164" s="5">
        <v>5.027658143499929</v>
      </c>
      <c r="C164" s="5">
        <v>0.68541359436578031</v>
      </c>
      <c r="D164" s="322">
        <v>5.4580867787326355</v>
      </c>
      <c r="E164" s="322">
        <v>1.0203563296514824</v>
      </c>
      <c r="F164" s="5">
        <v>3.9472727781100785</v>
      </c>
      <c r="G164" s="5">
        <v>0.78212511765452042</v>
      </c>
      <c r="H164" s="321">
        <v>4.4359665217131727</v>
      </c>
      <c r="I164" s="31">
        <v>1.0519141240952974</v>
      </c>
      <c r="J164" s="27"/>
    </row>
    <row r="165" spans="1:10" ht="15" x14ac:dyDescent="0.25">
      <c r="A165" s="17">
        <f t="shared" si="8"/>
        <v>2009</v>
      </c>
      <c r="B165" s="5">
        <v>5.0794121294856946</v>
      </c>
      <c r="C165" s="5">
        <v>0.84745610393198556</v>
      </c>
      <c r="D165" s="322">
        <v>5.5527629422883624</v>
      </c>
      <c r="E165" s="322">
        <v>1.162484403290714</v>
      </c>
      <c r="F165" s="5">
        <v>4.1662227086981707</v>
      </c>
      <c r="G165" s="5">
        <v>0.87198996493589531</v>
      </c>
      <c r="H165" s="321">
        <v>4.1133334608342498</v>
      </c>
      <c r="I165" s="31">
        <v>1.2482835681430169</v>
      </c>
      <c r="J165" s="27"/>
    </row>
    <row r="166" spans="1:10" ht="15" x14ac:dyDescent="0.25">
      <c r="A166" s="17">
        <v>2010</v>
      </c>
      <c r="B166" s="5">
        <v>5.2685166345505712</v>
      </c>
      <c r="C166" s="5">
        <v>0.97233417750685081</v>
      </c>
      <c r="D166" s="322">
        <v>5.6323186724479877</v>
      </c>
      <c r="E166" s="322">
        <v>1.2234179487553591</v>
      </c>
      <c r="F166" s="321">
        <v>4.0968233717359475</v>
      </c>
      <c r="G166" s="321">
        <v>0.92947581257966416</v>
      </c>
      <c r="H166" s="321">
        <v>4.1601328667955348</v>
      </c>
      <c r="I166" s="31">
        <v>1.3367535680254958</v>
      </c>
      <c r="J166" s="27"/>
    </row>
    <row r="167" spans="1:10" ht="15" x14ac:dyDescent="0.25">
      <c r="A167" s="17">
        <f t="shared" ref="A167:A176" si="9">A166+1</f>
        <v>2011</v>
      </c>
      <c r="B167" s="5">
        <v>5.4020979677974825</v>
      </c>
      <c r="C167" s="5">
        <v>1.1193331444465204</v>
      </c>
      <c r="D167" s="322">
        <v>5.7545071647232255</v>
      </c>
      <c r="E167" s="322">
        <v>1.266307675239803</v>
      </c>
      <c r="F167" s="321">
        <v>4.0010628149831051</v>
      </c>
      <c r="G167" s="321">
        <v>0.97034136397415294</v>
      </c>
      <c r="H167" s="321">
        <v>4.1597143717426928</v>
      </c>
      <c r="I167" s="31">
        <v>1.4112274334695327</v>
      </c>
      <c r="J167" s="27"/>
    </row>
    <row r="168" spans="1:10" ht="15" x14ac:dyDescent="0.25">
      <c r="A168" s="17">
        <f t="shared" si="9"/>
        <v>2012</v>
      </c>
      <c r="B168" s="5">
        <v>5.5792595273556627</v>
      </c>
      <c r="C168" s="5">
        <v>1.2431012215885306</v>
      </c>
      <c r="D168" s="322">
        <v>5.8835635781886868</v>
      </c>
      <c r="E168" s="322">
        <v>1.3718446970218006</v>
      </c>
      <c r="F168" s="321">
        <v>4.0883093702583375</v>
      </c>
      <c r="G168" s="321">
        <v>1.0096667481882893</v>
      </c>
      <c r="H168" s="321">
        <v>4.1982237492363614</v>
      </c>
      <c r="I168" s="31">
        <v>1.4395670928373829</v>
      </c>
      <c r="J168" s="27"/>
    </row>
    <row r="169" spans="1:10" ht="15" x14ac:dyDescent="0.25">
      <c r="A169" s="17">
        <f t="shared" si="9"/>
        <v>2013</v>
      </c>
      <c r="B169" s="5">
        <v>5.6352473060947572</v>
      </c>
      <c r="C169" s="5">
        <v>1.2427100655236203</v>
      </c>
      <c r="D169" s="322">
        <v>5.8639326531405418</v>
      </c>
      <c r="E169" s="322">
        <v>1.4544758100078583</v>
      </c>
      <c r="F169" s="321">
        <v>4.1709873854599859</v>
      </c>
      <c r="G169" s="321">
        <v>1.0009758263113417</v>
      </c>
      <c r="H169" s="321">
        <v>4.641075561620597</v>
      </c>
      <c r="I169" s="31">
        <v>1.46429092596623</v>
      </c>
      <c r="J169" s="27"/>
    </row>
    <row r="170" spans="1:10" ht="15" x14ac:dyDescent="0.25">
      <c r="A170" s="17">
        <f t="shared" si="9"/>
        <v>2014</v>
      </c>
      <c r="B170" s="5">
        <v>5.8979369573201588</v>
      </c>
      <c r="C170" s="5">
        <v>1.2839714254841486</v>
      </c>
      <c r="D170" s="322">
        <v>5.8064557724489516</v>
      </c>
      <c r="E170" s="322">
        <v>1.5250953725508019</v>
      </c>
      <c r="F170" s="321">
        <v>4.2263703763753044</v>
      </c>
      <c r="G170" s="321">
        <v>0.97111372199349089</v>
      </c>
      <c r="H170" s="321">
        <v>4.9176451692467227</v>
      </c>
      <c r="I170" s="31">
        <v>1.4398670885766118</v>
      </c>
      <c r="J170" s="27"/>
    </row>
    <row r="171" spans="1:10" ht="15" x14ac:dyDescent="0.25">
      <c r="A171" s="17">
        <f t="shared" si="9"/>
        <v>2015</v>
      </c>
      <c r="B171" s="5">
        <v>6.2934071022680342</v>
      </c>
      <c r="C171" s="5">
        <v>1.3624961052403715</v>
      </c>
      <c r="D171" s="322">
        <v>5.7494598193582966</v>
      </c>
      <c r="E171" s="322">
        <v>1.5774385456903006</v>
      </c>
      <c r="F171" s="321">
        <v>4.2639605791447401</v>
      </c>
      <c r="G171" s="321">
        <v>0.94545298484788176</v>
      </c>
      <c r="H171" s="321">
        <v>4.9952728582729717</v>
      </c>
      <c r="I171" s="31">
        <v>1.4557299449894934</v>
      </c>
      <c r="J171" s="27"/>
    </row>
    <row r="172" spans="1:10" ht="15" x14ac:dyDescent="0.25">
      <c r="A172" s="17">
        <f t="shared" si="9"/>
        <v>2016</v>
      </c>
      <c r="B172" s="325">
        <f>AVERAGE(B170:B171)</f>
        <v>6.0956720297940965</v>
      </c>
      <c r="C172" s="325">
        <f t="shared" ref="C172:E172" si="10">AVERAGE(C170:C171)</f>
        <v>1.3232337653622599</v>
      </c>
      <c r="D172" s="325">
        <f t="shared" si="10"/>
        <v>5.7779577959036246</v>
      </c>
      <c r="E172" s="325">
        <f t="shared" si="10"/>
        <v>1.5512669591205512</v>
      </c>
      <c r="F172" s="5">
        <v>4.3214706726764431</v>
      </c>
      <c r="G172" s="5">
        <v>0.90656974020070213</v>
      </c>
      <c r="H172" s="326">
        <f t="shared" ref="H172:H173" si="11">AVERAGE(H170:H171)</f>
        <v>4.9564590137598472</v>
      </c>
      <c r="I172" s="327">
        <f t="shared" ref="I172:I173" si="12">AVERAGE(I170:I171)</f>
        <v>1.4477985167830525</v>
      </c>
      <c r="J172" s="27"/>
    </row>
    <row r="173" spans="1:10" ht="15" x14ac:dyDescent="0.25">
      <c r="A173" s="17">
        <f t="shared" si="9"/>
        <v>2017</v>
      </c>
      <c r="B173" s="325">
        <f t="shared" ref="B173:E173" si="13">AVERAGE(B171:B172)</f>
        <v>6.1945395660310654</v>
      </c>
      <c r="C173" s="325">
        <f t="shared" si="13"/>
        <v>1.3428649353013156</v>
      </c>
      <c r="D173" s="325">
        <f t="shared" si="13"/>
        <v>5.7637088076309606</v>
      </c>
      <c r="E173" s="325">
        <f t="shared" si="13"/>
        <v>1.5643527524054259</v>
      </c>
      <c r="F173" s="325">
        <f t="shared" ref="F173" si="14">AVERAGE(F171:F172)</f>
        <v>4.2927156259105921</v>
      </c>
      <c r="G173" s="325">
        <f t="shared" ref="G173" si="15">AVERAGE(G171:G172)</f>
        <v>0.92601136252429195</v>
      </c>
      <c r="H173" s="326">
        <f t="shared" si="11"/>
        <v>4.9758659360164099</v>
      </c>
      <c r="I173" s="327">
        <f t="shared" si="12"/>
        <v>1.451764230886273</v>
      </c>
      <c r="J173" s="27"/>
    </row>
    <row r="174" spans="1:10" ht="15" x14ac:dyDescent="0.25">
      <c r="A174" s="17">
        <f t="shared" si="9"/>
        <v>2018</v>
      </c>
      <c r="B174" s="320"/>
      <c r="C174" s="320"/>
      <c r="F174" s="320"/>
      <c r="G174" s="320"/>
      <c r="H174" s="321"/>
      <c r="I174" s="31"/>
      <c r="J174" s="27"/>
    </row>
    <row r="175" spans="1:10" ht="15" x14ac:dyDescent="0.25">
      <c r="A175" s="17">
        <f t="shared" si="9"/>
        <v>2019</v>
      </c>
      <c r="B175" s="320"/>
      <c r="C175" s="320"/>
      <c r="F175" s="320"/>
      <c r="G175" s="320"/>
      <c r="H175" s="320"/>
      <c r="I175" s="31"/>
      <c r="J175" s="27"/>
    </row>
    <row r="176" spans="1:10" ht="15.6" thickBot="1" x14ac:dyDescent="0.3">
      <c r="A176" s="32">
        <f t="shared" si="9"/>
        <v>2020</v>
      </c>
      <c r="B176" s="33"/>
      <c r="C176" s="33"/>
      <c r="D176" s="33"/>
      <c r="E176" s="33"/>
      <c r="F176" s="33"/>
      <c r="G176" s="33"/>
      <c r="H176" s="33"/>
      <c r="I176" s="34"/>
      <c r="J176" s="27"/>
    </row>
    <row r="177" spans="1:10" ht="15.6" thickTop="1" x14ac:dyDescent="0.25">
      <c r="A177" s="6"/>
      <c r="B177" s="27"/>
      <c r="C177" s="27"/>
      <c r="D177" s="319"/>
      <c r="E177" s="319"/>
      <c r="F177" s="27"/>
      <c r="G177" s="27"/>
      <c r="H177" s="27"/>
      <c r="I177" s="27"/>
      <c r="J177" s="27"/>
    </row>
    <row r="178" spans="1:10" ht="15" x14ac:dyDescent="0.25">
      <c r="A178" s="27" t="s">
        <v>345</v>
      </c>
      <c r="B178" s="27"/>
      <c r="C178" s="27"/>
      <c r="D178" s="319"/>
      <c r="E178" s="319"/>
      <c r="F178" s="27"/>
      <c r="G178" s="27"/>
      <c r="H178" s="27"/>
      <c r="I178" s="27"/>
      <c r="J178" s="27"/>
    </row>
    <row r="179" spans="1:10" ht="15" x14ac:dyDescent="0.25">
      <c r="A179" s="455" t="s">
        <v>346</v>
      </c>
      <c r="B179" s="455"/>
      <c r="C179" s="455"/>
      <c r="D179" s="455"/>
      <c r="E179" s="455"/>
      <c r="F179" s="455"/>
      <c r="G179" s="455"/>
      <c r="H179" s="455"/>
      <c r="I179" s="455"/>
      <c r="J179" s="27"/>
    </row>
    <row r="180" spans="1:10" ht="15" x14ac:dyDescent="0.25">
      <c r="A180" s="455"/>
      <c r="B180" s="455"/>
      <c r="C180" s="455"/>
      <c r="D180" s="455"/>
      <c r="E180" s="455"/>
      <c r="F180" s="455"/>
      <c r="G180" s="455"/>
      <c r="H180" s="455"/>
      <c r="I180" s="455"/>
      <c r="J180" s="27"/>
    </row>
    <row r="181" spans="1:10" ht="15" x14ac:dyDescent="0.25">
      <c r="A181" s="455"/>
      <c r="B181" s="455"/>
      <c r="C181" s="455"/>
      <c r="D181" s="455"/>
      <c r="E181" s="455"/>
      <c r="F181" s="455"/>
      <c r="G181" s="455"/>
      <c r="H181" s="455"/>
      <c r="I181" s="455"/>
      <c r="J181" s="27"/>
    </row>
    <row r="182" spans="1:10" ht="15" x14ac:dyDescent="0.25">
      <c r="A182" s="455"/>
      <c r="B182" s="455"/>
      <c r="C182" s="455"/>
      <c r="D182" s="455"/>
      <c r="E182" s="455"/>
      <c r="F182" s="455"/>
      <c r="G182" s="455"/>
      <c r="H182" s="455"/>
      <c r="I182" s="455"/>
      <c r="J182" s="27"/>
    </row>
    <row r="183" spans="1:10" ht="15" x14ac:dyDescent="0.25">
      <c r="A183" s="455"/>
      <c r="B183" s="455"/>
      <c r="C183" s="455"/>
      <c r="D183" s="455"/>
      <c r="E183" s="455"/>
      <c r="F183" s="455"/>
      <c r="G183" s="455"/>
      <c r="H183" s="455"/>
      <c r="I183" s="455"/>
      <c r="J183" s="27"/>
    </row>
    <row r="184" spans="1:10" ht="15" x14ac:dyDescent="0.25">
      <c r="A184" s="455"/>
      <c r="B184" s="455"/>
      <c r="C184" s="455"/>
      <c r="D184" s="455"/>
      <c r="E184" s="455"/>
      <c r="F184" s="455"/>
      <c r="G184" s="455"/>
      <c r="H184" s="455"/>
      <c r="I184" s="455"/>
      <c r="J184" s="27"/>
    </row>
    <row r="185" spans="1:10" ht="15" x14ac:dyDescent="0.25">
      <c r="A185" s="455"/>
      <c r="B185" s="455"/>
      <c r="C185" s="455"/>
      <c r="D185" s="455"/>
      <c r="E185" s="455"/>
      <c r="F185" s="455"/>
      <c r="G185" s="455"/>
      <c r="H185" s="455"/>
      <c r="I185" s="455"/>
      <c r="J185" s="27"/>
    </row>
    <row r="186" spans="1:10" ht="15" x14ac:dyDescent="0.25">
      <c r="A186" s="27"/>
      <c r="B186" s="27"/>
      <c r="C186" s="27"/>
      <c r="D186" s="319"/>
      <c r="E186" s="319"/>
      <c r="F186" s="27"/>
      <c r="G186" s="27"/>
      <c r="H186" s="27"/>
      <c r="I186" s="27"/>
      <c r="J186" s="27"/>
    </row>
    <row r="187" spans="1:10" ht="15" x14ac:dyDescent="0.25">
      <c r="A187" s="27" t="s">
        <v>342</v>
      </c>
      <c r="C187" s="27"/>
      <c r="D187" s="319"/>
      <c r="E187" s="319"/>
      <c r="F187" s="27"/>
      <c r="G187" s="27"/>
      <c r="H187" s="27"/>
      <c r="I187" s="27"/>
      <c r="J187" s="27"/>
    </row>
    <row r="188" spans="1:10" ht="15" x14ac:dyDescent="0.25">
      <c r="A188" s="323">
        <v>-1.1132567786295786</v>
      </c>
      <c r="B188" s="323"/>
      <c r="C188" s="27"/>
      <c r="D188" s="319"/>
      <c r="E188" s="319"/>
      <c r="F188" s="27"/>
      <c r="G188" s="27"/>
      <c r="H188" s="27"/>
      <c r="I188" s="27"/>
      <c r="J188" s="27"/>
    </row>
    <row r="189" spans="1:10" ht="15" x14ac:dyDescent="0.25">
      <c r="A189" s="323">
        <v>-1.1041564805304254</v>
      </c>
      <c r="B189" s="323"/>
      <c r="C189" s="27"/>
      <c r="D189" s="319"/>
      <c r="E189" s="319"/>
      <c r="F189" s="27"/>
      <c r="G189" s="27"/>
      <c r="H189" s="27"/>
      <c r="I189" s="27"/>
      <c r="J189" s="27"/>
    </row>
    <row r="190" spans="1:10" ht="15" x14ac:dyDescent="0.25">
      <c r="A190" s="323">
        <v>-1.1433666644447649</v>
      </c>
      <c r="B190" s="323"/>
      <c r="C190" s="27"/>
      <c r="D190" s="319"/>
      <c r="E190" s="319"/>
      <c r="F190" s="27"/>
      <c r="G190" s="27"/>
      <c r="H190" s="27"/>
      <c r="I190" s="27"/>
      <c r="J190" s="27"/>
    </row>
    <row r="191" spans="1:10" ht="15" x14ac:dyDescent="0.25">
      <c r="A191" s="323">
        <v>-1.1374543523074454</v>
      </c>
      <c r="B191" s="323"/>
      <c r="C191" s="27"/>
      <c r="D191" s="319"/>
      <c r="E191" s="319"/>
      <c r="F191" s="27"/>
      <c r="G191" s="27"/>
      <c r="H191" s="27"/>
      <c r="I191" s="27"/>
      <c r="J191" s="27"/>
    </row>
    <row r="192" spans="1:10" ht="15" x14ac:dyDescent="0.25">
      <c r="A192" s="323">
        <v>-1.0633206899157253</v>
      </c>
      <c r="B192" s="323"/>
      <c r="C192" s="27"/>
      <c r="D192" s="319"/>
      <c r="E192" s="319"/>
      <c r="F192" s="27"/>
      <c r="G192" s="27"/>
      <c r="H192" s="27"/>
      <c r="I192" s="27"/>
      <c r="J192" s="27"/>
    </row>
    <row r="193" spans="1:10" ht="15" x14ac:dyDescent="0.25">
      <c r="A193" s="323">
        <v>-1.013740072476812</v>
      </c>
      <c r="B193" s="323"/>
      <c r="C193" s="27"/>
      <c r="D193" s="319"/>
      <c r="E193" s="319"/>
      <c r="F193" s="27"/>
      <c r="G193" s="27"/>
      <c r="H193" s="27"/>
      <c r="I193" s="27"/>
      <c r="J193" s="27"/>
    </row>
    <row r="194" spans="1:10" ht="15" x14ac:dyDescent="0.25">
      <c r="A194" s="323">
        <v>-0.97255396872014166</v>
      </c>
      <c r="B194" s="323"/>
      <c r="C194" s="27"/>
      <c r="D194" s="319"/>
      <c r="E194" s="319"/>
      <c r="F194" s="27"/>
      <c r="G194" s="27"/>
      <c r="H194" s="27"/>
      <c r="I194" s="27"/>
      <c r="J194" s="27"/>
    </row>
    <row r="195" spans="1:10" ht="15" x14ac:dyDescent="0.25">
      <c r="A195" s="323">
        <v>-0.93481921432691928</v>
      </c>
      <c r="B195" s="323"/>
      <c r="C195" s="27"/>
      <c r="D195" s="319"/>
      <c r="E195" s="319"/>
      <c r="F195" s="27"/>
      <c r="G195" s="27"/>
      <c r="H195" s="27"/>
      <c r="I195" s="27"/>
      <c r="J195" s="27"/>
    </row>
    <row r="196" spans="1:10" ht="15" x14ac:dyDescent="0.25">
      <c r="A196" s="323">
        <v>-0.88154606707177874</v>
      </c>
      <c r="B196" s="323"/>
      <c r="C196" s="27"/>
      <c r="D196" s="319"/>
      <c r="E196" s="319"/>
      <c r="F196" s="27"/>
      <c r="G196" s="27"/>
      <c r="H196" s="27"/>
      <c r="I196" s="27"/>
      <c r="J196" s="27"/>
    </row>
    <row r="197" spans="1:10" ht="15" x14ac:dyDescent="0.25">
      <c r="A197" s="323">
        <v>-0.83591734871812584</v>
      </c>
      <c r="B197" s="323"/>
      <c r="C197" s="27"/>
      <c r="D197" s="319"/>
      <c r="E197" s="319"/>
      <c r="F197" s="27"/>
      <c r="G197" s="27"/>
      <c r="H197" s="27"/>
      <c r="I197" s="27"/>
      <c r="J197" s="27"/>
    </row>
    <row r="198" spans="1:10" ht="15" x14ac:dyDescent="0.25">
      <c r="A198" s="323">
        <v>-0.8142195471463668</v>
      </c>
      <c r="B198" s="323"/>
      <c r="C198" s="27"/>
      <c r="D198" s="319"/>
      <c r="E198" s="319"/>
      <c r="F198" s="27"/>
      <c r="G198" s="27"/>
      <c r="H198" s="27"/>
      <c r="I198" s="27"/>
      <c r="J198" s="27"/>
    </row>
    <row r="199" spans="1:10" ht="15" x14ac:dyDescent="0.25">
      <c r="A199" s="323">
        <v>-0.81522092429111304</v>
      </c>
      <c r="B199" s="323"/>
      <c r="C199" s="27"/>
      <c r="D199" s="319"/>
      <c r="E199" s="319"/>
      <c r="F199" s="27"/>
      <c r="G199" s="27"/>
      <c r="H199" s="27"/>
      <c r="I199" s="27"/>
      <c r="J199" s="27"/>
    </row>
    <row r="200" spans="1:10" ht="15" x14ac:dyDescent="0.25">
      <c r="A200" s="323">
        <v>-0.82638399552833774</v>
      </c>
      <c r="B200" s="323"/>
      <c r="C200" s="27"/>
      <c r="D200" s="319"/>
      <c r="E200" s="319"/>
      <c r="F200" s="27"/>
      <c r="G200" s="27"/>
      <c r="H200" s="27"/>
      <c r="I200" s="27"/>
      <c r="J200" s="27"/>
    </row>
    <row r="201" spans="1:10" ht="15" x14ac:dyDescent="0.25">
      <c r="A201" s="323">
        <v>-0.82057860684529416</v>
      </c>
      <c r="B201" s="323"/>
      <c r="C201" s="27"/>
      <c r="D201" s="319"/>
      <c r="E201" s="319"/>
      <c r="F201" s="27"/>
      <c r="G201" s="27"/>
      <c r="H201" s="27"/>
      <c r="I201" s="27"/>
      <c r="J201" s="27"/>
    </row>
    <row r="202" spans="1:10" ht="15" x14ac:dyDescent="0.25">
      <c r="A202" s="323">
        <v>-0.79104813494994441</v>
      </c>
      <c r="B202" s="323"/>
      <c r="C202" s="27"/>
      <c r="D202" s="319"/>
      <c r="E202" s="319"/>
      <c r="F202" s="27"/>
      <c r="G202" s="27"/>
      <c r="H202" s="27"/>
      <c r="I202" s="27"/>
      <c r="J202" s="27"/>
    </row>
    <row r="203" spans="1:10" ht="15" x14ac:dyDescent="0.25">
      <c r="A203" s="323">
        <v>-0.72935647143890092</v>
      </c>
      <c r="B203" s="323"/>
      <c r="C203" s="27"/>
      <c r="D203" s="319"/>
      <c r="E203" s="319"/>
      <c r="F203" s="27"/>
      <c r="G203" s="27"/>
      <c r="H203" s="27"/>
      <c r="I203" s="27"/>
      <c r="J203" s="27"/>
    </row>
    <row r="204" spans="1:10" ht="15" x14ac:dyDescent="0.25">
      <c r="A204" s="323">
        <v>-0.67373048897591825</v>
      </c>
      <c r="B204" s="323"/>
      <c r="C204" s="27"/>
      <c r="D204" s="319"/>
      <c r="E204" s="319"/>
      <c r="F204" s="27"/>
      <c r="G204" s="27"/>
      <c r="H204" s="27"/>
      <c r="I204" s="27"/>
      <c r="J204" s="27"/>
    </row>
    <row r="205" spans="1:10" ht="15" x14ac:dyDescent="0.25">
      <c r="A205" s="323">
        <v>-0.62840387538041909</v>
      </c>
      <c r="B205" s="323"/>
      <c r="C205" s="27"/>
      <c r="D205" s="319"/>
      <c r="E205" s="319"/>
      <c r="F205" s="27"/>
      <c r="G205" s="27"/>
      <c r="H205" s="27"/>
      <c r="I205" s="27"/>
      <c r="J205" s="27"/>
    </row>
    <row r="206" spans="1:10" ht="15" x14ac:dyDescent="0.25">
      <c r="A206" s="323">
        <v>-0.58698681403859621</v>
      </c>
      <c r="B206" s="323"/>
      <c r="C206" s="27"/>
      <c r="D206" s="319"/>
      <c r="E206" s="319"/>
      <c r="F206" s="27"/>
      <c r="G206" s="27"/>
      <c r="H206" s="27"/>
      <c r="I206" s="27"/>
      <c r="J206" s="27"/>
    </row>
    <row r="207" spans="1:10" ht="15" x14ac:dyDescent="0.25">
      <c r="A207" s="323">
        <v>-0.60431624190326283</v>
      </c>
      <c r="B207" s="323"/>
      <c r="C207" s="27"/>
      <c r="D207" s="27"/>
      <c r="E207" s="27"/>
      <c r="F207" s="27"/>
      <c r="G207" s="27"/>
      <c r="H207" s="27"/>
      <c r="I207" s="27"/>
      <c r="J207" s="27"/>
    </row>
    <row r="208" spans="1:10" ht="15" x14ac:dyDescent="0.25">
      <c r="A208" s="323">
        <v>-0.61474905973475014</v>
      </c>
      <c r="B208" s="323"/>
      <c r="C208" s="27"/>
      <c r="D208" s="27"/>
      <c r="E208" s="27"/>
      <c r="F208" s="27"/>
      <c r="G208" s="27"/>
      <c r="H208" s="27"/>
      <c r="I208" s="27"/>
      <c r="J208" s="27"/>
    </row>
    <row r="209" spans="1:10" ht="15" x14ac:dyDescent="0.25">
      <c r="A209" s="323">
        <v>-0.62145545361522059</v>
      </c>
      <c r="B209" s="323"/>
      <c r="C209" s="27"/>
      <c r="D209" s="27"/>
      <c r="E209" s="27"/>
      <c r="F209" s="27"/>
      <c r="G209" s="27"/>
      <c r="H209" s="27"/>
      <c r="I209" s="27"/>
      <c r="J209" s="27"/>
    </row>
    <row r="210" spans="1:10" ht="15" x14ac:dyDescent="0.25">
      <c r="A210" s="323">
        <v>-0.62204495414218164</v>
      </c>
      <c r="B210" s="323"/>
      <c r="C210" s="27"/>
      <c r="D210" s="27"/>
      <c r="E210" s="27"/>
      <c r="F210" s="27"/>
      <c r="G210" s="27"/>
      <c r="H210" s="27"/>
      <c r="I210" s="27"/>
      <c r="J210" s="27"/>
    </row>
    <row r="211" spans="1:10" ht="15" x14ac:dyDescent="0.25">
      <c r="A211" s="323">
        <v>-0.64642080480221431</v>
      </c>
      <c r="B211" s="323"/>
      <c r="C211" s="27"/>
      <c r="D211" s="27"/>
      <c r="E211" s="27"/>
      <c r="F211" s="27"/>
      <c r="G211" s="27"/>
      <c r="H211" s="27"/>
      <c r="I211" s="27"/>
      <c r="J211" s="27"/>
    </row>
    <row r="212" spans="1:10" ht="15" x14ac:dyDescent="0.25">
      <c r="A212" s="323">
        <v>-0.69261689785856084</v>
      </c>
      <c r="B212" s="323"/>
      <c r="C212" s="27"/>
      <c r="D212" s="27"/>
      <c r="E212" s="27"/>
      <c r="F212" s="27"/>
      <c r="G212" s="27"/>
      <c r="H212" s="27"/>
      <c r="I212" s="27"/>
      <c r="J212" s="27"/>
    </row>
    <row r="213" spans="1:10" ht="15" x14ac:dyDescent="0.25">
      <c r="A213" s="323">
        <v>-0.68082016178430016</v>
      </c>
      <c r="B213" s="323"/>
      <c r="C213" s="27"/>
      <c r="D213" s="27"/>
      <c r="E213" s="27"/>
      <c r="F213" s="27"/>
      <c r="G213" s="27"/>
      <c r="H213" s="27"/>
      <c r="I213" s="27"/>
      <c r="J213" s="27"/>
    </row>
    <row r="214" spans="1:10" ht="15" x14ac:dyDescent="0.25">
      <c r="A214" s="323">
        <v>-0.66028281385837861</v>
      </c>
      <c r="B214" s="323"/>
      <c r="C214" s="27"/>
      <c r="D214" s="27"/>
      <c r="E214" s="27"/>
      <c r="F214" s="27"/>
      <c r="G214" s="27"/>
      <c r="H214" s="27"/>
      <c r="I214" s="27"/>
      <c r="J214" s="27"/>
    </row>
    <row r="215" spans="1:10" ht="15" x14ac:dyDescent="0.25">
      <c r="A215" s="323">
        <v>-0.65818779951454076</v>
      </c>
      <c r="B215" s="323"/>
      <c r="C215" s="27"/>
      <c r="D215" s="27"/>
      <c r="E215" s="27"/>
      <c r="F215" s="27"/>
      <c r="G215" s="27"/>
      <c r="H215" s="27"/>
      <c r="I215" s="27"/>
      <c r="J215" s="27"/>
    </row>
    <row r="216" spans="1:10" ht="15" x14ac:dyDescent="0.25">
      <c r="A216" s="323">
        <v>-0.65713476075777399</v>
      </c>
      <c r="B216" s="323"/>
      <c r="C216" s="27"/>
      <c r="D216" s="27"/>
      <c r="E216" s="27"/>
      <c r="F216" s="27"/>
      <c r="G216" s="27"/>
      <c r="H216" s="27"/>
      <c r="I216" s="27"/>
      <c r="J216" s="27"/>
    </row>
    <row r="217" spans="1:10" ht="15" x14ac:dyDescent="0.25">
      <c r="A217" s="323">
        <v>-0.65559560004099349</v>
      </c>
      <c r="B217" s="323"/>
      <c r="C217" s="27"/>
      <c r="D217" s="27"/>
      <c r="E217" s="27"/>
      <c r="F217" s="27"/>
      <c r="G217" s="27"/>
      <c r="H217" s="27"/>
      <c r="I217" s="27"/>
      <c r="J217" s="27"/>
    </row>
    <row r="218" spans="1:10" ht="15" x14ac:dyDescent="0.25">
      <c r="A218" s="323">
        <v>-0.67947453177354811</v>
      </c>
      <c r="B218" s="323"/>
      <c r="C218" s="27"/>
      <c r="D218" s="27"/>
      <c r="E218" s="27"/>
      <c r="F218" s="27"/>
      <c r="G218" s="27"/>
      <c r="H218" s="27"/>
      <c r="I218" s="27"/>
      <c r="J218" s="27"/>
    </row>
    <row r="219" spans="1:10" ht="15" x14ac:dyDescent="0.25">
      <c r="A219" s="323">
        <v>-0.6883756198911114</v>
      </c>
      <c r="B219" s="323"/>
      <c r="C219" s="27"/>
      <c r="D219" s="27"/>
      <c r="E219" s="27"/>
      <c r="F219" s="27"/>
      <c r="G219" s="27"/>
      <c r="H219" s="27"/>
      <c r="I219" s="27"/>
      <c r="J219" s="27"/>
    </row>
    <row r="220" spans="1:10" ht="15" x14ac:dyDescent="0.25">
      <c r="A220" s="323">
        <v>-0.65724514087619834</v>
      </c>
      <c r="B220" s="323"/>
      <c r="C220" s="27"/>
      <c r="D220" s="27"/>
      <c r="E220" s="27"/>
      <c r="F220" s="27"/>
      <c r="G220" s="27"/>
      <c r="H220" s="27"/>
      <c r="I220" s="27"/>
      <c r="J220" s="27"/>
    </row>
    <row r="221" spans="1:10" ht="15" x14ac:dyDescent="0.25">
      <c r="A221" s="323">
        <v>-0.54494957503227515</v>
      </c>
      <c r="B221" s="323"/>
      <c r="C221" s="27"/>
      <c r="D221" s="27"/>
      <c r="E221" s="27"/>
      <c r="F221" s="27"/>
      <c r="G221" s="27"/>
      <c r="H221" s="27"/>
      <c r="I221" s="27"/>
      <c r="J221" s="27"/>
    </row>
    <row r="222" spans="1:10" ht="15" x14ac:dyDescent="0.25">
      <c r="A222" s="323">
        <v>-0.45241590742260035</v>
      </c>
      <c r="B222" s="323"/>
      <c r="C222" s="27"/>
      <c r="D222" s="27"/>
      <c r="E222" s="27"/>
      <c r="F222" s="27"/>
      <c r="G222" s="27"/>
      <c r="H222" s="27"/>
      <c r="I222" s="27"/>
      <c r="J222" s="27"/>
    </row>
    <row r="223" spans="1:10" ht="15" x14ac:dyDescent="0.25">
      <c r="A223" s="323">
        <v>-0.43947923997185084</v>
      </c>
      <c r="B223" s="323"/>
      <c r="C223" s="27"/>
      <c r="D223" s="27"/>
      <c r="E223" s="27"/>
      <c r="F223" s="27"/>
      <c r="G223" s="27"/>
      <c r="H223" s="27"/>
      <c r="I223" s="27"/>
      <c r="J223" s="27"/>
    </row>
    <row r="224" spans="1:10" ht="15" x14ac:dyDescent="0.25">
      <c r="A224" s="323">
        <v>-0.45125628140703511</v>
      </c>
      <c r="B224" s="323"/>
      <c r="C224" s="27"/>
      <c r="D224" s="27"/>
      <c r="E224" s="27"/>
      <c r="F224" s="27"/>
      <c r="G224" s="27"/>
      <c r="H224" s="27"/>
      <c r="I224" s="27"/>
      <c r="J224" s="27"/>
    </row>
    <row r="225" spans="1:10" ht="15" x14ac:dyDescent="0.25">
      <c r="A225" s="323">
        <v>-0.465091575091575</v>
      </c>
      <c r="B225" s="323"/>
      <c r="C225" s="27"/>
      <c r="D225" s="27"/>
      <c r="E225" s="27"/>
      <c r="F225" s="27"/>
      <c r="G225" s="27"/>
      <c r="H225" s="27"/>
      <c r="I225" s="27"/>
      <c r="J225" s="27"/>
    </row>
    <row r="226" spans="1:10" ht="15" x14ac:dyDescent="0.25">
      <c r="A226" s="323">
        <v>-0.49012390670553935</v>
      </c>
      <c r="B226" s="323"/>
      <c r="C226" s="27"/>
      <c r="D226" s="27"/>
      <c r="E226" s="27"/>
      <c r="F226" s="27"/>
      <c r="G226" s="27"/>
      <c r="H226" s="27"/>
      <c r="I226" s="27"/>
      <c r="J226" s="27"/>
    </row>
    <row r="227" spans="1:10" ht="15" x14ac:dyDescent="0.25">
      <c r="A227" s="323">
        <v>-0.50696721311475412</v>
      </c>
      <c r="B227" s="323"/>
      <c r="C227" s="27"/>
      <c r="D227" s="27"/>
      <c r="E227" s="27"/>
      <c r="F227" s="27"/>
      <c r="G227" s="27"/>
      <c r="H227" s="27"/>
      <c r="I227" s="27"/>
      <c r="J227" s="27"/>
    </row>
    <row r="228" spans="1:10" ht="15" x14ac:dyDescent="0.25">
      <c r="A228" s="323">
        <v>-0.52723035952063924</v>
      </c>
      <c r="B228" s="323"/>
      <c r="C228" s="27"/>
      <c r="D228" s="27"/>
      <c r="E228" s="27"/>
      <c r="F228" s="27"/>
      <c r="G228" s="27"/>
      <c r="H228" s="27"/>
      <c r="I228" s="27"/>
      <c r="J228" s="27"/>
    </row>
    <row r="229" spans="1:10" ht="15" x14ac:dyDescent="0.25">
      <c r="A229" s="323">
        <v>-0.51485084306095985</v>
      </c>
      <c r="B229" s="323"/>
      <c r="C229" s="27"/>
      <c r="D229" s="27"/>
      <c r="E229" s="27"/>
      <c r="F229" s="27"/>
      <c r="G229" s="27"/>
      <c r="H229" s="27"/>
      <c r="I229" s="27"/>
      <c r="J229" s="27"/>
    </row>
    <row r="230" spans="1:10" ht="15" x14ac:dyDescent="0.25">
      <c r="A230" s="323">
        <v>-0.46687578419071524</v>
      </c>
      <c r="B230" s="323"/>
      <c r="C230" s="27"/>
      <c r="D230" s="27"/>
      <c r="E230" s="27"/>
      <c r="F230" s="27"/>
      <c r="G230" s="27"/>
      <c r="H230" s="27"/>
      <c r="I230" s="27"/>
      <c r="J230" s="27"/>
    </row>
    <row r="231" spans="1:10" ht="15" x14ac:dyDescent="0.25">
      <c r="A231" s="323">
        <v>-0.38966030989272954</v>
      </c>
      <c r="B231" s="323"/>
      <c r="C231" s="27"/>
      <c r="D231" s="27"/>
      <c r="E231" s="27"/>
      <c r="F231" s="27"/>
      <c r="G231" s="27"/>
      <c r="H231" s="27"/>
      <c r="I231" s="27"/>
      <c r="J231" s="27"/>
    </row>
    <row r="232" spans="1:10" ht="15" x14ac:dyDescent="0.25">
      <c r="A232" s="323">
        <v>-0.35242937853107342</v>
      </c>
      <c r="B232" s="323"/>
      <c r="C232" s="27"/>
      <c r="D232" s="27"/>
      <c r="E232" s="27"/>
      <c r="F232" s="27"/>
      <c r="G232" s="27"/>
      <c r="H232" s="27"/>
      <c r="I232" s="27"/>
      <c r="J232" s="27"/>
    </row>
    <row r="233" spans="1:10" ht="15" x14ac:dyDescent="0.25">
      <c r="A233" s="323">
        <v>-0.36936368623148658</v>
      </c>
      <c r="B233" s="323"/>
      <c r="C233" s="27"/>
      <c r="D233" s="27"/>
      <c r="E233" s="27"/>
      <c r="F233" s="27"/>
      <c r="G233" s="27"/>
      <c r="H233" s="27"/>
      <c r="I233" s="27"/>
      <c r="J233" s="27"/>
    </row>
    <row r="234" spans="1:10" ht="15" x14ac:dyDescent="0.25">
      <c r="A234" s="323">
        <v>-0.40418514412416851</v>
      </c>
      <c r="B234" s="323"/>
      <c r="C234" s="27"/>
      <c r="D234" s="27"/>
      <c r="E234" s="27"/>
      <c r="F234" s="27"/>
      <c r="G234" s="27"/>
      <c r="H234" s="27"/>
      <c r="I234" s="27"/>
      <c r="J234" s="27"/>
    </row>
    <row r="235" spans="1:10" ht="15" x14ac:dyDescent="0.25">
      <c r="A235" s="323">
        <v>-0.4135024549918167</v>
      </c>
      <c r="B235" s="323"/>
      <c r="C235" s="27"/>
      <c r="D235" s="27"/>
      <c r="E235" s="27"/>
      <c r="F235" s="27"/>
      <c r="G235" s="27"/>
      <c r="H235" s="27"/>
      <c r="I235" s="27"/>
      <c r="J235" s="27"/>
    </row>
    <row r="236" spans="1:10" ht="15" x14ac:dyDescent="0.25">
      <c r="A236" s="323">
        <v>-0.42185943552850025</v>
      </c>
      <c r="B236" s="323"/>
      <c r="C236" s="27"/>
      <c r="D236" s="27"/>
      <c r="E236" s="27"/>
      <c r="F236" s="27"/>
      <c r="G236" s="27"/>
      <c r="H236" s="27"/>
      <c r="I236" s="27"/>
      <c r="J236" s="27"/>
    </row>
    <row r="237" spans="1:10" ht="15" x14ac:dyDescent="0.25">
      <c r="A237" s="323">
        <v>-0.43312013348164635</v>
      </c>
      <c r="B237" s="323"/>
      <c r="C237" s="27"/>
      <c r="D237" s="27"/>
      <c r="E237" s="27"/>
      <c r="F237" s="27"/>
      <c r="G237" s="27"/>
      <c r="H237" s="27"/>
      <c r="I237" s="27"/>
      <c r="J237" s="27"/>
    </row>
    <row r="238" spans="1:10" ht="15" x14ac:dyDescent="0.25">
      <c r="A238" s="323">
        <v>-0.41326584976025577</v>
      </c>
      <c r="B238" s="323"/>
      <c r="C238" s="27"/>
      <c r="D238" s="27"/>
      <c r="E238" s="27"/>
      <c r="F238" s="27"/>
      <c r="G238" s="27"/>
      <c r="H238" s="27"/>
      <c r="I238" s="27"/>
      <c r="J238" s="27"/>
    </row>
    <row r="239" spans="1:10" ht="15" x14ac:dyDescent="0.25">
      <c r="A239" s="323">
        <v>-0.37436868686868691</v>
      </c>
      <c r="B239" s="323"/>
      <c r="C239" s="27"/>
      <c r="D239" s="27"/>
      <c r="E239" s="27"/>
      <c r="F239" s="27"/>
      <c r="G239" s="27"/>
      <c r="H239" s="27"/>
      <c r="I239" s="27"/>
      <c r="J239" s="27"/>
    </row>
    <row r="240" spans="1:10" ht="15" x14ac:dyDescent="0.25">
      <c r="A240" s="323">
        <v>-0.35060211946050096</v>
      </c>
      <c r="B240" s="323"/>
      <c r="C240" s="27"/>
      <c r="D240" s="27"/>
      <c r="E240" s="27"/>
      <c r="F240" s="27"/>
      <c r="G240" s="27"/>
      <c r="H240" s="27"/>
      <c r="I240" s="27"/>
      <c r="J240" s="27"/>
    </row>
    <row r="241" spans="1:10" ht="15" x14ac:dyDescent="0.25">
      <c r="A241" s="323">
        <v>-0.36855123674911655</v>
      </c>
      <c r="B241" s="323"/>
      <c r="C241" s="27"/>
      <c r="D241" s="27"/>
      <c r="E241" s="27"/>
      <c r="F241" s="27"/>
      <c r="G241" s="27"/>
      <c r="H241" s="27"/>
      <c r="I241" s="27"/>
      <c r="J241" s="27"/>
    </row>
    <row r="242" spans="1:10" ht="15" x14ac:dyDescent="0.25">
      <c r="A242" s="323">
        <v>-0.35929423459244531</v>
      </c>
      <c r="B242" s="323"/>
      <c r="C242" s="27"/>
      <c r="D242" s="27"/>
      <c r="E242" s="27"/>
      <c r="F242" s="27"/>
      <c r="G242" s="27"/>
      <c r="H242" s="27"/>
      <c r="I242" s="27"/>
      <c r="J242" s="27"/>
    </row>
    <row r="243" spans="1:10" ht="15" x14ac:dyDescent="0.25">
      <c r="A243" s="323">
        <v>-0.33286663502610347</v>
      </c>
      <c r="B243" s="323"/>
      <c r="C243" s="27"/>
      <c r="D243" s="27"/>
      <c r="E243" s="27"/>
      <c r="F243" s="27"/>
      <c r="G243" s="27"/>
      <c r="H243" s="27"/>
      <c r="I243" s="27"/>
      <c r="J243" s="27"/>
    </row>
    <row r="244" spans="1:10" ht="15" x14ac:dyDescent="0.25">
      <c r="A244" s="323">
        <v>-0.30716240875912404</v>
      </c>
      <c r="B244" s="323"/>
      <c r="C244" s="27"/>
      <c r="D244" s="27"/>
      <c r="E244" s="27"/>
      <c r="F244" s="27"/>
      <c r="G244" s="27"/>
      <c r="H244" s="27"/>
      <c r="I244" s="27"/>
      <c r="J244" s="27"/>
    </row>
    <row r="245" spans="1:10" ht="15" x14ac:dyDescent="0.25">
      <c r="A245" s="323">
        <v>-0.28276909722222227</v>
      </c>
      <c r="B245" s="323"/>
      <c r="C245" s="27"/>
      <c r="D245" s="27"/>
      <c r="E245" s="27"/>
      <c r="F245" s="27"/>
      <c r="G245" s="27"/>
      <c r="H245" s="27"/>
      <c r="I245" s="27"/>
      <c r="J245" s="27"/>
    </row>
    <row r="246" spans="1:10" ht="15" x14ac:dyDescent="0.25">
      <c r="A246" s="323">
        <v>-0.26472070558588823</v>
      </c>
      <c r="B246" s="323"/>
      <c r="C246" s="27"/>
      <c r="D246" s="27"/>
      <c r="E246" s="27"/>
      <c r="F246" s="27"/>
      <c r="G246" s="27"/>
      <c r="H246" s="27"/>
      <c r="I246" s="27"/>
      <c r="J246" s="27"/>
    </row>
    <row r="247" spans="1:10" ht="15" x14ac:dyDescent="0.25">
      <c r="A247" s="323">
        <v>-0.32214518760195759</v>
      </c>
      <c r="B247" s="323"/>
      <c r="C247" s="27"/>
      <c r="D247" s="27"/>
      <c r="E247" s="27"/>
      <c r="F247" s="27"/>
      <c r="G247" s="27"/>
      <c r="H247" s="27"/>
      <c r="I247" s="27"/>
      <c r="J247" s="27"/>
    </row>
    <row r="248" spans="1:10" ht="15" x14ac:dyDescent="0.25">
      <c r="A248" s="323">
        <v>-0.49646153846153851</v>
      </c>
      <c r="B248" s="323"/>
      <c r="C248" s="27"/>
      <c r="D248" s="27"/>
      <c r="E248" s="27"/>
      <c r="F248" s="27"/>
      <c r="G248" s="27"/>
      <c r="H248" s="27"/>
      <c r="I248" s="27"/>
      <c r="J248" s="27"/>
    </row>
    <row r="249" spans="1:10" ht="15" x14ac:dyDescent="0.25">
      <c r="A249" s="323">
        <v>-0.81348046106269334</v>
      </c>
      <c r="B249" s="323"/>
      <c r="C249" s="27"/>
      <c r="D249" s="27"/>
      <c r="E249" s="27"/>
      <c r="F249" s="27"/>
      <c r="G249" s="27"/>
      <c r="H249" s="27"/>
      <c r="I249" s="27"/>
      <c r="J249" s="27"/>
    </row>
    <row r="250" spans="1:10" ht="15" x14ac:dyDescent="0.25">
      <c r="A250" s="323">
        <v>-1.1350275713258213</v>
      </c>
      <c r="B250" s="323"/>
      <c r="C250" s="27"/>
      <c r="D250" s="27"/>
      <c r="E250" s="27"/>
      <c r="F250" s="27"/>
      <c r="G250" s="27"/>
      <c r="H250" s="27"/>
      <c r="I250" s="27"/>
      <c r="J250" s="27"/>
    </row>
    <row r="251" spans="1:10" ht="15" x14ac:dyDescent="0.25">
      <c r="A251" s="323">
        <v>-1.3377689575934824</v>
      </c>
      <c r="B251" s="323"/>
      <c r="C251" s="27"/>
      <c r="D251" s="27"/>
      <c r="E251" s="27"/>
      <c r="F251" s="27"/>
      <c r="G251" s="27"/>
      <c r="H251" s="27"/>
      <c r="I251" s="27"/>
      <c r="J251" s="27"/>
    </row>
    <row r="252" spans="1:10" ht="15" x14ac:dyDescent="0.25">
      <c r="A252" s="323">
        <v>-1.3746119518820334</v>
      </c>
      <c r="B252" s="323"/>
      <c r="C252" s="27"/>
      <c r="D252" s="27"/>
      <c r="E252" s="27"/>
      <c r="F252" s="27"/>
      <c r="G252" s="27"/>
      <c r="H252" s="27"/>
      <c r="I252" s="27"/>
      <c r="J252" s="27"/>
    </row>
    <row r="253" spans="1:10" ht="15" x14ac:dyDescent="0.25">
      <c r="A253" s="323">
        <v>-1.3147300122429559</v>
      </c>
      <c r="B253" s="323"/>
      <c r="C253" s="27"/>
      <c r="D253" s="27"/>
      <c r="E253" s="27"/>
      <c r="F253" s="27"/>
      <c r="G253" s="27"/>
      <c r="H253" s="27"/>
      <c r="I253" s="27"/>
      <c r="J253" s="27"/>
    </row>
    <row r="254" spans="1:10" ht="15" x14ac:dyDescent="0.25">
      <c r="A254" s="323">
        <v>-1.4124676285608582</v>
      </c>
      <c r="B254" s="323"/>
      <c r="C254" s="27"/>
      <c r="D254" s="27"/>
      <c r="E254" s="27"/>
      <c r="F254" s="27"/>
      <c r="G254" s="27"/>
      <c r="H254" s="27"/>
      <c r="I254" s="27"/>
      <c r="J254" s="27"/>
    </row>
    <row r="255" spans="1:10" ht="15" x14ac:dyDescent="0.25">
      <c r="A255" s="323">
        <v>-1.7823541122238586</v>
      </c>
      <c r="B255" s="323"/>
      <c r="C255" s="27"/>
      <c r="D255" s="27"/>
      <c r="E255" s="27"/>
      <c r="F255" s="27"/>
      <c r="G255" s="27"/>
      <c r="H255" s="27"/>
      <c r="I255" s="27"/>
      <c r="J255" s="27"/>
    </row>
    <row r="256" spans="1:10" ht="15" x14ac:dyDescent="0.25">
      <c r="A256" s="323">
        <v>-1.8684724725596864</v>
      </c>
      <c r="B256" s="323"/>
      <c r="C256" s="27"/>
      <c r="D256" s="27"/>
      <c r="E256" s="27"/>
      <c r="F256" s="27"/>
      <c r="G256" s="27"/>
      <c r="H256" s="27"/>
      <c r="I256" s="27"/>
      <c r="J256" s="27"/>
    </row>
    <row r="257" spans="1:10" ht="15" x14ac:dyDescent="0.25">
      <c r="A257" s="323">
        <v>-1.8693802170148075</v>
      </c>
      <c r="B257" s="323"/>
      <c r="C257" s="27"/>
      <c r="D257" s="27"/>
      <c r="E257" s="27"/>
      <c r="F257" s="27"/>
      <c r="G257" s="27"/>
      <c r="H257" s="27"/>
      <c r="I257" s="27"/>
      <c r="J257" s="27"/>
    </row>
    <row r="258" spans="1:10" ht="15" x14ac:dyDescent="0.25">
      <c r="A258" s="323">
        <v>-1.8067350844917169</v>
      </c>
      <c r="B258" s="323"/>
      <c r="C258" s="27"/>
      <c r="D258" s="27"/>
      <c r="E258" s="27"/>
      <c r="F258" s="27"/>
      <c r="G258" s="27"/>
      <c r="H258" s="27"/>
      <c r="I258" s="27"/>
      <c r="J258" s="27"/>
    </row>
    <row r="259" spans="1:10" ht="15" x14ac:dyDescent="0.25">
      <c r="A259" s="323">
        <v>-1.7767318368743767</v>
      </c>
      <c r="B259" s="323"/>
      <c r="C259" s="27"/>
      <c r="D259" s="27"/>
      <c r="E259" s="27"/>
      <c r="F259" s="27"/>
      <c r="G259" s="27"/>
      <c r="H259" s="27"/>
      <c r="I259" s="27"/>
      <c r="J259" s="27"/>
    </row>
    <row r="260" spans="1:10" ht="15" x14ac:dyDescent="0.25">
      <c r="A260" s="323">
        <v>-1.8426244664091047</v>
      </c>
      <c r="B260" s="323"/>
      <c r="C260" s="27"/>
      <c r="D260" s="27"/>
      <c r="E260" s="27"/>
      <c r="F260" s="27"/>
      <c r="G260" s="27"/>
      <c r="H260" s="27"/>
      <c r="I260" s="27"/>
      <c r="J260" s="27"/>
    </row>
    <row r="261" spans="1:10" ht="15" x14ac:dyDescent="0.25">
      <c r="A261" s="323">
        <v>-1.7078328872671849</v>
      </c>
      <c r="B261" s="323"/>
      <c r="C261" s="27"/>
      <c r="D261" s="27"/>
      <c r="E261" s="27"/>
      <c r="F261" s="27"/>
      <c r="G261" s="27"/>
      <c r="H261" s="27"/>
      <c r="I261" s="27"/>
      <c r="J261" s="27"/>
    </row>
    <row r="262" spans="1:10" ht="15" x14ac:dyDescent="0.25">
      <c r="A262" s="323">
        <v>-1.6477481134347853</v>
      </c>
      <c r="B262" s="323"/>
      <c r="C262" s="27"/>
      <c r="D262" s="27"/>
      <c r="E262" s="27"/>
      <c r="F262" s="27"/>
      <c r="G262" s="27"/>
      <c r="H262" s="27"/>
      <c r="I262" s="27"/>
      <c r="J262" s="27"/>
    </row>
    <row r="263" spans="1:10" ht="15" x14ac:dyDescent="0.25">
      <c r="A263" s="323">
        <v>-1.6050486112931883</v>
      </c>
      <c r="B263" s="323"/>
      <c r="C263" s="27"/>
      <c r="D263" s="27"/>
      <c r="E263" s="27"/>
      <c r="F263" s="27"/>
      <c r="G263" s="27"/>
      <c r="H263" s="27"/>
      <c r="I263" s="27"/>
      <c r="J263" s="27"/>
    </row>
    <row r="264" spans="1:10" ht="15" x14ac:dyDescent="0.25">
      <c r="A264" s="323">
        <v>-1.7441041186497943</v>
      </c>
      <c r="B264" s="323"/>
      <c r="C264" s="27"/>
      <c r="D264" s="27"/>
      <c r="E264" s="27"/>
      <c r="F264" s="27"/>
      <c r="G264" s="27"/>
      <c r="H264" s="27"/>
      <c r="I264" s="27"/>
      <c r="J264" s="27"/>
    </row>
    <row r="265" spans="1:10" ht="15" x14ac:dyDescent="0.25">
      <c r="A265" s="323">
        <v>-2.0190984736511415</v>
      </c>
      <c r="B265" s="323"/>
    </row>
    <row r="266" spans="1:10" ht="15" x14ac:dyDescent="0.25">
      <c r="A266" s="323">
        <v>-2.159787020617125</v>
      </c>
      <c r="B266" s="323"/>
    </row>
    <row r="267" spans="1:10" ht="15" x14ac:dyDescent="0.25">
      <c r="A267" s="323">
        <v>-2.1138722955854115</v>
      </c>
      <c r="B267" s="323"/>
    </row>
    <row r="268" spans="1:10" ht="15" x14ac:dyDescent="0.25">
      <c r="A268" s="323">
        <v>-1.9699596434758175</v>
      </c>
      <c r="B268" s="323"/>
    </row>
    <row r="269" spans="1:10" ht="15" x14ac:dyDescent="0.25">
      <c r="A269" s="323">
        <v>-1.8460156302335502</v>
      </c>
      <c r="B269" s="323"/>
    </row>
    <row r="270" spans="1:10" ht="15" x14ac:dyDescent="0.25">
      <c r="A270" s="323">
        <v>-1.6817772457588651</v>
      </c>
      <c r="B270" s="323"/>
    </row>
    <row r="271" spans="1:10" ht="15" x14ac:dyDescent="0.25">
      <c r="A271" s="323">
        <v>-1.6077806273078992</v>
      </c>
      <c r="B271" s="323"/>
    </row>
    <row r="272" spans="1:10" ht="15" x14ac:dyDescent="0.25">
      <c r="A272" s="323">
        <v>-1.7169586564793777</v>
      </c>
      <c r="B272" s="323"/>
    </row>
    <row r="273" spans="1:2" ht="15" x14ac:dyDescent="0.25">
      <c r="A273" s="323">
        <v>-1.8597172408895943</v>
      </c>
      <c r="B273" s="323"/>
    </row>
    <row r="274" spans="1:2" ht="15" x14ac:dyDescent="0.25">
      <c r="A274" s="323">
        <v>-1.9170387234974231</v>
      </c>
      <c r="B274" s="323"/>
    </row>
    <row r="275" spans="1:2" ht="15" x14ac:dyDescent="0.25">
      <c r="A275" s="323">
        <v>-1.981568486590038</v>
      </c>
      <c r="B275" s="323"/>
    </row>
    <row r="276" spans="1:2" ht="15" x14ac:dyDescent="0.25">
      <c r="A276" s="323">
        <v>-2.0955146524821626</v>
      </c>
      <c r="B276" s="323"/>
    </row>
    <row r="277" spans="1:2" ht="15" x14ac:dyDescent="0.25">
      <c r="A277" s="323">
        <v>-2.2658790476530171</v>
      </c>
      <c r="B277" s="323"/>
    </row>
    <row r="278" spans="1:2" ht="15" x14ac:dyDescent="0.25">
      <c r="A278" s="323">
        <v>-2.4521781104001867</v>
      </c>
      <c r="B278" s="323"/>
    </row>
    <row r="279" spans="1:2" ht="15" x14ac:dyDescent="0.25">
      <c r="A279" s="323">
        <v>-2.5604387236226578</v>
      </c>
      <c r="B279" s="323"/>
    </row>
    <row r="280" spans="1:2" ht="15" x14ac:dyDescent="0.25">
      <c r="A280" s="323">
        <v>-2.7230182078073626</v>
      </c>
      <c r="B280" s="323"/>
    </row>
    <row r="281" spans="1:2" ht="15" x14ac:dyDescent="0.25">
      <c r="A281" s="323">
        <v>-2.5007410979199274</v>
      </c>
      <c r="B281" s="323"/>
    </row>
    <row r="282" spans="1:2" ht="15" x14ac:dyDescent="0.25">
      <c r="A282" s="323">
        <v>-2.1840327342473937</v>
      </c>
      <c r="B282" s="323"/>
    </row>
    <row r="283" spans="1:2" ht="15" x14ac:dyDescent="0.25">
      <c r="A283" s="323">
        <v>-1.9493593905107869</v>
      </c>
      <c r="B283" s="323"/>
    </row>
    <row r="284" spans="1:2" ht="15" x14ac:dyDescent="0.25">
      <c r="A284" s="323">
        <v>-1.7739815740859375</v>
      </c>
      <c r="B284" s="323"/>
    </row>
    <row r="285" spans="1:2" ht="15" x14ac:dyDescent="0.25">
      <c r="A285" s="323">
        <v>-1.5894552980541545</v>
      </c>
      <c r="B285" s="323"/>
    </row>
    <row r="286" spans="1:2" ht="15" x14ac:dyDescent="0.25">
      <c r="A286" s="323">
        <v>-1.5354818167515527</v>
      </c>
      <c r="B286" s="323"/>
    </row>
    <row r="287" spans="1:2" ht="15" x14ac:dyDescent="0.25">
      <c r="A287" s="323">
        <v>-1.4650001389723597</v>
      </c>
      <c r="B287" s="323"/>
    </row>
    <row r="288" spans="1:2" ht="15" x14ac:dyDescent="0.25">
      <c r="A288" s="323">
        <v>-1.3200250989530442</v>
      </c>
      <c r="B288" s="323"/>
    </row>
    <row r="289" spans="1:2" ht="15" x14ac:dyDescent="0.25">
      <c r="A289" s="323">
        <v>-1.1967030936671224</v>
      </c>
      <c r="B289" s="323"/>
    </row>
    <row r="290" spans="1:2" ht="15" x14ac:dyDescent="0.25">
      <c r="A290" s="323">
        <v>-1.1029440920868165</v>
      </c>
      <c r="B290" s="323"/>
    </row>
    <row r="291" spans="1:2" ht="15" x14ac:dyDescent="0.25">
      <c r="A291" s="323">
        <v>-1.0574662565576738</v>
      </c>
      <c r="B291" s="323"/>
    </row>
    <row r="292" spans="1:2" ht="15" x14ac:dyDescent="0.25">
      <c r="A292" s="323">
        <v>-1.0296702691393851</v>
      </c>
      <c r="B292" s="323"/>
    </row>
    <row r="293" spans="1:2" ht="15" x14ac:dyDescent="0.25">
      <c r="A293" s="323">
        <v>-0.97145008834902213</v>
      </c>
      <c r="B293" s="323"/>
    </row>
    <row r="294" spans="1:2" ht="15" x14ac:dyDescent="0.25">
      <c r="A294" s="323">
        <v>-0.90315026350761496</v>
      </c>
      <c r="B294" s="323"/>
    </row>
    <row r="295" spans="1:2" ht="15" x14ac:dyDescent="0.25">
      <c r="A295" s="323">
        <v>-0.89694715646501399</v>
      </c>
      <c r="B295" s="323"/>
    </row>
    <row r="296" spans="1:2" ht="15" x14ac:dyDescent="0.25">
      <c r="A296" s="323">
        <v>-0.88812252326804242</v>
      </c>
      <c r="B296" s="323"/>
    </row>
    <row r="297" spans="1:2" ht="15" x14ac:dyDescent="0.25">
      <c r="A297" s="323">
        <v>-0.84483602090137999</v>
      </c>
      <c r="B297" s="323"/>
    </row>
    <row r="298" spans="1:2" ht="15" x14ac:dyDescent="0.25">
      <c r="A298" s="323">
        <v>-0.77535314908605657</v>
      </c>
      <c r="B298" s="323"/>
    </row>
    <row r="299" spans="1:2" ht="15" x14ac:dyDescent="0.25">
      <c r="A299" s="323">
        <v>-0.73152853473780588</v>
      </c>
      <c r="B299" s="323"/>
    </row>
    <row r="300" spans="1:2" ht="15" x14ac:dyDescent="0.25">
      <c r="A300" s="323">
        <v>0.38889495076243213</v>
      </c>
      <c r="B300" s="323">
        <v>1.0648953872173272</v>
      </c>
    </row>
  </sheetData>
  <mergeCells count="5">
    <mergeCell ref="B5:C5"/>
    <mergeCell ref="D5:E5"/>
    <mergeCell ref="F5:G5"/>
    <mergeCell ref="H5:I5"/>
    <mergeCell ref="A179:I185"/>
  </mergeCells>
  <printOptions horizontalCentered="1" verticalCentered="1"/>
  <pageMargins left="0.78740157480314965" right="0.78740157480314965" top="0.98425196850393704" bottom="0.98425196850393704" header="0.51181102362204722" footer="0.51181102362204722"/>
  <pageSetup paperSize="9" scale="15"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0"/>
  <sheetViews>
    <sheetView workbookViewId="0">
      <pane xSplit="1" ySplit="5" topLeftCell="B6" activePane="bottomRight" state="frozen"/>
      <selection pane="topRight" activeCell="B1" sqref="B1"/>
      <selection pane="bottomLeft" activeCell="A10" sqref="A10"/>
      <selection pane="bottomRight"/>
    </sheetView>
  </sheetViews>
  <sheetFormatPr baseColWidth="10" defaultRowHeight="13.2" x14ac:dyDescent="0.25"/>
  <cols>
    <col min="1" max="10" width="12.77734375" style="3" customWidth="1"/>
    <col min="11" max="16384" width="11.5546875" style="3"/>
  </cols>
  <sheetData>
    <row r="1" spans="1:10" ht="15.6" x14ac:dyDescent="0.3">
      <c r="A1" s="2" t="s">
        <v>388</v>
      </c>
    </row>
    <row r="2" spans="1:10" ht="15" x14ac:dyDescent="0.25">
      <c r="A2" s="414" t="s">
        <v>0</v>
      </c>
    </row>
    <row r="3" spans="1:10" ht="15" x14ac:dyDescent="0.25">
      <c r="A3" s="27" t="s">
        <v>344</v>
      </c>
      <c r="B3" s="27"/>
      <c r="C3" s="27"/>
      <c r="D3" s="27"/>
      <c r="E3" s="27"/>
      <c r="F3" s="27"/>
      <c r="G3" s="27"/>
      <c r="H3" s="27"/>
      <c r="I3" s="27"/>
      <c r="J3" s="27"/>
    </row>
    <row r="4" spans="1:10" ht="15.6" thickBot="1" x14ac:dyDescent="0.3">
      <c r="A4" s="27"/>
      <c r="B4" s="27"/>
      <c r="C4" s="27"/>
      <c r="D4" s="27"/>
      <c r="E4" s="27"/>
      <c r="F4" s="27"/>
      <c r="G4" s="27"/>
      <c r="H4" s="27"/>
      <c r="I4" s="27"/>
      <c r="J4" s="27"/>
    </row>
    <row r="5" spans="1:10" ht="60" customHeight="1" thickTop="1" x14ac:dyDescent="0.3">
      <c r="A5" s="324"/>
      <c r="B5" s="453" t="s">
        <v>337</v>
      </c>
      <c r="C5" s="453"/>
      <c r="D5" s="453" t="s">
        <v>3</v>
      </c>
      <c r="E5" s="453"/>
      <c r="F5" s="453" t="s">
        <v>295</v>
      </c>
      <c r="G5" s="453"/>
      <c r="H5" s="453" t="s">
        <v>341</v>
      </c>
      <c r="I5" s="454"/>
      <c r="J5" s="27"/>
    </row>
    <row r="6" spans="1:10" ht="15" customHeight="1" x14ac:dyDescent="0.25">
      <c r="A6" s="17">
        <f t="shared" ref="A6:A68" si="0">A7-1</f>
        <v>1700</v>
      </c>
      <c r="B6" s="11"/>
      <c r="C6" s="416">
        <v>0.10526668948071206</v>
      </c>
      <c r="D6" s="11"/>
      <c r="E6" s="416">
        <v>0.3</v>
      </c>
      <c r="F6" s="11"/>
      <c r="G6" s="11"/>
      <c r="H6" s="11"/>
      <c r="I6" s="415"/>
      <c r="J6" s="27"/>
    </row>
    <row r="7" spans="1:10" ht="15" customHeight="1" x14ac:dyDescent="0.25">
      <c r="A7" s="17">
        <f t="shared" si="0"/>
        <v>1701</v>
      </c>
      <c r="B7" s="11"/>
      <c r="D7" s="11"/>
      <c r="F7" s="11"/>
      <c r="G7" s="11"/>
      <c r="H7" s="11"/>
      <c r="I7" s="415"/>
      <c r="J7" s="27"/>
    </row>
    <row r="8" spans="1:10" ht="15" customHeight="1" x14ac:dyDescent="0.25">
      <c r="A8" s="17">
        <f t="shared" si="0"/>
        <v>1702</v>
      </c>
      <c r="B8" s="11"/>
      <c r="D8" s="11"/>
      <c r="F8" s="11"/>
      <c r="G8" s="11"/>
      <c r="H8" s="11"/>
      <c r="I8" s="415"/>
      <c r="J8" s="27"/>
    </row>
    <row r="9" spans="1:10" ht="15" customHeight="1" x14ac:dyDescent="0.25">
      <c r="A9" s="17">
        <f t="shared" si="0"/>
        <v>1703</v>
      </c>
      <c r="B9" s="11"/>
      <c r="D9" s="11"/>
      <c r="F9" s="11"/>
      <c r="G9" s="11"/>
      <c r="H9" s="11"/>
      <c r="I9" s="415"/>
      <c r="J9" s="27"/>
    </row>
    <row r="10" spans="1:10" ht="15" customHeight="1" x14ac:dyDescent="0.25">
      <c r="A10" s="17">
        <f t="shared" si="0"/>
        <v>1704</v>
      </c>
      <c r="B10" s="11"/>
      <c r="D10" s="11"/>
      <c r="F10" s="11"/>
      <c r="G10" s="11"/>
      <c r="H10" s="11"/>
      <c r="I10" s="415"/>
      <c r="J10" s="27"/>
    </row>
    <row r="11" spans="1:10" ht="15" customHeight="1" x14ac:dyDescent="0.25">
      <c r="A11" s="17">
        <f t="shared" si="0"/>
        <v>1705</v>
      </c>
      <c r="B11" s="11"/>
      <c r="D11" s="11"/>
      <c r="F11" s="11"/>
      <c r="G11" s="11"/>
      <c r="H11" s="11"/>
      <c r="I11" s="415"/>
      <c r="J11" s="27"/>
    </row>
    <row r="12" spans="1:10" ht="15" customHeight="1" x14ac:dyDescent="0.25">
      <c r="A12" s="17">
        <f t="shared" si="0"/>
        <v>1706</v>
      </c>
      <c r="B12" s="11"/>
      <c r="D12" s="11"/>
      <c r="F12" s="11"/>
      <c r="G12" s="11"/>
      <c r="H12" s="11"/>
      <c r="I12" s="415"/>
      <c r="J12" s="27"/>
    </row>
    <row r="13" spans="1:10" ht="15" customHeight="1" x14ac:dyDescent="0.25">
      <c r="A13" s="17">
        <f t="shared" si="0"/>
        <v>1707</v>
      </c>
      <c r="B13" s="11"/>
      <c r="D13" s="11"/>
      <c r="E13" s="11"/>
      <c r="F13" s="11"/>
      <c r="G13" s="11"/>
      <c r="H13" s="11"/>
      <c r="I13" s="415"/>
      <c r="J13" s="27"/>
    </row>
    <row r="14" spans="1:10" ht="15" customHeight="1" x14ac:dyDescent="0.25">
      <c r="A14" s="17">
        <f t="shared" si="0"/>
        <v>1708</v>
      </c>
      <c r="B14" s="11"/>
      <c r="D14" s="11"/>
      <c r="E14" s="11"/>
      <c r="F14" s="11"/>
      <c r="G14" s="11"/>
      <c r="H14" s="11"/>
      <c r="I14" s="415"/>
      <c r="J14" s="27"/>
    </row>
    <row r="15" spans="1:10" ht="15" customHeight="1" x14ac:dyDescent="0.25">
      <c r="A15" s="17">
        <f t="shared" si="0"/>
        <v>1709</v>
      </c>
      <c r="B15" s="11"/>
      <c r="D15" s="11"/>
      <c r="E15" s="11"/>
      <c r="F15" s="11"/>
      <c r="G15" s="11"/>
      <c r="H15" s="11"/>
      <c r="I15" s="415"/>
      <c r="J15" s="27"/>
    </row>
    <row r="16" spans="1:10" ht="15" customHeight="1" x14ac:dyDescent="0.25">
      <c r="A16" s="17">
        <f t="shared" si="0"/>
        <v>1710</v>
      </c>
      <c r="B16" s="11"/>
      <c r="C16" s="416">
        <v>9.9428621212183529E-2</v>
      </c>
      <c r="D16" s="11"/>
      <c r="E16" s="11"/>
      <c r="F16" s="11"/>
      <c r="G16" s="11"/>
      <c r="H16" s="11"/>
      <c r="I16" s="415"/>
      <c r="J16" s="27"/>
    </row>
    <row r="17" spans="1:10" ht="15" customHeight="1" x14ac:dyDescent="0.25">
      <c r="A17" s="17">
        <f t="shared" si="0"/>
        <v>1711</v>
      </c>
      <c r="B17" s="11"/>
      <c r="D17" s="11"/>
      <c r="E17" s="11"/>
      <c r="F17" s="11"/>
      <c r="G17" s="11"/>
      <c r="H17" s="11"/>
      <c r="I17" s="415"/>
      <c r="J17" s="27"/>
    </row>
    <row r="18" spans="1:10" ht="15" customHeight="1" x14ac:dyDescent="0.25">
      <c r="A18" s="17">
        <f t="shared" si="0"/>
        <v>1712</v>
      </c>
      <c r="B18" s="11"/>
      <c r="D18" s="11"/>
      <c r="E18" s="11"/>
      <c r="F18" s="11"/>
      <c r="G18" s="11"/>
      <c r="H18" s="11"/>
      <c r="I18" s="415"/>
      <c r="J18" s="27"/>
    </row>
    <row r="19" spans="1:10" ht="15" customHeight="1" x14ac:dyDescent="0.25">
      <c r="A19" s="17">
        <f t="shared" si="0"/>
        <v>1713</v>
      </c>
      <c r="B19" s="11"/>
      <c r="D19" s="11"/>
      <c r="E19" s="11"/>
      <c r="F19" s="11"/>
      <c r="G19" s="11"/>
      <c r="H19" s="11"/>
      <c r="I19" s="415"/>
      <c r="J19" s="27"/>
    </row>
    <row r="20" spans="1:10" ht="15" customHeight="1" x14ac:dyDescent="0.25">
      <c r="A20" s="17">
        <f t="shared" si="0"/>
        <v>1714</v>
      </c>
      <c r="B20" s="11"/>
      <c r="D20" s="11"/>
      <c r="E20" s="11"/>
      <c r="F20" s="11"/>
      <c r="G20" s="11"/>
      <c r="H20" s="11"/>
      <c r="I20" s="415"/>
      <c r="J20" s="27"/>
    </row>
    <row r="21" spans="1:10" ht="15" customHeight="1" x14ac:dyDescent="0.25">
      <c r="A21" s="17">
        <f t="shared" si="0"/>
        <v>1715</v>
      </c>
      <c r="B21" s="11"/>
      <c r="D21" s="11"/>
      <c r="E21" s="11"/>
      <c r="F21" s="11"/>
      <c r="G21" s="11"/>
      <c r="H21" s="11"/>
      <c r="I21" s="415"/>
      <c r="J21" s="27"/>
    </row>
    <row r="22" spans="1:10" ht="15" customHeight="1" x14ac:dyDescent="0.25">
      <c r="A22" s="17">
        <f t="shared" si="0"/>
        <v>1716</v>
      </c>
      <c r="B22" s="11"/>
      <c r="D22" s="11"/>
      <c r="E22" s="11"/>
      <c r="F22" s="11"/>
      <c r="G22" s="11"/>
      <c r="H22" s="11"/>
      <c r="I22" s="415"/>
      <c r="J22" s="27"/>
    </row>
    <row r="23" spans="1:10" ht="15" customHeight="1" x14ac:dyDescent="0.25">
      <c r="A23" s="17">
        <f t="shared" si="0"/>
        <v>1717</v>
      </c>
      <c r="B23" s="11"/>
      <c r="D23" s="11"/>
      <c r="E23" s="11"/>
      <c r="F23" s="11"/>
      <c r="G23" s="11"/>
      <c r="H23" s="11"/>
      <c r="I23" s="415"/>
      <c r="J23" s="27"/>
    </row>
    <row r="24" spans="1:10" ht="15" customHeight="1" x14ac:dyDescent="0.25">
      <c r="A24" s="17">
        <f t="shared" si="0"/>
        <v>1718</v>
      </c>
      <c r="B24" s="11"/>
      <c r="D24" s="11"/>
      <c r="E24" s="11"/>
      <c r="F24" s="11"/>
      <c r="G24" s="11"/>
      <c r="H24" s="11"/>
      <c r="I24" s="415"/>
      <c r="J24" s="27"/>
    </row>
    <row r="25" spans="1:10" ht="15" customHeight="1" x14ac:dyDescent="0.25">
      <c r="A25" s="17">
        <f t="shared" si="0"/>
        <v>1719</v>
      </c>
      <c r="B25" s="11"/>
      <c r="D25" s="11"/>
      <c r="E25" s="11"/>
      <c r="F25" s="11"/>
      <c r="G25" s="11"/>
      <c r="H25" s="11"/>
      <c r="I25" s="415"/>
      <c r="J25" s="27"/>
    </row>
    <row r="26" spans="1:10" ht="15" customHeight="1" x14ac:dyDescent="0.25">
      <c r="A26" s="17">
        <f t="shared" si="0"/>
        <v>1720</v>
      </c>
      <c r="B26" s="11"/>
      <c r="C26" s="416">
        <v>0.53193136981274924</v>
      </c>
      <c r="D26" s="11"/>
      <c r="E26" s="11"/>
      <c r="F26" s="11"/>
      <c r="G26" s="11"/>
      <c r="H26" s="11"/>
      <c r="I26" s="415"/>
      <c r="J26" s="27"/>
    </row>
    <row r="27" spans="1:10" ht="15" customHeight="1" x14ac:dyDescent="0.25">
      <c r="A27" s="17">
        <f t="shared" si="0"/>
        <v>1721</v>
      </c>
      <c r="B27" s="11"/>
      <c r="D27" s="11"/>
      <c r="E27" s="11"/>
      <c r="F27" s="11"/>
      <c r="G27" s="11"/>
      <c r="H27" s="11"/>
      <c r="I27" s="415"/>
      <c r="J27" s="27"/>
    </row>
    <row r="28" spans="1:10" ht="15" customHeight="1" x14ac:dyDescent="0.25">
      <c r="A28" s="17">
        <f t="shared" si="0"/>
        <v>1722</v>
      </c>
      <c r="B28" s="11"/>
      <c r="D28" s="11"/>
      <c r="E28" s="11"/>
      <c r="F28" s="11"/>
      <c r="G28" s="11"/>
      <c r="H28" s="11"/>
      <c r="I28" s="415"/>
      <c r="J28" s="27"/>
    </row>
    <row r="29" spans="1:10" ht="15" customHeight="1" x14ac:dyDescent="0.25">
      <c r="A29" s="17">
        <f t="shared" si="0"/>
        <v>1723</v>
      </c>
      <c r="B29" s="11"/>
      <c r="D29" s="11"/>
      <c r="E29" s="11"/>
      <c r="F29" s="11"/>
      <c r="G29" s="11"/>
      <c r="H29" s="11"/>
      <c r="I29" s="415"/>
      <c r="J29" s="27"/>
    </row>
    <row r="30" spans="1:10" ht="15" customHeight="1" x14ac:dyDescent="0.25">
      <c r="A30" s="17">
        <f t="shared" si="0"/>
        <v>1724</v>
      </c>
      <c r="B30" s="11"/>
      <c r="D30" s="11"/>
      <c r="E30" s="11"/>
      <c r="F30" s="11"/>
      <c r="G30" s="11"/>
      <c r="H30" s="11"/>
      <c r="I30" s="415"/>
      <c r="J30" s="27"/>
    </row>
    <row r="31" spans="1:10" ht="15" customHeight="1" x14ac:dyDescent="0.25">
      <c r="A31" s="17">
        <f t="shared" si="0"/>
        <v>1725</v>
      </c>
      <c r="B31" s="11"/>
      <c r="D31" s="11"/>
      <c r="E31" s="11"/>
      <c r="F31" s="11"/>
      <c r="G31" s="11"/>
      <c r="H31" s="11"/>
      <c r="I31" s="415"/>
      <c r="J31" s="27"/>
    </row>
    <row r="32" spans="1:10" ht="15" customHeight="1" x14ac:dyDescent="0.25">
      <c r="A32" s="17">
        <f t="shared" si="0"/>
        <v>1726</v>
      </c>
      <c r="B32" s="11"/>
      <c r="D32" s="11"/>
      <c r="E32" s="11"/>
      <c r="F32" s="11"/>
      <c r="G32" s="11"/>
      <c r="H32" s="11"/>
      <c r="I32" s="415"/>
      <c r="J32" s="27"/>
    </row>
    <row r="33" spans="1:10" ht="15" customHeight="1" x14ac:dyDescent="0.25">
      <c r="A33" s="17">
        <f t="shared" si="0"/>
        <v>1727</v>
      </c>
      <c r="B33" s="11"/>
      <c r="D33" s="11"/>
      <c r="E33" s="11"/>
      <c r="F33" s="11"/>
      <c r="G33" s="11"/>
      <c r="H33" s="11"/>
      <c r="I33" s="415"/>
      <c r="J33" s="27"/>
    </row>
    <row r="34" spans="1:10" ht="15" customHeight="1" x14ac:dyDescent="0.25">
      <c r="A34" s="17">
        <f t="shared" si="0"/>
        <v>1728</v>
      </c>
      <c r="B34" s="11"/>
      <c r="D34" s="11"/>
      <c r="E34" s="11"/>
      <c r="F34" s="11"/>
      <c r="G34" s="11"/>
      <c r="H34" s="11"/>
      <c r="I34" s="415"/>
      <c r="J34" s="27"/>
    </row>
    <row r="35" spans="1:10" ht="15" customHeight="1" x14ac:dyDescent="0.25">
      <c r="A35" s="17">
        <f t="shared" si="0"/>
        <v>1729</v>
      </c>
      <c r="B35" s="11"/>
      <c r="D35" s="11"/>
      <c r="E35" s="11"/>
      <c r="F35" s="11"/>
      <c r="G35" s="11"/>
      <c r="H35" s="11"/>
      <c r="I35" s="415"/>
      <c r="J35" s="27"/>
    </row>
    <row r="36" spans="1:10" ht="15" customHeight="1" x14ac:dyDescent="0.25">
      <c r="A36" s="17">
        <f t="shared" si="0"/>
        <v>1730</v>
      </c>
      <c r="B36" s="11"/>
      <c r="C36" s="416">
        <v>0.56740573942201811</v>
      </c>
      <c r="D36" s="11"/>
      <c r="E36" s="11"/>
      <c r="F36" s="11"/>
      <c r="G36" s="11"/>
      <c r="H36" s="11"/>
      <c r="I36" s="415"/>
      <c r="J36" s="27"/>
    </row>
    <row r="37" spans="1:10" ht="15" customHeight="1" x14ac:dyDescent="0.25">
      <c r="A37" s="17">
        <f t="shared" si="0"/>
        <v>1731</v>
      </c>
      <c r="B37" s="11"/>
      <c r="D37" s="11"/>
      <c r="E37" s="11"/>
      <c r="F37" s="11"/>
      <c r="G37" s="11"/>
      <c r="H37" s="11"/>
      <c r="I37" s="415"/>
      <c r="J37" s="27"/>
    </row>
    <row r="38" spans="1:10" ht="15" customHeight="1" x14ac:dyDescent="0.25">
      <c r="A38" s="17">
        <f t="shared" si="0"/>
        <v>1732</v>
      </c>
      <c r="B38" s="11"/>
      <c r="D38" s="11"/>
      <c r="E38" s="11"/>
      <c r="F38" s="11"/>
      <c r="G38" s="11"/>
      <c r="H38" s="11"/>
      <c r="I38" s="415"/>
      <c r="J38" s="27"/>
    </row>
    <row r="39" spans="1:10" ht="15" customHeight="1" x14ac:dyDescent="0.25">
      <c r="A39" s="17">
        <f t="shared" si="0"/>
        <v>1733</v>
      </c>
      <c r="B39" s="11"/>
      <c r="D39" s="11"/>
      <c r="E39" s="11"/>
      <c r="F39" s="11"/>
      <c r="G39" s="11"/>
      <c r="H39" s="11"/>
      <c r="I39" s="415"/>
      <c r="J39" s="27"/>
    </row>
    <row r="40" spans="1:10" ht="15" customHeight="1" x14ac:dyDescent="0.25">
      <c r="A40" s="17">
        <f t="shared" si="0"/>
        <v>1734</v>
      </c>
      <c r="B40" s="11"/>
      <c r="D40" s="11"/>
      <c r="E40" s="11"/>
      <c r="F40" s="11"/>
      <c r="G40" s="11"/>
      <c r="H40" s="11"/>
      <c r="I40" s="415"/>
      <c r="J40" s="27"/>
    </row>
    <row r="41" spans="1:10" ht="15" customHeight="1" x14ac:dyDescent="0.25">
      <c r="A41" s="17">
        <f t="shared" si="0"/>
        <v>1735</v>
      </c>
      <c r="B41" s="11"/>
      <c r="D41" s="11"/>
      <c r="E41" s="11"/>
      <c r="F41" s="11"/>
      <c r="G41" s="11"/>
      <c r="H41" s="11"/>
      <c r="I41" s="415"/>
      <c r="J41" s="27"/>
    </row>
    <row r="42" spans="1:10" ht="15" customHeight="1" x14ac:dyDescent="0.25">
      <c r="A42" s="17">
        <f t="shared" si="0"/>
        <v>1736</v>
      </c>
      <c r="B42" s="11"/>
      <c r="D42" s="11"/>
      <c r="E42" s="11"/>
      <c r="F42" s="11"/>
      <c r="G42" s="11"/>
      <c r="H42" s="11"/>
      <c r="I42" s="415"/>
      <c r="J42" s="27"/>
    </row>
    <row r="43" spans="1:10" ht="15" customHeight="1" x14ac:dyDescent="0.25">
      <c r="A43" s="17">
        <f t="shared" si="0"/>
        <v>1737</v>
      </c>
      <c r="B43" s="11"/>
      <c r="D43" s="11"/>
      <c r="E43" s="11"/>
      <c r="F43" s="11"/>
      <c r="G43" s="11"/>
      <c r="H43" s="11"/>
      <c r="I43" s="415"/>
      <c r="J43" s="27"/>
    </row>
    <row r="44" spans="1:10" ht="15" customHeight="1" x14ac:dyDescent="0.25">
      <c r="A44" s="17">
        <f t="shared" si="0"/>
        <v>1738</v>
      </c>
      <c r="B44" s="11"/>
      <c r="D44" s="11"/>
      <c r="E44" s="11"/>
      <c r="F44" s="11"/>
      <c r="G44" s="11"/>
      <c r="H44" s="11"/>
      <c r="I44" s="415"/>
      <c r="J44" s="27"/>
    </row>
    <row r="45" spans="1:10" ht="15" customHeight="1" x14ac:dyDescent="0.25">
      <c r="A45" s="17">
        <f t="shared" si="0"/>
        <v>1739</v>
      </c>
      <c r="B45" s="11"/>
      <c r="D45" s="11"/>
      <c r="E45" s="11"/>
      <c r="F45" s="11"/>
      <c r="G45" s="11"/>
      <c r="H45" s="11"/>
      <c r="I45" s="415"/>
      <c r="J45" s="27"/>
    </row>
    <row r="46" spans="1:10" ht="15" customHeight="1" x14ac:dyDescent="0.25">
      <c r="A46" s="17">
        <f t="shared" si="0"/>
        <v>1740</v>
      </c>
      <c r="B46" s="11"/>
      <c r="C46" s="416">
        <v>0.499694617976287</v>
      </c>
      <c r="D46" s="11"/>
      <c r="E46" s="11"/>
      <c r="F46" s="11"/>
      <c r="G46" s="11"/>
      <c r="H46" s="11"/>
      <c r="I46" s="415"/>
      <c r="J46" s="27"/>
    </row>
    <row r="47" spans="1:10" ht="15" customHeight="1" x14ac:dyDescent="0.25">
      <c r="A47" s="17">
        <f t="shared" si="0"/>
        <v>1741</v>
      </c>
      <c r="B47" s="11"/>
      <c r="D47" s="11"/>
      <c r="E47" s="11"/>
      <c r="F47" s="11"/>
      <c r="G47" s="11"/>
      <c r="H47" s="11"/>
      <c r="I47" s="415"/>
      <c r="J47" s="27"/>
    </row>
    <row r="48" spans="1:10" ht="15" customHeight="1" x14ac:dyDescent="0.25">
      <c r="A48" s="17">
        <f t="shared" si="0"/>
        <v>1742</v>
      </c>
      <c r="B48" s="11"/>
      <c r="D48" s="11"/>
      <c r="E48" s="11"/>
      <c r="F48" s="11"/>
      <c r="G48" s="11"/>
      <c r="H48" s="11"/>
      <c r="I48" s="415"/>
      <c r="J48" s="27"/>
    </row>
    <row r="49" spans="1:10" ht="15" customHeight="1" x14ac:dyDescent="0.25">
      <c r="A49" s="17">
        <f t="shared" si="0"/>
        <v>1743</v>
      </c>
      <c r="B49" s="11"/>
      <c r="D49" s="11"/>
      <c r="E49" s="11"/>
      <c r="F49" s="11"/>
      <c r="G49" s="11"/>
      <c r="H49" s="11"/>
      <c r="I49" s="415"/>
      <c r="J49" s="27"/>
    </row>
    <row r="50" spans="1:10" ht="15" customHeight="1" x14ac:dyDescent="0.25">
      <c r="A50" s="17">
        <f t="shared" si="0"/>
        <v>1744</v>
      </c>
      <c r="B50" s="11"/>
      <c r="D50" s="11"/>
      <c r="E50" s="11"/>
      <c r="F50" s="11"/>
      <c r="G50" s="11"/>
      <c r="H50" s="11"/>
      <c r="I50" s="415"/>
      <c r="J50" s="27"/>
    </row>
    <row r="51" spans="1:10" ht="15" customHeight="1" x14ac:dyDescent="0.25">
      <c r="A51" s="17">
        <f t="shared" si="0"/>
        <v>1745</v>
      </c>
      <c r="B51" s="11"/>
      <c r="D51" s="11"/>
      <c r="E51" s="11"/>
      <c r="F51" s="11"/>
      <c r="G51" s="11"/>
      <c r="H51" s="11"/>
      <c r="I51" s="415"/>
      <c r="J51" s="27"/>
    </row>
    <row r="52" spans="1:10" ht="15" customHeight="1" x14ac:dyDescent="0.25">
      <c r="A52" s="17">
        <f t="shared" si="0"/>
        <v>1746</v>
      </c>
      <c r="B52" s="11"/>
      <c r="D52" s="11"/>
      <c r="E52" s="11"/>
      <c r="F52" s="11"/>
      <c r="G52" s="11"/>
      <c r="H52" s="11"/>
      <c r="I52" s="415"/>
      <c r="J52" s="27"/>
    </row>
    <row r="53" spans="1:10" ht="15" customHeight="1" x14ac:dyDescent="0.25">
      <c r="A53" s="17">
        <f t="shared" si="0"/>
        <v>1747</v>
      </c>
      <c r="B53" s="11"/>
      <c r="D53" s="11"/>
      <c r="E53" s="11"/>
      <c r="F53" s="11"/>
      <c r="G53" s="11"/>
      <c r="H53" s="11"/>
      <c r="I53" s="415"/>
      <c r="J53" s="27"/>
    </row>
    <row r="54" spans="1:10" ht="15" customHeight="1" x14ac:dyDescent="0.25">
      <c r="A54" s="17">
        <f t="shared" si="0"/>
        <v>1748</v>
      </c>
      <c r="B54" s="11"/>
      <c r="D54" s="11"/>
      <c r="E54" s="11"/>
      <c r="F54" s="11"/>
      <c r="G54" s="11"/>
      <c r="H54" s="11"/>
      <c r="I54" s="415"/>
      <c r="J54" s="27"/>
    </row>
    <row r="55" spans="1:10" ht="15" customHeight="1" x14ac:dyDescent="0.25">
      <c r="A55" s="17">
        <f t="shared" si="0"/>
        <v>1749</v>
      </c>
      <c r="B55" s="11"/>
      <c r="D55" s="11"/>
      <c r="E55" s="11"/>
      <c r="F55" s="11"/>
      <c r="G55" s="11"/>
      <c r="H55" s="11"/>
      <c r="I55" s="415"/>
      <c r="J55" s="27"/>
    </row>
    <row r="56" spans="1:10" ht="15" customHeight="1" x14ac:dyDescent="0.25">
      <c r="A56" s="17">
        <f t="shared" si="0"/>
        <v>1750</v>
      </c>
      <c r="B56" s="11"/>
      <c r="C56" s="416">
        <v>0.76889732266457045</v>
      </c>
      <c r="D56" s="11"/>
      <c r="E56" s="416">
        <v>0.40922851668040355</v>
      </c>
      <c r="F56" s="11"/>
      <c r="G56" s="11"/>
      <c r="H56" s="11"/>
      <c r="I56" s="415"/>
      <c r="J56" s="27"/>
    </row>
    <row r="57" spans="1:10" ht="15" customHeight="1" x14ac:dyDescent="0.25">
      <c r="A57" s="17">
        <f t="shared" si="0"/>
        <v>1751</v>
      </c>
      <c r="B57" s="11"/>
      <c r="D57" s="11"/>
      <c r="F57" s="11"/>
      <c r="G57" s="11"/>
      <c r="H57" s="11"/>
      <c r="I57" s="415"/>
      <c r="J57" s="27"/>
    </row>
    <row r="58" spans="1:10" ht="15" customHeight="1" x14ac:dyDescent="0.25">
      <c r="A58" s="17">
        <f t="shared" si="0"/>
        <v>1752</v>
      </c>
      <c r="B58" s="11"/>
      <c r="D58" s="11"/>
      <c r="F58" s="11"/>
      <c r="G58" s="11"/>
      <c r="H58" s="11"/>
      <c r="I58" s="415"/>
      <c r="J58" s="27"/>
    </row>
    <row r="59" spans="1:10" ht="15" customHeight="1" x14ac:dyDescent="0.25">
      <c r="A59" s="17">
        <f t="shared" si="0"/>
        <v>1753</v>
      </c>
      <c r="B59" s="11"/>
      <c r="D59" s="11"/>
      <c r="F59" s="11"/>
      <c r="G59" s="11"/>
      <c r="H59" s="11"/>
      <c r="I59" s="415"/>
      <c r="J59" s="27"/>
    </row>
    <row r="60" spans="1:10" ht="15" customHeight="1" x14ac:dyDescent="0.25">
      <c r="A60" s="17">
        <f t="shared" si="0"/>
        <v>1754</v>
      </c>
      <c r="B60" s="11"/>
      <c r="D60" s="11"/>
      <c r="F60" s="11"/>
      <c r="G60" s="11"/>
      <c r="H60" s="11"/>
      <c r="I60" s="415"/>
      <c r="J60" s="27"/>
    </row>
    <row r="61" spans="1:10" ht="15" customHeight="1" x14ac:dyDescent="0.25">
      <c r="A61" s="17">
        <f t="shared" si="0"/>
        <v>1755</v>
      </c>
      <c r="B61" s="11"/>
      <c r="D61" s="11"/>
      <c r="F61" s="11"/>
      <c r="G61" s="11"/>
      <c r="H61" s="11"/>
      <c r="I61" s="415"/>
      <c r="J61" s="27"/>
    </row>
    <row r="62" spans="1:10" ht="15" customHeight="1" x14ac:dyDescent="0.25">
      <c r="A62" s="17">
        <f t="shared" si="0"/>
        <v>1756</v>
      </c>
      <c r="B62" s="11"/>
      <c r="D62" s="11"/>
      <c r="E62" s="11"/>
      <c r="F62" s="11"/>
      <c r="G62" s="11"/>
      <c r="H62" s="11"/>
      <c r="I62" s="415"/>
      <c r="J62" s="27"/>
    </row>
    <row r="63" spans="1:10" ht="15" customHeight="1" x14ac:dyDescent="0.25">
      <c r="A63" s="17">
        <f t="shared" si="0"/>
        <v>1757</v>
      </c>
      <c r="B63" s="11"/>
      <c r="D63" s="11"/>
      <c r="E63" s="11"/>
      <c r="F63" s="11"/>
      <c r="G63" s="11"/>
      <c r="H63" s="11"/>
      <c r="I63" s="415"/>
      <c r="J63" s="27"/>
    </row>
    <row r="64" spans="1:10" ht="15" customHeight="1" x14ac:dyDescent="0.25">
      <c r="A64" s="17">
        <f t="shared" si="0"/>
        <v>1758</v>
      </c>
      <c r="B64" s="11"/>
      <c r="D64" s="11"/>
      <c r="E64" s="11"/>
      <c r="F64" s="11"/>
      <c r="G64" s="11"/>
      <c r="H64" s="11"/>
      <c r="I64" s="415"/>
      <c r="J64" s="27"/>
    </row>
    <row r="65" spans="1:10" ht="15" customHeight="1" x14ac:dyDescent="0.25">
      <c r="A65" s="17">
        <f t="shared" si="0"/>
        <v>1759</v>
      </c>
      <c r="B65" s="11"/>
      <c r="C65" s="11"/>
      <c r="D65" s="11"/>
      <c r="E65" s="11"/>
      <c r="F65" s="11"/>
      <c r="G65" s="11"/>
      <c r="H65" s="11"/>
      <c r="I65" s="415"/>
      <c r="J65" s="27"/>
    </row>
    <row r="66" spans="1:10" ht="15" customHeight="1" x14ac:dyDescent="0.25">
      <c r="A66" s="17">
        <f t="shared" si="0"/>
        <v>1760</v>
      </c>
      <c r="B66" s="11"/>
      <c r="C66" s="416">
        <v>0.70692359130702476</v>
      </c>
      <c r="D66" s="11"/>
      <c r="E66" s="11"/>
      <c r="F66" s="11"/>
      <c r="G66" s="11"/>
      <c r="H66" s="11"/>
      <c r="I66" s="415"/>
      <c r="J66" s="27"/>
    </row>
    <row r="67" spans="1:10" ht="15" customHeight="1" x14ac:dyDescent="0.25">
      <c r="A67" s="17">
        <f t="shared" si="0"/>
        <v>1761</v>
      </c>
      <c r="B67" s="11"/>
      <c r="D67" s="11"/>
      <c r="E67" s="11"/>
      <c r="F67" s="11"/>
      <c r="G67" s="11"/>
      <c r="H67" s="11"/>
      <c r="I67" s="415"/>
      <c r="J67" s="27"/>
    </row>
    <row r="68" spans="1:10" ht="15" customHeight="1" x14ac:dyDescent="0.25">
      <c r="A68" s="17">
        <f t="shared" si="0"/>
        <v>1762</v>
      </c>
      <c r="B68" s="11"/>
      <c r="D68" s="11"/>
      <c r="E68" s="11"/>
      <c r="F68" s="11"/>
      <c r="G68" s="11"/>
      <c r="H68" s="11"/>
      <c r="I68" s="415"/>
      <c r="J68" s="27"/>
    </row>
    <row r="69" spans="1:10" ht="15" customHeight="1" x14ac:dyDescent="0.25">
      <c r="A69" s="17">
        <f t="shared" ref="A69:A132" si="1">A70-1</f>
        <v>1763</v>
      </c>
      <c r="B69" s="11"/>
      <c r="D69" s="11"/>
      <c r="E69" s="11"/>
      <c r="F69" s="11"/>
      <c r="G69" s="11"/>
      <c r="H69" s="11"/>
      <c r="I69" s="415"/>
      <c r="J69" s="27"/>
    </row>
    <row r="70" spans="1:10" ht="15" customHeight="1" x14ac:dyDescent="0.25">
      <c r="A70" s="17">
        <f t="shared" si="1"/>
        <v>1764</v>
      </c>
      <c r="B70" s="11"/>
      <c r="D70" s="11"/>
      <c r="E70" s="11"/>
      <c r="F70" s="11"/>
      <c r="G70" s="11"/>
      <c r="H70" s="11"/>
      <c r="I70" s="415"/>
      <c r="J70" s="27"/>
    </row>
    <row r="71" spans="1:10" ht="15" customHeight="1" x14ac:dyDescent="0.25">
      <c r="A71" s="17">
        <f t="shared" si="1"/>
        <v>1765</v>
      </c>
      <c r="B71" s="11"/>
      <c r="D71" s="11"/>
      <c r="E71" s="11"/>
      <c r="F71" s="11"/>
      <c r="G71" s="11"/>
      <c r="H71" s="11"/>
      <c r="I71" s="415"/>
      <c r="J71" s="27"/>
    </row>
    <row r="72" spans="1:10" ht="15" customHeight="1" x14ac:dyDescent="0.25">
      <c r="A72" s="17">
        <f t="shared" si="1"/>
        <v>1766</v>
      </c>
      <c r="B72" s="11"/>
      <c r="D72" s="11"/>
      <c r="E72" s="11"/>
      <c r="F72" s="11"/>
      <c r="G72" s="11"/>
      <c r="H72" s="11"/>
      <c r="I72" s="415"/>
      <c r="J72" s="27"/>
    </row>
    <row r="73" spans="1:10" ht="15" customHeight="1" x14ac:dyDescent="0.25">
      <c r="A73" s="17">
        <f t="shared" si="1"/>
        <v>1767</v>
      </c>
      <c r="B73" s="11"/>
      <c r="D73" s="11"/>
      <c r="E73" s="11"/>
      <c r="F73" s="11"/>
      <c r="G73" s="11"/>
      <c r="H73" s="11"/>
      <c r="I73" s="415"/>
      <c r="J73" s="27"/>
    </row>
    <row r="74" spans="1:10" ht="15" customHeight="1" x14ac:dyDescent="0.25">
      <c r="A74" s="17">
        <f t="shared" si="1"/>
        <v>1768</v>
      </c>
      <c r="B74" s="11"/>
      <c r="C74" s="11"/>
      <c r="D74" s="11"/>
      <c r="E74" s="11"/>
      <c r="F74" s="11"/>
      <c r="G74" s="11"/>
      <c r="H74" s="11"/>
      <c r="I74" s="415"/>
      <c r="J74" s="27"/>
    </row>
    <row r="75" spans="1:10" ht="15" customHeight="1" x14ac:dyDescent="0.25">
      <c r="A75" s="17">
        <f t="shared" si="1"/>
        <v>1769</v>
      </c>
      <c r="B75" s="11"/>
      <c r="C75" s="11"/>
      <c r="D75" s="11"/>
      <c r="E75" s="11"/>
      <c r="F75" s="11"/>
      <c r="G75" s="11"/>
      <c r="H75" s="11"/>
      <c r="I75" s="415"/>
      <c r="J75" s="27"/>
    </row>
    <row r="76" spans="1:10" ht="15" customHeight="1" x14ac:dyDescent="0.25">
      <c r="A76" s="17">
        <f t="shared" si="1"/>
        <v>1770</v>
      </c>
      <c r="B76" s="11"/>
      <c r="C76" s="416">
        <v>0.9496272276046811</v>
      </c>
      <c r="D76" s="11"/>
      <c r="E76" s="416">
        <v>0.55000000000000004</v>
      </c>
      <c r="F76" s="11"/>
      <c r="G76" s="11"/>
      <c r="H76" s="11"/>
      <c r="I76" s="415"/>
      <c r="J76" s="27"/>
    </row>
    <row r="77" spans="1:10" ht="15" customHeight="1" x14ac:dyDescent="0.25">
      <c r="A77" s="17">
        <f t="shared" si="1"/>
        <v>1771</v>
      </c>
      <c r="B77" s="11"/>
      <c r="D77" s="11"/>
      <c r="F77" s="11"/>
      <c r="G77" s="11"/>
      <c r="H77" s="11"/>
      <c r="I77" s="415"/>
      <c r="J77" s="27"/>
    </row>
    <row r="78" spans="1:10" ht="15" customHeight="1" x14ac:dyDescent="0.25">
      <c r="A78" s="17">
        <f t="shared" si="1"/>
        <v>1772</v>
      </c>
      <c r="B78" s="11"/>
      <c r="D78" s="11"/>
      <c r="F78" s="11"/>
      <c r="G78" s="11"/>
      <c r="H78" s="11"/>
      <c r="I78" s="415"/>
      <c r="J78" s="27"/>
    </row>
    <row r="79" spans="1:10" ht="15" customHeight="1" x14ac:dyDescent="0.25">
      <c r="A79" s="17">
        <f t="shared" si="1"/>
        <v>1773</v>
      </c>
      <c r="B79" s="11"/>
      <c r="D79" s="11"/>
      <c r="F79" s="11"/>
      <c r="G79" s="11"/>
      <c r="H79" s="11"/>
      <c r="I79" s="415"/>
      <c r="J79" s="27"/>
    </row>
    <row r="80" spans="1:10" ht="15" customHeight="1" x14ac:dyDescent="0.25">
      <c r="A80" s="17">
        <f t="shared" si="1"/>
        <v>1774</v>
      </c>
      <c r="B80" s="11"/>
      <c r="D80" s="11"/>
      <c r="F80" s="11"/>
      <c r="G80" s="11"/>
      <c r="H80" s="11"/>
      <c r="I80" s="415"/>
      <c r="J80" s="27"/>
    </row>
    <row r="81" spans="1:10" ht="15" customHeight="1" x14ac:dyDescent="0.25">
      <c r="A81" s="17">
        <f t="shared" si="1"/>
        <v>1775</v>
      </c>
      <c r="B81" s="11"/>
      <c r="D81" s="11"/>
      <c r="E81" s="11"/>
      <c r="F81" s="11"/>
      <c r="G81" s="11"/>
      <c r="H81" s="11"/>
      <c r="I81" s="415"/>
      <c r="J81" s="27"/>
    </row>
    <row r="82" spans="1:10" ht="15" customHeight="1" x14ac:dyDescent="0.25">
      <c r="A82" s="17">
        <f t="shared" si="1"/>
        <v>1776</v>
      </c>
      <c r="B82" s="11"/>
      <c r="D82" s="11"/>
      <c r="E82" s="11"/>
      <c r="F82" s="11"/>
      <c r="G82" s="11"/>
      <c r="H82" s="11"/>
      <c r="I82" s="415"/>
      <c r="J82" s="27"/>
    </row>
    <row r="83" spans="1:10" ht="15" customHeight="1" x14ac:dyDescent="0.25">
      <c r="A83" s="17">
        <f t="shared" si="1"/>
        <v>1777</v>
      </c>
      <c r="B83" s="11"/>
      <c r="C83" s="11"/>
      <c r="D83" s="11"/>
      <c r="E83" s="11"/>
      <c r="F83" s="11"/>
      <c r="G83" s="11"/>
      <c r="H83" s="11"/>
      <c r="I83" s="415"/>
      <c r="J83" s="27"/>
    </row>
    <row r="84" spans="1:10" ht="15" customHeight="1" x14ac:dyDescent="0.25">
      <c r="A84" s="17">
        <f t="shared" si="1"/>
        <v>1778</v>
      </c>
      <c r="B84" s="11"/>
      <c r="C84" s="11"/>
      <c r="D84" s="11"/>
      <c r="E84" s="11"/>
      <c r="F84" s="11"/>
      <c r="G84" s="11"/>
      <c r="H84" s="11"/>
      <c r="I84" s="415"/>
      <c r="J84" s="27"/>
    </row>
    <row r="85" spans="1:10" ht="15" customHeight="1" x14ac:dyDescent="0.25">
      <c r="A85" s="17">
        <f t="shared" si="1"/>
        <v>1779</v>
      </c>
      <c r="B85" s="11"/>
      <c r="C85" s="11"/>
      <c r="D85" s="11"/>
      <c r="E85" s="11"/>
      <c r="F85" s="11"/>
      <c r="G85" s="11"/>
      <c r="H85" s="11"/>
      <c r="I85" s="415"/>
      <c r="J85" s="27"/>
    </row>
    <row r="86" spans="1:10" ht="15" customHeight="1" x14ac:dyDescent="0.25">
      <c r="A86" s="17">
        <f t="shared" si="1"/>
        <v>1780</v>
      </c>
      <c r="B86" s="11"/>
      <c r="C86" s="416">
        <v>0.67274346184702116</v>
      </c>
      <c r="D86" s="11"/>
      <c r="E86" s="416">
        <f>55%+0.25</f>
        <v>0.8</v>
      </c>
      <c r="F86" s="11"/>
      <c r="G86" s="11"/>
      <c r="H86" s="11"/>
      <c r="I86" s="415"/>
      <c r="J86" s="27"/>
    </row>
    <row r="87" spans="1:10" ht="15" customHeight="1" x14ac:dyDescent="0.25">
      <c r="A87" s="17">
        <f t="shared" si="1"/>
        <v>1781</v>
      </c>
      <c r="B87" s="11"/>
      <c r="D87" s="11"/>
      <c r="E87" s="11"/>
      <c r="F87" s="11"/>
      <c r="G87" s="11"/>
      <c r="H87" s="11"/>
      <c r="I87" s="415"/>
      <c r="J87" s="27"/>
    </row>
    <row r="88" spans="1:10" ht="15" customHeight="1" x14ac:dyDescent="0.25">
      <c r="A88" s="17">
        <f t="shared" si="1"/>
        <v>1782</v>
      </c>
      <c r="B88" s="11"/>
      <c r="D88" s="11"/>
      <c r="E88" s="11"/>
      <c r="F88" s="11"/>
      <c r="G88" s="11"/>
      <c r="H88" s="11"/>
      <c r="I88" s="415"/>
      <c r="J88" s="27"/>
    </row>
    <row r="89" spans="1:10" ht="15" customHeight="1" x14ac:dyDescent="0.25">
      <c r="A89" s="17">
        <f t="shared" si="1"/>
        <v>1783</v>
      </c>
      <c r="B89" s="11"/>
      <c r="D89" s="11"/>
      <c r="E89" s="11"/>
      <c r="F89" s="11"/>
      <c r="G89" s="11"/>
      <c r="H89" s="11"/>
      <c r="I89" s="415"/>
      <c r="J89" s="27"/>
    </row>
    <row r="90" spans="1:10" ht="15" customHeight="1" x14ac:dyDescent="0.25">
      <c r="A90" s="17">
        <f t="shared" si="1"/>
        <v>1784</v>
      </c>
      <c r="B90" s="11"/>
      <c r="D90" s="11"/>
      <c r="E90" s="11"/>
      <c r="F90" s="11"/>
      <c r="G90" s="11"/>
      <c r="H90" s="11"/>
      <c r="I90" s="415"/>
      <c r="J90" s="27"/>
    </row>
    <row r="91" spans="1:10" ht="15" customHeight="1" x14ac:dyDescent="0.25">
      <c r="A91" s="17">
        <f t="shared" si="1"/>
        <v>1785</v>
      </c>
      <c r="B91" s="11"/>
      <c r="D91" s="11"/>
      <c r="E91" s="11"/>
      <c r="F91" s="11"/>
      <c r="G91" s="11"/>
      <c r="H91" s="11"/>
      <c r="I91" s="415"/>
      <c r="J91" s="27"/>
    </row>
    <row r="92" spans="1:10" ht="15" customHeight="1" x14ac:dyDescent="0.25">
      <c r="A92" s="17">
        <f t="shared" si="1"/>
        <v>1786</v>
      </c>
      <c r="B92" s="11"/>
      <c r="C92" s="11"/>
      <c r="D92" s="11"/>
      <c r="E92" s="11"/>
      <c r="F92" s="11"/>
      <c r="G92" s="11"/>
      <c r="H92" s="11"/>
      <c r="I92" s="415"/>
      <c r="J92" s="27"/>
    </row>
    <row r="93" spans="1:10" ht="15" customHeight="1" x14ac:dyDescent="0.25">
      <c r="A93" s="17">
        <f t="shared" si="1"/>
        <v>1787</v>
      </c>
      <c r="B93" s="11"/>
      <c r="C93" s="11"/>
      <c r="D93" s="11"/>
      <c r="E93" s="11"/>
      <c r="F93" s="11"/>
      <c r="G93" s="11"/>
      <c r="H93" s="11"/>
      <c r="I93" s="415"/>
      <c r="J93" s="27"/>
    </row>
    <row r="94" spans="1:10" ht="15" customHeight="1" x14ac:dyDescent="0.25">
      <c r="A94" s="17">
        <f t="shared" si="1"/>
        <v>1788</v>
      </c>
      <c r="B94" s="11"/>
      <c r="C94" s="11"/>
      <c r="D94" s="11"/>
      <c r="E94" s="11"/>
      <c r="F94" s="11"/>
      <c r="G94" s="11"/>
      <c r="H94" s="11"/>
      <c r="I94" s="415"/>
      <c r="J94" s="27"/>
    </row>
    <row r="95" spans="1:10" ht="15" customHeight="1" x14ac:dyDescent="0.25">
      <c r="A95" s="17">
        <f t="shared" si="1"/>
        <v>1789</v>
      </c>
      <c r="B95" s="11"/>
      <c r="C95" s="11"/>
      <c r="D95" s="11"/>
      <c r="E95" s="11"/>
      <c r="F95" s="11"/>
      <c r="G95" s="11"/>
      <c r="H95" s="11"/>
      <c r="I95" s="415"/>
      <c r="J95" s="27"/>
    </row>
    <row r="96" spans="1:10" ht="15" customHeight="1" x14ac:dyDescent="0.25">
      <c r="A96" s="17">
        <f t="shared" si="1"/>
        <v>1790</v>
      </c>
      <c r="B96" s="11"/>
      <c r="C96" s="416">
        <v>1.2166506854198038</v>
      </c>
      <c r="D96" s="11"/>
      <c r="E96" s="416">
        <f>55%+0.35</f>
        <v>0.9</v>
      </c>
      <c r="F96" s="11"/>
      <c r="G96" s="11"/>
      <c r="H96" s="11"/>
      <c r="I96" s="415"/>
      <c r="J96" s="27"/>
    </row>
    <row r="97" spans="1:10" ht="15" customHeight="1" x14ac:dyDescent="0.25">
      <c r="A97" s="17">
        <f t="shared" si="1"/>
        <v>1791</v>
      </c>
      <c r="B97" s="11"/>
      <c r="D97" s="11"/>
      <c r="E97" s="11"/>
      <c r="F97" s="11"/>
      <c r="G97" s="11"/>
      <c r="H97" s="11"/>
      <c r="I97" s="415"/>
      <c r="J97" s="27"/>
    </row>
    <row r="98" spans="1:10" ht="15" customHeight="1" x14ac:dyDescent="0.25">
      <c r="A98" s="17">
        <f t="shared" si="1"/>
        <v>1792</v>
      </c>
      <c r="B98" s="11"/>
      <c r="D98" s="11"/>
      <c r="E98" s="11"/>
      <c r="F98" s="11"/>
      <c r="G98" s="11"/>
      <c r="H98" s="11"/>
      <c r="I98" s="415"/>
      <c r="J98" s="27"/>
    </row>
    <row r="99" spans="1:10" ht="15" customHeight="1" x14ac:dyDescent="0.25">
      <c r="A99" s="17">
        <f t="shared" si="1"/>
        <v>1793</v>
      </c>
      <c r="B99" s="11"/>
      <c r="D99" s="11"/>
      <c r="E99" s="11"/>
      <c r="F99" s="11"/>
      <c r="G99" s="11"/>
      <c r="H99" s="11"/>
      <c r="I99" s="415"/>
      <c r="J99" s="27"/>
    </row>
    <row r="100" spans="1:10" ht="15" customHeight="1" x14ac:dyDescent="0.25">
      <c r="A100" s="17">
        <f t="shared" si="1"/>
        <v>1794</v>
      </c>
      <c r="B100" s="11"/>
      <c r="D100" s="11"/>
      <c r="E100" s="11"/>
      <c r="F100" s="11"/>
      <c r="G100" s="11"/>
      <c r="H100" s="11"/>
      <c r="I100" s="415"/>
      <c r="J100" s="27"/>
    </row>
    <row r="101" spans="1:10" ht="15" customHeight="1" x14ac:dyDescent="0.25">
      <c r="A101" s="17">
        <f t="shared" si="1"/>
        <v>1795</v>
      </c>
      <c r="B101" s="11"/>
      <c r="C101" s="11"/>
      <c r="D101" s="11"/>
      <c r="E101" s="11"/>
      <c r="F101" s="11"/>
      <c r="G101" s="11"/>
      <c r="H101" s="11"/>
      <c r="I101" s="415"/>
      <c r="J101" s="27"/>
    </row>
    <row r="102" spans="1:10" ht="15" customHeight="1" x14ac:dyDescent="0.25">
      <c r="A102" s="17">
        <f t="shared" si="1"/>
        <v>1796</v>
      </c>
      <c r="B102" s="11"/>
      <c r="C102" s="11"/>
      <c r="D102" s="11"/>
      <c r="E102" s="11"/>
      <c r="F102" s="11"/>
      <c r="G102" s="11"/>
      <c r="H102" s="11"/>
      <c r="I102" s="415"/>
      <c r="J102" s="27"/>
    </row>
    <row r="103" spans="1:10" ht="15" customHeight="1" x14ac:dyDescent="0.25">
      <c r="A103" s="17">
        <f t="shared" si="1"/>
        <v>1797</v>
      </c>
      <c r="B103" s="11"/>
      <c r="C103" s="11"/>
      <c r="D103" s="11"/>
      <c r="E103" s="11"/>
      <c r="F103" s="11"/>
      <c r="G103" s="11"/>
      <c r="H103" s="11"/>
      <c r="I103" s="415"/>
      <c r="J103" s="27"/>
    </row>
    <row r="104" spans="1:10" ht="15" customHeight="1" x14ac:dyDescent="0.25">
      <c r="A104" s="17">
        <f t="shared" si="1"/>
        <v>1798</v>
      </c>
      <c r="B104" s="11"/>
      <c r="C104" s="11"/>
      <c r="D104" s="11"/>
      <c r="E104" s="11"/>
      <c r="F104" s="11"/>
      <c r="G104" s="11"/>
      <c r="H104" s="11"/>
      <c r="I104" s="415"/>
      <c r="J104" s="27"/>
    </row>
    <row r="105" spans="1:10" ht="15" customHeight="1" x14ac:dyDescent="0.25">
      <c r="A105" s="17">
        <f t="shared" si="1"/>
        <v>1799</v>
      </c>
      <c r="B105" s="11"/>
      <c r="C105" s="11"/>
      <c r="D105" s="11"/>
      <c r="E105" s="11"/>
      <c r="F105" s="11"/>
      <c r="G105" s="11"/>
      <c r="H105" s="11"/>
      <c r="I105" s="415"/>
      <c r="J105" s="27"/>
    </row>
    <row r="106" spans="1:10" ht="15" customHeight="1" x14ac:dyDescent="0.25">
      <c r="A106" s="17">
        <f t="shared" si="1"/>
        <v>1800</v>
      </c>
      <c r="B106" s="11"/>
      <c r="C106" s="416">
        <v>1.1820794818775604</v>
      </c>
      <c r="D106" s="11"/>
      <c r="E106" s="11"/>
      <c r="F106" s="11"/>
      <c r="G106" s="11"/>
      <c r="H106" s="11"/>
      <c r="I106" s="415"/>
      <c r="J106" s="27"/>
    </row>
    <row r="107" spans="1:10" ht="15" customHeight="1" x14ac:dyDescent="0.25">
      <c r="A107" s="17">
        <f t="shared" si="1"/>
        <v>1801</v>
      </c>
      <c r="B107" s="11"/>
      <c r="C107" s="416"/>
      <c r="D107" s="11"/>
      <c r="E107" s="11"/>
      <c r="F107" s="11"/>
      <c r="G107" s="11"/>
      <c r="H107" s="11"/>
      <c r="I107" s="415"/>
      <c r="J107" s="27"/>
    </row>
    <row r="108" spans="1:10" ht="15" customHeight="1" x14ac:dyDescent="0.25">
      <c r="A108" s="17">
        <f t="shared" si="1"/>
        <v>1802</v>
      </c>
      <c r="B108" s="11"/>
      <c r="C108" s="416"/>
      <c r="D108" s="11"/>
      <c r="E108" s="11"/>
      <c r="F108" s="11"/>
      <c r="G108" s="11"/>
      <c r="H108" s="11"/>
      <c r="I108" s="415"/>
      <c r="J108" s="27"/>
    </row>
    <row r="109" spans="1:10" ht="15" customHeight="1" x14ac:dyDescent="0.25">
      <c r="A109" s="17">
        <f t="shared" si="1"/>
        <v>1803</v>
      </c>
      <c r="B109" s="11"/>
      <c r="C109" s="416"/>
      <c r="D109" s="11"/>
      <c r="E109" s="11"/>
      <c r="F109" s="11"/>
      <c r="G109" s="11"/>
      <c r="H109" s="11"/>
      <c r="I109" s="415"/>
      <c r="J109" s="27"/>
    </row>
    <row r="110" spans="1:10" ht="15" customHeight="1" x14ac:dyDescent="0.25">
      <c r="A110" s="17">
        <f t="shared" si="1"/>
        <v>1804</v>
      </c>
      <c r="B110" s="11"/>
      <c r="C110" s="11"/>
      <c r="D110" s="11"/>
      <c r="E110" s="11"/>
      <c r="F110" s="11"/>
      <c r="G110" s="11"/>
      <c r="H110" s="11"/>
      <c r="I110" s="415"/>
      <c r="J110" s="27"/>
    </row>
    <row r="111" spans="1:10" ht="15" customHeight="1" x14ac:dyDescent="0.25">
      <c r="A111" s="17">
        <f t="shared" si="1"/>
        <v>1805</v>
      </c>
      <c r="B111" s="11"/>
      <c r="C111" s="11"/>
      <c r="D111" s="11"/>
      <c r="E111" s="11"/>
      <c r="F111" s="11"/>
      <c r="G111" s="11"/>
      <c r="H111" s="11"/>
      <c r="I111" s="415"/>
      <c r="J111" s="27"/>
    </row>
    <row r="112" spans="1:10" ht="15" customHeight="1" x14ac:dyDescent="0.25">
      <c r="A112" s="17">
        <f t="shared" si="1"/>
        <v>1806</v>
      </c>
      <c r="B112" s="11"/>
      <c r="C112" s="11"/>
      <c r="D112" s="11"/>
      <c r="E112" s="11"/>
      <c r="F112" s="11"/>
      <c r="G112" s="11"/>
      <c r="H112" s="11"/>
      <c r="I112" s="415"/>
      <c r="J112" s="27"/>
    </row>
    <row r="113" spans="1:10" ht="15" customHeight="1" x14ac:dyDescent="0.25">
      <c r="A113" s="17">
        <f t="shared" si="1"/>
        <v>1807</v>
      </c>
      <c r="B113" s="11"/>
      <c r="C113" s="11"/>
      <c r="D113" s="11"/>
      <c r="E113" s="11"/>
      <c r="F113" s="11"/>
      <c r="G113" s="11"/>
      <c r="H113" s="11"/>
      <c r="I113" s="415"/>
      <c r="J113" s="27"/>
    </row>
    <row r="114" spans="1:10" ht="15" customHeight="1" x14ac:dyDescent="0.25">
      <c r="A114" s="17">
        <f t="shared" si="1"/>
        <v>1808</v>
      </c>
      <c r="B114" s="11"/>
      <c r="C114" s="11"/>
      <c r="D114" s="11"/>
      <c r="E114" s="11"/>
      <c r="F114" s="11"/>
      <c r="G114" s="11"/>
      <c r="H114" s="11"/>
      <c r="I114" s="415"/>
      <c r="J114" s="27"/>
    </row>
    <row r="115" spans="1:10" ht="15" customHeight="1" x14ac:dyDescent="0.25">
      <c r="A115" s="17">
        <f t="shared" si="1"/>
        <v>1809</v>
      </c>
      <c r="B115" s="11"/>
      <c r="C115" s="11"/>
      <c r="D115" s="11"/>
      <c r="E115" s="11"/>
      <c r="F115" s="11"/>
      <c r="G115" s="11"/>
      <c r="H115" s="11"/>
      <c r="I115" s="415"/>
      <c r="J115" s="27"/>
    </row>
    <row r="116" spans="1:10" ht="15" customHeight="1" x14ac:dyDescent="0.25">
      <c r="A116" s="17">
        <f t="shared" si="1"/>
        <v>1810</v>
      </c>
      <c r="B116" s="11"/>
      <c r="C116" s="416">
        <f>102.416579350077%+0.29</f>
        <v>1.31416579350077</v>
      </c>
      <c r="D116" s="11"/>
      <c r="E116" s="416">
        <v>0.14767045282019675</v>
      </c>
      <c r="F116" s="11"/>
      <c r="G116" s="11"/>
      <c r="H116" s="11"/>
      <c r="I116" s="415"/>
      <c r="J116" s="27"/>
    </row>
    <row r="117" spans="1:10" ht="15" customHeight="1" x14ac:dyDescent="0.25">
      <c r="A117" s="17">
        <f t="shared" si="1"/>
        <v>1811</v>
      </c>
      <c r="B117" s="11"/>
      <c r="D117" s="11"/>
      <c r="F117" s="11"/>
      <c r="G117" s="11"/>
      <c r="H117" s="11"/>
      <c r="I117" s="415"/>
      <c r="J117" s="27"/>
    </row>
    <row r="118" spans="1:10" ht="15" customHeight="1" x14ac:dyDescent="0.25">
      <c r="A118" s="17">
        <f t="shared" si="1"/>
        <v>1812</v>
      </c>
      <c r="B118" s="11"/>
      <c r="D118" s="11"/>
      <c r="F118" s="11"/>
      <c r="G118" s="11"/>
      <c r="H118" s="11"/>
      <c r="I118" s="415"/>
      <c r="J118" s="27"/>
    </row>
    <row r="119" spans="1:10" ht="15" customHeight="1" x14ac:dyDescent="0.25">
      <c r="A119" s="17">
        <f t="shared" si="1"/>
        <v>1813</v>
      </c>
      <c r="B119" s="11"/>
      <c r="C119" s="11"/>
      <c r="D119" s="11"/>
      <c r="F119" s="11"/>
      <c r="G119" s="11"/>
      <c r="H119" s="11"/>
      <c r="I119" s="415"/>
      <c r="J119" s="27"/>
    </row>
    <row r="120" spans="1:10" ht="15" customHeight="1" x14ac:dyDescent="0.25">
      <c r="A120" s="17">
        <f t="shared" si="1"/>
        <v>1814</v>
      </c>
      <c r="B120" s="11"/>
      <c r="C120" s="11"/>
      <c r="D120" s="11"/>
      <c r="E120" s="11"/>
      <c r="F120" s="11"/>
      <c r="G120" s="11"/>
      <c r="H120" s="11"/>
      <c r="I120" s="415"/>
      <c r="J120" s="27"/>
    </row>
    <row r="121" spans="1:10" ht="15" customHeight="1" x14ac:dyDescent="0.25">
      <c r="A121" s="17">
        <f t="shared" si="1"/>
        <v>1815</v>
      </c>
      <c r="B121" s="11"/>
      <c r="C121" s="11"/>
      <c r="D121" s="11"/>
      <c r="E121" s="11"/>
      <c r="F121" s="11"/>
      <c r="G121" s="11"/>
      <c r="H121" s="11"/>
      <c r="I121" s="415"/>
      <c r="J121" s="27"/>
    </row>
    <row r="122" spans="1:10" ht="15" customHeight="1" x14ac:dyDescent="0.25">
      <c r="A122" s="17">
        <f t="shared" si="1"/>
        <v>1816</v>
      </c>
      <c r="B122" s="11"/>
      <c r="C122" s="11"/>
      <c r="D122" s="11"/>
      <c r="E122" s="11"/>
      <c r="F122" s="11"/>
      <c r="G122" s="11"/>
      <c r="H122" s="11"/>
      <c r="I122" s="415"/>
      <c r="J122" s="27"/>
    </row>
    <row r="123" spans="1:10" ht="15" customHeight="1" x14ac:dyDescent="0.25">
      <c r="A123" s="17">
        <f t="shared" si="1"/>
        <v>1817</v>
      </c>
      <c r="B123" s="11"/>
      <c r="C123" s="11"/>
      <c r="D123" s="11"/>
      <c r="E123" s="11"/>
      <c r="F123" s="11"/>
      <c r="G123" s="11"/>
      <c r="H123" s="11"/>
      <c r="I123" s="415"/>
      <c r="J123" s="27"/>
    </row>
    <row r="124" spans="1:10" ht="15" customHeight="1" x14ac:dyDescent="0.25">
      <c r="A124" s="17">
        <f t="shared" si="1"/>
        <v>1818</v>
      </c>
      <c r="B124" s="11"/>
      <c r="C124" s="11"/>
      <c r="D124" s="11"/>
      <c r="E124" s="11"/>
      <c r="F124" s="11"/>
      <c r="G124" s="11"/>
      <c r="H124" s="11"/>
      <c r="I124" s="415"/>
      <c r="J124" s="27"/>
    </row>
    <row r="125" spans="1:10" ht="15" customHeight="1" x14ac:dyDescent="0.25">
      <c r="A125" s="17">
        <f t="shared" si="1"/>
        <v>1819</v>
      </c>
      <c r="B125" s="11"/>
      <c r="C125" s="11"/>
      <c r="D125" s="11"/>
      <c r="E125" s="11"/>
      <c r="F125" s="11"/>
      <c r="G125" s="11"/>
      <c r="H125" s="11"/>
      <c r="I125" s="415"/>
      <c r="J125" s="27"/>
    </row>
    <row r="126" spans="1:10" ht="15" customHeight="1" x14ac:dyDescent="0.25">
      <c r="A126" s="17">
        <f t="shared" si="1"/>
        <v>1820</v>
      </c>
      <c r="B126" s="11"/>
      <c r="C126" s="416">
        <f>175.771301121152%+0.29</f>
        <v>2.0477130112115201</v>
      </c>
      <c r="D126" s="11"/>
      <c r="E126" s="416">
        <v>0.46691488666797304</v>
      </c>
      <c r="F126" s="11"/>
      <c r="G126" s="11"/>
      <c r="H126" s="11"/>
      <c r="I126" s="415"/>
      <c r="J126" s="27"/>
    </row>
    <row r="127" spans="1:10" ht="15" customHeight="1" x14ac:dyDescent="0.25">
      <c r="A127" s="17">
        <f t="shared" si="1"/>
        <v>1821</v>
      </c>
      <c r="B127" s="11"/>
      <c r="D127" s="11"/>
      <c r="F127" s="11"/>
      <c r="G127" s="11"/>
      <c r="H127" s="11"/>
      <c r="I127" s="415"/>
      <c r="J127" s="27"/>
    </row>
    <row r="128" spans="1:10" ht="15" customHeight="1" x14ac:dyDescent="0.25">
      <c r="A128" s="17">
        <f t="shared" si="1"/>
        <v>1822</v>
      </c>
      <c r="B128" s="11"/>
      <c r="C128" s="11"/>
      <c r="D128" s="11"/>
      <c r="F128" s="11"/>
      <c r="G128" s="11"/>
      <c r="H128" s="11"/>
      <c r="I128" s="415"/>
      <c r="J128" s="27"/>
    </row>
    <row r="129" spans="1:10" ht="15" customHeight="1" x14ac:dyDescent="0.25">
      <c r="A129" s="17">
        <f t="shared" si="1"/>
        <v>1823</v>
      </c>
      <c r="B129" s="11"/>
      <c r="C129" s="11"/>
      <c r="D129" s="11"/>
      <c r="E129" s="11"/>
      <c r="F129" s="11"/>
      <c r="G129" s="11"/>
      <c r="H129" s="11"/>
      <c r="I129" s="415"/>
      <c r="J129" s="27"/>
    </row>
    <row r="130" spans="1:10" ht="15" customHeight="1" x14ac:dyDescent="0.25">
      <c r="A130" s="17">
        <f t="shared" si="1"/>
        <v>1824</v>
      </c>
      <c r="B130" s="11"/>
      <c r="C130" s="11"/>
      <c r="D130" s="11"/>
      <c r="E130" s="11"/>
      <c r="F130" s="11"/>
      <c r="G130" s="11"/>
      <c r="H130" s="11"/>
      <c r="I130" s="415"/>
      <c r="J130" s="27"/>
    </row>
    <row r="131" spans="1:10" ht="15" customHeight="1" x14ac:dyDescent="0.25">
      <c r="A131" s="17">
        <f t="shared" si="1"/>
        <v>1825</v>
      </c>
      <c r="B131" s="11"/>
      <c r="C131" s="11"/>
      <c r="D131" s="11"/>
      <c r="E131" s="11"/>
      <c r="F131" s="11"/>
      <c r="G131" s="11"/>
      <c r="H131" s="11"/>
      <c r="I131" s="415"/>
      <c r="J131" s="27"/>
    </row>
    <row r="132" spans="1:10" ht="15" customHeight="1" x14ac:dyDescent="0.25">
      <c r="A132" s="17">
        <f t="shared" si="1"/>
        <v>1826</v>
      </c>
      <c r="B132" s="11"/>
      <c r="C132" s="11"/>
      <c r="D132" s="11"/>
      <c r="E132" s="11"/>
      <c r="F132" s="11"/>
      <c r="G132" s="11"/>
      <c r="H132" s="11"/>
      <c r="I132" s="415"/>
      <c r="J132" s="27"/>
    </row>
    <row r="133" spans="1:10" ht="15" customHeight="1" x14ac:dyDescent="0.25">
      <c r="A133" s="17">
        <f t="shared" ref="A133:A154" si="2">A134-1</f>
        <v>1827</v>
      </c>
      <c r="B133" s="11"/>
      <c r="C133" s="11"/>
      <c r="D133" s="11"/>
      <c r="E133" s="11"/>
      <c r="F133" s="11"/>
      <c r="G133" s="11"/>
      <c r="H133" s="11"/>
      <c r="I133" s="415"/>
      <c r="J133" s="27"/>
    </row>
    <row r="134" spans="1:10" ht="15" customHeight="1" x14ac:dyDescent="0.25">
      <c r="A134" s="17">
        <f t="shared" si="2"/>
        <v>1828</v>
      </c>
      <c r="B134" s="11"/>
      <c r="C134" s="11"/>
      <c r="D134" s="11"/>
      <c r="E134" s="11"/>
      <c r="F134" s="11"/>
      <c r="G134" s="11"/>
      <c r="H134" s="11"/>
      <c r="I134" s="415"/>
      <c r="J134" s="27"/>
    </row>
    <row r="135" spans="1:10" ht="15" customHeight="1" x14ac:dyDescent="0.25">
      <c r="A135" s="17">
        <f t="shared" si="2"/>
        <v>1829</v>
      </c>
      <c r="B135" s="11"/>
      <c r="C135" s="11"/>
      <c r="D135" s="11"/>
      <c r="E135" s="11"/>
      <c r="F135" s="11"/>
      <c r="G135" s="11"/>
      <c r="H135" s="11"/>
      <c r="I135" s="415"/>
      <c r="J135" s="27"/>
    </row>
    <row r="136" spans="1:10" ht="15" customHeight="1" x14ac:dyDescent="0.25">
      <c r="A136" s="17">
        <f t="shared" si="2"/>
        <v>1830</v>
      </c>
      <c r="B136" s="11"/>
      <c r="C136" s="416">
        <f>179.895872656197%+0.19</f>
        <v>1.9889587265619701</v>
      </c>
      <c r="D136" s="11"/>
      <c r="E136" s="416">
        <v>0.60144407713906067</v>
      </c>
      <c r="F136" s="11"/>
      <c r="G136" s="11"/>
      <c r="H136" s="11"/>
      <c r="I136" s="415"/>
      <c r="J136" s="27"/>
    </row>
    <row r="137" spans="1:10" ht="15" customHeight="1" x14ac:dyDescent="0.25">
      <c r="A137" s="17">
        <f t="shared" si="2"/>
        <v>1831</v>
      </c>
      <c r="B137" s="11"/>
      <c r="C137" s="11"/>
      <c r="D137" s="11"/>
      <c r="F137" s="11"/>
      <c r="G137" s="11"/>
      <c r="H137" s="11"/>
      <c r="I137" s="415"/>
      <c r="J137" s="27"/>
    </row>
    <row r="138" spans="1:10" ht="15" customHeight="1" x14ac:dyDescent="0.25">
      <c r="A138" s="17">
        <f t="shared" si="2"/>
        <v>1832</v>
      </c>
      <c r="B138" s="11"/>
      <c r="C138" s="11"/>
      <c r="D138" s="11"/>
      <c r="E138" s="11"/>
      <c r="F138" s="11"/>
      <c r="G138" s="11"/>
      <c r="H138" s="11"/>
      <c r="I138" s="415"/>
      <c r="J138" s="27"/>
    </row>
    <row r="139" spans="1:10" ht="15" customHeight="1" x14ac:dyDescent="0.25">
      <c r="A139" s="17">
        <f t="shared" si="2"/>
        <v>1833</v>
      </c>
      <c r="B139" s="11"/>
      <c r="C139" s="11"/>
      <c r="D139" s="11"/>
      <c r="E139" s="11"/>
      <c r="F139" s="11"/>
      <c r="G139" s="11"/>
      <c r="H139" s="11"/>
      <c r="I139" s="415"/>
      <c r="J139" s="27"/>
    </row>
    <row r="140" spans="1:10" ht="15" customHeight="1" x14ac:dyDescent="0.25">
      <c r="A140" s="17">
        <f t="shared" si="2"/>
        <v>1834</v>
      </c>
      <c r="B140" s="11"/>
      <c r="C140" s="11"/>
      <c r="D140" s="11"/>
      <c r="E140" s="11"/>
      <c r="F140" s="11"/>
      <c r="G140" s="11"/>
      <c r="H140" s="11"/>
      <c r="I140" s="415"/>
      <c r="J140" s="27"/>
    </row>
    <row r="141" spans="1:10" ht="15" customHeight="1" x14ac:dyDescent="0.25">
      <c r="A141" s="17">
        <f t="shared" si="2"/>
        <v>1835</v>
      </c>
      <c r="B141" s="11"/>
      <c r="C141" s="11"/>
      <c r="D141" s="11"/>
      <c r="E141" s="11"/>
      <c r="F141" s="11"/>
      <c r="G141" s="11"/>
      <c r="H141" s="11"/>
      <c r="I141" s="415"/>
      <c r="J141" s="27"/>
    </row>
    <row r="142" spans="1:10" ht="15" customHeight="1" x14ac:dyDescent="0.25">
      <c r="A142" s="17">
        <f t="shared" si="2"/>
        <v>1836</v>
      </c>
      <c r="B142" s="11"/>
      <c r="C142" s="11"/>
      <c r="D142" s="11"/>
      <c r="E142" s="11"/>
      <c r="F142" s="11"/>
      <c r="G142" s="11"/>
      <c r="H142" s="11"/>
      <c r="I142" s="415"/>
      <c r="J142" s="27"/>
    </row>
    <row r="143" spans="1:10" ht="15" customHeight="1" x14ac:dyDescent="0.25">
      <c r="A143" s="17">
        <f t="shared" si="2"/>
        <v>1837</v>
      </c>
      <c r="B143" s="11"/>
      <c r="C143" s="11"/>
      <c r="D143" s="11"/>
      <c r="E143" s="11"/>
      <c r="F143" s="11"/>
      <c r="G143" s="11"/>
      <c r="H143" s="11"/>
      <c r="I143" s="415"/>
      <c r="J143" s="27"/>
    </row>
    <row r="144" spans="1:10" ht="15" customHeight="1" x14ac:dyDescent="0.25">
      <c r="A144" s="17">
        <f t="shared" si="2"/>
        <v>1838</v>
      </c>
      <c r="B144" s="11"/>
      <c r="C144" s="11"/>
      <c r="D144" s="11"/>
      <c r="E144" s="11"/>
      <c r="F144" s="11"/>
      <c r="G144" s="11"/>
      <c r="H144" s="11"/>
      <c r="I144" s="415"/>
      <c r="J144" s="27"/>
    </row>
    <row r="145" spans="1:10" ht="15" customHeight="1" x14ac:dyDescent="0.25">
      <c r="A145" s="17">
        <f t="shared" si="2"/>
        <v>1839</v>
      </c>
      <c r="B145" s="11"/>
      <c r="C145" s="11"/>
      <c r="D145" s="11"/>
      <c r="E145" s="11"/>
      <c r="F145" s="11"/>
      <c r="G145" s="11"/>
      <c r="H145" s="11"/>
      <c r="I145" s="415"/>
      <c r="J145" s="27"/>
    </row>
    <row r="146" spans="1:10" ht="15" customHeight="1" x14ac:dyDescent="0.25">
      <c r="A146" s="17">
        <f t="shared" si="2"/>
        <v>1840</v>
      </c>
      <c r="B146" s="11"/>
      <c r="C146" s="11"/>
      <c r="D146" s="11"/>
      <c r="E146" s="416">
        <v>0.43689985520609986</v>
      </c>
      <c r="F146" s="11"/>
      <c r="G146" s="11"/>
      <c r="H146" s="11"/>
      <c r="I146" s="415"/>
      <c r="J146" s="27"/>
    </row>
    <row r="147" spans="1:10" ht="15" customHeight="1" x14ac:dyDescent="0.25">
      <c r="A147" s="17">
        <f t="shared" si="2"/>
        <v>1841</v>
      </c>
      <c r="B147" s="11"/>
      <c r="C147" s="11"/>
      <c r="D147" s="11"/>
      <c r="E147" s="11"/>
      <c r="F147" s="11"/>
      <c r="G147" s="11"/>
      <c r="H147" s="11"/>
      <c r="I147" s="415"/>
      <c r="J147" s="27"/>
    </row>
    <row r="148" spans="1:10" ht="15" customHeight="1" x14ac:dyDescent="0.25">
      <c r="A148" s="17">
        <f t="shared" si="2"/>
        <v>1842</v>
      </c>
      <c r="B148" s="11"/>
      <c r="C148" s="11"/>
      <c r="D148" s="11"/>
      <c r="E148" s="11"/>
      <c r="F148" s="11"/>
      <c r="G148" s="11"/>
      <c r="H148" s="11"/>
      <c r="I148" s="415"/>
      <c r="J148" s="27"/>
    </row>
    <row r="149" spans="1:10" ht="15" customHeight="1" x14ac:dyDescent="0.25">
      <c r="A149" s="17">
        <f t="shared" si="2"/>
        <v>1843</v>
      </c>
      <c r="B149" s="11"/>
      <c r="C149" s="11"/>
      <c r="D149" s="11"/>
      <c r="E149" s="11"/>
      <c r="F149" s="11"/>
      <c r="G149" s="11"/>
      <c r="H149" s="11"/>
      <c r="I149" s="415"/>
      <c r="J149" s="27"/>
    </row>
    <row r="150" spans="1:10" ht="15" customHeight="1" x14ac:dyDescent="0.25">
      <c r="A150" s="17">
        <f t="shared" si="2"/>
        <v>1844</v>
      </c>
      <c r="B150" s="11"/>
      <c r="C150" s="11"/>
      <c r="D150" s="11"/>
      <c r="E150" s="11"/>
      <c r="F150" s="11"/>
      <c r="G150" s="11"/>
      <c r="H150" s="11"/>
      <c r="I150" s="415"/>
      <c r="J150" s="27"/>
    </row>
    <row r="151" spans="1:10" ht="15" customHeight="1" x14ac:dyDescent="0.25">
      <c r="A151" s="17">
        <f t="shared" si="2"/>
        <v>1845</v>
      </c>
      <c r="B151" s="11"/>
      <c r="C151" s="11"/>
      <c r="D151" s="11"/>
      <c r="E151" s="11"/>
      <c r="F151" s="11"/>
      <c r="G151" s="11"/>
      <c r="H151" s="11"/>
      <c r="I151" s="415"/>
      <c r="J151" s="27"/>
    </row>
    <row r="152" spans="1:10" ht="15" customHeight="1" x14ac:dyDescent="0.25">
      <c r="A152" s="17">
        <f t="shared" si="2"/>
        <v>1846</v>
      </c>
      <c r="B152" s="11"/>
      <c r="C152" s="11"/>
      <c r="D152" s="11"/>
      <c r="E152" s="11"/>
      <c r="F152" s="11"/>
      <c r="G152" s="11"/>
      <c r="H152" s="11"/>
      <c r="I152" s="415"/>
      <c r="J152" s="27"/>
    </row>
    <row r="153" spans="1:10" ht="15" customHeight="1" x14ac:dyDescent="0.25">
      <c r="A153" s="17">
        <f t="shared" si="2"/>
        <v>1847</v>
      </c>
      <c r="B153" s="11"/>
      <c r="C153" s="11"/>
      <c r="D153" s="11"/>
      <c r="E153" s="11"/>
      <c r="F153" s="11"/>
      <c r="G153" s="11"/>
      <c r="H153" s="11"/>
      <c r="I153" s="415"/>
      <c r="J153" s="27"/>
    </row>
    <row r="154" spans="1:10" ht="15" customHeight="1" x14ac:dyDescent="0.25">
      <c r="A154" s="17">
        <f t="shared" si="2"/>
        <v>1848</v>
      </c>
      <c r="B154" s="11"/>
      <c r="C154" s="11"/>
      <c r="D154" s="11"/>
      <c r="E154" s="11"/>
      <c r="F154" s="11"/>
      <c r="G154" s="11"/>
      <c r="H154" s="11"/>
      <c r="I154" s="415"/>
      <c r="J154" s="27"/>
    </row>
    <row r="155" spans="1:10" ht="15" customHeight="1" x14ac:dyDescent="0.25">
      <c r="A155" s="17">
        <f>A156-1</f>
        <v>1849</v>
      </c>
      <c r="B155" s="11"/>
      <c r="C155" s="11"/>
      <c r="D155" s="11"/>
      <c r="E155" s="11"/>
      <c r="F155" s="11"/>
      <c r="G155" s="11"/>
      <c r="H155" s="11"/>
      <c r="I155" s="415"/>
      <c r="J155" s="27"/>
    </row>
    <row r="156" spans="1:10" ht="15" x14ac:dyDescent="0.25">
      <c r="A156" s="17">
        <v>1850</v>
      </c>
      <c r="B156" s="5">
        <f>(7.89+7.56)/2</f>
        <v>7.7249999999999996</v>
      </c>
      <c r="C156" s="5">
        <f>(1.47+1.14)/2+0.39</f>
        <v>1.6949999999999998</v>
      </c>
      <c r="D156" s="322">
        <v>7.36</v>
      </c>
      <c r="E156" s="322">
        <v>0.47619799866952423</v>
      </c>
      <c r="F156" s="320"/>
      <c r="G156" s="320"/>
      <c r="H156" s="321">
        <v>3.3188001689902822</v>
      </c>
      <c r="I156" s="31">
        <v>0.11871567384875371</v>
      </c>
      <c r="J156" s="27"/>
    </row>
    <row r="157" spans="1:10" ht="15" customHeight="1" x14ac:dyDescent="0.25">
      <c r="A157" s="17">
        <f t="shared" ref="A157:A188" si="3">A156+1</f>
        <v>1851</v>
      </c>
      <c r="B157" s="320"/>
      <c r="C157" s="320"/>
      <c r="D157" s="322"/>
      <c r="E157" s="322">
        <v>0.52478801036646361</v>
      </c>
      <c r="F157" s="320"/>
      <c r="G157" s="320"/>
      <c r="I157" s="329"/>
      <c r="J157" s="27"/>
    </row>
    <row r="158" spans="1:10" ht="15" x14ac:dyDescent="0.25">
      <c r="A158" s="17">
        <f t="shared" si="3"/>
        <v>1852</v>
      </c>
      <c r="B158" s="320"/>
      <c r="C158" s="320"/>
      <c r="D158" s="322"/>
      <c r="E158" s="322">
        <v>0.49467595830893435</v>
      </c>
      <c r="F158" s="320"/>
      <c r="G158" s="320"/>
      <c r="H158" s="321"/>
      <c r="I158" s="31"/>
      <c r="J158" s="27"/>
    </row>
    <row r="159" spans="1:10" ht="15" x14ac:dyDescent="0.25">
      <c r="A159" s="17">
        <f t="shared" si="3"/>
        <v>1853</v>
      </c>
      <c r="B159" s="320"/>
      <c r="C159" s="320"/>
      <c r="D159" s="322"/>
      <c r="E159" s="322">
        <v>0.47286161591490694</v>
      </c>
      <c r="F159" s="320"/>
      <c r="G159" s="320"/>
      <c r="H159" s="321"/>
      <c r="I159" s="31"/>
      <c r="J159" s="27"/>
    </row>
    <row r="160" spans="1:10" ht="15" x14ac:dyDescent="0.25">
      <c r="A160" s="17">
        <f t="shared" si="3"/>
        <v>1854</v>
      </c>
      <c r="B160" s="320"/>
      <c r="C160" s="320"/>
      <c r="D160" s="322"/>
      <c r="E160" s="322">
        <v>0.44649529943647592</v>
      </c>
      <c r="F160" s="320"/>
      <c r="G160" s="320"/>
      <c r="H160" s="321"/>
      <c r="I160" s="31"/>
      <c r="J160" s="27"/>
    </row>
    <row r="161" spans="1:10" ht="15" x14ac:dyDescent="0.25">
      <c r="A161" s="17">
        <f t="shared" si="3"/>
        <v>1855</v>
      </c>
      <c r="B161" s="5">
        <v>7.5599999999933694</v>
      </c>
      <c r="C161" s="5">
        <f t="shared" ref="C161:C192" si="4">-A338+A$450</f>
        <v>1.5021517293920108</v>
      </c>
      <c r="D161" s="322"/>
      <c r="E161" s="322">
        <v>0.44777414463949722</v>
      </c>
      <c r="F161" s="5"/>
      <c r="G161" s="5"/>
      <c r="H161" s="321"/>
      <c r="I161" s="31"/>
      <c r="J161" s="27"/>
    </row>
    <row r="162" spans="1:10" ht="15" x14ac:dyDescent="0.25">
      <c r="A162" s="17">
        <f t="shared" si="3"/>
        <v>1856</v>
      </c>
      <c r="B162" s="5">
        <v>7.4199999999987236</v>
      </c>
      <c r="C162" s="5">
        <f t="shared" si="4"/>
        <v>1.4930514312928576</v>
      </c>
      <c r="D162" s="322"/>
      <c r="E162" s="322">
        <v>0.45612010249830864</v>
      </c>
      <c r="F162" s="5"/>
      <c r="G162" s="5"/>
      <c r="H162" s="321"/>
      <c r="I162" s="31"/>
      <c r="J162" s="27"/>
    </row>
    <row r="163" spans="1:10" ht="15" x14ac:dyDescent="0.25">
      <c r="A163" s="17">
        <f t="shared" si="3"/>
        <v>1857</v>
      </c>
      <c r="B163" s="5">
        <v>7.3700000000001404</v>
      </c>
      <c r="C163" s="5">
        <f t="shared" si="4"/>
        <v>1.5322616152071971</v>
      </c>
      <c r="D163" s="322"/>
      <c r="E163" s="322">
        <v>0.49911745846163608</v>
      </c>
      <c r="F163" s="5"/>
      <c r="G163" s="5"/>
      <c r="H163" s="321"/>
      <c r="I163" s="31"/>
      <c r="J163" s="27"/>
    </row>
    <row r="164" spans="1:10" ht="15" x14ac:dyDescent="0.25">
      <c r="A164" s="17">
        <f t="shared" si="3"/>
        <v>1858</v>
      </c>
      <c r="B164" s="5">
        <v>6.9599999999980042</v>
      </c>
      <c r="C164" s="5">
        <f t="shared" si="4"/>
        <v>1.5263493030698776</v>
      </c>
      <c r="D164" s="322"/>
      <c r="E164" s="322">
        <v>0.56340780619372766</v>
      </c>
      <c r="F164" s="5"/>
      <c r="G164" s="5"/>
      <c r="H164" s="321"/>
      <c r="I164" s="31"/>
      <c r="J164" s="27"/>
    </row>
    <row r="165" spans="1:10" ht="15" x14ac:dyDescent="0.25">
      <c r="A165" s="17">
        <f t="shared" si="3"/>
        <v>1859</v>
      </c>
      <c r="B165" s="5">
        <v>6.7700000000076619</v>
      </c>
      <c r="C165" s="5">
        <f t="shared" si="4"/>
        <v>1.4522156406781574</v>
      </c>
      <c r="D165" s="322"/>
      <c r="E165" s="322">
        <v>0.58916132117124653</v>
      </c>
      <c r="F165" s="5"/>
      <c r="G165" s="5"/>
      <c r="H165" s="321"/>
      <c r="I165" s="31"/>
      <c r="J165" s="27"/>
    </row>
    <row r="166" spans="1:10" ht="15" x14ac:dyDescent="0.25">
      <c r="A166" s="17">
        <f t="shared" si="3"/>
        <v>1860</v>
      </c>
      <c r="B166" s="5">
        <v>6.9199999999965796</v>
      </c>
      <c r="C166" s="5">
        <f t="shared" si="4"/>
        <v>1.4026350232392442</v>
      </c>
      <c r="D166" s="322">
        <v>7.45</v>
      </c>
      <c r="E166" s="322">
        <v>0.5754700157802829</v>
      </c>
      <c r="F166" s="5"/>
      <c r="G166" s="5"/>
      <c r="H166" s="321">
        <v>3.6307271026962535</v>
      </c>
      <c r="I166" s="31">
        <v>6.9669319615405859E-2</v>
      </c>
      <c r="J166" s="27"/>
    </row>
    <row r="167" spans="1:10" ht="15" x14ac:dyDescent="0.25">
      <c r="A167" s="17">
        <f t="shared" si="3"/>
        <v>1861</v>
      </c>
      <c r="B167" s="5">
        <v>6.8999999999974628</v>
      </c>
      <c r="C167" s="5">
        <f t="shared" si="4"/>
        <v>1.3614489194825738</v>
      </c>
      <c r="D167" s="328"/>
      <c r="E167" s="322">
        <v>0.57940941252335854</v>
      </c>
      <c r="F167" s="5"/>
      <c r="G167" s="5"/>
      <c r="H167" s="321"/>
      <c r="I167" s="31"/>
      <c r="J167" s="27"/>
    </row>
    <row r="168" spans="1:10" ht="15" x14ac:dyDescent="0.25">
      <c r="A168" s="17">
        <f t="shared" si="3"/>
        <v>1862</v>
      </c>
      <c r="B168" s="5">
        <v>6.7399999999947964</v>
      </c>
      <c r="C168" s="5">
        <f t="shared" si="4"/>
        <v>1.3237141650893514</v>
      </c>
      <c r="D168" s="328"/>
      <c r="E168" s="322">
        <v>0.57624708972985916</v>
      </c>
      <c r="F168" s="5"/>
      <c r="G168" s="5"/>
      <c r="H168" s="321"/>
      <c r="I168" s="31"/>
      <c r="J168" s="27"/>
    </row>
    <row r="169" spans="1:10" ht="15" x14ac:dyDescent="0.25">
      <c r="A169" s="17">
        <f t="shared" si="3"/>
        <v>1863</v>
      </c>
      <c r="B169" s="5">
        <v>6.4300000000032762</v>
      </c>
      <c r="C169" s="5">
        <f t="shared" si="4"/>
        <v>1.2704410178342109</v>
      </c>
      <c r="D169" s="328"/>
      <c r="E169" s="322">
        <v>0.5720747648170692</v>
      </c>
      <c r="F169" s="5"/>
      <c r="G169" s="5"/>
      <c r="H169" s="321"/>
      <c r="I169" s="31"/>
      <c r="J169" s="27"/>
    </row>
    <row r="170" spans="1:10" ht="15" x14ac:dyDescent="0.25">
      <c r="A170" s="17">
        <f t="shared" si="3"/>
        <v>1864</v>
      </c>
      <c r="B170" s="5">
        <v>6.3299999999983285</v>
      </c>
      <c r="C170" s="5">
        <f t="shared" si="4"/>
        <v>1.2248122994805579</v>
      </c>
      <c r="D170" s="328"/>
      <c r="E170" s="322">
        <v>0.57334684665127922</v>
      </c>
      <c r="F170" s="5"/>
      <c r="G170" s="5"/>
      <c r="H170" s="321"/>
      <c r="I170" s="31"/>
      <c r="J170" s="27"/>
    </row>
    <row r="171" spans="1:10" ht="15" x14ac:dyDescent="0.25">
      <c r="A171" s="17">
        <f t="shared" si="3"/>
        <v>1865</v>
      </c>
      <c r="B171" s="5">
        <v>6.3799999999958574</v>
      </c>
      <c r="C171" s="5">
        <f t="shared" si="4"/>
        <v>1.2031144979087989</v>
      </c>
      <c r="D171" s="328"/>
      <c r="E171" s="322">
        <v>0.5954328987585561</v>
      </c>
      <c r="F171" s="5"/>
      <c r="G171" s="5"/>
      <c r="H171" s="321"/>
      <c r="I171" s="31">
        <v>0.45</v>
      </c>
      <c r="J171" s="27"/>
    </row>
    <row r="172" spans="1:10" ht="15" x14ac:dyDescent="0.25">
      <c r="A172" s="17">
        <f t="shared" si="3"/>
        <v>1866</v>
      </c>
      <c r="B172" s="5">
        <v>6.8100000000013949</v>
      </c>
      <c r="C172" s="5">
        <f t="shared" si="4"/>
        <v>1.2041158750535452</v>
      </c>
      <c r="D172" s="328"/>
      <c r="E172" s="322">
        <v>0.58243770098369363</v>
      </c>
      <c r="F172" s="5"/>
      <c r="G172" s="5"/>
      <c r="H172" s="321"/>
      <c r="I172" s="31"/>
      <c r="J172" s="27"/>
    </row>
    <row r="173" spans="1:10" ht="15" x14ac:dyDescent="0.25">
      <c r="A173" s="17">
        <f t="shared" si="3"/>
        <v>1867</v>
      </c>
      <c r="B173" s="5">
        <v>7.5799999999996466</v>
      </c>
      <c r="C173" s="5">
        <f t="shared" si="4"/>
        <v>1.2152789462907698</v>
      </c>
      <c r="D173" s="328"/>
      <c r="E173" s="322">
        <v>0.59729948754435291</v>
      </c>
      <c r="F173" s="5"/>
      <c r="G173" s="5"/>
      <c r="H173" s="321"/>
      <c r="I173" s="31"/>
      <c r="J173" s="27"/>
    </row>
    <row r="174" spans="1:10" ht="15" x14ac:dyDescent="0.25">
      <c r="A174" s="17">
        <f t="shared" si="3"/>
        <v>1868</v>
      </c>
      <c r="B174" s="5">
        <v>7.7200000000020701</v>
      </c>
      <c r="C174" s="5">
        <f t="shared" si="4"/>
        <v>1.2094735576077262</v>
      </c>
      <c r="D174" s="328"/>
      <c r="E174" s="322">
        <v>0.56188464740108723</v>
      </c>
      <c r="F174" s="5"/>
      <c r="G174" s="5"/>
      <c r="H174" s="321"/>
      <c r="I174" s="31"/>
      <c r="J174" s="27"/>
    </row>
    <row r="175" spans="1:10" ht="15" x14ac:dyDescent="0.25">
      <c r="A175" s="17">
        <f t="shared" si="3"/>
        <v>1869</v>
      </c>
      <c r="B175" s="5">
        <v>7.2900000000015073</v>
      </c>
      <c r="C175" s="5">
        <f t="shared" si="4"/>
        <v>1.1799430857123765</v>
      </c>
      <c r="D175" s="328"/>
      <c r="E175" s="322">
        <v>0.59308429124474427</v>
      </c>
      <c r="F175" s="5"/>
      <c r="G175" s="5"/>
      <c r="H175" s="321"/>
      <c r="I175" s="31"/>
      <c r="J175" s="27"/>
    </row>
    <row r="176" spans="1:10" ht="15" x14ac:dyDescent="0.25">
      <c r="A176" s="17">
        <f t="shared" si="3"/>
        <v>1870</v>
      </c>
      <c r="B176" s="5">
        <v>6.9499999999990338</v>
      </c>
      <c r="C176" s="5">
        <f t="shared" si="4"/>
        <v>1.1182514222013331</v>
      </c>
      <c r="D176" s="322">
        <v>6.6921659708990502</v>
      </c>
      <c r="E176" s="322">
        <v>0.5984193520197858</v>
      </c>
      <c r="F176" s="5">
        <v>7.0371635419572236</v>
      </c>
      <c r="G176" s="5">
        <v>0.31457888835705183</v>
      </c>
      <c r="H176" s="321">
        <v>4.2127107806937039</v>
      </c>
      <c r="I176" s="31">
        <v>0.43093076580429568</v>
      </c>
      <c r="J176" s="27"/>
    </row>
    <row r="177" spans="1:10" ht="15" x14ac:dyDescent="0.25">
      <c r="A177" s="17">
        <f t="shared" si="3"/>
        <v>1871</v>
      </c>
      <c r="B177" s="5">
        <v>6.730000000025151</v>
      </c>
      <c r="C177" s="5">
        <f t="shared" si="4"/>
        <v>1.0626254397383503</v>
      </c>
      <c r="D177" s="322">
        <v>6.6760526688378699</v>
      </c>
      <c r="E177" s="322">
        <v>0.6220899221662598</v>
      </c>
      <c r="F177" s="5">
        <v>6.8970049460724532</v>
      </c>
      <c r="G177" s="5">
        <v>0.32132522011464654</v>
      </c>
      <c r="H177" s="321">
        <v>4.2273189203516921</v>
      </c>
      <c r="I177" s="31">
        <v>0.40434747095087403</v>
      </c>
      <c r="J177" s="27"/>
    </row>
    <row r="178" spans="1:10" ht="15" x14ac:dyDescent="0.25">
      <c r="A178" s="17">
        <f t="shared" si="3"/>
        <v>1872</v>
      </c>
      <c r="B178" s="5">
        <v>6.8299999999900169</v>
      </c>
      <c r="C178" s="5">
        <f t="shared" si="4"/>
        <v>1.0172988261428513</v>
      </c>
      <c r="D178" s="322">
        <v>6.7938761520154101</v>
      </c>
      <c r="E178" s="322">
        <v>0.69991396737995926</v>
      </c>
      <c r="F178" s="5">
        <v>6.2957798098741486</v>
      </c>
      <c r="G178" s="5">
        <v>0.2153082876621871</v>
      </c>
      <c r="H178" s="321">
        <v>4.2888372364196368</v>
      </c>
      <c r="I178" s="31">
        <v>0.39181455167447699</v>
      </c>
      <c r="J178" s="27"/>
    </row>
    <row r="179" spans="1:10" ht="15" x14ac:dyDescent="0.25">
      <c r="A179" s="17">
        <f t="shared" si="3"/>
        <v>1873</v>
      </c>
      <c r="B179" s="5">
        <v>6.90000000002322</v>
      </c>
      <c r="C179" s="5">
        <f t="shared" si="4"/>
        <v>0.97588176480102828</v>
      </c>
      <c r="D179" s="322">
        <v>7.1407270797505307</v>
      </c>
      <c r="E179" s="322">
        <v>0.82247942407387375</v>
      </c>
      <c r="F179" s="5">
        <v>6.3314291286222364</v>
      </c>
      <c r="G179" s="5">
        <v>0.18567678626231868</v>
      </c>
      <c r="H179" s="321">
        <v>4.2720960624307667</v>
      </c>
      <c r="I179" s="31">
        <v>0.37723132637257611</v>
      </c>
      <c r="J179" s="27"/>
    </row>
    <row r="180" spans="1:10" ht="15" x14ac:dyDescent="0.25">
      <c r="A180" s="17">
        <f t="shared" si="3"/>
        <v>1874</v>
      </c>
      <c r="B180" s="5">
        <v>7.0099999999816625</v>
      </c>
      <c r="C180" s="5">
        <f t="shared" si="4"/>
        <v>0.99321119266569502</v>
      </c>
      <c r="D180" s="322">
        <v>7.022262353980671</v>
      </c>
      <c r="E180" s="322">
        <v>0.83707751346562409</v>
      </c>
      <c r="F180" s="5">
        <v>6.0126162667696992</v>
      </c>
      <c r="G180" s="5">
        <v>0.17455482964781363</v>
      </c>
      <c r="H180" s="321">
        <v>4.5254754525464387</v>
      </c>
      <c r="I180" s="31">
        <v>0.39612241970097306</v>
      </c>
      <c r="J180" s="27"/>
    </row>
    <row r="181" spans="1:10" ht="15" x14ac:dyDescent="0.25">
      <c r="A181" s="17">
        <f t="shared" si="3"/>
        <v>1875</v>
      </c>
      <c r="B181" s="5">
        <v>7.0099999999947062</v>
      </c>
      <c r="C181" s="5">
        <f t="shared" si="4"/>
        <v>1.0036440104971822</v>
      </c>
      <c r="D181" s="322">
        <v>6.3873044358824274</v>
      </c>
      <c r="E181" s="322">
        <v>0.85960738619247778</v>
      </c>
      <c r="F181" s="5">
        <v>6.3855721408400798</v>
      </c>
      <c r="G181" s="5">
        <v>0.20760620809211824</v>
      </c>
      <c r="H181" s="321">
        <v>4.5115289284268565</v>
      </c>
      <c r="I181" s="31">
        <v>0.39375725014811669</v>
      </c>
      <c r="J181" s="27"/>
    </row>
    <row r="182" spans="1:10" ht="15" x14ac:dyDescent="0.25">
      <c r="A182" s="17">
        <f t="shared" si="3"/>
        <v>1876</v>
      </c>
      <c r="B182" s="5">
        <v>7.1599999999920714</v>
      </c>
      <c r="C182" s="5">
        <f t="shared" si="4"/>
        <v>1.0103504043776528</v>
      </c>
      <c r="D182" s="322">
        <v>6.7699803490416999</v>
      </c>
      <c r="E182" s="322">
        <v>0.8765427160506174</v>
      </c>
      <c r="F182" s="5">
        <v>6.3737554293941576</v>
      </c>
      <c r="G182" s="5">
        <v>0.23462574485882035</v>
      </c>
      <c r="H182" s="321">
        <v>4.6753628423883615</v>
      </c>
      <c r="I182" s="31">
        <v>0.40133628658700926</v>
      </c>
      <c r="J182" s="27"/>
    </row>
    <row r="183" spans="1:10" ht="15" x14ac:dyDescent="0.25">
      <c r="A183" s="17">
        <f t="shared" si="3"/>
        <v>1877</v>
      </c>
      <c r="B183" s="5">
        <v>7.1800000000258839</v>
      </c>
      <c r="C183" s="5">
        <f t="shared" si="4"/>
        <v>1.0109399049046137</v>
      </c>
      <c r="D183" s="322">
        <v>6.9347325159530522</v>
      </c>
      <c r="E183" s="322">
        <v>0.87888187185829925</v>
      </c>
      <c r="F183" s="5">
        <v>6.4082554094664941</v>
      </c>
      <c r="G183" s="5">
        <v>0.27064512725128465</v>
      </c>
      <c r="H183" s="321">
        <v>4.7438063669420911</v>
      </c>
      <c r="I183" s="31">
        <v>0.39911886551108899</v>
      </c>
      <c r="J183" s="27"/>
    </row>
    <row r="184" spans="1:10" ht="15" x14ac:dyDescent="0.25">
      <c r="A184" s="17">
        <f t="shared" si="3"/>
        <v>1878</v>
      </c>
      <c r="B184" s="5">
        <v>7.2499999999978897</v>
      </c>
      <c r="C184" s="5">
        <f t="shared" si="4"/>
        <v>1.0353157555646464</v>
      </c>
      <c r="D184" s="322">
        <v>7.4644421412231283</v>
      </c>
      <c r="E184" s="322">
        <v>0.94133582107605829</v>
      </c>
      <c r="F184" s="5">
        <v>6.1486927132839009</v>
      </c>
      <c r="G184" s="5">
        <v>0.28098441175959032</v>
      </c>
      <c r="H184" s="321">
        <v>4.7793825333520861</v>
      </c>
      <c r="I184" s="31">
        <v>0.41749013551720249</v>
      </c>
      <c r="J184" s="27"/>
    </row>
    <row r="185" spans="1:10" ht="15" x14ac:dyDescent="0.25">
      <c r="A185" s="17">
        <f t="shared" si="3"/>
        <v>1879</v>
      </c>
      <c r="B185" s="5">
        <v>7.1200000000095232</v>
      </c>
      <c r="C185" s="5">
        <f t="shared" si="4"/>
        <v>1.0815118486209929</v>
      </c>
      <c r="D185" s="322">
        <v>7.44157556023778</v>
      </c>
      <c r="E185" s="322">
        <v>0.97060265926560596</v>
      </c>
      <c r="F185" s="5">
        <v>6.4996065021255234</v>
      </c>
      <c r="G185" s="5">
        <v>0.32910535196713259</v>
      </c>
      <c r="H185" s="321">
        <v>4.4788307237373921</v>
      </c>
      <c r="I185" s="31">
        <v>0.3965582515232533</v>
      </c>
      <c r="J185" s="27"/>
    </row>
    <row r="186" spans="1:10" ht="15" x14ac:dyDescent="0.25">
      <c r="A186" s="17">
        <f t="shared" si="3"/>
        <v>1880</v>
      </c>
      <c r="B186" s="5">
        <v>7.0799999999845928</v>
      </c>
      <c r="C186" s="5">
        <f t="shared" si="4"/>
        <v>1.0697151125467323</v>
      </c>
      <c r="D186" s="322">
        <v>7.27979029491103</v>
      </c>
      <c r="E186" s="322">
        <v>0.92901064904552433</v>
      </c>
      <c r="F186" s="5">
        <v>6.4597933932832561</v>
      </c>
      <c r="G186" s="5">
        <v>0.36857041503966315</v>
      </c>
      <c r="H186" s="321">
        <v>4.1827543824590308</v>
      </c>
      <c r="I186" s="31">
        <v>0.31746384538725081</v>
      </c>
      <c r="J186" s="27"/>
    </row>
    <row r="187" spans="1:10" ht="15" x14ac:dyDescent="0.25">
      <c r="A187" s="17">
        <f t="shared" si="3"/>
        <v>1881</v>
      </c>
      <c r="B187" s="5">
        <v>6.7799999999934073</v>
      </c>
      <c r="C187" s="5">
        <f t="shared" si="4"/>
        <v>1.0491777646208107</v>
      </c>
      <c r="D187" s="322">
        <v>6.9201497452831822</v>
      </c>
      <c r="E187" s="322">
        <v>0.88604748149013624</v>
      </c>
      <c r="F187" s="5">
        <v>6.415676165160761</v>
      </c>
      <c r="G187" s="5">
        <v>0.39068977429682011</v>
      </c>
      <c r="H187" s="321">
        <v>4.2091935755357817</v>
      </c>
      <c r="I187" s="31">
        <v>0.3034756631197873</v>
      </c>
      <c r="J187" s="27"/>
    </row>
    <row r="188" spans="1:10" ht="15" x14ac:dyDescent="0.25">
      <c r="A188" s="17">
        <f t="shared" si="3"/>
        <v>1882</v>
      </c>
      <c r="B188" s="5">
        <v>6.6499999999759725</v>
      </c>
      <c r="C188" s="5">
        <f t="shared" si="4"/>
        <v>1.0470827502769728</v>
      </c>
      <c r="D188" s="322">
        <v>6.6741041979565763</v>
      </c>
      <c r="E188" s="322">
        <v>0.87642407235216246</v>
      </c>
      <c r="F188" s="5">
        <v>6.4956121267743505</v>
      </c>
      <c r="G188" s="5">
        <v>0.41550059969203845</v>
      </c>
      <c r="H188" s="321">
        <v>4.1678245471157105</v>
      </c>
      <c r="I188" s="31">
        <v>0.26990948059876713</v>
      </c>
      <c r="J188" s="27"/>
    </row>
    <row r="189" spans="1:10" ht="15" x14ac:dyDescent="0.25">
      <c r="A189" s="17">
        <f t="shared" ref="A189:A215" si="5">A188+1</f>
        <v>1883</v>
      </c>
      <c r="B189" s="5">
        <v>6.6899999999818265</v>
      </c>
      <c r="C189" s="5">
        <f t="shared" si="4"/>
        <v>1.0460297115202062</v>
      </c>
      <c r="D189" s="322">
        <v>7.212389062650133</v>
      </c>
      <c r="E189" s="322">
        <v>0.93944500595669311</v>
      </c>
      <c r="F189" s="5">
        <v>6.4080383358170394</v>
      </c>
      <c r="G189" s="5">
        <v>0.42931139549000019</v>
      </c>
      <c r="H189" s="321">
        <v>4.2187482906010088</v>
      </c>
      <c r="I189" s="31">
        <v>0.26980567078527784</v>
      </c>
      <c r="J189" s="27"/>
    </row>
    <row r="190" spans="1:10" ht="15" x14ac:dyDescent="0.25">
      <c r="A190" s="17">
        <f t="shared" si="5"/>
        <v>1884</v>
      </c>
      <c r="B190" s="5">
        <v>6.7400000000140725</v>
      </c>
      <c r="C190" s="5">
        <f t="shared" si="4"/>
        <v>1.0444905508034257</v>
      </c>
      <c r="D190" s="322">
        <v>7.5930299939256338</v>
      </c>
      <c r="E190" s="322">
        <v>1.0108184920603647</v>
      </c>
      <c r="F190" s="5">
        <v>6.280286313970123</v>
      </c>
      <c r="G190" s="5">
        <v>0.44437866637976886</v>
      </c>
      <c r="H190" s="321">
        <v>4.2941097942206188</v>
      </c>
      <c r="I190" s="31">
        <v>0.27220366224897957</v>
      </c>
      <c r="J190" s="27"/>
    </row>
    <row r="191" spans="1:10" ht="15" x14ac:dyDescent="0.25">
      <c r="A191" s="17">
        <f t="shared" si="5"/>
        <v>1885</v>
      </c>
      <c r="B191" s="5">
        <v>6.680000000022992</v>
      </c>
      <c r="C191" s="5">
        <f t="shared" si="4"/>
        <v>1.0683694825359802</v>
      </c>
      <c r="D191" s="322">
        <v>7.6990687436269427</v>
      </c>
      <c r="E191" s="322">
        <v>1.0564922934973109</v>
      </c>
      <c r="F191" s="5">
        <v>6.3854756058554552</v>
      </c>
      <c r="G191" s="5">
        <v>0.46805273833614996</v>
      </c>
      <c r="H191" s="321">
        <v>4.4267042406738017</v>
      </c>
      <c r="I191" s="31">
        <v>0.28031143464283848</v>
      </c>
      <c r="J191" s="27"/>
    </row>
    <row r="192" spans="1:10" ht="15" x14ac:dyDescent="0.25">
      <c r="A192" s="17">
        <f t="shared" si="5"/>
        <v>1886</v>
      </c>
      <c r="B192" s="5">
        <v>6.6600000000079591</v>
      </c>
      <c r="C192" s="5">
        <f t="shared" si="4"/>
        <v>1.0772705706535435</v>
      </c>
      <c r="D192" s="322">
        <v>7.9029090610928918</v>
      </c>
      <c r="E192" s="322">
        <v>1.0801622135931919</v>
      </c>
      <c r="F192" s="5">
        <v>6.5186173021994938</v>
      </c>
      <c r="G192" s="5">
        <v>0.48954262173858837</v>
      </c>
      <c r="H192" s="321">
        <v>4.4484427045357569</v>
      </c>
      <c r="I192" s="31">
        <v>0.26418000656711083</v>
      </c>
      <c r="J192" s="27"/>
    </row>
    <row r="193" spans="1:10" ht="15" x14ac:dyDescent="0.25">
      <c r="A193" s="17">
        <f t="shared" si="5"/>
        <v>1887</v>
      </c>
      <c r="B193" s="5">
        <v>6.510000000014724</v>
      </c>
      <c r="C193" s="5">
        <f t="shared" ref="C193:C224" si="6">-A370+A$450</f>
        <v>1.0461400916386305</v>
      </c>
      <c r="D193" s="322">
        <v>7.8804903155373722</v>
      </c>
      <c r="E193" s="322">
        <v>1.0841507265773129</v>
      </c>
      <c r="F193" s="5">
        <v>6.6482423801870345</v>
      </c>
      <c r="G193" s="5">
        <v>0.5081520328163569</v>
      </c>
      <c r="H193" s="321">
        <v>4.4770930317241016</v>
      </c>
      <c r="I193" s="31">
        <v>0.24718846434588945</v>
      </c>
      <c r="J193" s="27"/>
    </row>
    <row r="194" spans="1:10" ht="15" x14ac:dyDescent="0.25">
      <c r="A194" s="17">
        <f t="shared" si="5"/>
        <v>1888</v>
      </c>
      <c r="B194" s="5">
        <v>6.3900000000084276</v>
      </c>
      <c r="C194" s="5">
        <f t="shared" si="6"/>
        <v>0.93384452579470723</v>
      </c>
      <c r="D194" s="322">
        <v>7.4171405231963554</v>
      </c>
      <c r="E194" s="322">
        <v>1.0478485130907986</v>
      </c>
      <c r="F194" s="5">
        <v>6.4840338163957778</v>
      </c>
      <c r="G194" s="5">
        <v>0.50381642511970359</v>
      </c>
      <c r="H194" s="321">
        <v>4.6680011114003923</v>
      </c>
      <c r="I194" s="31">
        <v>0.24765394303215624</v>
      </c>
      <c r="J194" s="27"/>
    </row>
    <row r="195" spans="1:10" ht="15" x14ac:dyDescent="0.25">
      <c r="A195" s="17">
        <f t="shared" si="5"/>
        <v>1889</v>
      </c>
      <c r="B195" s="5">
        <v>6.239999999984172</v>
      </c>
      <c r="C195" s="5">
        <f t="shared" si="6"/>
        <v>0.84131085818503248</v>
      </c>
      <c r="D195" s="322">
        <v>7.5322741806640128</v>
      </c>
      <c r="E195" s="322">
        <v>1.0377709721963664</v>
      </c>
      <c r="F195" s="5">
        <v>6.3377017488717087</v>
      </c>
      <c r="G195" s="5">
        <v>0.49694285842673819</v>
      </c>
      <c r="H195" s="321">
        <v>4.5331163042172298</v>
      </c>
      <c r="I195" s="31">
        <v>0.22668956215898653</v>
      </c>
      <c r="J195" s="27"/>
    </row>
    <row r="196" spans="1:10" ht="15" x14ac:dyDescent="0.25">
      <c r="A196" s="17">
        <f t="shared" si="5"/>
        <v>1890</v>
      </c>
      <c r="B196" s="5">
        <v>6.300000000018434</v>
      </c>
      <c r="C196" s="5">
        <f t="shared" si="6"/>
        <v>0.82837419073428298</v>
      </c>
      <c r="D196" s="322">
        <v>7.4619378642539269</v>
      </c>
      <c r="E196" s="322">
        <v>1.0012563635230565</v>
      </c>
      <c r="F196" s="5">
        <v>6.2224949221544739</v>
      </c>
      <c r="G196" s="5">
        <v>0.49716486120560144</v>
      </c>
      <c r="H196" s="321">
        <v>4.6234275643906404</v>
      </c>
      <c r="I196" s="31">
        <v>0.22339843424172443</v>
      </c>
      <c r="J196" s="27"/>
    </row>
    <row r="197" spans="1:10" ht="15" x14ac:dyDescent="0.25">
      <c r="A197" s="17">
        <f t="shared" si="5"/>
        <v>1891</v>
      </c>
      <c r="B197" s="5">
        <v>6.7100000000102789</v>
      </c>
      <c r="C197" s="5">
        <f t="shared" si="6"/>
        <v>0.8401512321694673</v>
      </c>
      <c r="D197" s="322">
        <v>7.475631376047696</v>
      </c>
      <c r="E197" s="322">
        <v>0.97707336610567286</v>
      </c>
      <c r="F197" s="5">
        <v>6.5486587150597906</v>
      </c>
      <c r="G197" s="5">
        <v>0.54429122511732209</v>
      </c>
      <c r="H197" s="321">
        <v>4.6487098838640382</v>
      </c>
      <c r="I197" s="31">
        <v>0.22268141202081432</v>
      </c>
      <c r="J197" s="27"/>
    </row>
    <row r="198" spans="1:10" ht="15" x14ac:dyDescent="0.25">
      <c r="A198" s="17">
        <f t="shared" si="5"/>
        <v>1892</v>
      </c>
      <c r="B198" s="5">
        <v>7.0600000000113354</v>
      </c>
      <c r="C198" s="5">
        <f t="shared" si="6"/>
        <v>0.85398652585400714</v>
      </c>
      <c r="D198" s="322">
        <v>7.3477603176715558</v>
      </c>
      <c r="E198" s="322">
        <v>0.9644304607496863</v>
      </c>
      <c r="F198" s="5">
        <v>6.0335495675427646</v>
      </c>
      <c r="G198" s="5">
        <v>0.53932967398597131</v>
      </c>
      <c r="H198" s="321">
        <v>4.5775512989333365</v>
      </c>
      <c r="I198" s="31">
        <v>0.22341269921668561</v>
      </c>
      <c r="J198" s="27"/>
    </row>
    <row r="199" spans="1:10" ht="15" x14ac:dyDescent="0.25">
      <c r="A199" s="17">
        <f t="shared" si="5"/>
        <v>1893</v>
      </c>
      <c r="B199" s="5">
        <v>7.1300000000142694</v>
      </c>
      <c r="C199" s="5">
        <f t="shared" si="6"/>
        <v>0.87901885746797148</v>
      </c>
      <c r="D199" s="322">
        <v>7.4292963773033867</v>
      </c>
      <c r="E199" s="322">
        <v>0.98293297136938718</v>
      </c>
      <c r="F199" s="5">
        <v>5.9159832360928108</v>
      </c>
      <c r="G199" s="5">
        <v>0.54857424603578142</v>
      </c>
      <c r="H199" s="321">
        <v>4.75339589043634</v>
      </c>
      <c r="I199" s="31">
        <v>0.22577971107644937</v>
      </c>
      <c r="J199" s="27"/>
    </row>
    <row r="200" spans="1:10" ht="15" x14ac:dyDescent="0.25">
      <c r="A200" s="17">
        <f t="shared" si="5"/>
        <v>1894</v>
      </c>
      <c r="B200" s="5">
        <v>6.7800000000031053</v>
      </c>
      <c r="C200" s="5">
        <f t="shared" si="6"/>
        <v>0.8958621638771862</v>
      </c>
      <c r="D200" s="322">
        <v>7.7217605826037419</v>
      </c>
      <c r="E200" s="322">
        <v>0.98328453362214763</v>
      </c>
      <c r="F200" s="5">
        <v>5.9968304016006444</v>
      </c>
      <c r="G200" s="5">
        <v>0.57470129438996842</v>
      </c>
      <c r="H200" s="321">
        <v>5.0853811985888884</v>
      </c>
      <c r="I200" s="31">
        <v>0.2596771576087209</v>
      </c>
      <c r="J200" s="27"/>
    </row>
    <row r="201" spans="1:10" ht="15" x14ac:dyDescent="0.25">
      <c r="A201" s="17">
        <f t="shared" si="5"/>
        <v>1895</v>
      </c>
      <c r="B201" s="5">
        <v>6.7199999999784099</v>
      </c>
      <c r="C201" s="5">
        <f t="shared" si="6"/>
        <v>0.91612531028307131</v>
      </c>
      <c r="D201" s="322">
        <v>7.7849235255428733</v>
      </c>
      <c r="E201" s="322">
        <v>1.0117696625723376</v>
      </c>
      <c r="F201" s="5">
        <v>5.8208836932695318</v>
      </c>
      <c r="G201" s="5">
        <v>0.5684168813141719</v>
      </c>
      <c r="H201" s="321">
        <v>4.7261362065604047</v>
      </c>
      <c r="I201" s="31">
        <v>0.24563965580973091</v>
      </c>
      <c r="J201" s="27"/>
    </row>
    <row r="202" spans="1:10" ht="15" x14ac:dyDescent="0.25">
      <c r="A202" s="17">
        <f t="shared" si="5"/>
        <v>1896</v>
      </c>
      <c r="B202" s="5">
        <v>6.6499999999876884</v>
      </c>
      <c r="C202" s="5">
        <f t="shared" si="6"/>
        <v>0.90374579382339193</v>
      </c>
      <c r="D202" s="322">
        <v>7.0802226220841344</v>
      </c>
      <c r="E202" s="322">
        <v>0.92668974872034104</v>
      </c>
      <c r="F202" s="5">
        <v>5.6628482397718081</v>
      </c>
      <c r="G202" s="5">
        <v>0.54584708980992491</v>
      </c>
      <c r="H202" s="321">
        <v>5.0170528712039557</v>
      </c>
      <c r="I202" s="31">
        <v>0.26409103916985432</v>
      </c>
      <c r="J202" s="27"/>
    </row>
    <row r="203" spans="1:10" ht="15" x14ac:dyDescent="0.25">
      <c r="A203" s="17">
        <f t="shared" si="5"/>
        <v>1897</v>
      </c>
      <c r="B203" s="5">
        <v>6.7900000000127507</v>
      </c>
      <c r="C203" s="5">
        <f t="shared" si="6"/>
        <v>0.85577073495314737</v>
      </c>
      <c r="D203" s="322">
        <v>7.4720374663179392</v>
      </c>
      <c r="E203" s="322">
        <v>0.97682803993662015</v>
      </c>
      <c r="F203" s="5">
        <v>5.6360064153923801</v>
      </c>
      <c r="G203" s="5">
        <v>0.52497472194029937</v>
      </c>
      <c r="H203" s="321">
        <v>4.8602934123870494</v>
      </c>
      <c r="I203" s="31">
        <v>0.25962450938627524</v>
      </c>
      <c r="J203" s="27"/>
    </row>
    <row r="204" spans="1:10" ht="15" x14ac:dyDescent="0.25">
      <c r="A204" s="17">
        <f t="shared" si="5"/>
        <v>1898</v>
      </c>
      <c r="B204" s="5">
        <v>6.630000000016838</v>
      </c>
      <c r="C204" s="5">
        <f t="shared" si="6"/>
        <v>0.77855526065516167</v>
      </c>
      <c r="D204" s="322">
        <v>6.9494178803060569</v>
      </c>
      <c r="E204" s="322">
        <v>0.93203628182361653</v>
      </c>
      <c r="F204" s="5">
        <v>5.5593312421064454</v>
      </c>
      <c r="G204" s="5">
        <v>0.49963457620544183</v>
      </c>
      <c r="H204" s="321">
        <v>4.9194843507208663</v>
      </c>
      <c r="I204" s="31">
        <v>0.25465877819217442</v>
      </c>
      <c r="J204" s="27"/>
    </row>
    <row r="205" spans="1:10" ht="15" x14ac:dyDescent="0.25">
      <c r="A205" s="17">
        <f t="shared" si="5"/>
        <v>1899</v>
      </c>
      <c r="B205" s="5">
        <v>6.5599999999673226</v>
      </c>
      <c r="C205" s="5">
        <f t="shared" si="6"/>
        <v>0.74132432929350556</v>
      </c>
      <c r="D205" s="322">
        <v>6.8390922592713004</v>
      </c>
      <c r="E205" s="322">
        <v>0.89665732618432692</v>
      </c>
      <c r="F205" s="5">
        <v>5.8339268207942059</v>
      </c>
      <c r="G205" s="5">
        <v>0.49940229594256225</v>
      </c>
      <c r="H205" s="321">
        <v>4.5975140319409498</v>
      </c>
      <c r="I205" s="31">
        <v>0.24190916435523077</v>
      </c>
      <c r="J205" s="27"/>
    </row>
    <row r="206" spans="1:10" ht="15" x14ac:dyDescent="0.25">
      <c r="A206" s="17">
        <f t="shared" si="5"/>
        <v>1900</v>
      </c>
      <c r="B206" s="5">
        <v>6.8999999999897303</v>
      </c>
      <c r="C206" s="5">
        <f t="shared" si="6"/>
        <v>0.75825863699391871</v>
      </c>
      <c r="D206" s="322">
        <v>6.9235720368908353</v>
      </c>
      <c r="E206" s="322">
        <v>0.88714291267342293</v>
      </c>
      <c r="F206" s="5">
        <v>6.1429654617285081</v>
      </c>
      <c r="G206" s="5">
        <v>0.50148551621694049</v>
      </c>
      <c r="H206" s="321">
        <v>4.6992202486895449</v>
      </c>
      <c r="I206" s="31">
        <v>0.2460399940445166</v>
      </c>
      <c r="J206" s="27"/>
    </row>
    <row r="207" spans="1:10" ht="15" x14ac:dyDescent="0.25">
      <c r="A207" s="17">
        <f t="shared" si="5"/>
        <v>1901</v>
      </c>
      <c r="B207" s="5">
        <v>7.0800000000021397</v>
      </c>
      <c r="C207" s="5">
        <f t="shared" si="6"/>
        <v>0.79308009488660058</v>
      </c>
      <c r="D207" s="322">
        <v>7.3303868337662861</v>
      </c>
      <c r="E207" s="322">
        <v>0.94765920276744231</v>
      </c>
      <c r="F207" s="5">
        <v>6.4754688146863337</v>
      </c>
      <c r="G207" s="5">
        <v>0.54786844534990764</v>
      </c>
      <c r="H207" s="321">
        <v>4.345480600003822</v>
      </c>
      <c r="I207" s="31">
        <v>0.22267331899367263</v>
      </c>
      <c r="J207" s="27"/>
    </row>
    <row r="208" spans="1:10" ht="15" x14ac:dyDescent="0.25">
      <c r="A208" s="17">
        <f t="shared" si="5"/>
        <v>1902</v>
      </c>
      <c r="B208" s="5">
        <v>7.0700000000165835</v>
      </c>
      <c r="C208" s="5">
        <f t="shared" si="6"/>
        <v>0.80239740575424889</v>
      </c>
      <c r="D208" s="322">
        <v>7.4806002555230462</v>
      </c>
      <c r="E208" s="322">
        <v>0.97802923403401842</v>
      </c>
      <c r="F208" s="5">
        <v>6.3406297039531916</v>
      </c>
      <c r="G208" s="5">
        <v>0.57476166583119781</v>
      </c>
      <c r="H208" s="321">
        <v>4.388174323705246</v>
      </c>
      <c r="I208" s="31">
        <v>0.21840133661219946</v>
      </c>
      <c r="J208" s="27"/>
    </row>
    <row r="209" spans="1:10" ht="15" x14ac:dyDescent="0.25">
      <c r="A209" s="17">
        <f t="shared" si="5"/>
        <v>1903</v>
      </c>
      <c r="B209" s="5">
        <v>7.3399999999853716</v>
      </c>
      <c r="C209" s="5">
        <f t="shared" si="6"/>
        <v>0.81075438629093233</v>
      </c>
      <c r="D209" s="322">
        <v>7.4258707623700504</v>
      </c>
      <c r="E209" s="322">
        <v>0.93147168457730189</v>
      </c>
      <c r="F209" s="5">
        <v>6.0379532163869643</v>
      </c>
      <c r="G209" s="5">
        <v>0.5537426900584318</v>
      </c>
      <c r="H209" s="321">
        <v>4.4382380244605226</v>
      </c>
      <c r="I209" s="31">
        <v>0.21923333735954764</v>
      </c>
      <c r="J209" s="27"/>
    </row>
    <row r="210" spans="1:10" ht="15" x14ac:dyDescent="0.25">
      <c r="A210" s="17">
        <f t="shared" si="5"/>
        <v>1904</v>
      </c>
      <c r="B210" s="5">
        <v>7.4499999999730138</v>
      </c>
      <c r="C210" s="5">
        <f t="shared" si="6"/>
        <v>0.82201508424407854</v>
      </c>
      <c r="D210" s="322">
        <v>7.4329168067314502</v>
      </c>
      <c r="E210" s="322">
        <v>0.9135772680278571</v>
      </c>
      <c r="F210" s="5">
        <v>5.9877637483748867</v>
      </c>
      <c r="G210" s="5">
        <v>0.55261030744105943</v>
      </c>
      <c r="H210" s="321">
        <v>4.4443696226349561</v>
      </c>
      <c r="I210" s="31">
        <v>0.22190462368475203</v>
      </c>
      <c r="J210" s="27"/>
    </row>
    <row r="211" spans="1:10" ht="15" x14ac:dyDescent="0.25">
      <c r="A211" s="17">
        <f t="shared" si="5"/>
        <v>1905</v>
      </c>
      <c r="B211" s="5">
        <v>7.2000000000208866</v>
      </c>
      <c r="C211" s="5">
        <f t="shared" si="6"/>
        <v>0.8021608005226879</v>
      </c>
      <c r="D211" s="322">
        <v>7.3047398364269513</v>
      </c>
      <c r="E211" s="322">
        <v>0.90619602915366715</v>
      </c>
      <c r="F211" s="5">
        <v>5.8569581965309458</v>
      </c>
      <c r="G211" s="5">
        <v>0.53478451953136208</v>
      </c>
      <c r="H211" s="321">
        <v>4.2343042889314102</v>
      </c>
      <c r="I211" s="31">
        <v>0.2126501176131049</v>
      </c>
      <c r="J211" s="27"/>
    </row>
    <row r="212" spans="1:10" ht="15" x14ac:dyDescent="0.25">
      <c r="A212" s="17">
        <f t="shared" si="5"/>
        <v>1906</v>
      </c>
      <c r="B212" s="5">
        <v>6.9099999999817072</v>
      </c>
      <c r="C212" s="5">
        <f t="shared" si="6"/>
        <v>0.76326363763111904</v>
      </c>
      <c r="D212" s="322">
        <v>7.5653723941262054</v>
      </c>
      <c r="E212" s="322">
        <v>0.91316574972565079</v>
      </c>
      <c r="F212" s="5">
        <v>6.0078198582308531</v>
      </c>
      <c r="G212" s="5">
        <v>0.53933475437613465</v>
      </c>
      <c r="H212" s="321">
        <v>4.2283037559927026</v>
      </c>
      <c r="I212" s="31">
        <v>0.20840691407680428</v>
      </c>
      <c r="J212" s="27"/>
    </row>
    <row r="213" spans="1:10" ht="15" x14ac:dyDescent="0.25">
      <c r="A213" s="17">
        <f t="shared" si="5"/>
        <v>1907</v>
      </c>
      <c r="B213" s="5">
        <v>6.7500000000063025</v>
      </c>
      <c r="C213" s="5">
        <f t="shared" si="6"/>
        <v>0.73949707022293309</v>
      </c>
      <c r="D213" s="322">
        <v>6.9230687922942353</v>
      </c>
      <c r="E213" s="322">
        <v>0.81624049407390775</v>
      </c>
      <c r="F213" s="5">
        <v>5.9896446606003604</v>
      </c>
      <c r="G213" s="5">
        <v>0.52882042212453495</v>
      </c>
      <c r="H213" s="321">
        <v>4.508979178208806</v>
      </c>
      <c r="I213" s="31">
        <v>0.21721456753775797</v>
      </c>
      <c r="J213" s="27"/>
    </row>
    <row r="214" spans="1:10" ht="15" x14ac:dyDescent="0.25">
      <c r="A214" s="17">
        <f t="shared" si="5"/>
        <v>1908</v>
      </c>
      <c r="B214" s="5">
        <v>7.1699999999951229</v>
      </c>
      <c r="C214" s="5">
        <f t="shared" si="6"/>
        <v>0.75744618751154869</v>
      </c>
      <c r="D214" s="322">
        <v>7.1240385502378976</v>
      </c>
      <c r="E214" s="322">
        <v>0.82360231485138236</v>
      </c>
      <c r="F214" s="5">
        <v>6.2572030141707851</v>
      </c>
      <c r="G214" s="5">
        <v>0.5899822695033714</v>
      </c>
      <c r="H214" s="321">
        <v>4.9152989230894599</v>
      </c>
      <c r="I214" s="31">
        <v>0.25064113299141821</v>
      </c>
      <c r="J214" s="27"/>
    </row>
    <row r="215" spans="1:10" ht="15" x14ac:dyDescent="0.25">
      <c r="A215" s="17">
        <f t="shared" si="5"/>
        <v>1909</v>
      </c>
      <c r="B215" s="5">
        <v>7.189999999972672</v>
      </c>
      <c r="C215" s="5">
        <f t="shared" si="6"/>
        <v>0.74818918535487744</v>
      </c>
      <c r="D215" s="322">
        <v>7.0518818908534433</v>
      </c>
      <c r="E215" s="322">
        <v>0.82644005157565825</v>
      </c>
      <c r="F215" s="5">
        <v>6.0274485011368206</v>
      </c>
      <c r="G215" s="5">
        <v>0.61874656611528911</v>
      </c>
      <c r="H215" s="321">
        <v>4.6106530249213318</v>
      </c>
      <c r="I215" s="31">
        <v>0.23245551982959947</v>
      </c>
      <c r="J215" s="27"/>
    </row>
    <row r="216" spans="1:10" ht="15" x14ac:dyDescent="0.25">
      <c r="A216" s="17">
        <v>1910</v>
      </c>
      <c r="B216" s="5">
        <v>7.0300000000294798</v>
      </c>
      <c r="C216" s="5">
        <f t="shared" si="6"/>
        <v>0.72176158578853555</v>
      </c>
      <c r="D216" s="322">
        <v>7.5377305363742106</v>
      </c>
      <c r="E216" s="322">
        <v>0.86858656535014145</v>
      </c>
      <c r="F216" s="321">
        <v>6.0806950569303204</v>
      </c>
      <c r="G216" s="321">
        <v>0.63097040303692731</v>
      </c>
      <c r="H216" s="321">
        <v>4.4945588052683929</v>
      </c>
      <c r="I216" s="31">
        <v>0.23030842128713788</v>
      </c>
      <c r="J216" s="27"/>
    </row>
    <row r="217" spans="1:10" ht="15" x14ac:dyDescent="0.25">
      <c r="A217" s="17">
        <f t="shared" ref="A217:A248" si="7">A216+1</f>
        <v>1911</v>
      </c>
      <c r="B217" s="5">
        <v>6.8300000000029524</v>
      </c>
      <c r="C217" s="5">
        <f t="shared" si="6"/>
        <v>0.69605735952155623</v>
      </c>
      <c r="D217" s="322">
        <v>6.993598288736548</v>
      </c>
      <c r="E217" s="322">
        <v>0.77611636686083796</v>
      </c>
      <c r="F217" s="5">
        <v>6.0475832759453478</v>
      </c>
      <c r="G217" s="5">
        <v>0.61708017722786357</v>
      </c>
      <c r="H217" s="321">
        <v>4.8746655097572598</v>
      </c>
      <c r="I217" s="31">
        <v>0.23493337570172265</v>
      </c>
      <c r="J217" s="27"/>
    </row>
    <row r="218" spans="1:10" ht="15" x14ac:dyDescent="0.25">
      <c r="A218" s="17">
        <f t="shared" si="7"/>
        <v>1912</v>
      </c>
      <c r="B218" s="5">
        <v>6.7999999999837328</v>
      </c>
      <c r="C218" s="5">
        <f t="shared" si="6"/>
        <v>0.6716640479846544</v>
      </c>
      <c r="D218" s="322">
        <v>6.4100098403730401</v>
      </c>
      <c r="E218" s="322">
        <v>0.71552521162726301</v>
      </c>
      <c r="F218" s="5">
        <v>5.9779032048732557</v>
      </c>
      <c r="G218" s="5">
        <v>0.60302971324813326</v>
      </c>
      <c r="H218" s="321">
        <v>4.8573819825888238</v>
      </c>
      <c r="I218" s="31">
        <v>0.22816691916307064</v>
      </c>
      <c r="J218" s="27"/>
    </row>
    <row r="219" spans="1:10" ht="15" x14ac:dyDescent="0.25">
      <c r="A219" s="17">
        <f t="shared" si="7"/>
        <v>1913</v>
      </c>
      <c r="B219" s="5">
        <v>6.5999999999677419</v>
      </c>
      <c r="C219" s="5">
        <f t="shared" si="6"/>
        <v>0.65361565634832042</v>
      </c>
      <c r="D219" s="322">
        <v>6.7220189650543762</v>
      </c>
      <c r="E219" s="322">
        <v>0.73908760206710977</v>
      </c>
      <c r="F219" s="5">
        <v>6.2315708665119294</v>
      </c>
      <c r="G219" s="5">
        <v>0.62274253910285604</v>
      </c>
      <c r="H219" s="321">
        <v>4.6919507666628029</v>
      </c>
      <c r="I219" s="31">
        <v>0.22623640314953428</v>
      </c>
      <c r="J219" s="27"/>
    </row>
    <row r="220" spans="1:10" ht="15" x14ac:dyDescent="0.25">
      <c r="A220" s="17">
        <f t="shared" si="7"/>
        <v>1914</v>
      </c>
      <c r="B220" s="5">
        <v>5.4799999999947566</v>
      </c>
      <c r="C220" s="5">
        <f t="shared" si="6"/>
        <v>0.71104013836438973</v>
      </c>
      <c r="D220" s="322">
        <v>6.8258179505654839</v>
      </c>
      <c r="E220" s="322">
        <v>0.86605057253352091</v>
      </c>
      <c r="F220" s="5">
        <v>5.9656201016361354</v>
      </c>
      <c r="G220" s="5">
        <v>0.68772316620844975</v>
      </c>
      <c r="H220" s="321">
        <v>5.1977750836957686</v>
      </c>
      <c r="I220" s="31">
        <v>0.26386919928885477</v>
      </c>
      <c r="J220" s="27"/>
    </row>
    <row r="221" spans="1:10" ht="15" x14ac:dyDescent="0.25">
      <c r="A221" s="17">
        <f t="shared" si="7"/>
        <v>1915</v>
      </c>
      <c r="B221" s="5">
        <v>4.5100000000043945</v>
      </c>
      <c r="C221" s="5">
        <f t="shared" si="6"/>
        <v>0.8853564892239707</v>
      </c>
      <c r="D221" s="322">
        <v>6.9339247949692222</v>
      </c>
      <c r="E221" s="322">
        <v>0.96472022218947129</v>
      </c>
      <c r="F221" s="5">
        <v>5.7021927261679517</v>
      </c>
      <c r="G221" s="5">
        <v>0.81039228365146132</v>
      </c>
      <c r="H221" s="321">
        <v>5.4415492971977377</v>
      </c>
      <c r="I221" s="31">
        <v>0.27750894618657473</v>
      </c>
      <c r="J221" s="27"/>
    </row>
    <row r="222" spans="1:10" ht="15" x14ac:dyDescent="0.25">
      <c r="A222" s="17">
        <f t="shared" si="7"/>
        <v>1916</v>
      </c>
      <c r="B222" s="5">
        <v>3.9200000000016786</v>
      </c>
      <c r="C222" s="5">
        <f t="shared" si="6"/>
        <v>1.2023754118251255</v>
      </c>
      <c r="D222" s="322">
        <v>5.782581496506042</v>
      </c>
      <c r="E222" s="322">
        <v>1.115296918096198</v>
      </c>
      <c r="F222" s="5">
        <v>5.3824539917446907</v>
      </c>
      <c r="G222" s="5">
        <v>0.97951751985788515</v>
      </c>
      <c r="H222" s="321">
        <v>4.8959982365733117</v>
      </c>
      <c r="I222" s="31">
        <v>0.26570206647895966</v>
      </c>
      <c r="J222" s="27"/>
    </row>
    <row r="223" spans="1:10" ht="15" x14ac:dyDescent="0.25">
      <c r="A223" s="17">
        <f t="shared" si="7"/>
        <v>1917</v>
      </c>
      <c r="B223" s="5">
        <v>3.8500000000018137</v>
      </c>
      <c r="C223" s="5">
        <f t="shared" si="6"/>
        <v>1.5239225220882535</v>
      </c>
      <c r="D223" s="322">
        <v>5.4224626910377864</v>
      </c>
      <c r="E223" s="322">
        <v>1.3233959001805402</v>
      </c>
      <c r="F223" s="5">
        <v>5.0573772352571869</v>
      </c>
      <c r="G223" s="5">
        <v>0.99591996520618598</v>
      </c>
      <c r="H223" s="321">
        <v>4.2679983556679613</v>
      </c>
      <c r="I223" s="31">
        <v>0.34296025923457923</v>
      </c>
      <c r="J223" s="27"/>
    </row>
    <row r="224" spans="1:10" ht="15" x14ac:dyDescent="0.25">
      <c r="A224" s="17">
        <f t="shared" si="7"/>
        <v>1918</v>
      </c>
      <c r="B224" s="5">
        <v>3.8099999999960232</v>
      </c>
      <c r="C224" s="5">
        <f t="shared" si="6"/>
        <v>1.7266639083559145</v>
      </c>
      <c r="D224" s="322">
        <v>5.6540665876307408</v>
      </c>
      <c r="E224" s="322">
        <v>1.6364678658312581</v>
      </c>
      <c r="F224" s="5">
        <v>4.7376766493464713</v>
      </c>
      <c r="G224" s="5">
        <v>1.1860775963952541</v>
      </c>
      <c r="H224" s="321">
        <v>3.6865751273437692</v>
      </c>
      <c r="I224" s="31">
        <v>0.46079672480425837</v>
      </c>
      <c r="J224" s="27"/>
    </row>
    <row r="225" spans="1:10" ht="15" x14ac:dyDescent="0.25">
      <c r="A225" s="17">
        <f t="shared" si="7"/>
        <v>1919</v>
      </c>
      <c r="B225" s="5">
        <v>3.5000000000009779</v>
      </c>
      <c r="C225" s="5">
        <f t="shared" ref="C225:C237" si="8">-A402+A$450</f>
        <v>1.7635069026444656</v>
      </c>
      <c r="D225" s="322">
        <v>4.9631467565247398</v>
      </c>
      <c r="E225" s="322">
        <v>1.7854547459903394</v>
      </c>
      <c r="F225" s="5">
        <v>4.4160594955773282</v>
      </c>
      <c r="G225" s="5">
        <v>1.1812194201481323</v>
      </c>
      <c r="H225" s="321">
        <v>3.8270983132899894</v>
      </c>
      <c r="I225" s="31">
        <v>0.50866705754334207</v>
      </c>
      <c r="J225" s="27"/>
    </row>
    <row r="226" spans="1:10" ht="15" x14ac:dyDescent="0.25">
      <c r="A226" s="17">
        <f t="shared" si="7"/>
        <v>1920</v>
      </c>
      <c r="B226" s="5">
        <v>3.2326742611352772</v>
      </c>
      <c r="C226" s="5">
        <f t="shared" si="8"/>
        <v>1.7036249630053881</v>
      </c>
      <c r="D226" s="322">
        <v>4.5611337085593524</v>
      </c>
      <c r="E226" s="322">
        <v>1.5459487347407179</v>
      </c>
      <c r="F226" s="321">
        <v>3.336913583673073</v>
      </c>
      <c r="G226" s="321">
        <v>0.49591445646282173</v>
      </c>
      <c r="H226" s="321">
        <v>3.4139161344692814</v>
      </c>
      <c r="I226" s="31">
        <v>0.42731446838128895</v>
      </c>
      <c r="J226" s="27"/>
    </row>
    <row r="227" spans="1:10" ht="15" x14ac:dyDescent="0.25">
      <c r="A227" s="17">
        <f t="shared" si="7"/>
        <v>1921</v>
      </c>
      <c r="B227" s="5">
        <v>3.8353116324222007</v>
      </c>
      <c r="C227" s="5">
        <f t="shared" si="8"/>
        <v>1.8013625793232904</v>
      </c>
      <c r="D227" s="322">
        <v>4.166420614787703</v>
      </c>
      <c r="E227" s="322">
        <v>1.7452006448340869</v>
      </c>
      <c r="F227" s="5">
        <v>2.8548298752123662</v>
      </c>
      <c r="G227" s="5">
        <v>0.4730441655304285</v>
      </c>
      <c r="H227" s="321">
        <v>4.132363003222042</v>
      </c>
      <c r="I227" s="31">
        <v>0.52047239266599188</v>
      </c>
      <c r="J227" s="27"/>
    </row>
    <row r="228" spans="1:10" ht="15" x14ac:dyDescent="0.25">
      <c r="A228" s="17">
        <f t="shared" si="7"/>
        <v>1922</v>
      </c>
      <c r="B228" s="5">
        <v>4.3129142031085479</v>
      </c>
      <c r="C228" s="5">
        <f t="shared" si="8"/>
        <v>2.1712490629862908</v>
      </c>
      <c r="D228" s="322">
        <v>3.8020664259949939</v>
      </c>
      <c r="E228" s="322">
        <v>1.8375133516167694</v>
      </c>
      <c r="F228" s="5">
        <v>2.3658944180204835</v>
      </c>
      <c r="G228" s="5">
        <v>3.2829432280561482E-2</v>
      </c>
      <c r="H228" s="321">
        <v>4.2749065308338352</v>
      </c>
      <c r="I228" s="31">
        <v>0.5086835439714239</v>
      </c>
      <c r="J228" s="27"/>
    </row>
    <row r="229" spans="1:10" ht="15" x14ac:dyDescent="0.25">
      <c r="A229" s="17">
        <f t="shared" si="7"/>
        <v>1923</v>
      </c>
      <c r="B229" s="5">
        <v>4.6620156319599868</v>
      </c>
      <c r="C229" s="5">
        <f t="shared" si="8"/>
        <v>2.2573674233221186</v>
      </c>
      <c r="D229" s="322">
        <v>3.3594723653642511</v>
      </c>
      <c r="E229" s="322">
        <v>1.7656972296073847</v>
      </c>
      <c r="F229" s="5">
        <v>2.4033798391639505</v>
      </c>
      <c r="G229" s="5">
        <v>2.5232009610885315E-9</v>
      </c>
      <c r="H229" s="321">
        <v>3.8089373864131151</v>
      </c>
      <c r="I229" s="31">
        <v>0.43232518180182727</v>
      </c>
      <c r="J229" s="27"/>
    </row>
    <row r="230" spans="1:10" ht="15" x14ac:dyDescent="0.25">
      <c r="A230" s="17">
        <f t="shared" si="7"/>
        <v>1924</v>
      </c>
      <c r="B230" s="5">
        <v>4.8230377533199364</v>
      </c>
      <c r="C230" s="5">
        <f t="shared" si="8"/>
        <v>2.2582751677772395</v>
      </c>
      <c r="D230" s="322">
        <v>3.2208125974504695</v>
      </c>
      <c r="E230" s="322">
        <v>1.5987900105413213</v>
      </c>
      <c r="F230" s="5">
        <v>2.2131004637466551</v>
      </c>
      <c r="G230" s="5">
        <v>7.2795838242804542E-2</v>
      </c>
      <c r="H230" s="321">
        <v>3.9365360593814995</v>
      </c>
      <c r="I230" s="31">
        <v>0.42877377508975806</v>
      </c>
      <c r="J230" s="27"/>
    </row>
    <row r="231" spans="1:10" ht="15" x14ac:dyDescent="0.25">
      <c r="A231" s="17">
        <f t="shared" si="7"/>
        <v>1925</v>
      </c>
      <c r="B231" s="5">
        <v>4.7459652790847198</v>
      </c>
      <c r="C231" s="5">
        <f t="shared" si="8"/>
        <v>2.1956300352541489</v>
      </c>
      <c r="D231" s="322">
        <v>2.9331990956783032</v>
      </c>
      <c r="E231" s="322">
        <v>1.4865320400688531</v>
      </c>
      <c r="F231" s="5">
        <v>2.3010674720668556</v>
      </c>
      <c r="G231" s="5">
        <v>8.4466648874713807E-2</v>
      </c>
      <c r="H231" s="321">
        <v>4.0758296420569824</v>
      </c>
      <c r="I231" s="31">
        <v>0.40854570174864124</v>
      </c>
      <c r="J231" s="27"/>
    </row>
    <row r="232" spans="1:10" ht="15" x14ac:dyDescent="0.25">
      <c r="A232" s="17">
        <f t="shared" si="7"/>
        <v>1926</v>
      </c>
      <c r="B232" s="5">
        <v>4.9579375988659535</v>
      </c>
      <c r="C232" s="5">
        <f t="shared" si="8"/>
        <v>2.1656267876368087</v>
      </c>
      <c r="D232" s="322">
        <v>3.0042481609914993</v>
      </c>
      <c r="E232" s="322">
        <v>1.2372486503107643</v>
      </c>
      <c r="F232" s="5">
        <v>2.67173178028164</v>
      </c>
      <c r="G232" s="5">
        <v>0.21569669841439182</v>
      </c>
      <c r="H232" s="321">
        <v>4.0190438731164173</v>
      </c>
      <c r="I232" s="31">
        <v>0.38101242642072514</v>
      </c>
      <c r="J232" s="27"/>
    </row>
    <row r="233" spans="1:10" ht="15" x14ac:dyDescent="0.25">
      <c r="A233" s="17">
        <f t="shared" si="7"/>
        <v>1927</v>
      </c>
      <c r="B233" s="5">
        <v>4.8752787407136671</v>
      </c>
      <c r="C233" s="5">
        <f t="shared" si="8"/>
        <v>2.2315194171715369</v>
      </c>
      <c r="D233" s="322">
        <v>3.4140949903894589</v>
      </c>
      <c r="E233" s="322">
        <v>1.2346715827046497</v>
      </c>
      <c r="F233" s="5">
        <v>2.747510387259593</v>
      </c>
      <c r="G233" s="5">
        <v>0.19563159212765124</v>
      </c>
      <c r="H233" s="321">
        <v>4.3749766429278498</v>
      </c>
      <c r="I233" s="31">
        <v>0.38673561649783428</v>
      </c>
      <c r="J233" s="27"/>
    </row>
    <row r="234" spans="1:10" ht="15" x14ac:dyDescent="0.25">
      <c r="A234" s="17">
        <f t="shared" si="7"/>
        <v>1928</v>
      </c>
      <c r="B234" s="5">
        <v>4.825449825035923</v>
      </c>
      <c r="C234" s="5">
        <f t="shared" si="8"/>
        <v>2.0967278380296168</v>
      </c>
      <c r="D234" s="322">
        <v>3.4951588343185862</v>
      </c>
      <c r="E234" s="322">
        <v>1.1368792505121761</v>
      </c>
      <c r="F234" s="5">
        <v>2.7994292717465021</v>
      </c>
      <c r="G234" s="5">
        <v>0.17850762200527928</v>
      </c>
      <c r="H234" s="321">
        <v>4.9314912947920515</v>
      </c>
      <c r="I234" s="31">
        <v>0.3798814375197106</v>
      </c>
      <c r="J234" s="27"/>
    </row>
    <row r="235" spans="1:10" ht="15" x14ac:dyDescent="0.25">
      <c r="A235" s="17">
        <f t="shared" si="7"/>
        <v>1929</v>
      </c>
      <c r="B235" s="5">
        <v>4.5271240556928483</v>
      </c>
      <c r="C235" s="5">
        <f t="shared" si="8"/>
        <v>2.0366430641972175</v>
      </c>
      <c r="D235" s="322">
        <v>3.7041053209444637</v>
      </c>
      <c r="E235" s="322">
        <v>1.0449160901121073</v>
      </c>
      <c r="F235" s="5">
        <v>3.0461071440156706</v>
      </c>
      <c r="G235" s="5">
        <v>0.22279572822596291</v>
      </c>
      <c r="H235" s="321">
        <v>4.875233108632699</v>
      </c>
      <c r="I235" s="31">
        <v>0.35670039851165547</v>
      </c>
      <c r="J235" s="27"/>
    </row>
    <row r="236" spans="1:10" ht="15" x14ac:dyDescent="0.25">
      <c r="A236" s="17">
        <f t="shared" si="7"/>
        <v>1930</v>
      </c>
      <c r="B236" s="5">
        <v>4.3986995979957619</v>
      </c>
      <c r="C236" s="5">
        <f t="shared" si="8"/>
        <v>1.9939435620556205</v>
      </c>
      <c r="D236" s="322">
        <v>3.9894134030214157</v>
      </c>
      <c r="E236" s="322">
        <v>1.0459046487181844</v>
      </c>
      <c r="F236" s="321">
        <v>3.2052214459535779</v>
      </c>
      <c r="G236" s="321">
        <v>0.28405036826351471</v>
      </c>
      <c r="H236" s="321">
        <v>4.9532966084406356</v>
      </c>
      <c r="I236" s="31">
        <v>0.41397168874938989</v>
      </c>
      <c r="J236" s="27"/>
    </row>
    <row r="237" spans="1:10" ht="15" x14ac:dyDescent="0.25">
      <c r="A237" s="17">
        <f t="shared" si="7"/>
        <v>1931</v>
      </c>
      <c r="B237" s="5">
        <v>4.8635880097728066</v>
      </c>
      <c r="C237" s="5">
        <f t="shared" si="8"/>
        <v>2.1329990694122265</v>
      </c>
      <c r="D237" s="322">
        <v>4.0389486364910576</v>
      </c>
      <c r="E237" s="322">
        <v>1.0847839241935342</v>
      </c>
      <c r="F237" s="5">
        <v>3.3662215732759933</v>
      </c>
      <c r="G237" s="5">
        <v>0.39003107311601221</v>
      </c>
      <c r="H237" s="321">
        <v>4.7851845172104737</v>
      </c>
      <c r="I237" s="31">
        <v>0.54529900210278448</v>
      </c>
      <c r="J237" s="27"/>
    </row>
    <row r="238" spans="1:10" ht="15" x14ac:dyDescent="0.25">
      <c r="A238" s="17">
        <f t="shared" si="7"/>
        <v>1932</v>
      </c>
      <c r="B238" s="5">
        <f>0.9*561.525800041339%</f>
        <v>5.0537322003720515</v>
      </c>
      <c r="C238" s="5">
        <f>0.9*(-A415+A$450)</f>
        <v>2.167194081972216</v>
      </c>
      <c r="D238" s="322">
        <v>4.4312339161456267</v>
      </c>
      <c r="E238" s="322">
        <v>1.1618648513497976</v>
      </c>
      <c r="F238" s="5">
        <v>3.4860205581798818</v>
      </c>
      <c r="G238" s="5">
        <v>0.4862948164221283</v>
      </c>
      <c r="H238" s="321">
        <v>5.0577020110165263</v>
      </c>
      <c r="I238" s="31">
        <v>0.78262792989189556</v>
      </c>
      <c r="J238" s="27"/>
    </row>
    <row r="239" spans="1:10" ht="15" x14ac:dyDescent="0.25">
      <c r="A239" s="17">
        <f t="shared" si="7"/>
        <v>1933</v>
      </c>
      <c r="B239" s="5">
        <f>0.8*607.278695998521%</f>
        <v>4.8582295679881682</v>
      </c>
      <c r="C239" s="5">
        <f>0.8*(-A416+A$450)</f>
        <v>2.0389455771036458</v>
      </c>
      <c r="D239" s="322">
        <v>4.411245256461644</v>
      </c>
      <c r="E239" s="322">
        <v>1.13076720928848</v>
      </c>
      <c r="F239" s="5">
        <v>3.3126732184685812</v>
      </c>
      <c r="G239" s="5">
        <v>0.48520957306489532</v>
      </c>
      <c r="H239" s="321">
        <v>5.4967564753909262</v>
      </c>
      <c r="I239" s="31">
        <v>0.89375184606516689</v>
      </c>
      <c r="J239" s="27"/>
    </row>
    <row r="240" spans="1:10" ht="15" x14ac:dyDescent="0.25">
      <c r="A240" s="17">
        <f t="shared" si="7"/>
        <v>1934</v>
      </c>
      <c r="B240" s="5">
        <f>0.8*608.602514239049%</f>
        <v>4.8688201139123919</v>
      </c>
      <c r="C240" s="5">
        <f>0.8*(-A417+A$450)</f>
        <v>2.0022137970782747</v>
      </c>
      <c r="D240" s="322">
        <v>4.6519109953011872</v>
      </c>
      <c r="E240" s="322">
        <v>1.2773702125767632</v>
      </c>
      <c r="F240" s="5">
        <v>3.0487643119295873</v>
      </c>
      <c r="G240" s="5">
        <v>0.44763962446301042</v>
      </c>
      <c r="H240" s="321">
        <v>5.0169753297408199</v>
      </c>
      <c r="I240" s="31">
        <v>0.80518343674466042</v>
      </c>
      <c r="J240" s="27"/>
    </row>
    <row r="241" spans="1:10" ht="15" x14ac:dyDescent="0.25">
      <c r="A241" s="17">
        <f t="shared" si="7"/>
        <v>1935</v>
      </c>
      <c r="B241" s="5">
        <f>0.8*612.549013015863%</f>
        <v>4.9003921041269045</v>
      </c>
      <c r="C241" s="5">
        <f>0.8*(-A418+A$450)</f>
        <v>1.8870836753906</v>
      </c>
      <c r="D241" s="322">
        <v>4.4244301765680847</v>
      </c>
      <c r="E241" s="322">
        <v>1.3998753545754963</v>
      </c>
      <c r="F241" s="5">
        <v>2.9049619699686837</v>
      </c>
      <c r="G241" s="5">
        <v>0.45160968815202096</v>
      </c>
      <c r="H241" s="321">
        <v>4.7827752631422538</v>
      </c>
      <c r="I241" s="31">
        <v>0.76170749961323236</v>
      </c>
      <c r="J241" s="27"/>
    </row>
    <row r="242" spans="1:10" ht="15" x14ac:dyDescent="0.25">
      <c r="A242" s="17">
        <f t="shared" si="7"/>
        <v>1936</v>
      </c>
      <c r="B242" s="5">
        <f>0.9*574.928756574413%</f>
        <v>5.1743588091697168</v>
      </c>
      <c r="C242" s="5">
        <f>0.9*(-A419+A$450)</f>
        <v>2.011419522896384</v>
      </c>
      <c r="D242" s="322">
        <v>4.1263083781106582</v>
      </c>
      <c r="E242" s="322">
        <v>1.2348127057891847</v>
      </c>
      <c r="F242" s="5">
        <v>2.7719592190505398</v>
      </c>
      <c r="G242" s="5">
        <v>0.45034550323835487</v>
      </c>
      <c r="H242" s="321">
        <v>4.9742708554239554</v>
      </c>
      <c r="I242" s="31">
        <v>0.72561254981524204</v>
      </c>
      <c r="J242" s="27"/>
    </row>
    <row r="243" spans="1:10" ht="15" x14ac:dyDescent="0.25">
      <c r="A243" s="17">
        <f t="shared" si="7"/>
        <v>1937</v>
      </c>
      <c r="B243" s="5">
        <f>0.9*509.878456002553%</f>
        <v>4.5889061040229775</v>
      </c>
      <c r="C243" s="5">
        <f t="shared" ref="C243:C272" si="9">-A420+A$450</f>
        <v>2.0706721965212971</v>
      </c>
      <c r="D243" s="322">
        <v>4.3617658544543767</v>
      </c>
      <c r="E243" s="322">
        <v>1.0375475931390112</v>
      </c>
      <c r="F243" s="5">
        <v>2.6705544819093019</v>
      </c>
      <c r="G243" s="5">
        <v>0.46429430202993532</v>
      </c>
      <c r="H243" s="321">
        <v>4.4789700727355406</v>
      </c>
      <c r="I243" s="31">
        <v>0.67192508798990835</v>
      </c>
      <c r="J243" s="27"/>
    </row>
    <row r="244" spans="1:10" ht="15" x14ac:dyDescent="0.25">
      <c r="A244" s="17">
        <f t="shared" si="7"/>
        <v>1938</v>
      </c>
      <c r="B244" s="5">
        <v>4.8261844735460846</v>
      </c>
      <c r="C244" s="5">
        <f t="shared" si="9"/>
        <v>1.9966755780703314</v>
      </c>
      <c r="D244" s="322">
        <v>4.3965427253242391</v>
      </c>
      <c r="E244" s="322">
        <v>1.0340866426352386</v>
      </c>
      <c r="F244" s="5">
        <v>2.6478701221552639</v>
      </c>
      <c r="G244" s="5">
        <v>0.46987504949526887</v>
      </c>
      <c r="H244" s="321">
        <v>4.6149423503344398</v>
      </c>
      <c r="I244" s="31">
        <v>0.75810483667806872</v>
      </c>
      <c r="J244" s="27"/>
    </row>
    <row r="245" spans="1:10" ht="15" x14ac:dyDescent="0.25">
      <c r="A245" s="17">
        <f t="shared" si="7"/>
        <v>1939</v>
      </c>
      <c r="B245" s="5">
        <v>4.7005512495531141</v>
      </c>
      <c r="C245" s="5">
        <f t="shared" si="9"/>
        <v>2.1058536072418099</v>
      </c>
      <c r="D245" s="322">
        <v>4.0055330358659269</v>
      </c>
      <c r="E245" s="322">
        <v>1.01035873619379</v>
      </c>
      <c r="F245" s="5">
        <v>2.8162654408835128</v>
      </c>
      <c r="G245" s="5">
        <v>0.48478904837726472</v>
      </c>
      <c r="H245" s="321">
        <v>4.4514929207831955</v>
      </c>
      <c r="I245" s="31">
        <v>0.7487846983834987</v>
      </c>
      <c r="J245" s="27"/>
    </row>
    <row r="246" spans="1:10" ht="15" x14ac:dyDescent="0.25">
      <c r="A246" s="17">
        <f t="shared" si="7"/>
        <v>1940</v>
      </c>
      <c r="B246" s="5">
        <v>4.3235202591539164</v>
      </c>
      <c r="C246" s="5">
        <f t="shared" si="9"/>
        <v>2.2486121916520263</v>
      </c>
      <c r="D246" s="322">
        <v>4.0219154343479486</v>
      </c>
      <c r="E246" s="322">
        <v>1.6558123978690202</v>
      </c>
      <c r="F246" s="321">
        <v>2.8724886611301321</v>
      </c>
      <c r="G246" s="321">
        <v>0.54206058494906229</v>
      </c>
      <c r="H246" s="321">
        <v>4.0810821462032125</v>
      </c>
      <c r="I246" s="31">
        <v>0.72064405094436423</v>
      </c>
      <c r="J246" s="27"/>
    </row>
    <row r="247" spans="1:10" ht="15" x14ac:dyDescent="0.25">
      <c r="A247" s="17">
        <f t="shared" si="7"/>
        <v>1941</v>
      </c>
      <c r="B247" s="5">
        <v>3.9897797624966378</v>
      </c>
      <c r="C247" s="5">
        <f t="shared" si="9"/>
        <v>2.3059336742598551</v>
      </c>
      <c r="D247" s="322">
        <v>4.3029123408396472</v>
      </c>
      <c r="E247" s="322">
        <v>1.996269497789106</v>
      </c>
      <c r="F247" s="5">
        <v>2.6318789344310343</v>
      </c>
      <c r="G247" s="5">
        <v>0.74783526314598314</v>
      </c>
      <c r="H247" s="321">
        <v>3.2341348450382603</v>
      </c>
      <c r="I247" s="31">
        <v>0.68369098068270573</v>
      </c>
      <c r="J247" s="27"/>
    </row>
    <row r="248" spans="1:10" ht="15" x14ac:dyDescent="0.25">
      <c r="A248" s="17">
        <f t="shared" si="7"/>
        <v>1942</v>
      </c>
      <c r="B248" s="5">
        <v>3.9597697027465437</v>
      </c>
      <c r="C248" s="5">
        <f t="shared" si="9"/>
        <v>2.3704634373524702</v>
      </c>
      <c r="D248" s="322">
        <v>4.2241951408381828</v>
      </c>
      <c r="E248" s="322">
        <v>2.1009564866554182</v>
      </c>
      <c r="F248" s="5">
        <v>2.6963992530739795</v>
      </c>
      <c r="G248" s="5">
        <v>1.0470977762074647</v>
      </c>
      <c r="H248" s="321">
        <v>2.6266569531743706</v>
      </c>
      <c r="I248" s="31">
        <v>0.80991866323621264</v>
      </c>
      <c r="J248" s="27"/>
    </row>
    <row r="249" spans="1:10" ht="15" x14ac:dyDescent="0.25">
      <c r="A249" s="17">
        <f t="shared" ref="A249:A280" si="10">A248+1</f>
        <v>1943</v>
      </c>
      <c r="B249" s="5">
        <v>4.0331648877928803</v>
      </c>
      <c r="C249" s="5">
        <f t="shared" si="9"/>
        <v>2.4844096032445946</v>
      </c>
      <c r="D249" s="322">
        <v>4.5418388128137339</v>
      </c>
      <c r="E249" s="322">
        <v>2.3540706956911914</v>
      </c>
      <c r="F249" s="5">
        <v>2.7870909771212147</v>
      </c>
      <c r="G249" s="5">
        <v>1.2985548903261965</v>
      </c>
      <c r="H249" s="321">
        <v>2.4418115988365106</v>
      </c>
      <c r="I249" s="31">
        <v>0.99729419893097615</v>
      </c>
      <c r="J249" s="27"/>
    </row>
    <row r="250" spans="1:10" ht="15" x14ac:dyDescent="0.25">
      <c r="A250" s="17">
        <f t="shared" si="10"/>
        <v>1944</v>
      </c>
      <c r="B250" s="5">
        <v>4.2375692293235279</v>
      </c>
      <c r="C250" s="5">
        <f t="shared" si="9"/>
        <v>2.654773998415449</v>
      </c>
      <c r="D250" s="322">
        <v>4.3961350742307426</v>
      </c>
      <c r="E250" s="322">
        <v>2.7283004510259317</v>
      </c>
      <c r="F250" s="5">
        <v>2.9620628872284862</v>
      </c>
      <c r="G250" s="5">
        <v>1.828144989035837</v>
      </c>
      <c r="H250" s="321">
        <v>2.6626491050411603</v>
      </c>
      <c r="I250" s="31">
        <v>1.1645401418560433</v>
      </c>
      <c r="J250" s="27"/>
    </row>
    <row r="251" spans="1:10" ht="15" x14ac:dyDescent="0.25">
      <c r="A251" s="17">
        <f t="shared" si="10"/>
        <v>1945</v>
      </c>
      <c r="B251" s="5">
        <v>4.6160139726598368</v>
      </c>
      <c r="C251" s="5">
        <f t="shared" si="9"/>
        <v>2.8410730611626187</v>
      </c>
      <c r="D251" s="322">
        <v>3.0340776384901704</v>
      </c>
      <c r="E251" s="322">
        <v>1.6774190893383389</v>
      </c>
      <c r="F251" s="5">
        <v>2.6048526825420142</v>
      </c>
      <c r="G251" s="5">
        <v>1.452811827210587</v>
      </c>
      <c r="H251" s="321">
        <v>3.1280144973848238</v>
      </c>
      <c r="I251" s="31">
        <v>1.3868310780359296</v>
      </c>
      <c r="J251" s="27"/>
    </row>
    <row r="252" spans="1:10" ht="15" x14ac:dyDescent="0.25">
      <c r="A252" s="17">
        <f t="shared" si="10"/>
        <v>1946</v>
      </c>
      <c r="B252" s="5">
        <v>4.7055818187855953</v>
      </c>
      <c r="C252" s="5">
        <f t="shared" si="9"/>
        <v>2.9493336743850898</v>
      </c>
      <c r="D252" s="322">
        <v>2.0557254909507341</v>
      </c>
      <c r="E252" s="322">
        <v>0.85970010311903855</v>
      </c>
      <c r="F252" s="5">
        <v>2.3512210633601534</v>
      </c>
      <c r="G252" s="5">
        <v>1.0774786653900632</v>
      </c>
      <c r="H252" s="321">
        <v>3.6682375112812724</v>
      </c>
      <c r="I252" s="31">
        <v>1.4871884972247473</v>
      </c>
      <c r="J252" s="27"/>
    </row>
    <row r="253" spans="1:10" ht="15" x14ac:dyDescent="0.25">
      <c r="A253" s="17">
        <f t="shared" si="10"/>
        <v>1947</v>
      </c>
      <c r="B253" s="5">
        <v>4.332786862668133</v>
      </c>
      <c r="C253" s="5">
        <f t="shared" si="9"/>
        <v>3.1119131585697946</v>
      </c>
      <c r="D253" s="322">
        <v>2.1089854408284934</v>
      </c>
      <c r="E253" s="322">
        <v>0.67077386868519595</v>
      </c>
      <c r="F253" s="5">
        <v>2.2303064955426044</v>
      </c>
      <c r="G253" s="5">
        <v>0.70916695860167589</v>
      </c>
      <c r="H253" s="321">
        <v>3.7171985689282803</v>
      </c>
      <c r="I253" s="31">
        <v>1.3235342624369375</v>
      </c>
      <c r="J253" s="27"/>
    </row>
    <row r="254" spans="1:10" ht="15" x14ac:dyDescent="0.25">
      <c r="A254" s="17">
        <f t="shared" si="10"/>
        <v>1948</v>
      </c>
      <c r="B254" s="5">
        <v>4.0121102468875804</v>
      </c>
      <c r="C254" s="5">
        <f t="shared" si="9"/>
        <v>2.8896360486823593</v>
      </c>
      <c r="D254" s="322">
        <v>1.8959754673960041</v>
      </c>
      <c r="E254" s="322">
        <v>0.46861880285781998</v>
      </c>
      <c r="F254" s="5">
        <v>2.1503089437890304</v>
      </c>
      <c r="G254" s="5">
        <v>0.33338126981047772</v>
      </c>
      <c r="H254" s="321">
        <v>3.568391413772102</v>
      </c>
      <c r="I254" s="31">
        <v>1.1820690431654808</v>
      </c>
      <c r="J254" s="27"/>
    </row>
    <row r="255" spans="1:10" ht="15" x14ac:dyDescent="0.25">
      <c r="A255" s="17">
        <f t="shared" si="10"/>
        <v>1949</v>
      </c>
      <c r="B255" s="5">
        <v>3.9203971654477807</v>
      </c>
      <c r="C255" s="5">
        <f t="shared" si="9"/>
        <v>2.5729276850098257</v>
      </c>
      <c r="D255" s="322">
        <v>1.7991448047588698</v>
      </c>
      <c r="E255" s="322">
        <v>0.46111670494125689</v>
      </c>
      <c r="F255" s="5">
        <v>2.0594546040982551</v>
      </c>
      <c r="G255" s="5">
        <v>0.33671508251018212</v>
      </c>
      <c r="H255" s="321">
        <v>3.7807020077340794</v>
      </c>
      <c r="I255" s="31">
        <v>1.2266865111072849</v>
      </c>
      <c r="J255" s="27"/>
    </row>
    <row r="256" spans="1:10" ht="15" x14ac:dyDescent="0.25">
      <c r="A256" s="17">
        <f t="shared" si="10"/>
        <v>1950</v>
      </c>
      <c r="B256" s="5">
        <v>3.976341974143728</v>
      </c>
      <c r="C256" s="5">
        <f t="shared" si="9"/>
        <v>2.3382543412732191</v>
      </c>
      <c r="D256" s="322">
        <v>1.8357089045461272</v>
      </c>
      <c r="E256" s="322">
        <v>0.42724995461406989</v>
      </c>
      <c r="F256" s="321">
        <v>2.0451932690569739</v>
      </c>
      <c r="G256" s="321">
        <v>0.33618845334633179</v>
      </c>
      <c r="H256" s="321">
        <v>3.5820081068178178</v>
      </c>
      <c r="I256" s="31">
        <v>1.1381371227799069</v>
      </c>
      <c r="J256" s="27"/>
    </row>
    <row r="257" spans="1:10" ht="15" x14ac:dyDescent="0.25">
      <c r="A257" s="17">
        <f t="shared" si="10"/>
        <v>1951</v>
      </c>
      <c r="B257" s="5">
        <v>3.7152645918416312</v>
      </c>
      <c r="C257" s="5">
        <f t="shared" si="9"/>
        <v>2.1628765248483695</v>
      </c>
      <c r="D257" s="322">
        <v>1.9133012084347523</v>
      </c>
      <c r="E257" s="322">
        <v>0.35570115340734881</v>
      </c>
      <c r="F257" s="5">
        <v>1.9514894828766489</v>
      </c>
      <c r="G257" s="5">
        <v>0.29078691507340598</v>
      </c>
      <c r="H257" s="321">
        <v>3.3620410021572722</v>
      </c>
      <c r="I257" s="31">
        <v>1.021002157959034</v>
      </c>
      <c r="J257" s="27"/>
    </row>
    <row r="258" spans="1:10" ht="15" x14ac:dyDescent="0.25">
      <c r="A258" s="17">
        <f t="shared" si="10"/>
        <v>1952</v>
      </c>
      <c r="B258" s="5">
        <v>3.5772749390342264</v>
      </c>
      <c r="C258" s="5">
        <f t="shared" si="9"/>
        <v>1.9783502488165867</v>
      </c>
      <c r="D258" s="322">
        <v>2.0151457993648161</v>
      </c>
      <c r="E258" s="322">
        <v>0.33481803948928862</v>
      </c>
      <c r="F258" s="5">
        <v>1.9144053994899335</v>
      </c>
      <c r="G258" s="5">
        <v>0.26759623326744941</v>
      </c>
      <c r="H258" s="321">
        <v>3.3692841352712959</v>
      </c>
      <c r="I258" s="31">
        <v>1.0124945307799176</v>
      </c>
      <c r="J258" s="27"/>
    </row>
    <row r="259" spans="1:10" ht="15" x14ac:dyDescent="0.25">
      <c r="A259" s="17">
        <f t="shared" si="10"/>
        <v>1953</v>
      </c>
      <c r="B259" s="5">
        <v>3.4236899304478436</v>
      </c>
      <c r="C259" s="5">
        <f t="shared" si="9"/>
        <v>1.9243767675139849</v>
      </c>
      <c r="D259" s="322">
        <v>2.0842040535393629</v>
      </c>
      <c r="E259" s="322">
        <v>0.3609991769104966</v>
      </c>
      <c r="F259" s="5">
        <v>1.8989684787315686</v>
      </c>
      <c r="G259" s="5">
        <v>0.24571875292737441</v>
      </c>
      <c r="H259" s="321">
        <v>3.2964238975865006</v>
      </c>
      <c r="I259" s="31">
        <v>1.0209828340198737</v>
      </c>
      <c r="J259" s="27"/>
    </row>
    <row r="260" spans="1:10" ht="15" x14ac:dyDescent="0.25">
      <c r="A260" s="17">
        <f t="shared" si="10"/>
        <v>1954</v>
      </c>
      <c r="B260" s="5">
        <v>3.346741205553641</v>
      </c>
      <c r="C260" s="5">
        <f t="shared" si="9"/>
        <v>1.8538950897347919</v>
      </c>
      <c r="D260" s="322">
        <v>2.102270358286332</v>
      </c>
      <c r="E260" s="322">
        <v>0.36379569614526336</v>
      </c>
      <c r="F260" s="5">
        <v>1.9209090633962789</v>
      </c>
      <c r="G260" s="5">
        <v>0.2310742494966346</v>
      </c>
      <c r="H260" s="321">
        <v>3.4573838664158143</v>
      </c>
      <c r="I260" s="31">
        <v>1.074930084342345</v>
      </c>
      <c r="J260" s="27"/>
    </row>
    <row r="261" spans="1:10" ht="15" x14ac:dyDescent="0.25">
      <c r="A261" s="17">
        <f t="shared" si="10"/>
        <v>1955</v>
      </c>
      <c r="B261" s="5">
        <v>3.2244605238840758</v>
      </c>
      <c r="C261" s="5">
        <f t="shared" si="9"/>
        <v>1.7089200497154764</v>
      </c>
      <c r="D261" s="322">
        <v>2.1857031329839458</v>
      </c>
      <c r="E261" s="322">
        <v>0.35027474169314826</v>
      </c>
      <c r="F261" s="5">
        <v>1.8058220130704674</v>
      </c>
      <c r="G261" s="5">
        <v>0.21323074710011508</v>
      </c>
      <c r="H261" s="321">
        <v>3.3893806922487935</v>
      </c>
      <c r="I261" s="31">
        <v>1.0209101737307387</v>
      </c>
      <c r="J261" s="27"/>
    </row>
    <row r="262" spans="1:10" ht="15" x14ac:dyDescent="0.25">
      <c r="A262" s="17">
        <f t="shared" si="10"/>
        <v>1956</v>
      </c>
      <c r="B262" s="5">
        <v>3.1451505478542874</v>
      </c>
      <c r="C262" s="5">
        <f t="shared" si="9"/>
        <v>1.5855980444295545</v>
      </c>
      <c r="D262" s="322">
        <v>2.2963262094870061</v>
      </c>
      <c r="E262" s="322">
        <v>0.34170811785177296</v>
      </c>
      <c r="F262" s="5">
        <v>1.7386134953944004</v>
      </c>
      <c r="G262" s="5">
        <v>0.19959876274897653</v>
      </c>
      <c r="H262" s="321">
        <v>3.420161623765158</v>
      </c>
      <c r="I262" s="31">
        <v>0.99178638072035641</v>
      </c>
      <c r="J262" s="27"/>
    </row>
    <row r="263" spans="1:10" ht="15" x14ac:dyDescent="0.25">
      <c r="A263" s="17">
        <f t="shared" si="10"/>
        <v>1957</v>
      </c>
      <c r="B263" s="5">
        <v>3.1181155753924394</v>
      </c>
      <c r="C263" s="5">
        <f t="shared" si="9"/>
        <v>1.4918390428492487</v>
      </c>
      <c r="D263" s="322">
        <v>2.3632633150476203</v>
      </c>
      <c r="E263" s="322">
        <v>0.33452007740306583</v>
      </c>
      <c r="F263" s="5">
        <v>1.737259250202319</v>
      </c>
      <c r="G263" s="5">
        <v>0.1885322149794709</v>
      </c>
      <c r="H263" s="321">
        <v>3.4137251391649479</v>
      </c>
      <c r="I263" s="31">
        <v>0.9863989567670538</v>
      </c>
      <c r="J263" s="27"/>
    </row>
    <row r="264" spans="1:10" ht="15" x14ac:dyDescent="0.25">
      <c r="A264" s="17">
        <f t="shared" si="10"/>
        <v>1958</v>
      </c>
      <c r="B264" s="5">
        <v>3.1223107858740549</v>
      </c>
      <c r="C264" s="5">
        <f t="shared" si="9"/>
        <v>1.446361207320106</v>
      </c>
      <c r="D264" s="322">
        <v>2.5062469330427852</v>
      </c>
      <c r="E264" s="322">
        <v>0.325199338211343</v>
      </c>
      <c r="F264" s="5">
        <v>1.8205396847732229</v>
      </c>
      <c r="G264" s="5">
        <v>0.18297347733828162</v>
      </c>
      <c r="H264" s="321">
        <v>3.5880245839156193</v>
      </c>
      <c r="I264" s="31">
        <v>1.041049118633359</v>
      </c>
      <c r="J264" s="27"/>
    </row>
    <row r="265" spans="1:10" ht="15" x14ac:dyDescent="0.25">
      <c r="A265" s="17">
        <f t="shared" si="10"/>
        <v>1959</v>
      </c>
      <c r="B265" s="5">
        <v>3.1413916994401703</v>
      </c>
      <c r="C265" s="5">
        <f t="shared" si="9"/>
        <v>1.4185652199018173</v>
      </c>
      <c r="D265" s="322">
        <v>2.6432701425470979</v>
      </c>
      <c r="E265" s="322">
        <v>0.32692544707291743</v>
      </c>
      <c r="F265" s="5">
        <v>1.870925309613632</v>
      </c>
      <c r="G265" s="5">
        <v>0.17634509977845503</v>
      </c>
      <c r="H265" s="321">
        <v>3.5120821217007454</v>
      </c>
      <c r="I265" s="31">
        <v>1.0096008479028304</v>
      </c>
      <c r="J265" s="27"/>
    </row>
    <row r="266" spans="1:10" ht="15" x14ac:dyDescent="0.25">
      <c r="A266" s="17">
        <f t="shared" si="10"/>
        <v>1960</v>
      </c>
      <c r="B266" s="5">
        <v>3.1363819030310842</v>
      </c>
      <c r="C266" s="5">
        <f t="shared" si="9"/>
        <v>1.3603450391114542</v>
      </c>
      <c r="D266" s="322">
        <v>2.6284867009322817</v>
      </c>
      <c r="E266" s="322">
        <v>0.30208403264845807</v>
      </c>
      <c r="F266" s="321">
        <v>1.9393542148176646</v>
      </c>
      <c r="G266" s="321">
        <v>0.16620825817716525</v>
      </c>
      <c r="H266" s="321">
        <v>3.5011028777099145</v>
      </c>
      <c r="I266" s="31">
        <v>1.0087812448148819</v>
      </c>
      <c r="J266" s="27"/>
    </row>
    <row r="267" spans="1:10" ht="15" x14ac:dyDescent="0.25">
      <c r="A267" s="17">
        <f t="shared" si="10"/>
        <v>1961</v>
      </c>
      <c r="B267" s="5">
        <v>3.1750400613841685</v>
      </c>
      <c r="C267" s="5">
        <f t="shared" si="9"/>
        <v>1.2920452142700471</v>
      </c>
      <c r="D267" s="322">
        <v>2.7166809367485842</v>
      </c>
      <c r="E267" s="322">
        <v>0.28091864432082181</v>
      </c>
      <c r="F267" s="5">
        <v>2.0847878656277725</v>
      </c>
      <c r="G267" s="5">
        <v>0.16083081889864392</v>
      </c>
      <c r="H267" s="321">
        <v>3.586586405369093</v>
      </c>
      <c r="I267" s="31">
        <v>1.0204241878448264</v>
      </c>
      <c r="J267" s="27"/>
    </row>
    <row r="268" spans="1:10" ht="15" x14ac:dyDescent="0.25">
      <c r="A268" s="17">
        <f t="shared" si="10"/>
        <v>1962</v>
      </c>
      <c r="B268" s="5">
        <v>3.2762151277139027</v>
      </c>
      <c r="C268" s="5">
        <f t="shared" si="9"/>
        <v>1.2858421072274462</v>
      </c>
      <c r="D268" s="322">
        <v>2.7342140040044414</v>
      </c>
      <c r="E268" s="322">
        <v>0.25105121304806011</v>
      </c>
      <c r="F268" s="5">
        <v>2.1735718323885824</v>
      </c>
      <c r="G268" s="5">
        <v>0.15697941315976657</v>
      </c>
      <c r="H268" s="321">
        <v>3.5201930214286392</v>
      </c>
      <c r="I268" s="31">
        <v>0.99249773394196483</v>
      </c>
      <c r="J268" s="27"/>
    </row>
    <row r="269" spans="1:10" ht="15" x14ac:dyDescent="0.25">
      <c r="A269" s="17">
        <f t="shared" si="10"/>
        <v>1963</v>
      </c>
      <c r="B269" s="5">
        <v>3.3476354964739121</v>
      </c>
      <c r="C269" s="5">
        <f t="shared" si="9"/>
        <v>1.2770174740304745</v>
      </c>
      <c r="D269" s="322">
        <v>2.7807532423211203</v>
      </c>
      <c r="E269" s="322">
        <v>0.23007331209358967</v>
      </c>
      <c r="F269" s="5">
        <v>2.3000421510485527</v>
      </c>
      <c r="G269" s="5">
        <v>0.1622373861449016</v>
      </c>
      <c r="H269" s="321">
        <v>3.4562915513890689</v>
      </c>
      <c r="I269" s="31">
        <v>0.97705991161122263</v>
      </c>
      <c r="J269" s="27"/>
    </row>
    <row r="270" spans="1:10" ht="15" x14ac:dyDescent="0.25">
      <c r="A270" s="17">
        <f t="shared" si="10"/>
        <v>1964</v>
      </c>
      <c r="B270" s="5">
        <v>3.2162755741828746</v>
      </c>
      <c r="C270" s="5">
        <f t="shared" si="9"/>
        <v>1.2337309716638121</v>
      </c>
      <c r="D270" s="322">
        <v>2.8109929705742966</v>
      </c>
      <c r="E270" s="322">
        <v>0.21076698775684008</v>
      </c>
      <c r="F270" s="5">
        <v>2.330802802456982</v>
      </c>
      <c r="G270" s="5">
        <v>0.16384302433492109</v>
      </c>
      <c r="H270" s="321">
        <v>3.4304249101187962</v>
      </c>
      <c r="I270" s="31">
        <v>0.95498964686664101</v>
      </c>
      <c r="J270" s="27"/>
    </row>
    <row r="271" spans="1:10" ht="15" x14ac:dyDescent="0.25">
      <c r="A271" s="17">
        <f t="shared" si="10"/>
        <v>1965</v>
      </c>
      <c r="B271" s="5">
        <v>3.1170402081021176</v>
      </c>
      <c r="C271" s="5">
        <f t="shared" si="9"/>
        <v>1.1642480998484888</v>
      </c>
      <c r="D271" s="322">
        <v>2.8888253696794637</v>
      </c>
      <c r="E271" s="322">
        <v>0.19016306195085042</v>
      </c>
      <c r="F271" s="5">
        <v>2.3549148777090263</v>
      </c>
      <c r="G271" s="5">
        <v>0.16770888752396848</v>
      </c>
      <c r="H271" s="321">
        <v>3.4116823239467551</v>
      </c>
      <c r="I271" s="31">
        <v>0.92374522077968779</v>
      </c>
      <c r="J271" s="27"/>
    </row>
    <row r="272" spans="1:10" ht="15" x14ac:dyDescent="0.25">
      <c r="A272" s="17">
        <f t="shared" si="10"/>
        <v>1966</v>
      </c>
      <c r="B272" s="5">
        <v>3.1203745010672148</v>
      </c>
      <c r="C272" s="5">
        <f t="shared" si="9"/>
        <v>1.120423485500238</v>
      </c>
      <c r="D272" s="322">
        <v>2.9600306111504762</v>
      </c>
      <c r="E272" s="322">
        <v>0.16779451433917966</v>
      </c>
      <c r="F272" s="5">
        <v>2.4431534594115094</v>
      </c>
      <c r="G272" s="5">
        <v>0.17615297111000841</v>
      </c>
      <c r="H272" s="321">
        <v>3.2896701280367067</v>
      </c>
      <c r="I272" s="31">
        <v>0.89060742608913501</v>
      </c>
      <c r="J272" s="27"/>
    </row>
    <row r="273" spans="1:10" ht="15" x14ac:dyDescent="0.25">
      <c r="A273" s="17">
        <f t="shared" si="10"/>
        <v>1967</v>
      </c>
      <c r="B273" s="5">
        <v>3.1129524430760687</v>
      </c>
      <c r="C273" s="5">
        <v>1.1178070536879554</v>
      </c>
      <c r="D273" s="322">
        <v>3.0436628139244313</v>
      </c>
      <c r="E273" s="322">
        <v>0.16077293799902262</v>
      </c>
      <c r="F273" s="5">
        <v>2.67631567942085</v>
      </c>
      <c r="G273" s="5">
        <v>0.19852981447531318</v>
      </c>
      <c r="H273" s="321">
        <v>3.323370304798575</v>
      </c>
      <c r="I273" s="31">
        <v>0.89211970392593265</v>
      </c>
      <c r="J273" s="27"/>
    </row>
    <row r="274" spans="1:10" ht="15" x14ac:dyDescent="0.25">
      <c r="A274" s="17">
        <f t="shared" si="10"/>
        <v>1968</v>
      </c>
      <c r="B274" s="5">
        <v>2.9919498213579421</v>
      </c>
      <c r="C274" s="5">
        <v>1.0750957291677099</v>
      </c>
      <c r="D274" s="322">
        <v>3.149802921412078</v>
      </c>
      <c r="E274" s="322">
        <v>0.16256752019651502</v>
      </c>
      <c r="F274" s="5">
        <v>2.7164813985946772</v>
      </c>
      <c r="G274" s="5">
        <v>0.20840996544499257</v>
      </c>
      <c r="H274" s="321">
        <v>3.3939507541516636</v>
      </c>
      <c r="I274" s="31">
        <v>0.86868918307553755</v>
      </c>
      <c r="J274" s="27"/>
    </row>
    <row r="275" spans="1:10" ht="15" x14ac:dyDescent="0.25">
      <c r="A275" s="17">
        <f t="shared" si="10"/>
        <v>1969</v>
      </c>
      <c r="B275" s="5">
        <v>2.9575692005396985</v>
      </c>
      <c r="C275" s="5">
        <v>1.0146835664943992</v>
      </c>
      <c r="D275" s="322">
        <v>3.1622605429080415</v>
      </c>
      <c r="E275" s="322">
        <v>0.14907563319665193</v>
      </c>
      <c r="F275" s="5">
        <v>2.6442760651960033</v>
      </c>
      <c r="G275" s="5">
        <v>0.19691036012933494</v>
      </c>
      <c r="H275" s="321">
        <v>3.3283651959356368</v>
      </c>
      <c r="I275" s="31">
        <v>0.85126817114458486</v>
      </c>
      <c r="J275" s="27"/>
    </row>
    <row r="276" spans="1:10" ht="15" x14ac:dyDescent="0.25">
      <c r="A276" s="17">
        <f t="shared" si="10"/>
        <v>1970</v>
      </c>
      <c r="B276" s="5">
        <v>2.885828256341298</v>
      </c>
      <c r="C276" s="5">
        <v>0.90800648265212869</v>
      </c>
      <c r="D276" s="322">
        <v>3.1203288480821718</v>
      </c>
      <c r="E276" s="322">
        <f>51.7028408867288%-0.3</f>
        <v>0.21702840886728797</v>
      </c>
      <c r="F276" s="321">
        <v>2.5395923615253473</v>
      </c>
      <c r="G276" s="321">
        <v>0.18263376617387772</v>
      </c>
      <c r="H276" s="321">
        <v>3.2642236165975875</v>
      </c>
      <c r="I276" s="31">
        <v>0.86644127244262537</v>
      </c>
      <c r="J276" s="27"/>
    </row>
    <row r="277" spans="1:10" ht="15" x14ac:dyDescent="0.25">
      <c r="A277" s="17">
        <f t="shared" si="10"/>
        <v>1971</v>
      </c>
      <c r="B277" s="5">
        <v>2.8955958548079694</v>
      </c>
      <c r="C277" s="5">
        <v>0.87993082813207946</v>
      </c>
      <c r="D277" s="322">
        <v>3.0579120403161828</v>
      </c>
      <c r="E277" s="322">
        <f>47.9803073125884%-0.25</f>
        <v>0.22980307312588399</v>
      </c>
      <c r="F277" s="5">
        <v>2.4822329206832632</v>
      </c>
      <c r="G277" s="5">
        <v>0.18174792145005481</v>
      </c>
      <c r="H277" s="321">
        <v>3.2619856784347427</v>
      </c>
      <c r="I277" s="31">
        <v>0.87241714156876593</v>
      </c>
      <c r="J277" s="27"/>
    </row>
    <row r="278" spans="1:10" ht="15" x14ac:dyDescent="0.25">
      <c r="A278" s="17">
        <f t="shared" si="10"/>
        <v>1972</v>
      </c>
      <c r="B278" s="5">
        <v>2.9687086816372412</v>
      </c>
      <c r="C278" s="5">
        <v>0.84786994893897139</v>
      </c>
      <c r="D278" s="322">
        <v>3.0825610507204408</v>
      </c>
      <c r="E278" s="322">
        <f>44.9973160407198%-0.2</f>
        <v>0.24997316040719803</v>
      </c>
      <c r="F278" s="5">
        <v>2.5012257933099762</v>
      </c>
      <c r="G278" s="5">
        <v>0.18669642278380641</v>
      </c>
      <c r="H278" s="321">
        <v>3.3405949715927208</v>
      </c>
      <c r="I278" s="31">
        <v>0.86247614055730171</v>
      </c>
      <c r="J278" s="27"/>
    </row>
    <row r="279" spans="1:10" ht="15" x14ac:dyDescent="0.25">
      <c r="A279" s="17">
        <f t="shared" si="10"/>
        <v>1973</v>
      </c>
      <c r="B279" s="5">
        <v>2.9413482361627765</v>
      </c>
      <c r="C279" s="5">
        <v>0.76968832266881515</v>
      </c>
      <c r="D279" s="322">
        <v>3.0622248960422036</v>
      </c>
      <c r="E279" s="322">
        <f>41.4820743130457%-0.15</f>
        <v>0.264820743130457</v>
      </c>
      <c r="F279" s="5">
        <v>2.4641161219947021</v>
      </c>
      <c r="G279" s="5">
        <v>0.17945005487154225</v>
      </c>
      <c r="H279" s="321">
        <v>3.2474784891328268</v>
      </c>
      <c r="I279" s="31">
        <v>0.82021276799919485</v>
      </c>
      <c r="J279" s="27"/>
    </row>
    <row r="280" spans="1:10" ht="15" x14ac:dyDescent="0.25">
      <c r="A280" s="17">
        <f t="shared" si="10"/>
        <v>1974</v>
      </c>
      <c r="B280" s="5">
        <v>2.9999906448790457</v>
      </c>
      <c r="C280" s="5">
        <v>0.73657328213789497</v>
      </c>
      <c r="D280" s="322">
        <v>3.034182804774018</v>
      </c>
      <c r="E280" s="322">
        <f>38.2292788113735%-0.1</f>
        <v>0.28229278811373493</v>
      </c>
      <c r="F280" s="5">
        <v>2.4841885609585965</v>
      </c>
      <c r="G280" s="5">
        <v>0.18146184393648959</v>
      </c>
      <c r="H280" s="321">
        <v>3.0721345933836441</v>
      </c>
      <c r="I280" s="31">
        <v>0.81037554147685009</v>
      </c>
      <c r="J280" s="27"/>
    </row>
    <row r="281" spans="1:10" ht="15" x14ac:dyDescent="0.25">
      <c r="A281" s="17">
        <f t="shared" ref="A281:A315" si="11">A280+1</f>
        <v>1975</v>
      </c>
      <c r="B281" s="5">
        <v>2.7141491538681821</v>
      </c>
      <c r="C281" s="5">
        <v>0.69008436921604432</v>
      </c>
      <c r="D281" s="322">
        <v>3.1197210648276839</v>
      </c>
      <c r="E281" s="322">
        <f>37.7035982474526%-0.05</f>
        <v>0.32703598247452598</v>
      </c>
      <c r="F281" s="5">
        <v>2.5864185611723669</v>
      </c>
      <c r="G281" s="5">
        <v>0.21790730835268599</v>
      </c>
      <c r="H281" s="321">
        <v>3.0571383666706056</v>
      </c>
      <c r="I281" s="31">
        <v>0.83235078823014197</v>
      </c>
      <c r="J281" s="27"/>
    </row>
    <row r="282" spans="1:10" ht="15" x14ac:dyDescent="0.25">
      <c r="A282" s="17">
        <f t="shared" si="11"/>
        <v>1976</v>
      </c>
      <c r="B282" s="5">
        <v>2.5463277261625641</v>
      </c>
      <c r="C282" s="5">
        <v>0.68908919931978874</v>
      </c>
      <c r="D282" s="322">
        <v>3.0779133208014113</v>
      </c>
      <c r="E282" s="322">
        <v>0.36434223026250212</v>
      </c>
      <c r="F282" s="5">
        <v>2.5710209735206999</v>
      </c>
      <c r="G282" s="5">
        <v>0.25169500105605808</v>
      </c>
      <c r="H282" s="321">
        <v>3.1111187334196271</v>
      </c>
      <c r="I282" s="31">
        <v>0.82840528793619161</v>
      </c>
      <c r="J282" s="27"/>
    </row>
    <row r="283" spans="1:10" ht="15" x14ac:dyDescent="0.25">
      <c r="A283" s="17">
        <f t="shared" si="11"/>
        <v>1977</v>
      </c>
      <c r="B283" s="5">
        <v>2.5060510775058411</v>
      </c>
      <c r="C283" s="5">
        <v>0.71326476495051339</v>
      </c>
      <c r="D283" s="322">
        <v>3.0987335798399847</v>
      </c>
      <c r="E283" s="322">
        <v>0.35932388881433408</v>
      </c>
      <c r="F283" s="5">
        <v>2.6574116043914482</v>
      </c>
      <c r="G283" s="5">
        <v>0.27238242971137716</v>
      </c>
      <c r="H283" s="321">
        <v>3.0960105675149729</v>
      </c>
      <c r="I283" s="31">
        <v>0.80985495275747088</v>
      </c>
      <c r="J283" s="27"/>
    </row>
    <row r="284" spans="1:10" ht="15" x14ac:dyDescent="0.25">
      <c r="A284" s="17">
        <f t="shared" si="11"/>
        <v>1978</v>
      </c>
      <c r="B284" s="5">
        <v>2.5961771564203642</v>
      </c>
      <c r="C284" s="5">
        <v>0.70651681793326704</v>
      </c>
      <c r="D284" s="322">
        <v>3.1982239437189675</v>
      </c>
      <c r="E284" s="322">
        <v>0.36085129797405135</v>
      </c>
      <c r="F284" s="5">
        <v>2.7650481811571974</v>
      </c>
      <c r="G284" s="5">
        <v>0.28716221921779778</v>
      </c>
      <c r="H284" s="321">
        <v>3.0520213533874032</v>
      </c>
      <c r="I284" s="31">
        <v>0.78420157941935265</v>
      </c>
      <c r="J284" s="27"/>
    </row>
    <row r="285" spans="1:10" ht="15" x14ac:dyDescent="0.25">
      <c r="A285" s="17">
        <f t="shared" si="11"/>
        <v>1979</v>
      </c>
      <c r="B285" s="5">
        <v>2.7044696199668894</v>
      </c>
      <c r="C285" s="5">
        <v>0.63890374393859506</v>
      </c>
      <c r="D285" s="322">
        <v>3.2979958116249533</v>
      </c>
      <c r="E285" s="322">
        <v>0.36597021869714014</v>
      </c>
      <c r="F285" s="5">
        <v>2.8015648419949972</v>
      </c>
      <c r="G285" s="5">
        <v>0.29890152619934701</v>
      </c>
      <c r="H285" s="321">
        <v>3.1525464791173863</v>
      </c>
      <c r="I285" s="31">
        <v>0.76873805014038643</v>
      </c>
      <c r="J285" s="27"/>
    </row>
    <row r="286" spans="1:10" ht="15" x14ac:dyDescent="0.25">
      <c r="A286" s="17">
        <f t="shared" si="11"/>
        <v>1980</v>
      </c>
      <c r="B286" s="5">
        <v>2.7436890394914175</v>
      </c>
      <c r="C286" s="5">
        <v>0.61968587970995925</v>
      </c>
      <c r="D286" s="322">
        <v>3.3309357560655704</v>
      </c>
      <c r="E286" s="322">
        <v>0.36781532154461571</v>
      </c>
      <c r="F286" s="321">
        <v>2.8562577404393683</v>
      </c>
      <c r="G286" s="321">
        <v>0.31675599613040423</v>
      </c>
      <c r="H286" s="321">
        <v>3.3721488432614888</v>
      </c>
      <c r="I286" s="31">
        <v>0.76737120185596464</v>
      </c>
      <c r="J286" s="27"/>
    </row>
    <row r="287" spans="1:10" ht="15" x14ac:dyDescent="0.25">
      <c r="A287" s="17">
        <f t="shared" si="11"/>
        <v>1981</v>
      </c>
      <c r="B287" s="5">
        <v>2.7630976969000764</v>
      </c>
      <c r="C287" s="5">
        <v>0.61479921799961146</v>
      </c>
      <c r="D287" s="322">
        <v>3.3319020419630627</v>
      </c>
      <c r="E287" s="322">
        <v>0.36656069742670017</v>
      </c>
      <c r="F287" s="5">
        <v>2.9623881853808305</v>
      </c>
      <c r="G287" s="5">
        <v>0.35115965454249426</v>
      </c>
      <c r="H287" s="321">
        <v>3.3484836212177873</v>
      </c>
      <c r="I287" s="31">
        <v>0.74222588970215198</v>
      </c>
      <c r="J287" s="27"/>
    </row>
    <row r="288" spans="1:10" ht="15" x14ac:dyDescent="0.25">
      <c r="A288" s="17">
        <f t="shared" si="11"/>
        <v>1982</v>
      </c>
      <c r="B288" s="5">
        <v>2.7654150911443365</v>
      </c>
      <c r="C288" s="5">
        <v>0.62149121642478544</v>
      </c>
      <c r="D288" s="322">
        <v>3.2471713887800289</v>
      </c>
      <c r="E288" s="322">
        <v>0.3868098620533385</v>
      </c>
      <c r="F288" s="5">
        <v>3.0844375623110256</v>
      </c>
      <c r="G288" s="5">
        <v>0.3886080464811098</v>
      </c>
      <c r="H288" s="321">
        <v>3.4606633693636564</v>
      </c>
      <c r="I288" s="31">
        <v>0.78920189411588071</v>
      </c>
      <c r="J288" s="27"/>
    </row>
    <row r="289" spans="1:10" ht="15" x14ac:dyDescent="0.25">
      <c r="A289" s="17">
        <f t="shared" si="11"/>
        <v>1983</v>
      </c>
      <c r="B289" s="5">
        <v>2.8684513578903936</v>
      </c>
      <c r="C289" s="5">
        <v>0.64352227418216623</v>
      </c>
      <c r="D289" s="322">
        <v>3.2618966173144868</v>
      </c>
      <c r="E289" s="322">
        <v>0.41718744357002741</v>
      </c>
      <c r="F289" s="5">
        <v>3.1612814001805316</v>
      </c>
      <c r="G289" s="5">
        <v>0.41187831123682328</v>
      </c>
      <c r="H289" s="321">
        <v>3.4585722299950308</v>
      </c>
      <c r="I289" s="31">
        <v>0.82227771480861533</v>
      </c>
      <c r="J289" s="27"/>
    </row>
    <row r="290" spans="1:10" ht="15" x14ac:dyDescent="0.25">
      <c r="A290" s="17">
        <f t="shared" si="11"/>
        <v>1984</v>
      </c>
      <c r="B290" s="5">
        <v>3.0342103087402053</v>
      </c>
      <c r="C290" s="5">
        <v>0.65265089496632389</v>
      </c>
      <c r="D290" s="322">
        <v>3.2588129326101574</v>
      </c>
      <c r="E290" s="322">
        <v>0.43191365238351986</v>
      </c>
      <c r="F290" s="5">
        <v>3.2057432770672345</v>
      </c>
      <c r="G290" s="5">
        <v>0.42328402976763635</v>
      </c>
      <c r="H290" s="321">
        <v>3.3094954878468581</v>
      </c>
      <c r="I290" s="31">
        <v>0.81653848158622311</v>
      </c>
      <c r="J290" s="27"/>
    </row>
    <row r="291" spans="1:10" ht="15" x14ac:dyDescent="0.25">
      <c r="A291" s="17">
        <f t="shared" si="11"/>
        <v>1985</v>
      </c>
      <c r="B291" s="5">
        <v>3.0742656122666046</v>
      </c>
      <c r="C291" s="5">
        <v>0.64040687705019039</v>
      </c>
      <c r="D291" s="322">
        <v>3.2124361135298134</v>
      </c>
      <c r="E291" s="322">
        <v>0.45356343552089506</v>
      </c>
      <c r="F291" s="5">
        <v>3.2779235247305163</v>
      </c>
      <c r="G291" s="5">
        <v>0.4314326888599207</v>
      </c>
      <c r="H291" s="321">
        <v>3.4105160896146285</v>
      </c>
      <c r="I291" s="31">
        <v>0.86669687681233043</v>
      </c>
      <c r="J291" s="27"/>
    </row>
    <row r="292" spans="1:10" ht="15" x14ac:dyDescent="0.25">
      <c r="A292" s="17">
        <f t="shared" si="11"/>
        <v>1986</v>
      </c>
      <c r="B292" s="5">
        <v>3.3298066035957872</v>
      </c>
      <c r="C292" s="5">
        <v>0.64940789724438253</v>
      </c>
      <c r="D292" s="322">
        <v>3.2115476698937289</v>
      </c>
      <c r="E292" s="322">
        <v>0.47235602631416229</v>
      </c>
      <c r="F292" s="5">
        <v>3.3219445344684444</v>
      </c>
      <c r="G292" s="5">
        <v>0.43342917103886375</v>
      </c>
      <c r="H292" s="321">
        <v>3.6362009015437247</v>
      </c>
      <c r="I292" s="31">
        <v>0.93512550963913066</v>
      </c>
      <c r="J292" s="27"/>
    </row>
    <row r="293" spans="1:10" ht="15" x14ac:dyDescent="0.25">
      <c r="A293" s="17">
        <f t="shared" si="11"/>
        <v>1987</v>
      </c>
      <c r="B293" s="5">
        <v>3.4970116434416996</v>
      </c>
      <c r="C293" s="5">
        <v>0.62835004095630453</v>
      </c>
      <c r="D293" s="322">
        <v>3.2525175168471274</v>
      </c>
      <c r="E293" s="322">
        <v>0.49376565602214223</v>
      </c>
      <c r="F293" s="5">
        <v>3.4303527632555983</v>
      </c>
      <c r="G293" s="5">
        <v>0.4481629363205335</v>
      </c>
      <c r="H293" s="321">
        <v>3.6793181282995615</v>
      </c>
      <c r="I293" s="31">
        <v>0.95397372040439654</v>
      </c>
      <c r="J293" s="27"/>
    </row>
    <row r="294" spans="1:10" ht="15" x14ac:dyDescent="0.25">
      <c r="A294" s="17">
        <f t="shared" si="11"/>
        <v>1988</v>
      </c>
      <c r="B294" s="5">
        <v>3.7164544112274731</v>
      </c>
      <c r="C294" s="5">
        <v>0.58111758353559284</v>
      </c>
      <c r="D294" s="322">
        <v>3.2225225378760429</v>
      </c>
      <c r="E294" s="322">
        <v>0.4907347882119496</v>
      </c>
      <c r="F294" s="5">
        <v>3.4158641344019696</v>
      </c>
      <c r="G294" s="5">
        <v>0.44825873798010346</v>
      </c>
      <c r="H294" s="321">
        <v>3.6471506494926285</v>
      </c>
      <c r="I294" s="31">
        <v>0.93860582659483682</v>
      </c>
      <c r="J294" s="27"/>
    </row>
    <row r="295" spans="1:10" ht="15" x14ac:dyDescent="0.25">
      <c r="A295" s="17">
        <f t="shared" si="11"/>
        <v>1989</v>
      </c>
      <c r="B295" s="5">
        <v>3.8983174868145904</v>
      </c>
      <c r="C295" s="5">
        <v>0.51724214045930106</v>
      </c>
      <c r="D295" s="322">
        <v>3.3135072614287355</v>
      </c>
      <c r="E295" s="322">
        <v>0.49034446197823128</v>
      </c>
      <c r="F295" s="5">
        <v>3.3989814998932171</v>
      </c>
      <c r="G295" s="5">
        <v>0.43778820731227142</v>
      </c>
      <c r="H295" s="321">
        <v>3.7571950581707201</v>
      </c>
      <c r="I295" s="31">
        <v>0.9436349610991196</v>
      </c>
      <c r="J295" s="27"/>
    </row>
    <row r="296" spans="1:10" ht="15" x14ac:dyDescent="0.25">
      <c r="A296" s="17">
        <f t="shared" si="11"/>
        <v>1990</v>
      </c>
      <c r="B296" s="5">
        <v>3.8173690748529543</v>
      </c>
      <c r="C296" s="5">
        <v>0.47579200101403296</v>
      </c>
      <c r="D296" s="322">
        <v>3.344374903095892</v>
      </c>
      <c r="E296" s="322">
        <v>0.4994238087981841</v>
      </c>
      <c r="F296" s="321">
        <v>3.4228697978069644</v>
      </c>
      <c r="G296" s="321">
        <v>0.44414638470579992</v>
      </c>
      <c r="H296" s="321">
        <v>3.7635923895850416</v>
      </c>
      <c r="I296" s="31">
        <v>0.96796527895629458</v>
      </c>
      <c r="J296" s="27"/>
    </row>
    <row r="297" spans="1:10" ht="15" x14ac:dyDescent="0.25">
      <c r="A297" s="17">
        <f t="shared" si="11"/>
        <v>1991</v>
      </c>
      <c r="B297" s="5">
        <v>3.7752024462712717</v>
      </c>
      <c r="C297" s="5">
        <v>0.4740310645292331</v>
      </c>
      <c r="D297" s="322">
        <v>3.3371519480523109</v>
      </c>
      <c r="E297" s="322">
        <v>0.51951961029737292</v>
      </c>
      <c r="F297" s="5">
        <v>3.1165089516360598</v>
      </c>
      <c r="G297" s="5">
        <v>0.41436793659496318</v>
      </c>
      <c r="H297" s="321">
        <v>3.8299024738678287</v>
      </c>
      <c r="I297" s="31">
        <v>1.0173188168258909</v>
      </c>
      <c r="J297" s="27"/>
    </row>
    <row r="298" spans="1:10" ht="15" x14ac:dyDescent="0.25">
      <c r="A298" s="17">
        <f t="shared" si="11"/>
        <v>1992</v>
      </c>
      <c r="B298" s="5">
        <v>3.8005587079841248</v>
      </c>
      <c r="C298" s="5">
        <v>0.50693265588760117</v>
      </c>
      <c r="D298" s="322">
        <v>3.2737601134670582</v>
      </c>
      <c r="E298" s="322">
        <v>0.55212545068600116</v>
      </c>
      <c r="F298" s="5">
        <v>3.1407788936172474</v>
      </c>
      <c r="G298" s="5">
        <v>0.43879239582648549</v>
      </c>
      <c r="H298" s="321">
        <v>3.8186452456509583</v>
      </c>
      <c r="I298" s="31">
        <v>1.0426453847468633</v>
      </c>
      <c r="J298" s="27"/>
    </row>
    <row r="299" spans="1:10" ht="15" x14ac:dyDescent="0.25">
      <c r="A299" s="17">
        <f t="shared" si="11"/>
        <v>1993</v>
      </c>
      <c r="B299" s="5">
        <v>3.9169704851331448</v>
      </c>
      <c r="C299" s="5">
        <v>0.56828075394534827</v>
      </c>
      <c r="D299" s="322">
        <v>3.31177564010471</v>
      </c>
      <c r="E299" s="322">
        <v>0.63689307780876703</v>
      </c>
      <c r="F299" s="5">
        <v>3.2763940850248763</v>
      </c>
      <c r="G299" s="5">
        <v>0.49850884725752242</v>
      </c>
      <c r="H299" s="321">
        <v>3.8355372385875137</v>
      </c>
      <c r="I299" s="31">
        <v>1.0742462840190796</v>
      </c>
      <c r="J299" s="27"/>
    </row>
    <row r="300" spans="1:10" ht="15" x14ac:dyDescent="0.25">
      <c r="A300" s="17">
        <f t="shared" si="11"/>
        <v>1994</v>
      </c>
      <c r="B300" s="5">
        <v>3.8833265038224694</v>
      </c>
      <c r="C300" s="5">
        <v>0.61027281559711377</v>
      </c>
      <c r="D300" s="322">
        <v>3.2654670382197981</v>
      </c>
      <c r="E300" s="322">
        <v>0.685897279920475</v>
      </c>
      <c r="F300" s="5">
        <v>3.3136837627636759</v>
      </c>
      <c r="G300" s="5">
        <v>0.53061100224866975</v>
      </c>
      <c r="H300" s="321">
        <v>3.7695633918009839</v>
      </c>
      <c r="I300" s="31">
        <v>1.0570409246152344</v>
      </c>
      <c r="J300" s="27"/>
    </row>
    <row r="301" spans="1:10" ht="15" x14ac:dyDescent="0.25">
      <c r="A301" s="17">
        <f t="shared" si="11"/>
        <v>1995</v>
      </c>
      <c r="B301" s="5">
        <v>3.7599011134035698</v>
      </c>
      <c r="C301" s="5">
        <v>0.62838028578378191</v>
      </c>
      <c r="D301" s="322">
        <v>3.2467140212783203</v>
      </c>
      <c r="E301" s="322">
        <v>0.79144692864790678</v>
      </c>
      <c r="F301" s="5">
        <v>3.3378208990683849</v>
      </c>
      <c r="G301" s="5">
        <v>0.59181943217794519</v>
      </c>
      <c r="H301" s="321">
        <v>3.8322858126059702</v>
      </c>
      <c r="I301" s="31">
        <v>1.0246332872980133</v>
      </c>
      <c r="J301" s="27"/>
    </row>
    <row r="302" spans="1:10" ht="15" x14ac:dyDescent="0.25">
      <c r="A302" s="17">
        <f t="shared" si="11"/>
        <v>1996</v>
      </c>
      <c r="B302" s="5">
        <v>3.8525680707110199</v>
      </c>
      <c r="C302" s="5">
        <v>0.63840925873332743</v>
      </c>
      <c r="D302" s="322">
        <v>3.2926824191316517</v>
      </c>
      <c r="E302" s="322">
        <v>0.918380652635578</v>
      </c>
      <c r="F302" s="5">
        <v>3.4507070321055107</v>
      </c>
      <c r="G302" s="5">
        <v>0.67047091737820363</v>
      </c>
      <c r="H302" s="321">
        <v>3.9180640166042426</v>
      </c>
      <c r="I302" s="31">
        <v>0.97507943839170108</v>
      </c>
      <c r="J302" s="27"/>
    </row>
    <row r="303" spans="1:10" ht="15" x14ac:dyDescent="0.25">
      <c r="A303" s="17">
        <f t="shared" si="11"/>
        <v>1997</v>
      </c>
      <c r="B303" s="5">
        <v>4.0994364246584647</v>
      </c>
      <c r="C303" s="5">
        <v>0.6365912440050211</v>
      </c>
      <c r="D303" s="322">
        <v>3.3222621047282064</v>
      </c>
      <c r="E303" s="322">
        <v>0.95383230705547883</v>
      </c>
      <c r="F303" s="5">
        <v>3.5572940821894008</v>
      </c>
      <c r="G303" s="5">
        <v>0.69776518790357622</v>
      </c>
      <c r="H303" s="321">
        <v>4.0341888605149139</v>
      </c>
      <c r="I303" s="31">
        <v>0.91712087316542834</v>
      </c>
      <c r="J303" s="27"/>
    </row>
    <row r="304" spans="1:10" ht="15" x14ac:dyDescent="0.25">
      <c r="A304" s="17">
        <f t="shared" si="11"/>
        <v>1998</v>
      </c>
      <c r="B304" s="5">
        <v>4.4569918016064367</v>
      </c>
      <c r="C304" s="5">
        <v>0.63865179426068608</v>
      </c>
      <c r="D304" s="322">
        <v>3.3569601697231111</v>
      </c>
      <c r="E304" s="322">
        <v>0.96000065476033869</v>
      </c>
      <c r="F304" s="5">
        <v>3.6543689179808974</v>
      </c>
      <c r="G304" s="5">
        <v>0.71814718256631127</v>
      </c>
      <c r="H304" s="321">
        <v>4.2670342455088432</v>
      </c>
      <c r="I304" s="31">
        <v>0.85843247476270568</v>
      </c>
      <c r="J304" s="27"/>
    </row>
    <row r="305" spans="1:10" ht="15" x14ac:dyDescent="0.25">
      <c r="A305" s="17">
        <f t="shared" si="11"/>
        <v>1999</v>
      </c>
      <c r="B305" s="5">
        <v>4.7618520549713734</v>
      </c>
      <c r="C305" s="5">
        <v>0.6147574971246369</v>
      </c>
      <c r="D305" s="322">
        <v>3.5488350170943672</v>
      </c>
      <c r="E305" s="322">
        <v>0.940765991448133</v>
      </c>
      <c r="F305" s="5">
        <v>3.7538007190834626</v>
      </c>
      <c r="G305" s="5">
        <v>0.72695730130261915</v>
      </c>
      <c r="H305" s="321">
        <v>4.5482379596253955</v>
      </c>
      <c r="I305" s="31">
        <v>0.80382370741009757</v>
      </c>
      <c r="J305" s="27"/>
    </row>
    <row r="306" spans="1:10" ht="15" x14ac:dyDescent="0.25">
      <c r="A306" s="17">
        <f t="shared" si="11"/>
        <v>2000</v>
      </c>
      <c r="B306" s="5">
        <v>4.9667020216282118</v>
      </c>
      <c r="C306" s="5">
        <v>0.59732172837833986</v>
      </c>
      <c r="D306" s="322">
        <v>3.7278867504667756</v>
      </c>
      <c r="E306" s="322">
        <v>0.90411276116263983</v>
      </c>
      <c r="F306" s="321">
        <v>3.801156710872565</v>
      </c>
      <c r="G306" s="321">
        <v>0.71742388705503923</v>
      </c>
      <c r="H306" s="321">
        <v>4.526265488793042</v>
      </c>
      <c r="I306" s="31">
        <v>0.74609499501506349</v>
      </c>
      <c r="J306" s="27"/>
    </row>
    <row r="307" spans="1:10" ht="15" x14ac:dyDescent="0.25">
      <c r="A307" s="17">
        <f t="shared" si="11"/>
        <v>2001</v>
      </c>
      <c r="B307" s="5">
        <v>4.9547316285208627</v>
      </c>
      <c r="C307" s="5">
        <v>0.58498327056362509</v>
      </c>
      <c r="D307" s="322">
        <v>3.80489257270228</v>
      </c>
      <c r="E307" s="322">
        <v>0.89816322187855113</v>
      </c>
      <c r="F307" s="5">
        <v>3.7955726628148367</v>
      </c>
      <c r="G307" s="5">
        <v>0.70757738648865764</v>
      </c>
      <c r="H307" s="321">
        <v>4.3797032506832574</v>
      </c>
      <c r="I307" s="31">
        <v>0.74992854983306356</v>
      </c>
      <c r="J307" s="27"/>
    </row>
    <row r="308" spans="1:10" ht="15" x14ac:dyDescent="0.25">
      <c r="A308" s="17">
        <f t="shared" si="11"/>
        <v>2002</v>
      </c>
      <c r="B308" s="5">
        <v>4.8610061055863421</v>
      </c>
      <c r="C308" s="5">
        <v>0.56989888750887607</v>
      </c>
      <c r="D308" s="322">
        <v>3.9419411809153582</v>
      </c>
      <c r="E308" s="322">
        <v>0.9345869576216691</v>
      </c>
      <c r="F308" s="5">
        <v>3.8202828179957069</v>
      </c>
      <c r="G308" s="5">
        <v>0.72806003661135765</v>
      </c>
      <c r="H308" s="321">
        <v>4.1795254588955357</v>
      </c>
      <c r="I308" s="31">
        <v>0.80716826839941047</v>
      </c>
      <c r="J308" s="27"/>
    </row>
    <row r="309" spans="1:10" ht="15" x14ac:dyDescent="0.25">
      <c r="A309" s="17">
        <f t="shared" si="11"/>
        <v>2003</v>
      </c>
      <c r="B309" s="5">
        <v>4.8802160471801983</v>
      </c>
      <c r="C309" s="5">
        <v>0.56704170268460219</v>
      </c>
      <c r="D309" s="322">
        <v>4.2206876096300832</v>
      </c>
      <c r="E309" s="322">
        <v>0.97878036630151155</v>
      </c>
      <c r="F309" s="5">
        <v>3.8726308391669026</v>
      </c>
      <c r="G309" s="5">
        <v>0.76482990358704972</v>
      </c>
      <c r="H309" s="321">
        <v>4.2237259880432445</v>
      </c>
      <c r="I309" s="31">
        <v>0.84618534302631543</v>
      </c>
      <c r="J309" s="27"/>
    </row>
    <row r="310" spans="1:10" ht="15" x14ac:dyDescent="0.25">
      <c r="A310" s="17">
        <f t="shared" si="11"/>
        <v>2004</v>
      </c>
      <c r="B310" s="5">
        <v>5.0209336802844824</v>
      </c>
      <c r="C310" s="5">
        <v>0.57919183084490544</v>
      </c>
      <c r="D310" s="322">
        <v>4.5685326699264657</v>
      </c>
      <c r="E310" s="322">
        <v>0.99486169074634434</v>
      </c>
      <c r="F310" s="5">
        <v>3.8574089273245189</v>
      </c>
      <c r="G310" s="5">
        <v>0.78056274596473396</v>
      </c>
      <c r="H310" s="321">
        <v>4.5470214976913637</v>
      </c>
      <c r="I310" s="31">
        <v>0.89005895891235876</v>
      </c>
      <c r="J310" s="27"/>
    </row>
    <row r="311" spans="1:10" ht="15" x14ac:dyDescent="0.25">
      <c r="A311" s="17">
        <f t="shared" si="11"/>
        <v>2005</v>
      </c>
      <c r="B311" s="5">
        <v>5.0979843885783058</v>
      </c>
      <c r="C311" s="5">
        <v>0.59924409415287472</v>
      </c>
      <c r="D311" s="322">
        <v>5.0156111089527986</v>
      </c>
      <c r="E311" s="322">
        <v>1.0180033832561324</v>
      </c>
      <c r="F311" s="5">
        <v>3.9572411575911688</v>
      </c>
      <c r="G311" s="5">
        <v>0.81553443367759881</v>
      </c>
      <c r="H311" s="321">
        <v>4.8293476195280274</v>
      </c>
      <c r="I311" s="31">
        <v>0.93568351552856044</v>
      </c>
      <c r="J311" s="27"/>
    </row>
    <row r="312" spans="1:10" ht="15" x14ac:dyDescent="0.25">
      <c r="A312" s="17">
        <f t="shared" si="11"/>
        <v>2006</v>
      </c>
      <c r="B312" s="5">
        <v>5.1579458607634567</v>
      </c>
      <c r="C312" s="5">
        <v>0.60639286697854367</v>
      </c>
      <c r="D312" s="322">
        <v>5.3853256325119316</v>
      </c>
      <c r="E312" s="322">
        <v>1.0003216184399744</v>
      </c>
      <c r="F312" s="5">
        <v>3.8790201116397189</v>
      </c>
      <c r="G312" s="5">
        <v>0.7987803077286254</v>
      </c>
      <c r="H312" s="321">
        <v>4.9440982214187326</v>
      </c>
      <c r="I312" s="31">
        <v>0.91958887855413884</v>
      </c>
      <c r="J312" s="27"/>
    </row>
    <row r="313" spans="1:10" ht="15" x14ac:dyDescent="0.25">
      <c r="A313" s="17">
        <f t="shared" si="11"/>
        <v>2007</v>
      </c>
      <c r="B313" s="5">
        <v>5.2756865129087531</v>
      </c>
      <c r="C313" s="5">
        <v>0.61391872384359758</v>
      </c>
      <c r="D313" s="322">
        <v>5.5739310833717921</v>
      </c>
      <c r="E313" s="322">
        <v>0.96962944140171192</v>
      </c>
      <c r="F313" s="5">
        <v>3.8652945711650415</v>
      </c>
      <c r="G313" s="5">
        <v>0.76313018296535329</v>
      </c>
      <c r="H313" s="321">
        <v>4.9890020697729245</v>
      </c>
      <c r="I313" s="31">
        <v>0.93550250611294461</v>
      </c>
      <c r="J313" s="27"/>
    </row>
    <row r="314" spans="1:10" ht="15" x14ac:dyDescent="0.25">
      <c r="A314" s="17">
        <f t="shared" si="11"/>
        <v>2008</v>
      </c>
      <c r="B314" s="5">
        <v>5.027658143499929</v>
      </c>
      <c r="C314" s="5">
        <v>0.68541359436578031</v>
      </c>
      <c r="D314" s="322">
        <v>5.4580867787326355</v>
      </c>
      <c r="E314" s="322">
        <v>1.0203563296514824</v>
      </c>
      <c r="F314" s="5">
        <v>3.9472727781100785</v>
      </c>
      <c r="G314" s="5">
        <v>0.78212511765452042</v>
      </c>
      <c r="H314" s="321">
        <v>4.4359665217131727</v>
      </c>
      <c r="I314" s="31">
        <v>1.0519141240952974</v>
      </c>
      <c r="J314" s="27"/>
    </row>
    <row r="315" spans="1:10" ht="15" x14ac:dyDescent="0.25">
      <c r="A315" s="17">
        <f t="shared" si="11"/>
        <v>2009</v>
      </c>
      <c r="B315" s="5">
        <v>5.0794121294856946</v>
      </c>
      <c r="C315" s="5">
        <v>0.84745610393198556</v>
      </c>
      <c r="D315" s="322">
        <v>5.5527629422883624</v>
      </c>
      <c r="E315" s="322">
        <v>1.162484403290714</v>
      </c>
      <c r="F315" s="5">
        <v>4.1662227086981707</v>
      </c>
      <c r="G315" s="5">
        <v>0.87198996493589531</v>
      </c>
      <c r="H315" s="321">
        <v>4.1133334608342498</v>
      </c>
      <c r="I315" s="31">
        <v>1.2482835681430169</v>
      </c>
      <c r="J315" s="27"/>
    </row>
    <row r="316" spans="1:10" ht="15" x14ac:dyDescent="0.25">
      <c r="A316" s="17">
        <v>2010</v>
      </c>
      <c r="B316" s="5">
        <v>5.2685166345505712</v>
      </c>
      <c r="C316" s="5">
        <v>0.97233417750685081</v>
      </c>
      <c r="D316" s="322">
        <v>5.6323186724479877</v>
      </c>
      <c r="E316" s="322">
        <v>1.2234179487553591</v>
      </c>
      <c r="F316" s="321">
        <v>4.0968233717359475</v>
      </c>
      <c r="G316" s="321">
        <v>0.92947581257966416</v>
      </c>
      <c r="H316" s="321">
        <v>4.1601328667955348</v>
      </c>
      <c r="I316" s="31">
        <v>1.3367535680254958</v>
      </c>
      <c r="J316" s="27"/>
    </row>
    <row r="317" spans="1:10" ht="15" x14ac:dyDescent="0.25">
      <c r="A317" s="17">
        <f t="shared" ref="A317:A326" si="12">A316+1</f>
        <v>2011</v>
      </c>
      <c r="B317" s="5">
        <v>5.4020979677974825</v>
      </c>
      <c r="C317" s="5">
        <v>1.1193331444465204</v>
      </c>
      <c r="D317" s="322">
        <v>5.7545071647232255</v>
      </c>
      <c r="E317" s="322">
        <v>1.266307675239803</v>
      </c>
      <c r="F317" s="321">
        <v>4.0010628149831051</v>
      </c>
      <c r="G317" s="321">
        <v>0.97034136397415294</v>
      </c>
      <c r="H317" s="321">
        <v>4.1597143717426928</v>
      </c>
      <c r="I317" s="31">
        <v>1.4112274334695327</v>
      </c>
      <c r="J317" s="27"/>
    </row>
    <row r="318" spans="1:10" ht="15" x14ac:dyDescent="0.25">
      <c r="A318" s="17">
        <f t="shared" si="12"/>
        <v>2012</v>
      </c>
      <c r="B318" s="5">
        <v>5.5792595273556627</v>
      </c>
      <c r="C318" s="5">
        <v>1.2431012215885306</v>
      </c>
      <c r="D318" s="322">
        <v>5.8835635781886868</v>
      </c>
      <c r="E318" s="322">
        <v>1.3718446970218006</v>
      </c>
      <c r="F318" s="321">
        <v>4.0883093702583375</v>
      </c>
      <c r="G318" s="321">
        <v>1.0096667481882893</v>
      </c>
      <c r="H318" s="321">
        <v>4.1982237492363614</v>
      </c>
      <c r="I318" s="31">
        <v>1.4395670928373829</v>
      </c>
      <c r="J318" s="27"/>
    </row>
    <row r="319" spans="1:10" ht="15" x14ac:dyDescent="0.25">
      <c r="A319" s="17">
        <f t="shared" si="12"/>
        <v>2013</v>
      </c>
      <c r="B319" s="5">
        <v>5.6352473060947572</v>
      </c>
      <c r="C319" s="5">
        <v>1.2427100655236203</v>
      </c>
      <c r="D319" s="322">
        <v>5.8639326531405418</v>
      </c>
      <c r="E319" s="322">
        <v>1.4544758100078583</v>
      </c>
      <c r="F319" s="321">
        <v>4.1709873854599859</v>
      </c>
      <c r="G319" s="321">
        <v>1.0009758263113417</v>
      </c>
      <c r="H319" s="321">
        <v>4.641075561620597</v>
      </c>
      <c r="I319" s="31">
        <v>1.46429092596623</v>
      </c>
      <c r="J319" s="27"/>
    </row>
    <row r="320" spans="1:10" ht="15" x14ac:dyDescent="0.25">
      <c r="A320" s="17">
        <f t="shared" si="12"/>
        <v>2014</v>
      </c>
      <c r="B320" s="5">
        <v>5.8979369573201588</v>
      </c>
      <c r="C320" s="5">
        <v>1.2839714254841486</v>
      </c>
      <c r="D320" s="322">
        <v>5.8064557724489516</v>
      </c>
      <c r="E320" s="322">
        <v>1.5250953725508019</v>
      </c>
      <c r="F320" s="321">
        <v>4.2263703763753044</v>
      </c>
      <c r="G320" s="321">
        <v>0.97111372199349089</v>
      </c>
      <c r="H320" s="321">
        <v>4.9176451692467227</v>
      </c>
      <c r="I320" s="31">
        <v>1.4398670885766118</v>
      </c>
      <c r="J320" s="27"/>
    </row>
    <row r="321" spans="1:10" ht="15" x14ac:dyDescent="0.25">
      <c r="A321" s="17">
        <f t="shared" si="12"/>
        <v>2015</v>
      </c>
      <c r="B321" s="5">
        <v>6.2934071022680342</v>
      </c>
      <c r="C321" s="5">
        <v>1.3624961052403715</v>
      </c>
      <c r="D321" s="322">
        <v>5.7494598193582966</v>
      </c>
      <c r="E321" s="322">
        <v>1.5774385456903006</v>
      </c>
      <c r="F321" s="321">
        <v>4.2639605791447401</v>
      </c>
      <c r="G321" s="321">
        <v>0.94545298484788176</v>
      </c>
      <c r="H321" s="321">
        <v>4.9952728582729717</v>
      </c>
      <c r="I321" s="31">
        <v>1.4557299449894934</v>
      </c>
      <c r="J321" s="27"/>
    </row>
    <row r="322" spans="1:10" ht="15" x14ac:dyDescent="0.25">
      <c r="A322" s="17">
        <f t="shared" si="12"/>
        <v>2016</v>
      </c>
      <c r="B322" s="325">
        <f t="shared" ref="B322:E323" si="13">AVERAGE(B320:B321)</f>
        <v>6.0956720297940965</v>
      </c>
      <c r="C322" s="325">
        <f t="shared" si="13"/>
        <v>1.3232337653622599</v>
      </c>
      <c r="D322" s="325">
        <f t="shared" si="13"/>
        <v>5.7779577959036246</v>
      </c>
      <c r="E322" s="325">
        <f t="shared" si="13"/>
        <v>1.5512669591205512</v>
      </c>
      <c r="F322" s="5">
        <v>4.3214706726764431</v>
      </c>
      <c r="G322" s="5">
        <v>0.90656974020070213</v>
      </c>
      <c r="H322" s="326">
        <f>AVERAGE(H320:H321)</f>
        <v>4.9564590137598472</v>
      </c>
      <c r="I322" s="327">
        <f>AVERAGE(I320:I321)</f>
        <v>1.4477985167830525</v>
      </c>
      <c r="J322" s="27"/>
    </row>
    <row r="323" spans="1:10" ht="15" x14ac:dyDescent="0.25">
      <c r="A323" s="17">
        <f t="shared" si="12"/>
        <v>2017</v>
      </c>
      <c r="B323" s="325">
        <f t="shared" si="13"/>
        <v>6.1945395660310654</v>
      </c>
      <c r="C323" s="325">
        <f t="shared" si="13"/>
        <v>1.3428649353013156</v>
      </c>
      <c r="D323" s="325">
        <f t="shared" si="13"/>
        <v>5.7637088076309606</v>
      </c>
      <c r="E323" s="325">
        <f t="shared" si="13"/>
        <v>1.5643527524054259</v>
      </c>
      <c r="F323" s="325">
        <f>AVERAGE(F321:F322)</f>
        <v>4.2927156259105921</v>
      </c>
      <c r="G323" s="325">
        <f>AVERAGE(G321:G322)</f>
        <v>0.92601136252429195</v>
      </c>
      <c r="H323" s="326">
        <f>AVERAGE(H321:H322)</f>
        <v>4.9758659360164099</v>
      </c>
      <c r="I323" s="327">
        <f>AVERAGE(I321:I322)</f>
        <v>1.451764230886273</v>
      </c>
      <c r="J323" s="27"/>
    </row>
    <row r="324" spans="1:10" ht="15" x14ac:dyDescent="0.25">
      <c r="A324" s="17">
        <f t="shared" si="12"/>
        <v>2018</v>
      </c>
      <c r="B324" s="320"/>
      <c r="C324" s="320"/>
      <c r="F324" s="320"/>
      <c r="G324" s="320"/>
      <c r="H324" s="321"/>
      <c r="I324" s="31"/>
      <c r="J324" s="27"/>
    </row>
    <row r="325" spans="1:10" ht="15" x14ac:dyDescent="0.25">
      <c r="A325" s="17">
        <f t="shared" si="12"/>
        <v>2019</v>
      </c>
      <c r="B325" s="320"/>
      <c r="C325" s="320"/>
      <c r="F325" s="320"/>
      <c r="G325" s="320"/>
      <c r="H325" s="320"/>
      <c r="I325" s="31"/>
      <c r="J325" s="27"/>
    </row>
    <row r="326" spans="1:10" ht="15.6" thickBot="1" x14ac:dyDescent="0.3">
      <c r="A326" s="32">
        <f t="shared" si="12"/>
        <v>2020</v>
      </c>
      <c r="B326" s="33"/>
      <c r="C326" s="33"/>
      <c r="D326" s="33"/>
      <c r="E326" s="33"/>
      <c r="F326" s="33"/>
      <c r="G326" s="33"/>
      <c r="H326" s="33"/>
      <c r="I326" s="34"/>
      <c r="J326" s="27"/>
    </row>
    <row r="327" spans="1:10" ht="15.6" thickTop="1" x14ac:dyDescent="0.25">
      <c r="A327" s="6"/>
      <c r="B327" s="27"/>
      <c r="C327" s="27"/>
      <c r="D327" s="319"/>
      <c r="E327" s="319"/>
      <c r="F327" s="27"/>
      <c r="G327" s="27"/>
      <c r="H327" s="27"/>
      <c r="I327" s="27"/>
      <c r="J327" s="27"/>
    </row>
    <row r="328" spans="1:10" ht="15" x14ac:dyDescent="0.25">
      <c r="A328" s="27" t="s">
        <v>345</v>
      </c>
      <c r="B328" s="27"/>
      <c r="C328" s="27"/>
      <c r="D328" s="319"/>
      <c r="E328" s="319"/>
      <c r="F328" s="27"/>
      <c r="G328" s="27"/>
      <c r="H328" s="27"/>
      <c r="I328" s="27"/>
      <c r="J328" s="27"/>
    </row>
    <row r="329" spans="1:10" ht="15" x14ac:dyDescent="0.25">
      <c r="A329" s="455" t="s">
        <v>389</v>
      </c>
      <c r="B329" s="455"/>
      <c r="C329" s="455"/>
      <c r="D329" s="455"/>
      <c r="E329" s="455"/>
      <c r="F329" s="455"/>
      <c r="G329" s="455"/>
      <c r="H329" s="455"/>
      <c r="I329" s="455"/>
      <c r="J329" s="27"/>
    </row>
    <row r="330" spans="1:10" ht="15" x14ac:dyDescent="0.25">
      <c r="A330" s="455"/>
      <c r="B330" s="455"/>
      <c r="C330" s="455"/>
      <c r="D330" s="455"/>
      <c r="E330" s="455"/>
      <c r="F330" s="455"/>
      <c r="G330" s="455"/>
      <c r="H330" s="455"/>
      <c r="I330" s="455"/>
      <c r="J330" s="27"/>
    </row>
    <row r="331" spans="1:10" ht="15" x14ac:dyDescent="0.25">
      <c r="A331" s="455"/>
      <c r="B331" s="455"/>
      <c r="C331" s="455"/>
      <c r="D331" s="455"/>
      <c r="E331" s="455"/>
      <c r="F331" s="455"/>
      <c r="G331" s="455"/>
      <c r="H331" s="455"/>
      <c r="I331" s="455"/>
      <c r="J331" s="27"/>
    </row>
    <row r="332" spans="1:10" ht="15" x14ac:dyDescent="0.25">
      <c r="A332" s="455"/>
      <c r="B332" s="455"/>
      <c r="C332" s="455"/>
      <c r="D332" s="455"/>
      <c r="E332" s="455"/>
      <c r="F332" s="455"/>
      <c r="G332" s="455"/>
      <c r="H332" s="455"/>
      <c r="I332" s="455"/>
      <c r="J332" s="27"/>
    </row>
    <row r="333" spans="1:10" ht="15" x14ac:dyDescent="0.25">
      <c r="A333" s="455"/>
      <c r="B333" s="455"/>
      <c r="C333" s="455"/>
      <c r="D333" s="455"/>
      <c r="E333" s="455"/>
      <c r="F333" s="455"/>
      <c r="G333" s="455"/>
      <c r="H333" s="455"/>
      <c r="I333" s="455"/>
      <c r="J333" s="27"/>
    </row>
    <row r="334" spans="1:10" ht="15" x14ac:dyDescent="0.25">
      <c r="A334" s="455"/>
      <c r="B334" s="455"/>
      <c r="C334" s="455"/>
      <c r="D334" s="455"/>
      <c r="E334" s="455"/>
      <c r="F334" s="455"/>
      <c r="G334" s="455"/>
      <c r="H334" s="455"/>
      <c r="I334" s="455"/>
      <c r="J334" s="27"/>
    </row>
    <row r="335" spans="1:10" ht="15" x14ac:dyDescent="0.25">
      <c r="A335" s="455"/>
      <c r="B335" s="455"/>
      <c r="C335" s="455"/>
      <c r="D335" s="455"/>
      <c r="E335" s="455"/>
      <c r="F335" s="455"/>
      <c r="G335" s="455"/>
      <c r="H335" s="455"/>
      <c r="I335" s="455"/>
      <c r="J335" s="27"/>
    </row>
    <row r="336" spans="1:10" ht="15" x14ac:dyDescent="0.25">
      <c r="A336" s="27"/>
      <c r="B336" s="27"/>
      <c r="C336" s="27"/>
      <c r="D336" s="319"/>
      <c r="E336" s="319"/>
      <c r="F336" s="27"/>
      <c r="G336" s="27"/>
      <c r="H336" s="27"/>
      <c r="I336" s="27"/>
      <c r="J336" s="27"/>
    </row>
    <row r="337" spans="1:10" ht="15" x14ac:dyDescent="0.25">
      <c r="A337" s="27" t="s">
        <v>342</v>
      </c>
      <c r="C337" s="27"/>
      <c r="D337" s="319"/>
      <c r="E337" s="319"/>
      <c r="F337" s="27"/>
      <c r="G337" s="27"/>
      <c r="H337" s="27"/>
      <c r="I337" s="27"/>
      <c r="J337" s="27"/>
    </row>
    <row r="338" spans="1:10" ht="15" x14ac:dyDescent="0.25">
      <c r="A338" s="323">
        <v>-1.1132567786295786</v>
      </c>
      <c r="B338" s="323"/>
      <c r="C338" s="27"/>
      <c r="D338" s="319"/>
      <c r="E338" s="319"/>
      <c r="F338" s="27"/>
      <c r="G338" s="27"/>
      <c r="H338" s="27"/>
      <c r="I338" s="27"/>
      <c r="J338" s="27"/>
    </row>
    <row r="339" spans="1:10" ht="15" x14ac:dyDescent="0.25">
      <c r="A339" s="323">
        <v>-1.1041564805304254</v>
      </c>
      <c r="B339" s="323"/>
      <c r="C339" s="27"/>
      <c r="D339" s="319"/>
      <c r="E339" s="319"/>
      <c r="F339" s="27"/>
      <c r="G339" s="27"/>
      <c r="H339" s="27"/>
      <c r="I339" s="27"/>
      <c r="J339" s="27"/>
    </row>
    <row r="340" spans="1:10" ht="15" x14ac:dyDescent="0.25">
      <c r="A340" s="323">
        <v>-1.1433666644447649</v>
      </c>
      <c r="B340" s="323"/>
      <c r="C340" s="27"/>
      <c r="D340" s="319"/>
      <c r="E340" s="319"/>
      <c r="F340" s="27"/>
      <c r="G340" s="27"/>
      <c r="H340" s="27"/>
      <c r="I340" s="27"/>
      <c r="J340" s="27"/>
    </row>
    <row r="341" spans="1:10" ht="15" x14ac:dyDescent="0.25">
      <c r="A341" s="323">
        <v>-1.1374543523074454</v>
      </c>
      <c r="B341" s="323"/>
      <c r="C341" s="27"/>
      <c r="D341" s="319"/>
      <c r="E341" s="319"/>
      <c r="F341" s="27"/>
      <c r="G341" s="27"/>
      <c r="H341" s="27"/>
      <c r="I341" s="27"/>
      <c r="J341" s="27"/>
    </row>
    <row r="342" spans="1:10" ht="15" x14ac:dyDescent="0.25">
      <c r="A342" s="323">
        <v>-1.0633206899157253</v>
      </c>
      <c r="B342" s="323"/>
      <c r="C342" s="27"/>
      <c r="D342" s="319"/>
      <c r="E342" s="319"/>
      <c r="F342" s="27"/>
      <c r="G342" s="27"/>
      <c r="H342" s="27"/>
      <c r="I342" s="27"/>
      <c r="J342" s="27"/>
    </row>
    <row r="343" spans="1:10" ht="15" x14ac:dyDescent="0.25">
      <c r="A343" s="323">
        <v>-1.013740072476812</v>
      </c>
      <c r="B343" s="323"/>
      <c r="C343" s="27"/>
      <c r="D343" s="319"/>
      <c r="E343" s="319"/>
      <c r="F343" s="27"/>
      <c r="G343" s="27"/>
      <c r="H343" s="27"/>
      <c r="I343" s="27"/>
      <c r="J343" s="27"/>
    </row>
    <row r="344" spans="1:10" ht="15" x14ac:dyDescent="0.25">
      <c r="A344" s="323">
        <v>-0.97255396872014166</v>
      </c>
      <c r="B344" s="323"/>
      <c r="C344" s="27"/>
      <c r="D344" s="319"/>
      <c r="E344" s="319"/>
      <c r="F344" s="27"/>
      <c r="G344" s="27"/>
      <c r="H344" s="27"/>
      <c r="I344" s="27"/>
      <c r="J344" s="27"/>
    </row>
    <row r="345" spans="1:10" ht="15" x14ac:dyDescent="0.25">
      <c r="A345" s="323">
        <v>-0.93481921432691928</v>
      </c>
      <c r="B345" s="323"/>
      <c r="C345" s="27"/>
      <c r="D345" s="319"/>
      <c r="E345" s="319"/>
      <c r="F345" s="27"/>
      <c r="G345" s="27"/>
      <c r="H345" s="27"/>
      <c r="I345" s="27"/>
      <c r="J345" s="27"/>
    </row>
    <row r="346" spans="1:10" ht="15" x14ac:dyDescent="0.25">
      <c r="A346" s="323">
        <v>-0.88154606707177874</v>
      </c>
      <c r="B346" s="323"/>
      <c r="C346" s="27"/>
      <c r="D346" s="319"/>
      <c r="E346" s="319"/>
      <c r="F346" s="27"/>
      <c r="G346" s="27"/>
      <c r="H346" s="27"/>
      <c r="I346" s="27"/>
      <c r="J346" s="27"/>
    </row>
    <row r="347" spans="1:10" ht="15" x14ac:dyDescent="0.25">
      <c r="A347" s="323">
        <v>-0.83591734871812584</v>
      </c>
      <c r="B347" s="323"/>
      <c r="C347" s="27"/>
      <c r="D347" s="319"/>
      <c r="E347" s="319"/>
      <c r="F347" s="27"/>
      <c r="G347" s="27"/>
      <c r="H347" s="27"/>
      <c r="I347" s="27"/>
      <c r="J347" s="27"/>
    </row>
    <row r="348" spans="1:10" ht="15" x14ac:dyDescent="0.25">
      <c r="A348" s="323">
        <v>-0.8142195471463668</v>
      </c>
      <c r="B348" s="323"/>
      <c r="C348" s="27"/>
      <c r="D348" s="319"/>
      <c r="E348" s="319"/>
      <c r="F348" s="27"/>
      <c r="G348" s="27"/>
      <c r="H348" s="27"/>
      <c r="I348" s="27"/>
      <c r="J348" s="27"/>
    </row>
    <row r="349" spans="1:10" ht="15" x14ac:dyDescent="0.25">
      <c r="A349" s="323">
        <v>-0.81522092429111304</v>
      </c>
      <c r="B349" s="323"/>
      <c r="C349" s="27"/>
      <c r="D349" s="319"/>
      <c r="E349" s="319"/>
      <c r="F349" s="27"/>
      <c r="G349" s="27"/>
      <c r="H349" s="27"/>
      <c r="I349" s="27"/>
      <c r="J349" s="27"/>
    </row>
    <row r="350" spans="1:10" ht="15" x14ac:dyDescent="0.25">
      <c r="A350" s="323">
        <v>-0.82638399552833774</v>
      </c>
      <c r="B350" s="323"/>
      <c r="C350" s="27"/>
      <c r="D350" s="319"/>
      <c r="E350" s="319"/>
      <c r="F350" s="27"/>
      <c r="G350" s="27"/>
      <c r="H350" s="27"/>
      <c r="I350" s="27"/>
      <c r="J350" s="27"/>
    </row>
    <row r="351" spans="1:10" ht="15" x14ac:dyDescent="0.25">
      <c r="A351" s="323">
        <v>-0.82057860684529416</v>
      </c>
      <c r="B351" s="323"/>
      <c r="C351" s="27"/>
      <c r="D351" s="319"/>
      <c r="E351" s="319"/>
      <c r="F351" s="27"/>
      <c r="G351" s="27"/>
      <c r="H351" s="27"/>
      <c r="I351" s="27"/>
      <c r="J351" s="27"/>
    </row>
    <row r="352" spans="1:10" ht="15" x14ac:dyDescent="0.25">
      <c r="A352" s="323">
        <v>-0.79104813494994441</v>
      </c>
      <c r="B352" s="323"/>
      <c r="C352" s="27"/>
      <c r="D352" s="319"/>
      <c r="E352" s="319"/>
      <c r="F352" s="27"/>
      <c r="G352" s="27"/>
      <c r="H352" s="27"/>
      <c r="I352" s="27"/>
      <c r="J352" s="27"/>
    </row>
    <row r="353" spans="1:10" ht="15" x14ac:dyDescent="0.25">
      <c r="A353" s="323">
        <v>-0.72935647143890092</v>
      </c>
      <c r="B353" s="323"/>
      <c r="C353" s="27"/>
      <c r="D353" s="319"/>
      <c r="E353" s="319"/>
      <c r="F353" s="27"/>
      <c r="G353" s="27"/>
      <c r="H353" s="27"/>
      <c r="I353" s="27"/>
      <c r="J353" s="27"/>
    </row>
    <row r="354" spans="1:10" ht="15" x14ac:dyDescent="0.25">
      <c r="A354" s="323">
        <v>-0.67373048897591825</v>
      </c>
      <c r="B354" s="323"/>
      <c r="C354" s="27"/>
      <c r="D354" s="319"/>
      <c r="E354" s="319"/>
      <c r="F354" s="27"/>
      <c r="G354" s="27"/>
      <c r="H354" s="27"/>
      <c r="I354" s="27"/>
      <c r="J354" s="27"/>
    </row>
    <row r="355" spans="1:10" ht="15" x14ac:dyDescent="0.25">
      <c r="A355" s="323">
        <v>-0.62840387538041909</v>
      </c>
      <c r="B355" s="323"/>
      <c r="C355" s="27"/>
      <c r="D355" s="319"/>
      <c r="E355" s="319"/>
      <c r="F355" s="27"/>
      <c r="G355" s="27"/>
      <c r="H355" s="27"/>
      <c r="I355" s="27"/>
      <c r="J355" s="27"/>
    </row>
    <row r="356" spans="1:10" ht="15" x14ac:dyDescent="0.25">
      <c r="A356" s="323">
        <v>-0.58698681403859621</v>
      </c>
      <c r="B356" s="323"/>
      <c r="C356" s="27"/>
      <c r="D356" s="319"/>
      <c r="E356" s="319"/>
      <c r="F356" s="27"/>
      <c r="G356" s="27"/>
      <c r="H356" s="27"/>
      <c r="I356" s="27"/>
      <c r="J356" s="27"/>
    </row>
    <row r="357" spans="1:10" ht="15" x14ac:dyDescent="0.25">
      <c r="A357" s="323">
        <v>-0.60431624190326283</v>
      </c>
      <c r="B357" s="323"/>
      <c r="C357" s="27"/>
      <c r="D357" s="27"/>
      <c r="E357" s="27"/>
      <c r="F357" s="27"/>
      <c r="G357" s="27"/>
      <c r="H357" s="27"/>
      <c r="I357" s="27"/>
      <c r="J357" s="27"/>
    </row>
    <row r="358" spans="1:10" ht="15" x14ac:dyDescent="0.25">
      <c r="A358" s="323">
        <v>-0.61474905973475014</v>
      </c>
      <c r="B358" s="323"/>
      <c r="C358" s="27"/>
      <c r="D358" s="27"/>
      <c r="E358" s="27"/>
      <c r="F358" s="27"/>
      <c r="G358" s="27"/>
      <c r="H358" s="27"/>
      <c r="I358" s="27"/>
      <c r="J358" s="27"/>
    </row>
    <row r="359" spans="1:10" ht="15" x14ac:dyDescent="0.25">
      <c r="A359" s="323">
        <v>-0.62145545361522059</v>
      </c>
      <c r="B359" s="323"/>
      <c r="C359" s="27"/>
      <c r="D359" s="27"/>
      <c r="E359" s="27"/>
      <c r="F359" s="27"/>
      <c r="G359" s="27"/>
      <c r="H359" s="27"/>
      <c r="I359" s="27"/>
      <c r="J359" s="27"/>
    </row>
    <row r="360" spans="1:10" ht="15" x14ac:dyDescent="0.25">
      <c r="A360" s="323">
        <v>-0.62204495414218164</v>
      </c>
      <c r="B360" s="323"/>
      <c r="C360" s="27"/>
      <c r="D360" s="27"/>
      <c r="E360" s="27"/>
      <c r="F360" s="27"/>
      <c r="G360" s="27"/>
      <c r="H360" s="27"/>
      <c r="I360" s="27"/>
      <c r="J360" s="27"/>
    </row>
    <row r="361" spans="1:10" ht="15" x14ac:dyDescent="0.25">
      <c r="A361" s="323">
        <v>-0.64642080480221431</v>
      </c>
      <c r="B361" s="323"/>
      <c r="C361" s="27"/>
      <c r="D361" s="27"/>
      <c r="E361" s="27"/>
      <c r="F361" s="27"/>
      <c r="G361" s="27"/>
      <c r="H361" s="27"/>
      <c r="I361" s="27"/>
      <c r="J361" s="27"/>
    </row>
    <row r="362" spans="1:10" ht="15" x14ac:dyDescent="0.25">
      <c r="A362" s="323">
        <v>-0.69261689785856084</v>
      </c>
      <c r="B362" s="323"/>
      <c r="C362" s="27"/>
      <c r="D362" s="27"/>
      <c r="E362" s="27"/>
      <c r="F362" s="27"/>
      <c r="G362" s="27"/>
      <c r="H362" s="27"/>
      <c r="I362" s="27"/>
      <c r="J362" s="27"/>
    </row>
    <row r="363" spans="1:10" ht="15" x14ac:dyDescent="0.25">
      <c r="A363" s="323">
        <v>-0.68082016178430016</v>
      </c>
      <c r="B363" s="323"/>
      <c r="C363" s="27"/>
      <c r="D363" s="27"/>
      <c r="E363" s="27"/>
      <c r="F363" s="27"/>
      <c r="G363" s="27"/>
      <c r="H363" s="27"/>
      <c r="I363" s="27"/>
      <c r="J363" s="27"/>
    </row>
    <row r="364" spans="1:10" ht="15" x14ac:dyDescent="0.25">
      <c r="A364" s="323">
        <v>-0.66028281385837861</v>
      </c>
      <c r="B364" s="323"/>
      <c r="C364" s="27"/>
      <c r="D364" s="27"/>
      <c r="E364" s="27"/>
      <c r="F364" s="27"/>
      <c r="G364" s="27"/>
      <c r="H364" s="27"/>
      <c r="I364" s="27"/>
      <c r="J364" s="27"/>
    </row>
    <row r="365" spans="1:10" ht="15" x14ac:dyDescent="0.25">
      <c r="A365" s="323">
        <v>-0.65818779951454076</v>
      </c>
      <c r="B365" s="323"/>
      <c r="C365" s="27"/>
      <c r="D365" s="27"/>
      <c r="E365" s="27"/>
      <c r="F365" s="27"/>
      <c r="G365" s="27"/>
      <c r="H365" s="27"/>
      <c r="I365" s="27"/>
      <c r="J365" s="27"/>
    </row>
    <row r="366" spans="1:10" ht="15" x14ac:dyDescent="0.25">
      <c r="A366" s="323">
        <v>-0.65713476075777399</v>
      </c>
      <c r="B366" s="323"/>
      <c r="C366" s="27"/>
      <c r="D366" s="27"/>
      <c r="E366" s="27"/>
      <c r="F366" s="27"/>
      <c r="G366" s="27"/>
      <c r="H366" s="27"/>
      <c r="I366" s="27"/>
      <c r="J366" s="27"/>
    </row>
    <row r="367" spans="1:10" ht="15" x14ac:dyDescent="0.25">
      <c r="A367" s="323">
        <v>-0.65559560004099349</v>
      </c>
      <c r="B367" s="323"/>
      <c r="C367" s="27"/>
      <c r="D367" s="27"/>
      <c r="E367" s="27"/>
      <c r="F367" s="27"/>
      <c r="G367" s="27"/>
      <c r="H367" s="27"/>
      <c r="I367" s="27"/>
      <c r="J367" s="27"/>
    </row>
    <row r="368" spans="1:10" ht="15" x14ac:dyDescent="0.25">
      <c r="A368" s="323">
        <v>-0.67947453177354811</v>
      </c>
      <c r="B368" s="323"/>
      <c r="C368" s="27"/>
      <c r="D368" s="27"/>
      <c r="E368" s="27"/>
      <c r="F368" s="27"/>
      <c r="G368" s="27"/>
      <c r="H368" s="27"/>
      <c r="I368" s="27"/>
      <c r="J368" s="27"/>
    </row>
    <row r="369" spans="1:10" ht="15" x14ac:dyDescent="0.25">
      <c r="A369" s="323">
        <v>-0.6883756198911114</v>
      </c>
      <c r="B369" s="323"/>
      <c r="C369" s="27"/>
      <c r="D369" s="27"/>
      <c r="E369" s="27"/>
      <c r="F369" s="27"/>
      <c r="G369" s="27"/>
      <c r="H369" s="27"/>
      <c r="I369" s="27"/>
      <c r="J369" s="27"/>
    </row>
    <row r="370" spans="1:10" ht="15" x14ac:dyDescent="0.25">
      <c r="A370" s="323">
        <v>-0.65724514087619834</v>
      </c>
      <c r="B370" s="323"/>
      <c r="C370" s="27"/>
      <c r="D370" s="27"/>
      <c r="E370" s="27"/>
      <c r="F370" s="27"/>
      <c r="G370" s="27"/>
      <c r="H370" s="27"/>
      <c r="I370" s="27"/>
      <c r="J370" s="27"/>
    </row>
    <row r="371" spans="1:10" ht="15" x14ac:dyDescent="0.25">
      <c r="A371" s="323">
        <v>-0.54494957503227515</v>
      </c>
      <c r="B371" s="323"/>
      <c r="C371" s="27"/>
      <c r="D371" s="27"/>
      <c r="E371" s="27"/>
      <c r="F371" s="27"/>
      <c r="G371" s="27"/>
      <c r="H371" s="27"/>
      <c r="I371" s="27"/>
      <c r="J371" s="27"/>
    </row>
    <row r="372" spans="1:10" ht="15" x14ac:dyDescent="0.25">
      <c r="A372" s="323">
        <v>-0.45241590742260035</v>
      </c>
      <c r="B372" s="323"/>
      <c r="C372" s="27"/>
      <c r="D372" s="27"/>
      <c r="E372" s="27"/>
      <c r="F372" s="27"/>
      <c r="G372" s="27"/>
      <c r="H372" s="27"/>
      <c r="I372" s="27"/>
      <c r="J372" s="27"/>
    </row>
    <row r="373" spans="1:10" ht="15" x14ac:dyDescent="0.25">
      <c r="A373" s="323">
        <v>-0.43947923997185084</v>
      </c>
      <c r="B373" s="323"/>
      <c r="C373" s="27"/>
      <c r="D373" s="27"/>
      <c r="E373" s="27"/>
      <c r="F373" s="27"/>
      <c r="G373" s="27"/>
      <c r="H373" s="27"/>
      <c r="I373" s="27"/>
      <c r="J373" s="27"/>
    </row>
    <row r="374" spans="1:10" ht="15" x14ac:dyDescent="0.25">
      <c r="A374" s="323">
        <v>-0.45125628140703511</v>
      </c>
      <c r="B374" s="323"/>
      <c r="C374" s="27"/>
      <c r="D374" s="27"/>
      <c r="E374" s="27"/>
      <c r="F374" s="27"/>
      <c r="G374" s="27"/>
      <c r="H374" s="27"/>
      <c r="I374" s="27"/>
      <c r="J374" s="27"/>
    </row>
    <row r="375" spans="1:10" ht="15" x14ac:dyDescent="0.25">
      <c r="A375" s="323">
        <v>-0.465091575091575</v>
      </c>
      <c r="B375" s="323"/>
      <c r="C375" s="27"/>
      <c r="D375" s="27"/>
      <c r="E375" s="27"/>
      <c r="F375" s="27"/>
      <c r="G375" s="27"/>
      <c r="H375" s="27"/>
      <c r="I375" s="27"/>
      <c r="J375" s="27"/>
    </row>
    <row r="376" spans="1:10" ht="15" x14ac:dyDescent="0.25">
      <c r="A376" s="323">
        <v>-0.49012390670553935</v>
      </c>
      <c r="B376" s="323"/>
      <c r="C376" s="27"/>
      <c r="D376" s="27"/>
      <c r="E376" s="27"/>
      <c r="F376" s="27"/>
      <c r="G376" s="27"/>
      <c r="H376" s="27"/>
      <c r="I376" s="27"/>
      <c r="J376" s="27"/>
    </row>
    <row r="377" spans="1:10" ht="15" x14ac:dyDescent="0.25">
      <c r="A377" s="323">
        <v>-0.50696721311475412</v>
      </c>
      <c r="B377" s="323"/>
      <c r="C377" s="27"/>
      <c r="D377" s="27"/>
      <c r="E377" s="27"/>
      <c r="F377" s="27"/>
      <c r="G377" s="27"/>
      <c r="H377" s="27"/>
      <c r="I377" s="27"/>
      <c r="J377" s="27"/>
    </row>
    <row r="378" spans="1:10" ht="15" x14ac:dyDescent="0.25">
      <c r="A378" s="323">
        <v>-0.52723035952063924</v>
      </c>
      <c r="B378" s="323"/>
      <c r="C378" s="27"/>
      <c r="D378" s="27"/>
      <c r="E378" s="27"/>
      <c r="F378" s="27"/>
      <c r="G378" s="27"/>
      <c r="H378" s="27"/>
      <c r="I378" s="27"/>
      <c r="J378" s="27"/>
    </row>
    <row r="379" spans="1:10" ht="15" x14ac:dyDescent="0.25">
      <c r="A379" s="323">
        <v>-0.51485084306095985</v>
      </c>
      <c r="B379" s="323"/>
      <c r="C379" s="27"/>
      <c r="D379" s="27"/>
      <c r="E379" s="27"/>
      <c r="F379" s="27"/>
      <c r="G379" s="27"/>
      <c r="H379" s="27"/>
      <c r="I379" s="27"/>
      <c r="J379" s="27"/>
    </row>
    <row r="380" spans="1:10" ht="15" x14ac:dyDescent="0.25">
      <c r="A380" s="323">
        <v>-0.46687578419071524</v>
      </c>
      <c r="B380" s="323"/>
      <c r="C380" s="27"/>
      <c r="D380" s="27"/>
      <c r="E380" s="27"/>
      <c r="F380" s="27"/>
      <c r="G380" s="27"/>
      <c r="H380" s="27"/>
      <c r="I380" s="27"/>
      <c r="J380" s="27"/>
    </row>
    <row r="381" spans="1:10" ht="15" x14ac:dyDescent="0.25">
      <c r="A381" s="323">
        <v>-0.38966030989272954</v>
      </c>
      <c r="B381" s="323"/>
      <c r="C381" s="27"/>
      <c r="D381" s="27"/>
      <c r="E381" s="27"/>
      <c r="F381" s="27"/>
      <c r="G381" s="27"/>
      <c r="H381" s="27"/>
      <c r="I381" s="27"/>
      <c r="J381" s="27"/>
    </row>
    <row r="382" spans="1:10" ht="15" x14ac:dyDescent="0.25">
      <c r="A382" s="323">
        <v>-0.35242937853107342</v>
      </c>
      <c r="B382" s="323"/>
      <c r="C382" s="27"/>
      <c r="D382" s="27"/>
      <c r="E382" s="27"/>
      <c r="F382" s="27"/>
      <c r="G382" s="27"/>
      <c r="H382" s="27"/>
      <c r="I382" s="27"/>
      <c r="J382" s="27"/>
    </row>
    <row r="383" spans="1:10" ht="15" x14ac:dyDescent="0.25">
      <c r="A383" s="323">
        <v>-0.36936368623148658</v>
      </c>
      <c r="B383" s="323"/>
      <c r="C383" s="27"/>
      <c r="D383" s="27"/>
      <c r="E383" s="27"/>
      <c r="F383" s="27"/>
      <c r="G383" s="27"/>
      <c r="H383" s="27"/>
      <c r="I383" s="27"/>
      <c r="J383" s="27"/>
    </row>
    <row r="384" spans="1:10" ht="15" x14ac:dyDescent="0.25">
      <c r="A384" s="323">
        <v>-0.40418514412416851</v>
      </c>
      <c r="B384" s="323"/>
      <c r="C384" s="27"/>
      <c r="D384" s="27"/>
      <c r="E384" s="27"/>
      <c r="F384" s="27"/>
      <c r="G384" s="27"/>
      <c r="H384" s="27"/>
      <c r="I384" s="27"/>
      <c r="J384" s="27"/>
    </row>
    <row r="385" spans="1:10" ht="15" x14ac:dyDescent="0.25">
      <c r="A385" s="323">
        <v>-0.4135024549918167</v>
      </c>
      <c r="B385" s="323"/>
      <c r="C385" s="27"/>
      <c r="D385" s="27"/>
      <c r="E385" s="27"/>
      <c r="F385" s="27"/>
      <c r="G385" s="27"/>
      <c r="H385" s="27"/>
      <c r="I385" s="27"/>
      <c r="J385" s="27"/>
    </row>
    <row r="386" spans="1:10" ht="15" x14ac:dyDescent="0.25">
      <c r="A386" s="323">
        <v>-0.42185943552850025</v>
      </c>
      <c r="B386" s="323"/>
      <c r="C386" s="27"/>
      <c r="D386" s="27"/>
      <c r="E386" s="27"/>
      <c r="F386" s="27"/>
      <c r="G386" s="27"/>
      <c r="H386" s="27"/>
      <c r="I386" s="27"/>
      <c r="J386" s="27"/>
    </row>
    <row r="387" spans="1:10" ht="15" x14ac:dyDescent="0.25">
      <c r="A387" s="323">
        <v>-0.43312013348164635</v>
      </c>
      <c r="B387" s="323"/>
      <c r="C387" s="27"/>
      <c r="D387" s="27"/>
      <c r="E387" s="27"/>
      <c r="F387" s="27"/>
      <c r="G387" s="27"/>
      <c r="H387" s="27"/>
      <c r="I387" s="27"/>
      <c r="J387" s="27"/>
    </row>
    <row r="388" spans="1:10" ht="15" x14ac:dyDescent="0.25">
      <c r="A388" s="323">
        <v>-0.41326584976025577</v>
      </c>
      <c r="B388" s="323"/>
      <c r="C388" s="27"/>
      <c r="D388" s="27"/>
      <c r="E388" s="27"/>
      <c r="F388" s="27"/>
      <c r="G388" s="27"/>
      <c r="H388" s="27"/>
      <c r="I388" s="27"/>
      <c r="J388" s="27"/>
    </row>
    <row r="389" spans="1:10" ht="15" x14ac:dyDescent="0.25">
      <c r="A389" s="323">
        <v>-0.37436868686868691</v>
      </c>
      <c r="B389" s="323"/>
      <c r="C389" s="27"/>
      <c r="D389" s="27"/>
      <c r="E389" s="27"/>
      <c r="F389" s="27"/>
      <c r="G389" s="27"/>
      <c r="H389" s="27"/>
      <c r="I389" s="27"/>
      <c r="J389" s="27"/>
    </row>
    <row r="390" spans="1:10" ht="15" x14ac:dyDescent="0.25">
      <c r="A390" s="323">
        <v>-0.35060211946050096</v>
      </c>
      <c r="B390" s="323"/>
      <c r="C390" s="27"/>
      <c r="D390" s="27"/>
      <c r="E390" s="27"/>
      <c r="F390" s="27"/>
      <c r="G390" s="27"/>
      <c r="H390" s="27"/>
      <c r="I390" s="27"/>
      <c r="J390" s="27"/>
    </row>
    <row r="391" spans="1:10" ht="15" x14ac:dyDescent="0.25">
      <c r="A391" s="323">
        <v>-0.36855123674911655</v>
      </c>
      <c r="B391" s="323"/>
      <c r="C391" s="27"/>
      <c r="D391" s="27"/>
      <c r="E391" s="27"/>
      <c r="F391" s="27"/>
      <c r="G391" s="27"/>
      <c r="H391" s="27"/>
      <c r="I391" s="27"/>
      <c r="J391" s="27"/>
    </row>
    <row r="392" spans="1:10" ht="15" x14ac:dyDescent="0.25">
      <c r="A392" s="323">
        <v>-0.35929423459244531</v>
      </c>
      <c r="B392" s="323"/>
      <c r="C392" s="27"/>
      <c r="D392" s="27"/>
      <c r="E392" s="27"/>
      <c r="F392" s="27"/>
      <c r="G392" s="27"/>
      <c r="H392" s="27"/>
      <c r="I392" s="27"/>
      <c r="J392" s="27"/>
    </row>
    <row r="393" spans="1:10" ht="15" x14ac:dyDescent="0.25">
      <c r="A393" s="323">
        <v>-0.33286663502610347</v>
      </c>
      <c r="B393" s="323"/>
      <c r="C393" s="27"/>
      <c r="D393" s="27"/>
      <c r="E393" s="27"/>
      <c r="F393" s="27"/>
      <c r="G393" s="27"/>
      <c r="H393" s="27"/>
      <c r="I393" s="27"/>
      <c r="J393" s="27"/>
    </row>
    <row r="394" spans="1:10" ht="15" x14ac:dyDescent="0.25">
      <c r="A394" s="323">
        <v>-0.30716240875912404</v>
      </c>
      <c r="B394" s="323"/>
      <c r="C394" s="27"/>
      <c r="D394" s="27"/>
      <c r="E394" s="27"/>
      <c r="F394" s="27"/>
      <c r="G394" s="27"/>
      <c r="H394" s="27"/>
      <c r="I394" s="27"/>
      <c r="J394" s="27"/>
    </row>
    <row r="395" spans="1:10" ht="15" x14ac:dyDescent="0.25">
      <c r="A395" s="323">
        <v>-0.28276909722222227</v>
      </c>
      <c r="B395" s="323"/>
      <c r="C395" s="27"/>
      <c r="D395" s="27"/>
      <c r="E395" s="27"/>
      <c r="F395" s="27"/>
      <c r="G395" s="27"/>
      <c r="H395" s="27"/>
      <c r="I395" s="27"/>
      <c r="J395" s="27"/>
    </row>
    <row r="396" spans="1:10" ht="15" x14ac:dyDescent="0.25">
      <c r="A396" s="323">
        <v>-0.26472070558588823</v>
      </c>
      <c r="B396" s="323"/>
      <c r="C396" s="27"/>
      <c r="D396" s="27"/>
      <c r="E396" s="27"/>
      <c r="F396" s="27"/>
      <c r="G396" s="27"/>
      <c r="H396" s="27"/>
      <c r="I396" s="27"/>
      <c r="J396" s="27"/>
    </row>
    <row r="397" spans="1:10" ht="15" x14ac:dyDescent="0.25">
      <c r="A397" s="323">
        <v>-0.32214518760195759</v>
      </c>
      <c r="B397" s="323"/>
      <c r="C397" s="27"/>
      <c r="D397" s="27"/>
      <c r="E397" s="27"/>
      <c r="F397" s="27"/>
      <c r="G397" s="27"/>
      <c r="H397" s="27"/>
      <c r="I397" s="27"/>
      <c r="J397" s="27"/>
    </row>
    <row r="398" spans="1:10" ht="15" x14ac:dyDescent="0.25">
      <c r="A398" s="323">
        <v>-0.49646153846153851</v>
      </c>
      <c r="B398" s="323"/>
      <c r="C398" s="27"/>
      <c r="D398" s="27"/>
      <c r="E398" s="27"/>
      <c r="F398" s="27"/>
      <c r="G398" s="27"/>
      <c r="H398" s="27"/>
      <c r="I398" s="27"/>
      <c r="J398" s="27"/>
    </row>
    <row r="399" spans="1:10" ht="15" x14ac:dyDescent="0.25">
      <c r="A399" s="323">
        <v>-0.81348046106269334</v>
      </c>
      <c r="B399" s="323"/>
      <c r="C399" s="27"/>
      <c r="D399" s="27"/>
      <c r="E399" s="27"/>
      <c r="F399" s="27"/>
      <c r="G399" s="27"/>
      <c r="H399" s="27"/>
      <c r="I399" s="27"/>
      <c r="J399" s="27"/>
    </row>
    <row r="400" spans="1:10" ht="15" x14ac:dyDescent="0.25">
      <c r="A400" s="323">
        <v>-1.1350275713258213</v>
      </c>
      <c r="B400" s="323"/>
      <c r="C400" s="27"/>
      <c r="D400" s="27"/>
      <c r="E400" s="27"/>
      <c r="F400" s="27"/>
      <c r="G400" s="27"/>
      <c r="H400" s="27"/>
      <c r="I400" s="27"/>
      <c r="J400" s="27"/>
    </row>
    <row r="401" spans="1:10" ht="15" x14ac:dyDescent="0.25">
      <c r="A401" s="323">
        <v>-1.3377689575934824</v>
      </c>
      <c r="B401" s="323"/>
      <c r="C401" s="27"/>
      <c r="D401" s="27"/>
      <c r="E401" s="27"/>
      <c r="F401" s="27"/>
      <c r="G401" s="27"/>
      <c r="H401" s="27"/>
      <c r="I401" s="27"/>
      <c r="J401" s="27"/>
    </row>
    <row r="402" spans="1:10" ht="15" x14ac:dyDescent="0.25">
      <c r="A402" s="323">
        <v>-1.3746119518820334</v>
      </c>
      <c r="B402" s="323"/>
      <c r="C402" s="27"/>
      <c r="D402" s="27"/>
      <c r="E402" s="27"/>
      <c r="F402" s="27"/>
      <c r="G402" s="27"/>
      <c r="H402" s="27"/>
      <c r="I402" s="27"/>
      <c r="J402" s="27"/>
    </row>
    <row r="403" spans="1:10" ht="15" x14ac:dyDescent="0.25">
      <c r="A403" s="323">
        <v>-1.3147300122429559</v>
      </c>
      <c r="B403" s="323"/>
      <c r="C403" s="27"/>
      <c r="D403" s="27"/>
      <c r="E403" s="27"/>
      <c r="F403" s="27"/>
      <c r="G403" s="27"/>
      <c r="H403" s="27"/>
      <c r="I403" s="27"/>
      <c r="J403" s="27"/>
    </row>
    <row r="404" spans="1:10" ht="15" x14ac:dyDescent="0.25">
      <c r="A404" s="323">
        <v>-1.4124676285608582</v>
      </c>
      <c r="B404" s="323"/>
      <c r="C404" s="27"/>
      <c r="D404" s="27"/>
      <c r="E404" s="27"/>
      <c r="F404" s="27"/>
      <c r="G404" s="27"/>
      <c r="H404" s="27"/>
      <c r="I404" s="27"/>
      <c r="J404" s="27"/>
    </row>
    <row r="405" spans="1:10" ht="15" x14ac:dyDescent="0.25">
      <c r="A405" s="323">
        <v>-1.7823541122238586</v>
      </c>
      <c r="B405" s="323"/>
      <c r="C405" s="27"/>
      <c r="D405" s="27"/>
      <c r="E405" s="27"/>
      <c r="F405" s="27"/>
      <c r="G405" s="27"/>
      <c r="H405" s="27"/>
      <c r="I405" s="27"/>
      <c r="J405" s="27"/>
    </row>
    <row r="406" spans="1:10" ht="15" x14ac:dyDescent="0.25">
      <c r="A406" s="323">
        <v>-1.8684724725596864</v>
      </c>
      <c r="B406" s="323"/>
      <c r="C406" s="27"/>
      <c r="D406" s="27"/>
      <c r="E406" s="27"/>
      <c r="F406" s="27"/>
      <c r="G406" s="27"/>
      <c r="H406" s="27"/>
      <c r="I406" s="27"/>
      <c r="J406" s="27"/>
    </row>
    <row r="407" spans="1:10" ht="15" x14ac:dyDescent="0.25">
      <c r="A407" s="323">
        <v>-1.8693802170148075</v>
      </c>
      <c r="B407" s="323"/>
      <c r="C407" s="27"/>
      <c r="D407" s="27"/>
      <c r="E407" s="27"/>
      <c r="F407" s="27"/>
      <c r="G407" s="27"/>
      <c r="H407" s="27"/>
      <c r="I407" s="27"/>
      <c r="J407" s="27"/>
    </row>
    <row r="408" spans="1:10" ht="15" x14ac:dyDescent="0.25">
      <c r="A408" s="323">
        <v>-1.8067350844917169</v>
      </c>
      <c r="B408" s="323"/>
      <c r="C408" s="27"/>
      <c r="D408" s="27"/>
      <c r="E408" s="27"/>
      <c r="F408" s="27"/>
      <c r="G408" s="27"/>
      <c r="H408" s="27"/>
      <c r="I408" s="27"/>
      <c r="J408" s="27"/>
    </row>
    <row r="409" spans="1:10" ht="15" x14ac:dyDescent="0.25">
      <c r="A409" s="323">
        <v>-1.7767318368743767</v>
      </c>
      <c r="B409" s="323"/>
      <c r="C409" s="27"/>
      <c r="D409" s="27"/>
      <c r="E409" s="27"/>
      <c r="F409" s="27"/>
      <c r="G409" s="27"/>
      <c r="H409" s="27"/>
      <c r="I409" s="27"/>
      <c r="J409" s="27"/>
    </row>
    <row r="410" spans="1:10" ht="15" x14ac:dyDescent="0.25">
      <c r="A410" s="323">
        <v>-1.8426244664091047</v>
      </c>
      <c r="B410" s="323"/>
      <c r="C410" s="27"/>
      <c r="D410" s="27"/>
      <c r="E410" s="27"/>
      <c r="F410" s="27"/>
      <c r="G410" s="27"/>
      <c r="H410" s="27"/>
      <c r="I410" s="27"/>
      <c r="J410" s="27"/>
    </row>
    <row r="411" spans="1:10" ht="15" x14ac:dyDescent="0.25">
      <c r="A411" s="323">
        <v>-1.7078328872671849</v>
      </c>
      <c r="B411" s="323"/>
      <c r="C411" s="27"/>
      <c r="D411" s="27"/>
      <c r="E411" s="27"/>
      <c r="F411" s="27"/>
      <c r="G411" s="27"/>
      <c r="H411" s="27"/>
      <c r="I411" s="27"/>
      <c r="J411" s="27"/>
    </row>
    <row r="412" spans="1:10" ht="15" x14ac:dyDescent="0.25">
      <c r="A412" s="323">
        <v>-1.6477481134347853</v>
      </c>
      <c r="B412" s="323"/>
      <c r="C412" s="27"/>
      <c r="D412" s="27"/>
      <c r="E412" s="27"/>
      <c r="F412" s="27"/>
      <c r="G412" s="27"/>
      <c r="H412" s="27"/>
      <c r="I412" s="27"/>
      <c r="J412" s="27"/>
    </row>
    <row r="413" spans="1:10" ht="15" x14ac:dyDescent="0.25">
      <c r="A413" s="323">
        <v>-1.6050486112931883</v>
      </c>
      <c r="B413" s="323"/>
      <c r="C413" s="27"/>
      <c r="D413" s="27"/>
      <c r="E413" s="27"/>
      <c r="F413" s="27"/>
      <c r="G413" s="27"/>
      <c r="H413" s="27"/>
      <c r="I413" s="27"/>
      <c r="J413" s="27"/>
    </row>
    <row r="414" spans="1:10" ht="15" x14ac:dyDescent="0.25">
      <c r="A414" s="323">
        <v>-1.7441041186497943</v>
      </c>
      <c r="B414" s="323"/>
      <c r="C414" s="27"/>
      <c r="D414" s="27"/>
      <c r="E414" s="27"/>
      <c r="F414" s="27"/>
      <c r="G414" s="27"/>
      <c r="H414" s="27"/>
      <c r="I414" s="27"/>
      <c r="J414" s="27"/>
    </row>
    <row r="415" spans="1:10" ht="15" x14ac:dyDescent="0.25">
      <c r="A415" s="323">
        <v>-2.0190984736511415</v>
      </c>
      <c r="B415" s="323"/>
    </row>
    <row r="416" spans="1:10" ht="15" x14ac:dyDescent="0.25">
      <c r="A416" s="323">
        <v>-2.159787020617125</v>
      </c>
      <c r="B416" s="323"/>
    </row>
    <row r="417" spans="1:2" ht="15" x14ac:dyDescent="0.25">
      <c r="A417" s="323">
        <v>-2.1138722955854115</v>
      </c>
      <c r="B417" s="323"/>
    </row>
    <row r="418" spans="1:2" ht="15" x14ac:dyDescent="0.25">
      <c r="A418" s="323">
        <v>-1.9699596434758175</v>
      </c>
      <c r="B418" s="323"/>
    </row>
    <row r="419" spans="1:2" ht="15" x14ac:dyDescent="0.25">
      <c r="A419" s="323">
        <v>-1.8460156302335502</v>
      </c>
      <c r="B419" s="323"/>
    </row>
    <row r="420" spans="1:2" ht="15" x14ac:dyDescent="0.25">
      <c r="A420" s="323">
        <v>-1.6817772457588651</v>
      </c>
      <c r="B420" s="323"/>
    </row>
    <row r="421" spans="1:2" ht="15" x14ac:dyDescent="0.25">
      <c r="A421" s="323">
        <v>-1.6077806273078992</v>
      </c>
      <c r="B421" s="323"/>
    </row>
    <row r="422" spans="1:2" ht="15" x14ac:dyDescent="0.25">
      <c r="A422" s="323">
        <v>-1.7169586564793777</v>
      </c>
      <c r="B422" s="323"/>
    </row>
    <row r="423" spans="1:2" ht="15" x14ac:dyDescent="0.25">
      <c r="A423" s="323">
        <v>-1.8597172408895943</v>
      </c>
      <c r="B423" s="323"/>
    </row>
    <row r="424" spans="1:2" ht="15" x14ac:dyDescent="0.25">
      <c r="A424" s="323">
        <v>-1.9170387234974231</v>
      </c>
      <c r="B424" s="323"/>
    </row>
    <row r="425" spans="1:2" ht="15" x14ac:dyDescent="0.25">
      <c r="A425" s="323">
        <v>-1.981568486590038</v>
      </c>
      <c r="B425" s="323"/>
    </row>
    <row r="426" spans="1:2" ht="15" x14ac:dyDescent="0.25">
      <c r="A426" s="323">
        <v>-2.0955146524821626</v>
      </c>
      <c r="B426" s="323"/>
    </row>
    <row r="427" spans="1:2" ht="15" x14ac:dyDescent="0.25">
      <c r="A427" s="323">
        <v>-2.2658790476530171</v>
      </c>
      <c r="B427" s="323"/>
    </row>
    <row r="428" spans="1:2" ht="15" x14ac:dyDescent="0.25">
      <c r="A428" s="323">
        <v>-2.4521781104001867</v>
      </c>
      <c r="B428" s="323"/>
    </row>
    <row r="429" spans="1:2" ht="15" x14ac:dyDescent="0.25">
      <c r="A429" s="323">
        <v>-2.5604387236226578</v>
      </c>
      <c r="B429" s="323"/>
    </row>
    <row r="430" spans="1:2" ht="15" x14ac:dyDescent="0.25">
      <c r="A430" s="323">
        <v>-2.7230182078073626</v>
      </c>
      <c r="B430" s="323"/>
    </row>
    <row r="431" spans="1:2" ht="15" x14ac:dyDescent="0.25">
      <c r="A431" s="323">
        <v>-2.5007410979199274</v>
      </c>
      <c r="B431" s="323"/>
    </row>
    <row r="432" spans="1:2" ht="15" x14ac:dyDescent="0.25">
      <c r="A432" s="323">
        <v>-2.1840327342473937</v>
      </c>
      <c r="B432" s="323"/>
    </row>
    <row r="433" spans="1:2" ht="15" x14ac:dyDescent="0.25">
      <c r="A433" s="323">
        <v>-1.9493593905107869</v>
      </c>
      <c r="B433" s="323"/>
    </row>
    <row r="434" spans="1:2" ht="15" x14ac:dyDescent="0.25">
      <c r="A434" s="323">
        <v>-1.7739815740859375</v>
      </c>
      <c r="B434" s="323"/>
    </row>
    <row r="435" spans="1:2" ht="15" x14ac:dyDescent="0.25">
      <c r="A435" s="323">
        <v>-1.5894552980541545</v>
      </c>
      <c r="B435" s="323"/>
    </row>
    <row r="436" spans="1:2" ht="15" x14ac:dyDescent="0.25">
      <c r="A436" s="323">
        <v>-1.5354818167515527</v>
      </c>
      <c r="B436" s="323"/>
    </row>
    <row r="437" spans="1:2" ht="15" x14ac:dyDescent="0.25">
      <c r="A437" s="323">
        <v>-1.4650001389723597</v>
      </c>
      <c r="B437" s="323"/>
    </row>
    <row r="438" spans="1:2" ht="15" x14ac:dyDescent="0.25">
      <c r="A438" s="323">
        <v>-1.3200250989530442</v>
      </c>
      <c r="B438" s="323"/>
    </row>
    <row r="439" spans="1:2" ht="15" x14ac:dyDescent="0.25">
      <c r="A439" s="323">
        <v>-1.1967030936671224</v>
      </c>
      <c r="B439" s="323"/>
    </row>
    <row r="440" spans="1:2" ht="15" x14ac:dyDescent="0.25">
      <c r="A440" s="323">
        <v>-1.1029440920868165</v>
      </c>
      <c r="B440" s="323"/>
    </row>
    <row r="441" spans="1:2" ht="15" x14ac:dyDescent="0.25">
      <c r="A441" s="323">
        <v>-1.0574662565576738</v>
      </c>
      <c r="B441" s="323"/>
    </row>
    <row r="442" spans="1:2" ht="15" x14ac:dyDescent="0.25">
      <c r="A442" s="323">
        <v>-1.0296702691393851</v>
      </c>
      <c r="B442" s="323"/>
    </row>
    <row r="443" spans="1:2" ht="15" x14ac:dyDescent="0.25">
      <c r="A443" s="323">
        <v>-0.97145008834902213</v>
      </c>
      <c r="B443" s="323"/>
    </row>
    <row r="444" spans="1:2" ht="15" x14ac:dyDescent="0.25">
      <c r="A444" s="323">
        <v>-0.90315026350761496</v>
      </c>
      <c r="B444" s="323"/>
    </row>
    <row r="445" spans="1:2" ht="15" x14ac:dyDescent="0.25">
      <c r="A445" s="323">
        <v>-0.89694715646501399</v>
      </c>
      <c r="B445" s="323"/>
    </row>
    <row r="446" spans="1:2" ht="15" x14ac:dyDescent="0.25">
      <c r="A446" s="323">
        <v>-0.88812252326804242</v>
      </c>
      <c r="B446" s="323"/>
    </row>
    <row r="447" spans="1:2" ht="15" x14ac:dyDescent="0.25">
      <c r="A447" s="323">
        <v>-0.84483602090137999</v>
      </c>
      <c r="B447" s="323"/>
    </row>
    <row r="448" spans="1:2" ht="15" x14ac:dyDescent="0.25">
      <c r="A448" s="323">
        <v>-0.77535314908605657</v>
      </c>
      <c r="B448" s="323"/>
    </row>
    <row r="449" spans="1:2" ht="15" x14ac:dyDescent="0.25">
      <c r="A449" s="323">
        <v>-0.73152853473780588</v>
      </c>
      <c r="B449" s="323"/>
    </row>
    <row r="450" spans="1:2" ht="15" x14ac:dyDescent="0.25">
      <c r="A450" s="323">
        <v>0.38889495076243213</v>
      </c>
      <c r="B450" s="323">
        <v>1.0648953872173272</v>
      </c>
    </row>
  </sheetData>
  <mergeCells count="5">
    <mergeCell ref="B5:C5"/>
    <mergeCell ref="D5:E5"/>
    <mergeCell ref="F5:G5"/>
    <mergeCell ref="H5:I5"/>
    <mergeCell ref="A329:I335"/>
  </mergeCells>
  <printOptions horizontalCentered="1" verticalCentered="1"/>
  <pageMargins left="0.78740157480314965" right="0.78740157480314965" top="0.98425196850393704" bottom="0.98425196850393704" header="0.51181102362204722" footer="0.51181102362204722"/>
  <pageSetup paperSize="9" scale="1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topLeftCell="A10" workbookViewId="0"/>
  </sheetViews>
  <sheetFormatPr baseColWidth="10" defaultRowHeight="13.2" x14ac:dyDescent="0.25"/>
  <cols>
    <col min="1" max="5" width="15.77734375" style="330" customWidth="1"/>
    <col min="6" max="16384" width="11.5546875" style="330"/>
  </cols>
  <sheetData>
    <row r="1" spans="1:9" ht="15.6" x14ac:dyDescent="0.3">
      <c r="A1" s="332" t="s">
        <v>351</v>
      </c>
    </row>
    <row r="3" spans="1:9" ht="15.6" thickBot="1" x14ac:dyDescent="0.3">
      <c r="A3" s="331"/>
      <c r="B3" s="331"/>
      <c r="C3" s="331"/>
      <c r="D3" s="331"/>
      <c r="E3" s="331"/>
      <c r="F3" s="331"/>
      <c r="G3" s="331"/>
      <c r="H3" s="331"/>
      <c r="I3" s="331"/>
    </row>
    <row r="4" spans="1:9" ht="30" customHeight="1" thickTop="1" thickBot="1" x14ac:dyDescent="0.3">
      <c r="A4" s="333"/>
      <c r="B4" s="333" t="s">
        <v>3</v>
      </c>
      <c r="C4" s="333" t="s">
        <v>295</v>
      </c>
      <c r="D4" s="333" t="s">
        <v>341</v>
      </c>
      <c r="E4" s="334" t="s">
        <v>337</v>
      </c>
      <c r="F4" s="331"/>
      <c r="G4" s="331"/>
      <c r="H4" s="331"/>
      <c r="I4" s="331"/>
    </row>
    <row r="5" spans="1:9" ht="19.95" customHeight="1" thickTop="1" x14ac:dyDescent="0.25">
      <c r="A5" s="335" t="s">
        <v>352</v>
      </c>
      <c r="B5" s="336">
        <v>7.0607772185802276E-3</v>
      </c>
      <c r="C5" s="336">
        <v>4.0000000000000001E-3</v>
      </c>
      <c r="D5" s="336">
        <v>3.0000000000000001E-3</v>
      </c>
      <c r="E5" s="337">
        <v>5.3859828204412263E-3</v>
      </c>
      <c r="F5" s="331"/>
      <c r="G5" s="331"/>
      <c r="H5" s="331"/>
      <c r="I5" s="331"/>
    </row>
    <row r="6" spans="1:9" ht="19.95" customHeight="1" x14ac:dyDescent="0.25">
      <c r="A6" s="338" t="s">
        <v>348</v>
      </c>
      <c r="B6" s="339">
        <v>1.8897544117235654E-3</v>
      </c>
      <c r="C6" s="339">
        <v>2E-3</v>
      </c>
      <c r="D6" s="339">
        <v>1.1582402452544236E-3</v>
      </c>
      <c r="E6" s="340">
        <v>-4.7348462240828226E-3</v>
      </c>
      <c r="F6" s="331"/>
      <c r="G6" s="331"/>
      <c r="H6" s="331"/>
      <c r="I6" s="331"/>
    </row>
    <row r="7" spans="1:9" ht="19.95" customHeight="1" x14ac:dyDescent="0.25">
      <c r="A7" s="338" t="s">
        <v>354</v>
      </c>
      <c r="B7" s="339">
        <v>3.9835256055489321E-3</v>
      </c>
      <c r="C7" s="339">
        <v>5.8343466044366021E-3</v>
      </c>
      <c r="D7" s="339">
        <v>-6.7224704315196337E-3</v>
      </c>
      <c r="E7" s="340">
        <v>2.0944792850108307E-4</v>
      </c>
      <c r="F7" s="331"/>
      <c r="G7" s="331"/>
      <c r="H7" s="331"/>
      <c r="I7" s="331"/>
    </row>
    <row r="8" spans="1:9" ht="19.95" customHeight="1" x14ac:dyDescent="0.25">
      <c r="A8" s="338" t="s">
        <v>355</v>
      </c>
      <c r="B8" s="339">
        <v>0.13138656628443179</v>
      </c>
      <c r="C8" s="339">
        <v>0.16836722605383211</v>
      </c>
      <c r="D8" s="339">
        <v>2.4691330803620071E-2</v>
      </c>
      <c r="E8" s="340">
        <v>3.114357194390327E-2</v>
      </c>
      <c r="F8" s="331"/>
      <c r="G8" s="331"/>
      <c r="H8" s="331"/>
      <c r="I8" s="331"/>
    </row>
    <row r="9" spans="1:9" ht="19.95" customHeight="1" x14ac:dyDescent="0.25">
      <c r="A9" s="338" t="s">
        <v>353</v>
      </c>
      <c r="B9" s="339">
        <v>5.5560430740315692E-2</v>
      </c>
      <c r="C9" s="339">
        <v>3.3573107954541159E-2</v>
      </c>
      <c r="D9" s="339">
        <v>2.5683741776528546E-2</v>
      </c>
      <c r="E9" s="340">
        <v>4.1379743992410623E-2</v>
      </c>
      <c r="F9" s="331"/>
      <c r="G9" s="331"/>
      <c r="H9" s="331"/>
      <c r="I9" s="331"/>
    </row>
    <row r="10" spans="1:9" ht="19.95" customHeight="1" x14ac:dyDescent="0.25">
      <c r="A10" s="338" t="s">
        <v>347</v>
      </c>
      <c r="B10" s="339">
        <v>7.9146854371551445E-2</v>
      </c>
      <c r="C10" s="339">
        <v>3.9355757458418461E-2</v>
      </c>
      <c r="D10" s="339">
        <v>5.5920580306373369E-2</v>
      </c>
      <c r="E10" s="340">
        <v>0.1016587900716619</v>
      </c>
      <c r="F10" s="331"/>
      <c r="G10" s="331"/>
      <c r="H10" s="331"/>
      <c r="I10" s="331"/>
    </row>
    <row r="11" spans="1:9" ht="19.95" customHeight="1" thickBot="1" x14ac:dyDescent="0.3">
      <c r="A11" s="341" t="s">
        <v>349</v>
      </c>
      <c r="B11" s="342">
        <v>1.6085123282815195E-2</v>
      </c>
      <c r="C11" s="342">
        <v>1.3811709568059216E-2</v>
      </c>
      <c r="D11" s="342">
        <v>2.168986433527631E-2</v>
      </c>
      <c r="E11" s="343">
        <v>2.6116296562850971E-2</v>
      </c>
      <c r="F11" s="331"/>
      <c r="G11" s="331"/>
      <c r="H11" s="331"/>
      <c r="I11" s="331"/>
    </row>
    <row r="12" spans="1:9" ht="15.6" thickTop="1" x14ac:dyDescent="0.25">
      <c r="A12" s="331"/>
      <c r="B12" s="331"/>
      <c r="C12" s="331"/>
      <c r="D12" s="331"/>
      <c r="E12" s="331"/>
      <c r="F12" s="331"/>
      <c r="G12" s="331"/>
      <c r="H12" s="331"/>
      <c r="I12" s="331"/>
    </row>
    <row r="13" spans="1:9" ht="15" x14ac:dyDescent="0.25">
      <c r="A13" s="331" t="s">
        <v>350</v>
      </c>
      <c r="B13" s="331"/>
      <c r="C13" s="331"/>
      <c r="D13" s="331"/>
      <c r="E13" s="331"/>
      <c r="F13" s="331"/>
      <c r="G13" s="331"/>
      <c r="H13" s="331"/>
      <c r="I13" s="331"/>
    </row>
    <row r="14" spans="1:9" ht="15" x14ac:dyDescent="0.25">
      <c r="A14" s="331"/>
      <c r="B14" s="331"/>
      <c r="C14" s="331"/>
      <c r="D14" s="331"/>
      <c r="E14" s="331"/>
      <c r="F14" s="331"/>
      <c r="G14" s="331"/>
      <c r="H14" s="331"/>
      <c r="I14" s="331"/>
    </row>
    <row r="15" spans="1:9" ht="15" x14ac:dyDescent="0.25">
      <c r="A15" s="331" t="s">
        <v>356</v>
      </c>
      <c r="B15" s="331"/>
      <c r="C15" s="331"/>
      <c r="D15" s="331"/>
      <c r="E15" s="331"/>
      <c r="F15" s="331"/>
      <c r="G15" s="331"/>
      <c r="H15" s="331"/>
      <c r="I15" s="331"/>
    </row>
    <row r="16" spans="1:9" ht="15" x14ac:dyDescent="0.25">
      <c r="A16" s="331" t="s">
        <v>357</v>
      </c>
    </row>
  </sheetData>
  <printOptions horizontalCentered="1" verticalCentered="1"/>
  <pageMargins left="0.70866141732283472" right="0.70866141732283472" top="0.74803149606299213" bottom="0.74803149606299213" header="0.31496062992125984" footer="0.31496062992125984"/>
  <pageSetup paperSize="9"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78"/>
  <sheetViews>
    <sheetView zoomScalePageLayoutView="72" workbookViewId="0">
      <pane xSplit="1" ySplit="6" topLeftCell="B113" activePane="bottomRight" state="frozen"/>
      <selection activeCell="D124" sqref="D124"/>
      <selection pane="topRight" activeCell="D124" sqref="D124"/>
      <selection pane="bottomLeft" activeCell="D124" sqref="D124"/>
      <selection pane="bottomRight"/>
    </sheetView>
  </sheetViews>
  <sheetFormatPr baseColWidth="10" defaultColWidth="11.44140625" defaultRowHeight="13.2" x14ac:dyDescent="0.25"/>
  <cols>
    <col min="1" max="9" width="20.77734375" style="3" customWidth="1"/>
    <col min="10" max="16384" width="11.44140625" style="3"/>
  </cols>
  <sheetData>
    <row r="1" spans="1:9" ht="15.6" x14ac:dyDescent="0.3">
      <c r="A1" s="16" t="s">
        <v>12</v>
      </c>
    </row>
    <row r="3" spans="1:9" ht="15.6" x14ac:dyDescent="0.25">
      <c r="A3" s="15" t="s">
        <v>359</v>
      </c>
    </row>
    <row r="4" spans="1:9" ht="13.8" thickBot="1" x14ac:dyDescent="0.3">
      <c r="B4" s="14"/>
      <c r="C4" s="14"/>
      <c r="D4" s="14"/>
      <c r="E4" s="14"/>
      <c r="F4" s="14"/>
      <c r="G4" s="14"/>
      <c r="H4" s="14"/>
      <c r="I4" s="14"/>
    </row>
    <row r="5" spans="1:9" ht="16.8" thickTop="1" thickBot="1" x14ac:dyDescent="0.3">
      <c r="A5" s="456" t="s">
        <v>11</v>
      </c>
      <c r="B5" s="457"/>
      <c r="C5" s="457"/>
      <c r="D5" s="457"/>
      <c r="E5" s="457"/>
      <c r="F5" s="457"/>
      <c r="G5" s="458"/>
      <c r="H5" s="11"/>
      <c r="I5" s="11"/>
    </row>
    <row r="6" spans="1:9" ht="16.2" thickTop="1" thickBot="1" x14ac:dyDescent="0.3">
      <c r="A6" s="13"/>
      <c r="B6" s="12" t="s">
        <v>10</v>
      </c>
      <c r="C6" s="12" t="s">
        <v>5</v>
      </c>
      <c r="D6" s="12" t="s">
        <v>4</v>
      </c>
      <c r="E6" s="12" t="s">
        <v>3</v>
      </c>
      <c r="F6" s="12" t="s">
        <v>1</v>
      </c>
      <c r="G6" s="12" t="s">
        <v>9</v>
      </c>
      <c r="H6" s="344" t="s">
        <v>358</v>
      </c>
      <c r="I6" s="344" t="s">
        <v>338</v>
      </c>
    </row>
    <row r="7" spans="1:9" ht="15.6" thickTop="1" x14ac:dyDescent="0.25">
      <c r="A7" s="10">
        <v>1900</v>
      </c>
      <c r="B7" s="9">
        <v>0</v>
      </c>
      <c r="C7" s="9">
        <v>0</v>
      </c>
      <c r="D7" s="9">
        <v>0.03</v>
      </c>
      <c r="E7" s="9">
        <v>0</v>
      </c>
      <c r="F7" s="9">
        <v>5.5E-2</v>
      </c>
      <c r="G7" s="7">
        <f t="shared" ref="G7:G38" si="0">AVERAGE(B7:F7)</f>
        <v>1.6999999999999998E-2</v>
      </c>
      <c r="H7" s="7">
        <v>5.4437286189481189E-2</v>
      </c>
      <c r="I7" s="7">
        <v>0.1</v>
      </c>
    </row>
    <row r="8" spans="1:9" ht="15" x14ac:dyDescent="0.25">
      <c r="A8" s="8">
        <f t="shared" ref="A8:A39" si="1">A7+1</f>
        <v>1901</v>
      </c>
      <c r="B8" s="7">
        <v>0</v>
      </c>
      <c r="C8" s="7">
        <v>0</v>
      </c>
      <c r="D8" s="7">
        <v>0.03</v>
      </c>
      <c r="E8" s="7">
        <v>0</v>
      </c>
      <c r="F8" s="7">
        <v>5.5E-2</v>
      </c>
      <c r="G8" s="7">
        <f t="shared" si="0"/>
        <v>1.6999999999999998E-2</v>
      </c>
      <c r="H8" s="7">
        <v>6.7569562379950487E-2</v>
      </c>
      <c r="I8" s="7">
        <v>0.1</v>
      </c>
    </row>
    <row r="9" spans="1:9" ht="15" x14ac:dyDescent="0.25">
      <c r="A9" s="8">
        <f t="shared" si="1"/>
        <v>1902</v>
      </c>
      <c r="B9" s="7">
        <v>0</v>
      </c>
      <c r="C9" s="7">
        <v>0</v>
      </c>
      <c r="D9" s="7">
        <v>0.03</v>
      </c>
      <c r="E9" s="7">
        <v>0</v>
      </c>
      <c r="F9" s="7">
        <v>5.5E-2</v>
      </c>
      <c r="G9" s="7">
        <f t="shared" si="0"/>
        <v>1.6999999999999998E-2</v>
      </c>
      <c r="H9" s="7">
        <v>7.0454772253775014E-2</v>
      </c>
      <c r="I9" s="7">
        <v>0.1</v>
      </c>
    </row>
    <row r="10" spans="1:9" ht="15" x14ac:dyDescent="0.25">
      <c r="A10" s="8">
        <f t="shared" si="1"/>
        <v>1903</v>
      </c>
      <c r="B10" s="7">
        <v>0</v>
      </c>
      <c r="C10" s="7">
        <v>0</v>
      </c>
      <c r="D10" s="7">
        <v>0.03</v>
      </c>
      <c r="E10" s="7">
        <v>0</v>
      </c>
      <c r="F10" s="7">
        <v>9.35E-2</v>
      </c>
      <c r="G10" s="7">
        <f t="shared" si="0"/>
        <v>2.47E-2</v>
      </c>
      <c r="H10" s="7">
        <v>0.11173681143889967</v>
      </c>
      <c r="I10" s="7">
        <v>0.1</v>
      </c>
    </row>
    <row r="11" spans="1:9" ht="15" x14ac:dyDescent="0.25">
      <c r="A11" s="8">
        <f t="shared" si="1"/>
        <v>1904</v>
      </c>
      <c r="B11" s="7">
        <v>0</v>
      </c>
      <c r="C11" s="7">
        <v>0</v>
      </c>
      <c r="D11" s="7">
        <v>0.03</v>
      </c>
      <c r="E11" s="7">
        <v>0</v>
      </c>
      <c r="F11" s="7">
        <v>0.20350000000000001</v>
      </c>
      <c r="G11" s="7">
        <f t="shared" si="0"/>
        <v>4.6700000000000005E-2</v>
      </c>
      <c r="H11" s="7">
        <v>0.11211103585804376</v>
      </c>
      <c r="I11" s="7">
        <v>0.1</v>
      </c>
    </row>
    <row r="12" spans="1:9" ht="15" x14ac:dyDescent="0.25">
      <c r="A12" s="8">
        <f t="shared" si="1"/>
        <v>1905</v>
      </c>
      <c r="B12" s="7">
        <v>0</v>
      </c>
      <c r="C12" s="7">
        <v>0</v>
      </c>
      <c r="D12" s="7">
        <v>0.03</v>
      </c>
      <c r="E12" s="7">
        <v>0</v>
      </c>
      <c r="F12" s="7">
        <v>0.20350000000000001</v>
      </c>
      <c r="G12" s="7">
        <f t="shared" si="0"/>
        <v>4.6700000000000005E-2</v>
      </c>
      <c r="H12" s="7">
        <v>0.11371503035293856</v>
      </c>
      <c r="I12" s="7">
        <v>0.1</v>
      </c>
    </row>
    <row r="13" spans="1:9" ht="15" x14ac:dyDescent="0.25">
      <c r="A13" s="8">
        <f t="shared" si="1"/>
        <v>1906</v>
      </c>
      <c r="B13" s="7">
        <v>0</v>
      </c>
      <c r="C13" s="7">
        <v>0</v>
      </c>
      <c r="D13" s="7">
        <v>0.03</v>
      </c>
      <c r="E13" s="7">
        <v>0</v>
      </c>
      <c r="F13" s="7">
        <v>0.20350000000000001</v>
      </c>
      <c r="G13" s="7">
        <f t="shared" si="0"/>
        <v>4.6700000000000005E-2</v>
      </c>
      <c r="H13" s="7">
        <v>0.11355434355752621</v>
      </c>
      <c r="I13" s="7">
        <v>0.1</v>
      </c>
    </row>
    <row r="14" spans="1:9" ht="15" x14ac:dyDescent="0.25">
      <c r="A14" s="8">
        <f t="shared" si="1"/>
        <v>1907</v>
      </c>
      <c r="B14" s="7">
        <v>0</v>
      </c>
      <c r="C14" s="7">
        <v>0</v>
      </c>
      <c r="D14" s="7">
        <v>0.03</v>
      </c>
      <c r="E14" s="7">
        <v>0</v>
      </c>
      <c r="F14" s="7">
        <v>0.20350000000000001</v>
      </c>
      <c r="G14" s="7">
        <f t="shared" si="0"/>
        <v>4.6700000000000005E-2</v>
      </c>
      <c r="H14" s="7">
        <v>0.1143723838696285</v>
      </c>
      <c r="I14" s="7">
        <v>0.1</v>
      </c>
    </row>
    <row r="15" spans="1:9" ht="15" x14ac:dyDescent="0.25">
      <c r="A15" s="8">
        <f t="shared" si="1"/>
        <v>1908</v>
      </c>
      <c r="B15" s="7">
        <v>0</v>
      </c>
      <c r="C15" s="7">
        <v>0</v>
      </c>
      <c r="D15" s="7">
        <v>0.03</v>
      </c>
      <c r="E15" s="7">
        <v>0</v>
      </c>
      <c r="F15" s="7">
        <v>0.20350000000000001</v>
      </c>
      <c r="G15" s="7">
        <f t="shared" si="0"/>
        <v>4.6700000000000005E-2</v>
      </c>
      <c r="H15" s="7">
        <v>0.12204151847611409</v>
      </c>
      <c r="I15" s="7">
        <v>0.1</v>
      </c>
    </row>
    <row r="16" spans="1:9" ht="15" x14ac:dyDescent="0.25">
      <c r="A16" s="8">
        <f t="shared" si="1"/>
        <v>1909</v>
      </c>
      <c r="B16" s="7">
        <v>0</v>
      </c>
      <c r="C16" s="7">
        <v>8.3333333333333343E-2</v>
      </c>
      <c r="D16" s="7">
        <v>0.03</v>
      </c>
      <c r="E16" s="7">
        <v>0</v>
      </c>
      <c r="F16" s="7">
        <v>0.20350000000000001</v>
      </c>
      <c r="G16" s="7">
        <f t="shared" si="0"/>
        <v>6.3366666666666668E-2</v>
      </c>
      <c r="H16" s="7">
        <v>0.12809598240876466</v>
      </c>
      <c r="I16" s="7">
        <v>0.1</v>
      </c>
    </row>
    <row r="17" spans="1:9" ht="15" x14ac:dyDescent="0.25">
      <c r="A17" s="8">
        <f t="shared" si="1"/>
        <v>1910</v>
      </c>
      <c r="B17" s="7">
        <v>0</v>
      </c>
      <c r="C17" s="7">
        <v>8.3333333333333343E-2</v>
      </c>
      <c r="D17" s="7">
        <v>0.03</v>
      </c>
      <c r="E17" s="7">
        <v>0</v>
      </c>
      <c r="F17" s="7">
        <v>0.20350000000000001</v>
      </c>
      <c r="G17" s="7">
        <f t="shared" si="0"/>
        <v>6.3366666666666668E-2</v>
      </c>
      <c r="H17" s="7">
        <v>0.12344299261698997</v>
      </c>
      <c r="I17" s="7">
        <v>0.1</v>
      </c>
    </row>
    <row r="18" spans="1:9" ht="15" x14ac:dyDescent="0.25">
      <c r="A18" s="8">
        <f t="shared" si="1"/>
        <v>1911</v>
      </c>
      <c r="B18" s="7">
        <v>0</v>
      </c>
      <c r="C18" s="7">
        <v>8.3333333333333343E-2</v>
      </c>
      <c r="D18" s="7">
        <v>0.03</v>
      </c>
      <c r="E18" s="7">
        <v>0</v>
      </c>
      <c r="F18" s="7">
        <v>0.20350000000000001</v>
      </c>
      <c r="G18" s="7">
        <f t="shared" si="0"/>
        <v>6.3366666666666668E-2</v>
      </c>
      <c r="H18" s="7">
        <v>0.12246097125740714</v>
      </c>
      <c r="I18" s="7">
        <v>0.1</v>
      </c>
    </row>
    <row r="19" spans="1:9" ht="15" x14ac:dyDescent="0.25">
      <c r="A19" s="8">
        <f t="shared" si="1"/>
        <v>1912</v>
      </c>
      <c r="B19" s="7">
        <v>0</v>
      </c>
      <c r="C19" s="7">
        <v>8.3333333333333343E-2</v>
      </c>
      <c r="D19" s="7">
        <v>0.03</v>
      </c>
      <c r="E19" s="7">
        <v>0</v>
      </c>
      <c r="F19" s="7">
        <v>0.22</v>
      </c>
      <c r="G19" s="7">
        <f t="shared" si="0"/>
        <v>6.666666666666668E-2</v>
      </c>
      <c r="H19" s="7">
        <v>0.12312554958634411</v>
      </c>
      <c r="I19" s="7">
        <v>0.1</v>
      </c>
    </row>
    <row r="20" spans="1:9" ht="15" x14ac:dyDescent="0.25">
      <c r="A20" s="8">
        <f t="shared" si="1"/>
        <v>1913</v>
      </c>
      <c r="B20" s="7">
        <v>7.0000000000000007E-2</v>
      </c>
      <c r="C20" s="7">
        <v>8.3333333333333343E-2</v>
      </c>
      <c r="D20" s="7">
        <v>0.03</v>
      </c>
      <c r="E20" s="7">
        <v>0</v>
      </c>
      <c r="F20" s="7">
        <v>0.22</v>
      </c>
      <c r="G20" s="7">
        <f t="shared" si="0"/>
        <v>8.0666666666666664E-2</v>
      </c>
      <c r="H20" s="7">
        <v>0.25671533556694365</v>
      </c>
      <c r="I20" s="7">
        <v>0.1</v>
      </c>
    </row>
    <row r="21" spans="1:9" ht="15" x14ac:dyDescent="0.25">
      <c r="A21" s="8">
        <f t="shared" si="1"/>
        <v>1914</v>
      </c>
      <c r="B21" s="7">
        <v>7.0000000000000007E-2</v>
      </c>
      <c r="C21" s="7">
        <v>0.17222220833333335</v>
      </c>
      <c r="D21" s="7">
        <v>0.04</v>
      </c>
      <c r="E21" s="7">
        <v>0</v>
      </c>
      <c r="F21" s="7">
        <v>0.22</v>
      </c>
      <c r="G21" s="7">
        <f t="shared" si="0"/>
        <v>0.10044444166666666</v>
      </c>
      <c r="H21" s="7">
        <v>0.1248222751826496</v>
      </c>
      <c r="I21" s="7">
        <v>0.1</v>
      </c>
    </row>
    <row r="22" spans="1:9" ht="15" x14ac:dyDescent="0.25">
      <c r="A22" s="8">
        <f t="shared" si="1"/>
        <v>1915</v>
      </c>
      <c r="B22" s="7">
        <v>7.0000000000000007E-2</v>
      </c>
      <c r="C22" s="7">
        <v>0.32500000000000001</v>
      </c>
      <c r="D22" s="7">
        <v>0.04</v>
      </c>
      <c r="E22" s="7">
        <v>0.02</v>
      </c>
      <c r="F22" s="7">
        <v>0.22</v>
      </c>
      <c r="G22" s="7">
        <f t="shared" si="0"/>
        <v>0.13500000000000001</v>
      </c>
      <c r="H22" s="7">
        <v>0.13251881637148183</v>
      </c>
      <c r="I22" s="7">
        <v>0.15</v>
      </c>
    </row>
    <row r="23" spans="1:9" ht="15" x14ac:dyDescent="0.25">
      <c r="A23" s="8">
        <f t="shared" si="1"/>
        <v>1916</v>
      </c>
      <c r="B23" s="7">
        <v>0.15</v>
      </c>
      <c r="C23" s="7">
        <v>0.42499999999999999</v>
      </c>
      <c r="D23" s="7">
        <v>0.04</v>
      </c>
      <c r="E23" s="7">
        <v>0.1</v>
      </c>
      <c r="F23" s="7">
        <v>0.22</v>
      </c>
      <c r="G23" s="7">
        <f t="shared" si="0"/>
        <v>0.187</v>
      </c>
      <c r="H23" s="7">
        <v>0.12560172313474849</v>
      </c>
      <c r="I23" s="7">
        <v>0.15</v>
      </c>
    </row>
    <row r="24" spans="1:9" ht="15" x14ac:dyDescent="0.25">
      <c r="A24" s="8">
        <f t="shared" si="1"/>
        <v>1917</v>
      </c>
      <c r="B24" s="7">
        <v>0.67</v>
      </c>
      <c r="C24" s="7">
        <v>0.42499999999999999</v>
      </c>
      <c r="D24" s="7">
        <v>0.04</v>
      </c>
      <c r="E24" s="7">
        <v>0.2</v>
      </c>
      <c r="F24" s="7">
        <v>0.3</v>
      </c>
      <c r="G24" s="7">
        <f t="shared" si="0"/>
        <v>0.32700000000000001</v>
      </c>
      <c r="H24" s="7">
        <v>0.12288454481634754</v>
      </c>
      <c r="I24" s="7">
        <v>0.16</v>
      </c>
    </row>
    <row r="25" spans="1:9" ht="15" x14ac:dyDescent="0.25">
      <c r="A25" s="8">
        <f t="shared" si="1"/>
        <v>1918</v>
      </c>
      <c r="B25" s="7">
        <v>0.77</v>
      </c>
      <c r="C25" s="7">
        <v>0.52500000000000002</v>
      </c>
      <c r="D25" s="7">
        <v>0.2</v>
      </c>
      <c r="E25" s="7">
        <v>0.2</v>
      </c>
      <c r="F25" s="7">
        <v>0.3</v>
      </c>
      <c r="G25" s="7">
        <f t="shared" si="0"/>
        <v>0.39899999999999997</v>
      </c>
      <c r="H25" s="7">
        <v>0.29927510586855716</v>
      </c>
      <c r="I25" s="7">
        <v>0.18</v>
      </c>
    </row>
    <row r="26" spans="1:9" ht="15" x14ac:dyDescent="0.25">
      <c r="A26" s="8">
        <f t="shared" si="1"/>
        <v>1919</v>
      </c>
      <c r="B26" s="7">
        <v>0.73</v>
      </c>
      <c r="C26" s="7">
        <v>0.52500000000000002</v>
      </c>
      <c r="D26" s="7">
        <v>0.3</v>
      </c>
      <c r="E26" s="7">
        <v>0.5</v>
      </c>
      <c r="F26" s="7">
        <v>0.36</v>
      </c>
      <c r="G26" s="7">
        <f t="shared" si="0"/>
        <v>0.48299999999999993</v>
      </c>
      <c r="H26" s="7">
        <v>0.30280055922742294</v>
      </c>
      <c r="I26" s="7">
        <v>0.27</v>
      </c>
    </row>
    <row r="27" spans="1:9" ht="15" x14ac:dyDescent="0.25">
      <c r="A27" s="8">
        <f t="shared" si="1"/>
        <v>1920</v>
      </c>
      <c r="B27" s="7">
        <v>0.73</v>
      </c>
      <c r="C27" s="7">
        <v>0.6</v>
      </c>
      <c r="D27" s="7">
        <v>0.4</v>
      </c>
      <c r="E27" s="7">
        <v>0.5</v>
      </c>
      <c r="F27" s="7">
        <v>0.36</v>
      </c>
      <c r="G27" s="7">
        <f t="shared" si="0"/>
        <v>0.51800000000000002</v>
      </c>
      <c r="H27" s="7">
        <v>0.33272204354289764</v>
      </c>
      <c r="I27" s="7">
        <v>0.27</v>
      </c>
    </row>
    <row r="28" spans="1:9" ht="15" x14ac:dyDescent="0.25">
      <c r="A28" s="8">
        <f t="shared" si="1"/>
        <v>1921</v>
      </c>
      <c r="B28" s="7">
        <v>0.73</v>
      </c>
      <c r="C28" s="7">
        <v>0.6</v>
      </c>
      <c r="D28" s="7">
        <v>0.4</v>
      </c>
      <c r="E28" s="7">
        <v>0.5</v>
      </c>
      <c r="F28" s="7">
        <v>0.36</v>
      </c>
      <c r="G28" s="7">
        <f t="shared" si="0"/>
        <v>0.51800000000000002</v>
      </c>
      <c r="H28" s="7">
        <v>0.36373765000000008</v>
      </c>
      <c r="I28" s="7">
        <v>0.27</v>
      </c>
    </row>
    <row r="29" spans="1:9" ht="15" x14ac:dyDescent="0.25">
      <c r="A29" s="8">
        <f t="shared" si="1"/>
        <v>1922</v>
      </c>
      <c r="B29" s="7">
        <v>0.57999999999999996</v>
      </c>
      <c r="C29" s="7">
        <v>0.55000000000000004</v>
      </c>
      <c r="D29" s="7">
        <v>0.4</v>
      </c>
      <c r="E29" s="7">
        <v>0.5</v>
      </c>
      <c r="F29" s="7">
        <v>0.36</v>
      </c>
      <c r="G29" s="7">
        <f t="shared" si="0"/>
        <v>0.47799999999999992</v>
      </c>
      <c r="H29" s="7">
        <v>0.36458462500000005</v>
      </c>
      <c r="I29" s="7">
        <v>0.27</v>
      </c>
    </row>
    <row r="30" spans="1:9" ht="15" x14ac:dyDescent="0.25">
      <c r="A30" s="8">
        <f t="shared" si="1"/>
        <v>1923</v>
      </c>
      <c r="B30" s="7">
        <v>0.435</v>
      </c>
      <c r="C30" s="7">
        <v>0.52500000000000002</v>
      </c>
      <c r="D30" s="7">
        <v>0.4</v>
      </c>
      <c r="E30" s="7">
        <v>0.6</v>
      </c>
      <c r="F30" s="7">
        <v>0.36</v>
      </c>
      <c r="G30" s="7">
        <f t="shared" si="0"/>
        <v>0.46399999999999997</v>
      </c>
      <c r="H30" s="7">
        <v>0.36620492500000007</v>
      </c>
      <c r="I30" s="7">
        <v>0.27</v>
      </c>
    </row>
    <row r="31" spans="1:9" ht="15" x14ac:dyDescent="0.25">
      <c r="A31" s="8">
        <f t="shared" si="1"/>
        <v>1924</v>
      </c>
      <c r="B31" s="7">
        <v>0.46</v>
      </c>
      <c r="C31" s="7">
        <v>0.52500000000000002</v>
      </c>
      <c r="D31" s="7">
        <v>0.4</v>
      </c>
      <c r="E31" s="7">
        <v>0.72</v>
      </c>
      <c r="F31" s="7">
        <v>0.36</v>
      </c>
      <c r="G31" s="7">
        <f t="shared" si="0"/>
        <v>0.49300000000000005</v>
      </c>
      <c r="H31" s="7">
        <v>0.36870902500000002</v>
      </c>
      <c r="I31" s="7">
        <v>0.28000000000000003</v>
      </c>
    </row>
    <row r="32" spans="1:9" ht="15" x14ac:dyDescent="0.25">
      <c r="A32" s="8">
        <f t="shared" si="1"/>
        <v>1925</v>
      </c>
      <c r="B32" s="7">
        <v>0.25</v>
      </c>
      <c r="C32" s="7">
        <v>0.5</v>
      </c>
      <c r="D32" s="7">
        <v>0.4</v>
      </c>
      <c r="E32" s="7">
        <v>0.6</v>
      </c>
      <c r="F32" s="7">
        <v>0.36</v>
      </c>
      <c r="G32" s="7">
        <f t="shared" si="0"/>
        <v>0.42199999999999999</v>
      </c>
      <c r="H32" s="7">
        <v>0.36242920000000001</v>
      </c>
      <c r="I32" s="7">
        <v>0.28000000000000003</v>
      </c>
    </row>
    <row r="33" spans="1:9" ht="15" x14ac:dyDescent="0.25">
      <c r="A33" s="8">
        <f t="shared" si="1"/>
        <v>1926</v>
      </c>
      <c r="B33" s="7">
        <v>0.25</v>
      </c>
      <c r="C33" s="7">
        <v>0.5</v>
      </c>
      <c r="D33" s="7">
        <v>0.4</v>
      </c>
      <c r="E33" s="7">
        <v>0.3</v>
      </c>
      <c r="F33" s="7">
        <v>0.36</v>
      </c>
      <c r="G33" s="7">
        <f t="shared" si="0"/>
        <v>0.36199999999999999</v>
      </c>
      <c r="H33" s="7">
        <v>0.34980265000000005</v>
      </c>
      <c r="I33" s="7">
        <v>0.28000000000000003</v>
      </c>
    </row>
    <row r="34" spans="1:9" ht="15" x14ac:dyDescent="0.25">
      <c r="A34" s="8">
        <f t="shared" si="1"/>
        <v>1927</v>
      </c>
      <c r="B34" s="7">
        <v>0.25</v>
      </c>
      <c r="C34" s="7">
        <v>0.5</v>
      </c>
      <c r="D34" s="7">
        <v>0.4</v>
      </c>
      <c r="E34" s="7">
        <v>0.3</v>
      </c>
      <c r="F34" s="7">
        <v>0.36</v>
      </c>
      <c r="G34" s="7">
        <f t="shared" si="0"/>
        <v>0.36199999999999999</v>
      </c>
      <c r="H34" s="7">
        <v>0.35078935</v>
      </c>
      <c r="I34" s="7">
        <v>0.26</v>
      </c>
    </row>
    <row r="35" spans="1:9" ht="15" x14ac:dyDescent="0.25">
      <c r="A35" s="8">
        <f t="shared" si="1"/>
        <v>1928</v>
      </c>
      <c r="B35" s="7">
        <v>0.25</v>
      </c>
      <c r="C35" s="7">
        <v>0.5</v>
      </c>
      <c r="D35" s="7">
        <v>0.4</v>
      </c>
      <c r="E35" s="7">
        <v>0.33329999999999999</v>
      </c>
      <c r="F35" s="7">
        <v>0.36</v>
      </c>
      <c r="G35" s="7">
        <f t="shared" si="0"/>
        <v>0.36865999999999993</v>
      </c>
      <c r="H35" s="7">
        <v>0.33786474999999994</v>
      </c>
      <c r="I35" s="7">
        <v>0.26</v>
      </c>
    </row>
    <row r="36" spans="1:9" ht="15" x14ac:dyDescent="0.25">
      <c r="A36" s="8">
        <f t="shared" si="1"/>
        <v>1929</v>
      </c>
      <c r="B36" s="7">
        <v>0.24</v>
      </c>
      <c r="C36" s="7">
        <v>0.57499999999999996</v>
      </c>
      <c r="D36" s="7">
        <v>0.4</v>
      </c>
      <c r="E36" s="7">
        <v>0.33329999999999999</v>
      </c>
      <c r="F36" s="7">
        <v>0.36</v>
      </c>
      <c r="G36" s="7">
        <f t="shared" si="0"/>
        <v>0.38165999999999994</v>
      </c>
      <c r="H36" s="7">
        <v>0.32908589999999999</v>
      </c>
      <c r="I36" s="7">
        <v>0.24</v>
      </c>
    </row>
    <row r="37" spans="1:9" ht="15" x14ac:dyDescent="0.25">
      <c r="A37" s="8">
        <f t="shared" si="1"/>
        <v>1930</v>
      </c>
      <c r="B37" s="7">
        <v>0.25</v>
      </c>
      <c r="C37" s="7">
        <v>0.63749999999999996</v>
      </c>
      <c r="D37" s="7">
        <v>0.4</v>
      </c>
      <c r="E37" s="7">
        <v>0.33329999999999999</v>
      </c>
      <c r="F37" s="7">
        <v>0.36</v>
      </c>
      <c r="G37" s="7">
        <f t="shared" si="0"/>
        <v>0.39615999999999996</v>
      </c>
      <c r="H37" s="7">
        <v>0.33143715000000001</v>
      </c>
      <c r="I37" s="7">
        <v>0.24</v>
      </c>
    </row>
    <row r="38" spans="1:9" ht="15" x14ac:dyDescent="0.25">
      <c r="A38" s="8">
        <f t="shared" si="1"/>
        <v>1931</v>
      </c>
      <c r="B38" s="7">
        <v>0.25</v>
      </c>
      <c r="C38" s="7">
        <v>0.66249999999999998</v>
      </c>
      <c r="D38" s="7">
        <v>0.4</v>
      </c>
      <c r="E38" s="7">
        <v>0.33329999999999999</v>
      </c>
      <c r="F38" s="7">
        <v>0.36</v>
      </c>
      <c r="G38" s="7">
        <f t="shared" si="0"/>
        <v>0.40115999999999996</v>
      </c>
      <c r="H38" s="7">
        <v>0.34509224999999999</v>
      </c>
      <c r="I38" s="7">
        <v>0.24</v>
      </c>
    </row>
    <row r="39" spans="1:9" ht="15" x14ac:dyDescent="0.25">
      <c r="A39" s="8">
        <f t="shared" si="1"/>
        <v>1932</v>
      </c>
      <c r="B39" s="7">
        <v>0.63</v>
      </c>
      <c r="C39" s="7">
        <v>0.66249999999999998</v>
      </c>
      <c r="D39" s="7">
        <v>0.4</v>
      </c>
      <c r="E39" s="7">
        <v>0.36670000000000003</v>
      </c>
      <c r="F39" s="7">
        <v>0.36</v>
      </c>
      <c r="G39" s="7">
        <f t="shared" ref="G39:G70" si="2">AVERAGE(B39:F39)</f>
        <v>0.48383999999999994</v>
      </c>
      <c r="H39" s="7">
        <v>0.38497149999999997</v>
      </c>
      <c r="I39" s="7">
        <v>0.24</v>
      </c>
    </row>
    <row r="40" spans="1:9" ht="15" x14ac:dyDescent="0.25">
      <c r="A40" s="8">
        <f t="shared" ref="A40:A71" si="3">A39+1</f>
        <v>1933</v>
      </c>
      <c r="B40" s="7">
        <v>0.63</v>
      </c>
      <c r="C40" s="7">
        <v>0.66249999999999998</v>
      </c>
      <c r="D40" s="7">
        <v>0.4</v>
      </c>
      <c r="E40" s="7">
        <v>0.36670000000000003</v>
      </c>
      <c r="F40" s="7">
        <v>0.36</v>
      </c>
      <c r="G40" s="7">
        <f t="shared" si="2"/>
        <v>0.48383999999999994</v>
      </c>
      <c r="H40" s="7">
        <v>0.40691575000000002</v>
      </c>
      <c r="I40" s="7">
        <v>0.24</v>
      </c>
    </row>
    <row r="41" spans="1:9" ht="15" x14ac:dyDescent="0.25">
      <c r="A41" s="8">
        <f t="shared" si="3"/>
        <v>1934</v>
      </c>
      <c r="B41" s="7">
        <v>0.63</v>
      </c>
      <c r="C41" s="7">
        <v>0.63749999999999996</v>
      </c>
      <c r="D41" s="7">
        <v>0.5</v>
      </c>
      <c r="E41" s="7">
        <v>0.3</v>
      </c>
      <c r="F41" s="7">
        <v>0.36</v>
      </c>
      <c r="G41" s="7">
        <f t="shared" si="2"/>
        <v>0.48549999999999993</v>
      </c>
      <c r="H41" s="7">
        <v>0.42213250000000002</v>
      </c>
      <c r="I41" s="7">
        <v>0.24</v>
      </c>
    </row>
    <row r="42" spans="1:9" ht="15" x14ac:dyDescent="0.25">
      <c r="A42" s="8">
        <f t="shared" si="3"/>
        <v>1935</v>
      </c>
      <c r="B42" s="7">
        <v>0.63</v>
      </c>
      <c r="C42" s="7">
        <v>0.63749999999999996</v>
      </c>
      <c r="D42" s="7">
        <v>0.5</v>
      </c>
      <c r="E42" s="7">
        <v>0.36</v>
      </c>
      <c r="F42" s="7">
        <v>0.36</v>
      </c>
      <c r="G42" s="7">
        <f t="shared" si="2"/>
        <v>0.49749999999999994</v>
      </c>
      <c r="H42" s="7">
        <v>0.41977000000000003</v>
      </c>
      <c r="I42" s="7">
        <v>0.24</v>
      </c>
    </row>
    <row r="43" spans="1:9" ht="15" x14ac:dyDescent="0.25">
      <c r="A43" s="8">
        <f t="shared" si="3"/>
        <v>1936</v>
      </c>
      <c r="B43" s="7">
        <v>0.79</v>
      </c>
      <c r="C43" s="7">
        <v>0.65</v>
      </c>
      <c r="D43" s="7">
        <v>0.5</v>
      </c>
      <c r="E43" s="7">
        <v>0.48</v>
      </c>
      <c r="F43" s="7">
        <v>0.65790000000000004</v>
      </c>
      <c r="G43" s="7">
        <f t="shared" si="2"/>
        <v>0.61558000000000002</v>
      </c>
      <c r="H43" s="7">
        <v>0.45440799999999998</v>
      </c>
      <c r="I43" s="7">
        <v>0.24</v>
      </c>
    </row>
    <row r="44" spans="1:9" ht="15" x14ac:dyDescent="0.25">
      <c r="A44" s="8">
        <f t="shared" si="3"/>
        <v>1937</v>
      </c>
      <c r="B44" s="7">
        <v>0.79</v>
      </c>
      <c r="C44" s="7">
        <v>0.66249999999999998</v>
      </c>
      <c r="D44" s="7">
        <v>0.5</v>
      </c>
      <c r="E44" s="7">
        <v>0.51839999999999997</v>
      </c>
      <c r="F44" s="7">
        <v>0.55000000000000004</v>
      </c>
      <c r="G44" s="7">
        <f t="shared" si="2"/>
        <v>0.60418000000000005</v>
      </c>
      <c r="H44" s="7">
        <v>0.45440799999999998</v>
      </c>
      <c r="I44" s="7">
        <v>0.24</v>
      </c>
    </row>
    <row r="45" spans="1:9" ht="15" x14ac:dyDescent="0.25">
      <c r="A45" s="8">
        <f t="shared" si="3"/>
        <v>1938</v>
      </c>
      <c r="B45" s="7">
        <v>0.79</v>
      </c>
      <c r="C45" s="7">
        <v>0.75</v>
      </c>
      <c r="D45" s="7">
        <v>0.5</v>
      </c>
      <c r="E45" s="7">
        <v>0.53332000000000002</v>
      </c>
      <c r="F45" s="7">
        <v>0.55000000000000004</v>
      </c>
      <c r="G45" s="7">
        <f t="shared" si="2"/>
        <v>0.62466399999999989</v>
      </c>
      <c r="H45" s="7">
        <v>0.47318600000000005</v>
      </c>
      <c r="I45" s="7">
        <v>0.24</v>
      </c>
    </row>
    <row r="46" spans="1:9" ht="15" x14ac:dyDescent="0.25">
      <c r="A46" s="8">
        <f t="shared" si="3"/>
        <v>1939</v>
      </c>
      <c r="B46" s="7">
        <v>0.79</v>
      </c>
      <c r="C46" s="7">
        <v>0.82499999999999996</v>
      </c>
      <c r="D46" s="7">
        <v>0.6</v>
      </c>
      <c r="E46" s="7">
        <v>0.53332000000000002</v>
      </c>
      <c r="F46" s="7">
        <v>0.65</v>
      </c>
      <c r="G46" s="7">
        <f t="shared" si="2"/>
        <v>0.67966399999999993</v>
      </c>
      <c r="H46" s="7">
        <v>0.59029129999999996</v>
      </c>
      <c r="I46" s="7">
        <v>0.24</v>
      </c>
    </row>
    <row r="47" spans="1:9" ht="15" x14ac:dyDescent="0.25">
      <c r="A47" s="8">
        <f t="shared" si="3"/>
        <v>1940</v>
      </c>
      <c r="B47" s="7">
        <v>0.81100000000000005</v>
      </c>
      <c r="C47" s="7">
        <v>0.9</v>
      </c>
      <c r="D47" s="7">
        <v>0.6</v>
      </c>
      <c r="E47" s="7">
        <v>0.53332000000000002</v>
      </c>
      <c r="F47" s="7">
        <v>0.65</v>
      </c>
      <c r="G47" s="7">
        <f t="shared" si="2"/>
        <v>0.69886399999999993</v>
      </c>
      <c r="H47" s="7">
        <v>0.65408975000000003</v>
      </c>
      <c r="I47" s="7">
        <v>0.34</v>
      </c>
    </row>
    <row r="48" spans="1:9" ht="15" x14ac:dyDescent="0.25">
      <c r="A48" s="8">
        <f t="shared" si="3"/>
        <v>1941</v>
      </c>
      <c r="B48" s="7">
        <v>0.81</v>
      </c>
      <c r="C48" s="7">
        <v>0.97499999999999998</v>
      </c>
      <c r="D48" s="7">
        <v>0.6</v>
      </c>
      <c r="E48" s="7">
        <v>0.60000000000000009</v>
      </c>
      <c r="F48" s="7">
        <v>0.72</v>
      </c>
      <c r="G48" s="7">
        <f t="shared" si="2"/>
        <v>0.74099999999999999</v>
      </c>
      <c r="H48" s="7">
        <v>0.65102824999999998</v>
      </c>
      <c r="I48" s="7">
        <v>0.34</v>
      </c>
    </row>
    <row r="49" spans="1:9" ht="15" x14ac:dyDescent="0.25">
      <c r="A49" s="8">
        <f t="shared" si="3"/>
        <v>1942</v>
      </c>
      <c r="B49" s="7">
        <v>0.88</v>
      </c>
      <c r="C49" s="7">
        <v>0.97499999999999998</v>
      </c>
      <c r="D49" s="7">
        <v>0.6</v>
      </c>
      <c r="E49" s="7">
        <v>0.7</v>
      </c>
      <c r="F49" s="7">
        <v>0.72</v>
      </c>
      <c r="G49" s="7">
        <f t="shared" si="2"/>
        <v>0.77500000000000002</v>
      </c>
      <c r="H49" s="7">
        <v>0.72040624999999991</v>
      </c>
      <c r="I49" s="7">
        <v>0.34</v>
      </c>
    </row>
    <row r="50" spans="1:9" ht="15" x14ac:dyDescent="0.25">
      <c r="A50" s="8">
        <f t="shared" si="3"/>
        <v>1943</v>
      </c>
      <c r="B50" s="7">
        <v>0.88</v>
      </c>
      <c r="C50" s="7">
        <v>0.97499999999999998</v>
      </c>
      <c r="D50" s="7">
        <v>0.6</v>
      </c>
      <c r="E50" s="7">
        <v>0.7</v>
      </c>
      <c r="F50" s="7">
        <v>0.74</v>
      </c>
      <c r="G50" s="7">
        <f t="shared" si="2"/>
        <v>0.77900000000000014</v>
      </c>
      <c r="H50" s="7">
        <v>0.71928124999999998</v>
      </c>
      <c r="I50" s="7">
        <v>0.34</v>
      </c>
    </row>
    <row r="51" spans="1:9" ht="15" x14ac:dyDescent="0.25">
      <c r="A51" s="8">
        <f t="shared" si="3"/>
        <v>1944</v>
      </c>
      <c r="B51" s="7">
        <v>0.94</v>
      </c>
      <c r="C51" s="7">
        <v>0.97499999999999998</v>
      </c>
      <c r="D51" s="7">
        <v>0.6</v>
      </c>
      <c r="E51" s="7">
        <v>0.7</v>
      </c>
      <c r="F51" s="7">
        <v>0.74</v>
      </c>
      <c r="G51" s="7">
        <f t="shared" si="2"/>
        <v>0.79100000000000004</v>
      </c>
      <c r="H51" s="7">
        <v>0.71903125000000001</v>
      </c>
      <c r="I51" s="7">
        <v>0.38</v>
      </c>
    </row>
    <row r="52" spans="1:9" ht="15" x14ac:dyDescent="0.25">
      <c r="A52" s="8">
        <f t="shared" si="3"/>
        <v>1945</v>
      </c>
      <c r="B52" s="7">
        <v>0.94</v>
      </c>
      <c r="C52" s="7">
        <v>0.97499999999999998</v>
      </c>
      <c r="D52" s="7">
        <v>0.6</v>
      </c>
      <c r="E52" s="7">
        <v>0.6</v>
      </c>
      <c r="F52" s="7">
        <v>0.67</v>
      </c>
      <c r="G52" s="7">
        <f t="shared" si="2"/>
        <v>0.75700000000000001</v>
      </c>
      <c r="H52" s="7">
        <v>0.71875</v>
      </c>
      <c r="I52" s="7">
        <v>0.82</v>
      </c>
    </row>
    <row r="53" spans="1:9" ht="15" x14ac:dyDescent="0.25">
      <c r="A53" s="8">
        <f t="shared" si="3"/>
        <v>1946</v>
      </c>
      <c r="B53" s="7">
        <v>0.86450000000000005</v>
      </c>
      <c r="C53" s="7">
        <v>0.97499999999999998</v>
      </c>
      <c r="D53" s="7">
        <v>0.9</v>
      </c>
      <c r="E53" s="7">
        <v>0.6</v>
      </c>
      <c r="F53" s="7">
        <v>0.67</v>
      </c>
      <c r="G53" s="7">
        <f t="shared" si="2"/>
        <v>0.80190000000000006</v>
      </c>
      <c r="H53" s="7">
        <v>0.71875</v>
      </c>
      <c r="I53" s="7">
        <v>0.82</v>
      </c>
    </row>
    <row r="54" spans="1:9" ht="15" x14ac:dyDescent="0.25">
      <c r="A54" s="8">
        <f t="shared" si="3"/>
        <v>1947</v>
      </c>
      <c r="B54" s="7">
        <v>0.86450000000000005</v>
      </c>
      <c r="C54" s="7">
        <v>0.97499999999999998</v>
      </c>
      <c r="D54" s="7">
        <v>0.9</v>
      </c>
      <c r="E54" s="7">
        <v>0.72</v>
      </c>
      <c r="F54" s="7">
        <v>0.75</v>
      </c>
      <c r="G54" s="7">
        <f t="shared" si="2"/>
        <v>0.84190000000000009</v>
      </c>
      <c r="H54" s="7">
        <v>0.71812500000000001</v>
      </c>
      <c r="I54" s="7">
        <v>0.95</v>
      </c>
    </row>
    <row r="55" spans="1:9" ht="15" x14ac:dyDescent="0.25">
      <c r="A55" s="8">
        <f t="shared" si="3"/>
        <v>1948</v>
      </c>
      <c r="B55" s="7">
        <v>0.82130000000000003</v>
      </c>
      <c r="C55" s="7">
        <v>0.97499999999999998</v>
      </c>
      <c r="D55" s="7">
        <v>0.9</v>
      </c>
      <c r="E55" s="7">
        <v>0.6</v>
      </c>
      <c r="F55" s="7">
        <v>0.85</v>
      </c>
      <c r="G55" s="7">
        <f t="shared" si="2"/>
        <v>0.82926</v>
      </c>
      <c r="H55" s="7">
        <v>0.72949000000000008</v>
      </c>
      <c r="I55" s="7">
        <v>0.95</v>
      </c>
    </row>
    <row r="56" spans="1:9" ht="15" x14ac:dyDescent="0.25">
      <c r="A56" s="8">
        <f t="shared" si="3"/>
        <v>1949</v>
      </c>
      <c r="B56" s="7">
        <v>0.82130000000000003</v>
      </c>
      <c r="C56" s="7">
        <v>0.97499999999999998</v>
      </c>
      <c r="D56" s="7">
        <v>0.75</v>
      </c>
      <c r="E56" s="7">
        <v>0.6</v>
      </c>
      <c r="F56" s="7">
        <v>0.85</v>
      </c>
      <c r="G56" s="7">
        <f t="shared" si="2"/>
        <v>0.79926000000000008</v>
      </c>
      <c r="H56" s="7">
        <v>0.73036000000000001</v>
      </c>
      <c r="I56" s="7">
        <v>0.93</v>
      </c>
    </row>
    <row r="57" spans="1:9" ht="15" x14ac:dyDescent="0.25">
      <c r="A57" s="8">
        <f t="shared" si="3"/>
        <v>1950</v>
      </c>
      <c r="B57" s="7">
        <v>0.84360000000000002</v>
      </c>
      <c r="C57" s="7">
        <v>0.97499999999999998</v>
      </c>
      <c r="D57" s="7">
        <v>0.75</v>
      </c>
      <c r="E57" s="7">
        <v>0.6</v>
      </c>
      <c r="F57" s="7">
        <v>0.55000000000000004</v>
      </c>
      <c r="G57" s="7">
        <f t="shared" si="2"/>
        <v>0.74372000000000005</v>
      </c>
      <c r="H57" s="7">
        <v>0.72990999999999995</v>
      </c>
      <c r="I57" s="7">
        <v>0.93</v>
      </c>
    </row>
    <row r="58" spans="1:9" ht="15" x14ac:dyDescent="0.25">
      <c r="A58" s="8">
        <f t="shared" si="3"/>
        <v>1951</v>
      </c>
      <c r="B58" s="7">
        <v>0.91</v>
      </c>
      <c r="C58" s="7">
        <v>0.97499999999999998</v>
      </c>
      <c r="D58" s="7">
        <v>0.75</v>
      </c>
      <c r="E58" s="7">
        <v>0.6</v>
      </c>
      <c r="F58" s="7">
        <v>0.55000000000000004</v>
      </c>
      <c r="G58" s="7">
        <f t="shared" si="2"/>
        <v>0.75700000000000001</v>
      </c>
      <c r="H58" s="7">
        <v>0.73057000000000005</v>
      </c>
      <c r="I58" s="7">
        <v>0.68</v>
      </c>
    </row>
    <row r="59" spans="1:9" ht="15" x14ac:dyDescent="0.25">
      <c r="A59" s="8">
        <f t="shared" si="3"/>
        <v>1952</v>
      </c>
      <c r="B59" s="7">
        <v>0.92</v>
      </c>
      <c r="C59" s="7">
        <v>0.97499999999999998</v>
      </c>
      <c r="D59" s="7">
        <v>0.75</v>
      </c>
      <c r="E59" s="7">
        <v>0.6</v>
      </c>
      <c r="F59" s="7">
        <v>0.55000000000000004</v>
      </c>
      <c r="G59" s="7">
        <f t="shared" si="2"/>
        <v>0.75900000000000001</v>
      </c>
      <c r="H59" s="7">
        <v>0.73758999999999997</v>
      </c>
      <c r="I59" s="7">
        <v>0.68</v>
      </c>
    </row>
    <row r="60" spans="1:9" ht="15" x14ac:dyDescent="0.25">
      <c r="A60" s="8">
        <f t="shared" si="3"/>
        <v>1953</v>
      </c>
      <c r="B60" s="7">
        <v>0.92</v>
      </c>
      <c r="C60" s="7">
        <v>0.95</v>
      </c>
      <c r="D60" s="7">
        <v>0.66</v>
      </c>
      <c r="E60" s="7">
        <v>0.6</v>
      </c>
      <c r="F60" s="7">
        <v>0.65</v>
      </c>
      <c r="G60" s="7">
        <f t="shared" si="2"/>
        <v>0.75600000000000001</v>
      </c>
      <c r="H60" s="7">
        <v>0.69452000000000003</v>
      </c>
      <c r="I60" s="7">
        <v>0.68</v>
      </c>
    </row>
    <row r="61" spans="1:9" ht="15" x14ac:dyDescent="0.25">
      <c r="A61" s="8">
        <f t="shared" si="3"/>
        <v>1954</v>
      </c>
      <c r="B61" s="7">
        <v>0.91</v>
      </c>
      <c r="C61" s="7">
        <v>0.95</v>
      </c>
      <c r="D61" s="7">
        <v>0.6</v>
      </c>
      <c r="E61" s="7">
        <v>0.6</v>
      </c>
      <c r="F61" s="7">
        <v>0.65</v>
      </c>
      <c r="G61" s="7">
        <f t="shared" si="2"/>
        <v>0.74199999999999999</v>
      </c>
      <c r="H61" s="7">
        <v>0.69336500000000001</v>
      </c>
      <c r="I61" s="7">
        <v>0.68</v>
      </c>
    </row>
    <row r="62" spans="1:9" ht="15" x14ac:dyDescent="0.25">
      <c r="A62" s="8">
        <f t="shared" si="3"/>
        <v>1955</v>
      </c>
      <c r="B62" s="7">
        <v>0.91</v>
      </c>
      <c r="C62" s="7">
        <v>0.92500000000000004</v>
      </c>
      <c r="D62" s="7">
        <v>0.53</v>
      </c>
      <c r="E62" s="7">
        <v>0.66</v>
      </c>
      <c r="F62" s="7">
        <v>0.65</v>
      </c>
      <c r="G62" s="7">
        <f t="shared" si="2"/>
        <v>0.7350000000000001</v>
      </c>
      <c r="H62" s="7">
        <v>0.69284000000000001</v>
      </c>
      <c r="I62" s="7">
        <v>0.68</v>
      </c>
    </row>
    <row r="63" spans="1:9" ht="15" x14ac:dyDescent="0.25">
      <c r="A63" s="8">
        <f t="shared" si="3"/>
        <v>1956</v>
      </c>
      <c r="B63" s="7">
        <v>0.91</v>
      </c>
      <c r="C63" s="7">
        <v>0.92500000000000004</v>
      </c>
      <c r="D63" s="7">
        <v>0.53</v>
      </c>
      <c r="E63" s="7">
        <v>0.66</v>
      </c>
      <c r="F63" s="7">
        <v>0.65</v>
      </c>
      <c r="G63" s="7">
        <f t="shared" si="2"/>
        <v>0.7350000000000001</v>
      </c>
      <c r="H63" s="7">
        <v>0.69325999999999999</v>
      </c>
      <c r="I63" s="7">
        <v>0.68</v>
      </c>
    </row>
    <row r="64" spans="1:9" ht="15" x14ac:dyDescent="0.25">
      <c r="A64" s="8">
        <f t="shared" si="3"/>
        <v>1957</v>
      </c>
      <c r="B64" s="7">
        <v>0.91</v>
      </c>
      <c r="C64" s="7">
        <v>0.92500000000000004</v>
      </c>
      <c r="D64" s="7">
        <v>0.53</v>
      </c>
      <c r="E64" s="7">
        <v>0.66</v>
      </c>
      <c r="F64" s="7">
        <v>0.7</v>
      </c>
      <c r="G64" s="7">
        <f t="shared" si="2"/>
        <v>0.74500000000000011</v>
      </c>
      <c r="H64" s="7">
        <v>0.69409999999999994</v>
      </c>
      <c r="I64" s="7">
        <v>0.68</v>
      </c>
    </row>
    <row r="65" spans="1:9" ht="15" x14ac:dyDescent="0.25">
      <c r="A65" s="8">
        <f t="shared" si="3"/>
        <v>1958</v>
      </c>
      <c r="B65" s="7">
        <v>0.91</v>
      </c>
      <c r="C65" s="7">
        <v>0.92500000000000004</v>
      </c>
      <c r="D65" s="7">
        <v>0.53</v>
      </c>
      <c r="E65" s="7">
        <v>0.66</v>
      </c>
      <c r="F65" s="7">
        <v>0.7</v>
      </c>
      <c r="G65" s="7">
        <f t="shared" si="2"/>
        <v>0.74500000000000011</v>
      </c>
      <c r="H65" s="7">
        <v>0.69787999999999983</v>
      </c>
      <c r="I65" s="7">
        <v>0.68</v>
      </c>
    </row>
    <row r="66" spans="1:9" ht="15" x14ac:dyDescent="0.25">
      <c r="A66" s="8">
        <f t="shared" si="3"/>
        <v>1959</v>
      </c>
      <c r="B66" s="7">
        <v>0.91</v>
      </c>
      <c r="C66" s="7">
        <v>0.88749999999999996</v>
      </c>
      <c r="D66" s="7">
        <v>0.53</v>
      </c>
      <c r="E66" s="7">
        <v>0.66</v>
      </c>
      <c r="F66" s="7">
        <v>0.7</v>
      </c>
      <c r="G66" s="7">
        <f t="shared" si="2"/>
        <v>0.73750000000000004</v>
      </c>
      <c r="H66" s="7">
        <v>0.69969999999999999</v>
      </c>
      <c r="I66" s="7">
        <v>0.7</v>
      </c>
    </row>
    <row r="67" spans="1:9" ht="15" x14ac:dyDescent="0.25">
      <c r="A67" s="8">
        <f t="shared" si="3"/>
        <v>1960</v>
      </c>
      <c r="B67" s="7">
        <v>0.91</v>
      </c>
      <c r="C67" s="7">
        <v>0.88749999999999996</v>
      </c>
      <c r="D67" s="7">
        <v>0.53</v>
      </c>
      <c r="E67" s="7">
        <v>0.66</v>
      </c>
      <c r="F67" s="7">
        <v>0.7</v>
      </c>
      <c r="G67" s="7">
        <f t="shared" si="2"/>
        <v>0.73750000000000004</v>
      </c>
      <c r="H67" s="7">
        <v>0.70120500000000008</v>
      </c>
      <c r="I67" s="7">
        <v>0.7</v>
      </c>
    </row>
    <row r="68" spans="1:9" ht="15" x14ac:dyDescent="0.25">
      <c r="A68" s="8">
        <f t="shared" si="3"/>
        <v>1961</v>
      </c>
      <c r="B68" s="7">
        <v>0.91</v>
      </c>
      <c r="C68" s="7">
        <v>0.88749999999999996</v>
      </c>
      <c r="D68" s="7">
        <v>0.53</v>
      </c>
      <c r="E68" s="7">
        <v>0.63</v>
      </c>
      <c r="F68" s="7">
        <v>0.7</v>
      </c>
      <c r="G68" s="7">
        <f t="shared" si="2"/>
        <v>0.73149999999999993</v>
      </c>
      <c r="H68" s="7">
        <v>0.70250000000000001</v>
      </c>
      <c r="I68" s="7">
        <v>0.7</v>
      </c>
    </row>
    <row r="69" spans="1:9" ht="15" x14ac:dyDescent="0.25">
      <c r="A69" s="8">
        <f t="shared" si="3"/>
        <v>1962</v>
      </c>
      <c r="B69" s="7">
        <v>0.91</v>
      </c>
      <c r="C69" s="7">
        <v>0.88749999999999996</v>
      </c>
      <c r="D69" s="7">
        <v>0.53</v>
      </c>
      <c r="E69" s="7">
        <v>0.63</v>
      </c>
      <c r="F69" s="7">
        <v>0.75</v>
      </c>
      <c r="G69" s="7">
        <f t="shared" si="2"/>
        <v>0.74149999999999994</v>
      </c>
      <c r="H69" s="7">
        <v>0.70334000000000008</v>
      </c>
      <c r="I69" s="7">
        <v>0.85</v>
      </c>
    </row>
    <row r="70" spans="1:9" ht="15" x14ac:dyDescent="0.25">
      <c r="A70" s="8">
        <f t="shared" si="3"/>
        <v>1963</v>
      </c>
      <c r="B70" s="7">
        <v>0.91</v>
      </c>
      <c r="C70" s="7">
        <v>0.88749999999999996</v>
      </c>
      <c r="D70" s="7">
        <v>0.53</v>
      </c>
      <c r="E70" s="7">
        <v>0.64575000000000005</v>
      </c>
      <c r="F70" s="7">
        <v>0.75</v>
      </c>
      <c r="G70" s="7">
        <f t="shared" si="2"/>
        <v>0.74464999999999992</v>
      </c>
      <c r="H70" s="7">
        <v>0.70411000000000001</v>
      </c>
      <c r="I70" s="7">
        <v>0.85</v>
      </c>
    </row>
    <row r="71" spans="1:9" ht="15" x14ac:dyDescent="0.25">
      <c r="A71" s="8">
        <f t="shared" si="3"/>
        <v>1964</v>
      </c>
      <c r="B71" s="7">
        <v>0.77</v>
      </c>
      <c r="C71" s="7">
        <v>0.88749999999999996</v>
      </c>
      <c r="D71" s="7">
        <v>0.53</v>
      </c>
      <c r="E71" s="7">
        <v>0.63</v>
      </c>
      <c r="F71" s="7">
        <v>0.75</v>
      </c>
      <c r="G71" s="7">
        <f t="shared" ref="G71:G102" si="4">AVERAGE(B71:F71)</f>
        <v>0.71350000000000002</v>
      </c>
      <c r="H71" s="7">
        <v>0.7077500000000001</v>
      </c>
      <c r="I71" s="7">
        <v>0.85</v>
      </c>
    </row>
    <row r="72" spans="1:9" ht="15" x14ac:dyDescent="0.25">
      <c r="A72" s="8">
        <f t="shared" ref="A72:A103" si="5">A71+1</f>
        <v>1965</v>
      </c>
      <c r="B72" s="7">
        <v>0.7</v>
      </c>
      <c r="C72" s="7">
        <v>0.91249999999999998</v>
      </c>
      <c r="D72" s="7">
        <v>0.53</v>
      </c>
      <c r="E72" s="7">
        <v>0.63</v>
      </c>
      <c r="F72" s="7">
        <v>0.75</v>
      </c>
      <c r="G72" s="7">
        <f t="shared" si="4"/>
        <v>0.70450000000000002</v>
      </c>
      <c r="H72" s="7">
        <v>0.71037499999999998</v>
      </c>
      <c r="I72" s="7">
        <v>0.9</v>
      </c>
    </row>
    <row r="73" spans="1:9" ht="15" x14ac:dyDescent="0.25">
      <c r="A73" s="8">
        <f t="shared" si="5"/>
        <v>1966</v>
      </c>
      <c r="B73" s="7">
        <v>0.7</v>
      </c>
      <c r="C73" s="7">
        <v>0.91249999999999998</v>
      </c>
      <c r="D73" s="7">
        <v>0.53</v>
      </c>
      <c r="E73" s="7">
        <v>0.65</v>
      </c>
      <c r="F73" s="7">
        <v>0.75</v>
      </c>
      <c r="G73" s="7">
        <f t="shared" si="4"/>
        <v>0.70850000000000002</v>
      </c>
      <c r="H73" s="7">
        <v>0.71401499999999996</v>
      </c>
      <c r="I73" s="7">
        <v>0.9</v>
      </c>
    </row>
    <row r="74" spans="1:9" ht="15" x14ac:dyDescent="0.25">
      <c r="A74" s="8">
        <f t="shared" si="5"/>
        <v>1967</v>
      </c>
      <c r="B74" s="7">
        <v>0.7</v>
      </c>
      <c r="C74" s="7">
        <v>0.91249999999999998</v>
      </c>
      <c r="D74" s="7">
        <v>0.53</v>
      </c>
      <c r="E74" s="7">
        <v>0.66</v>
      </c>
      <c r="F74" s="7">
        <v>0.75</v>
      </c>
      <c r="G74" s="7">
        <f t="shared" si="4"/>
        <v>0.71050000000000002</v>
      </c>
      <c r="H74" s="7">
        <v>0.71548499999999993</v>
      </c>
      <c r="I74" s="7">
        <v>0.9</v>
      </c>
    </row>
    <row r="75" spans="1:9" ht="15" x14ac:dyDescent="0.25">
      <c r="A75" s="8">
        <f t="shared" si="5"/>
        <v>1968</v>
      </c>
      <c r="B75" s="7">
        <v>0.75249999999999995</v>
      </c>
      <c r="C75" s="7">
        <v>0.91249999999999998</v>
      </c>
      <c r="D75" s="7">
        <v>0.53</v>
      </c>
      <c r="E75" s="7">
        <v>0.66</v>
      </c>
      <c r="F75" s="7">
        <v>0.75</v>
      </c>
      <c r="G75" s="7">
        <f t="shared" si="4"/>
        <v>0.72100000000000009</v>
      </c>
      <c r="H75" s="7">
        <v>0.71768999999999994</v>
      </c>
      <c r="I75" s="7">
        <v>0.9</v>
      </c>
    </row>
    <row r="76" spans="1:9" ht="15" x14ac:dyDescent="0.25">
      <c r="A76" s="8">
        <f t="shared" si="5"/>
        <v>1969</v>
      </c>
      <c r="B76" s="7">
        <v>0.77</v>
      </c>
      <c r="C76" s="7">
        <v>0.91249999999999998</v>
      </c>
      <c r="D76" s="7">
        <v>0.53</v>
      </c>
      <c r="E76" s="7">
        <v>0.64499999999999991</v>
      </c>
      <c r="F76" s="7">
        <v>0.75</v>
      </c>
      <c r="G76" s="7">
        <f t="shared" si="4"/>
        <v>0.72150000000000003</v>
      </c>
      <c r="H76" s="7">
        <v>0.72084000000000004</v>
      </c>
      <c r="I76" s="7">
        <v>0.9</v>
      </c>
    </row>
    <row r="77" spans="1:9" ht="15" x14ac:dyDescent="0.25">
      <c r="A77" s="8">
        <f t="shared" si="5"/>
        <v>1970</v>
      </c>
      <c r="B77" s="7">
        <v>0.71750000000000003</v>
      </c>
      <c r="C77" s="7">
        <v>0.91249999999999998</v>
      </c>
      <c r="D77" s="7">
        <v>0.53</v>
      </c>
      <c r="E77" s="7">
        <v>0.61799999999999999</v>
      </c>
      <c r="F77" s="7">
        <v>0.75</v>
      </c>
      <c r="G77" s="7">
        <f t="shared" si="4"/>
        <v>0.7056</v>
      </c>
      <c r="H77" s="7">
        <v>0.72349999999999992</v>
      </c>
      <c r="I77" s="7">
        <v>0.9</v>
      </c>
    </row>
    <row r="78" spans="1:9" ht="15" x14ac:dyDescent="0.25">
      <c r="A78" s="8">
        <f t="shared" si="5"/>
        <v>1971</v>
      </c>
      <c r="B78" s="7">
        <v>0.7</v>
      </c>
      <c r="C78" s="7">
        <v>0.88749999999999996</v>
      </c>
      <c r="D78" s="7">
        <v>0.53</v>
      </c>
      <c r="E78" s="7">
        <v>0.61199999999999999</v>
      </c>
      <c r="F78" s="7">
        <v>0.75</v>
      </c>
      <c r="G78" s="7">
        <f t="shared" si="4"/>
        <v>0.69589999999999996</v>
      </c>
      <c r="H78" s="7">
        <v>0.76539999999999997</v>
      </c>
      <c r="I78" s="7">
        <v>0.9</v>
      </c>
    </row>
    <row r="79" spans="1:9" ht="15" x14ac:dyDescent="0.25">
      <c r="A79" s="8">
        <f t="shared" si="5"/>
        <v>1972</v>
      </c>
      <c r="B79" s="7">
        <v>0.7</v>
      </c>
      <c r="C79" s="7">
        <v>0.88749999999999996</v>
      </c>
      <c r="D79" s="7">
        <v>0.53</v>
      </c>
      <c r="E79" s="7">
        <v>0.6</v>
      </c>
      <c r="F79" s="7">
        <v>0.75</v>
      </c>
      <c r="G79" s="7">
        <f t="shared" si="4"/>
        <v>0.69350000000000001</v>
      </c>
      <c r="H79" s="7">
        <v>0.77789999999999992</v>
      </c>
      <c r="I79" s="7">
        <v>0.72</v>
      </c>
    </row>
    <row r="80" spans="1:9" ht="15" x14ac:dyDescent="0.25">
      <c r="A80" s="8">
        <f t="shared" si="5"/>
        <v>1973</v>
      </c>
      <c r="B80" s="7">
        <v>0.7</v>
      </c>
      <c r="C80" s="7">
        <v>0.9</v>
      </c>
      <c r="D80" s="7">
        <v>0.53</v>
      </c>
      <c r="E80" s="7">
        <v>0.6</v>
      </c>
      <c r="F80" s="7">
        <v>0.75</v>
      </c>
      <c r="G80" s="7">
        <f t="shared" si="4"/>
        <v>0.69599999999999995</v>
      </c>
      <c r="H80" s="7">
        <v>0.77939999999999998</v>
      </c>
      <c r="I80" s="7">
        <v>0.72</v>
      </c>
    </row>
    <row r="81" spans="1:9" ht="15" x14ac:dyDescent="0.25">
      <c r="A81" s="8">
        <f t="shared" si="5"/>
        <v>1974</v>
      </c>
      <c r="B81" s="7">
        <v>0.7</v>
      </c>
      <c r="C81" s="7">
        <v>0.98</v>
      </c>
      <c r="D81" s="7">
        <v>0.53</v>
      </c>
      <c r="E81" s="7">
        <v>0.6</v>
      </c>
      <c r="F81" s="7">
        <v>0.75</v>
      </c>
      <c r="G81" s="7">
        <f t="shared" si="4"/>
        <v>0.71199999999999997</v>
      </c>
      <c r="H81" s="7">
        <v>0.78029999999999999</v>
      </c>
      <c r="I81" s="7">
        <v>0.72</v>
      </c>
    </row>
    <row r="82" spans="1:9" ht="15" x14ac:dyDescent="0.25">
      <c r="A82" s="8">
        <f t="shared" si="5"/>
        <v>1975</v>
      </c>
      <c r="B82" s="7">
        <v>0.7</v>
      </c>
      <c r="C82" s="7">
        <v>0.98</v>
      </c>
      <c r="D82" s="7">
        <v>0.56000000000000005</v>
      </c>
      <c r="E82" s="7">
        <v>0.6</v>
      </c>
      <c r="F82" s="7">
        <v>0.75</v>
      </c>
      <c r="G82" s="7">
        <f t="shared" si="4"/>
        <v>0.71800000000000008</v>
      </c>
      <c r="H82" s="7">
        <v>0.81230000000000002</v>
      </c>
      <c r="I82" s="7">
        <v>0.72</v>
      </c>
    </row>
    <row r="83" spans="1:9" ht="15" x14ac:dyDescent="0.25">
      <c r="A83" s="8">
        <f t="shared" si="5"/>
        <v>1976</v>
      </c>
      <c r="B83" s="7">
        <v>0.7</v>
      </c>
      <c r="C83" s="7">
        <v>0.98</v>
      </c>
      <c r="D83" s="7">
        <v>0.56000000000000005</v>
      </c>
      <c r="E83" s="7">
        <v>0.6</v>
      </c>
      <c r="F83" s="7">
        <v>0.75</v>
      </c>
      <c r="G83" s="7">
        <f t="shared" si="4"/>
        <v>0.71800000000000008</v>
      </c>
      <c r="H83" s="7">
        <v>0.83150000000000002</v>
      </c>
      <c r="I83" s="7">
        <v>0.72</v>
      </c>
    </row>
    <row r="84" spans="1:9" ht="15" x14ac:dyDescent="0.25">
      <c r="A84" s="8">
        <f t="shared" si="5"/>
        <v>1977</v>
      </c>
      <c r="B84" s="7">
        <v>0.7</v>
      </c>
      <c r="C84" s="7">
        <v>0.98</v>
      </c>
      <c r="D84" s="7">
        <v>0.56000000000000005</v>
      </c>
      <c r="E84" s="7">
        <v>0.6</v>
      </c>
      <c r="F84" s="7">
        <v>0.75</v>
      </c>
      <c r="G84" s="7">
        <f t="shared" si="4"/>
        <v>0.71800000000000008</v>
      </c>
      <c r="H84" s="7">
        <v>0.84849999999999992</v>
      </c>
      <c r="I84" s="7">
        <v>0.72</v>
      </c>
    </row>
    <row r="85" spans="1:9" ht="15" x14ac:dyDescent="0.25">
      <c r="A85" s="8">
        <f t="shared" si="5"/>
        <v>1978</v>
      </c>
      <c r="B85" s="7">
        <v>0.7</v>
      </c>
      <c r="C85" s="7">
        <v>0.98</v>
      </c>
      <c r="D85" s="7">
        <v>0.56000000000000005</v>
      </c>
      <c r="E85" s="7">
        <v>0.6</v>
      </c>
      <c r="F85" s="7">
        <v>0.75</v>
      </c>
      <c r="G85" s="7">
        <f t="shared" si="4"/>
        <v>0.71800000000000008</v>
      </c>
      <c r="H85" s="7">
        <v>0.86710000000000009</v>
      </c>
      <c r="I85" s="7">
        <v>0.72</v>
      </c>
    </row>
    <row r="86" spans="1:9" ht="15" x14ac:dyDescent="0.25">
      <c r="A86" s="8">
        <f t="shared" si="5"/>
        <v>1979</v>
      </c>
      <c r="B86" s="7">
        <v>0.7</v>
      </c>
      <c r="C86" s="7">
        <v>0.75</v>
      </c>
      <c r="D86" s="7">
        <v>0.56000000000000005</v>
      </c>
      <c r="E86" s="7">
        <v>0.6</v>
      </c>
      <c r="F86" s="7">
        <v>0.75</v>
      </c>
      <c r="G86" s="7">
        <f t="shared" si="4"/>
        <v>0.67199999999999993</v>
      </c>
      <c r="H86" s="7">
        <v>0.87019999999999997</v>
      </c>
      <c r="I86" s="7">
        <v>0.72</v>
      </c>
    </row>
    <row r="87" spans="1:9" ht="15" x14ac:dyDescent="0.25">
      <c r="A87" s="8">
        <f t="shared" si="5"/>
        <v>1980</v>
      </c>
      <c r="B87" s="7">
        <v>0.7</v>
      </c>
      <c r="C87" s="7">
        <v>0.75</v>
      </c>
      <c r="D87" s="7">
        <v>0.56000000000000005</v>
      </c>
      <c r="E87" s="7">
        <v>0.66</v>
      </c>
      <c r="F87" s="7">
        <v>0.75</v>
      </c>
      <c r="G87" s="7">
        <f t="shared" si="4"/>
        <v>0.68399999999999994</v>
      </c>
      <c r="H87" s="7">
        <v>0.85</v>
      </c>
      <c r="I87" s="7">
        <v>0.72</v>
      </c>
    </row>
    <row r="88" spans="1:9" ht="15" x14ac:dyDescent="0.25">
      <c r="A88" s="8">
        <f t="shared" si="5"/>
        <v>1981</v>
      </c>
      <c r="B88" s="7">
        <v>0.69130000000000003</v>
      </c>
      <c r="C88" s="7">
        <v>0.75</v>
      </c>
      <c r="D88" s="7">
        <v>0.56000000000000005</v>
      </c>
      <c r="E88" s="7">
        <v>0.66</v>
      </c>
      <c r="F88" s="7">
        <v>0.75</v>
      </c>
      <c r="G88" s="7">
        <f t="shared" si="4"/>
        <v>0.68226000000000009</v>
      </c>
      <c r="H88" s="7">
        <v>0.85</v>
      </c>
      <c r="I88" s="7">
        <v>0.72</v>
      </c>
    </row>
    <row r="89" spans="1:9" ht="15" x14ac:dyDescent="0.25">
      <c r="A89" s="8">
        <f t="shared" si="5"/>
        <v>1982</v>
      </c>
      <c r="B89" s="7">
        <v>0.5</v>
      </c>
      <c r="C89" s="7">
        <v>0.75</v>
      </c>
      <c r="D89" s="7">
        <v>0.56000000000000005</v>
      </c>
      <c r="E89" s="7">
        <v>0.69550000000000012</v>
      </c>
      <c r="F89" s="7">
        <v>0.75</v>
      </c>
      <c r="G89" s="7">
        <f t="shared" si="4"/>
        <v>0.65110000000000001</v>
      </c>
      <c r="H89" s="7">
        <v>0.85</v>
      </c>
      <c r="I89" s="7">
        <v>0.72</v>
      </c>
    </row>
    <row r="90" spans="1:9" ht="15" x14ac:dyDescent="0.25">
      <c r="A90" s="8">
        <f t="shared" si="5"/>
        <v>1983</v>
      </c>
      <c r="B90" s="7">
        <v>0.5</v>
      </c>
      <c r="C90" s="7">
        <v>0.75</v>
      </c>
      <c r="D90" s="7">
        <v>0.56000000000000005</v>
      </c>
      <c r="E90" s="7">
        <v>0.70200000000000007</v>
      </c>
      <c r="F90" s="7">
        <v>0.75</v>
      </c>
      <c r="G90" s="7">
        <f t="shared" si="4"/>
        <v>0.65239999999999998</v>
      </c>
      <c r="H90" s="7">
        <v>0.84</v>
      </c>
      <c r="I90" s="7">
        <v>0.72</v>
      </c>
    </row>
    <row r="91" spans="1:9" ht="15" x14ac:dyDescent="0.25">
      <c r="A91" s="8">
        <f t="shared" si="5"/>
        <v>1984</v>
      </c>
      <c r="B91" s="7">
        <v>0.5</v>
      </c>
      <c r="C91" s="7">
        <v>0.6</v>
      </c>
      <c r="D91" s="7">
        <v>0.56000000000000005</v>
      </c>
      <c r="E91" s="7">
        <v>0.6695000000000001</v>
      </c>
      <c r="F91" s="7">
        <v>0.7</v>
      </c>
      <c r="G91" s="7">
        <f t="shared" si="4"/>
        <v>0.60590000000000011</v>
      </c>
      <c r="H91" s="7">
        <v>0.82</v>
      </c>
      <c r="I91" s="7">
        <v>0.65</v>
      </c>
    </row>
    <row r="92" spans="1:9" ht="15" x14ac:dyDescent="0.25">
      <c r="A92" s="8">
        <f t="shared" si="5"/>
        <v>1985</v>
      </c>
      <c r="B92" s="7">
        <v>0.5</v>
      </c>
      <c r="C92" s="7">
        <v>0.6</v>
      </c>
      <c r="D92" s="7">
        <v>0.56000000000000005</v>
      </c>
      <c r="E92" s="7">
        <v>0.65</v>
      </c>
      <c r="F92" s="7">
        <v>0.7</v>
      </c>
      <c r="G92" s="7">
        <f t="shared" si="4"/>
        <v>0.60199999999999998</v>
      </c>
      <c r="H92" s="7">
        <v>0.8</v>
      </c>
      <c r="I92" s="7">
        <v>0.65</v>
      </c>
    </row>
    <row r="93" spans="1:9" ht="15" x14ac:dyDescent="0.25">
      <c r="A93" s="8">
        <f t="shared" si="5"/>
        <v>1986</v>
      </c>
      <c r="B93" s="7">
        <v>0.5</v>
      </c>
      <c r="C93" s="7">
        <v>0.6</v>
      </c>
      <c r="D93" s="7">
        <v>0.56000000000000005</v>
      </c>
      <c r="E93" s="7">
        <v>0.57999999999999996</v>
      </c>
      <c r="F93" s="7">
        <v>0.7</v>
      </c>
      <c r="G93" s="7">
        <f t="shared" si="4"/>
        <v>0.58800000000000008</v>
      </c>
      <c r="H93" s="7">
        <v>0.8034</v>
      </c>
      <c r="I93" s="7">
        <v>0.65</v>
      </c>
    </row>
    <row r="94" spans="1:9" ht="15" x14ac:dyDescent="0.25">
      <c r="A94" s="8">
        <f t="shared" si="5"/>
        <v>1987</v>
      </c>
      <c r="B94" s="7">
        <v>0.38500000000000001</v>
      </c>
      <c r="C94" s="7">
        <v>0.6</v>
      </c>
      <c r="D94" s="7">
        <v>0.56000000000000005</v>
      </c>
      <c r="E94" s="7">
        <v>0.56799999999999995</v>
      </c>
      <c r="F94" s="7">
        <v>0.6</v>
      </c>
      <c r="G94" s="7">
        <f t="shared" si="4"/>
        <v>0.54259999999999997</v>
      </c>
      <c r="H94" s="7">
        <v>0.77439999999999998</v>
      </c>
      <c r="I94" s="7">
        <v>0.62</v>
      </c>
    </row>
    <row r="95" spans="1:9" ht="15" x14ac:dyDescent="0.25">
      <c r="A95" s="8">
        <f t="shared" si="5"/>
        <v>1988</v>
      </c>
      <c r="B95" s="7">
        <v>0.28000000000000003</v>
      </c>
      <c r="C95" s="7">
        <v>0.4</v>
      </c>
      <c r="D95" s="7">
        <v>0.56000000000000005</v>
      </c>
      <c r="E95" s="7">
        <v>0.56799999999999995</v>
      </c>
      <c r="F95" s="7">
        <v>0.6</v>
      </c>
      <c r="G95" s="7">
        <f t="shared" si="4"/>
        <v>0.48160000000000008</v>
      </c>
      <c r="H95" s="7">
        <v>0.75560000000000005</v>
      </c>
      <c r="I95" s="7">
        <v>0.62</v>
      </c>
    </row>
    <row r="96" spans="1:9" ht="15" x14ac:dyDescent="0.25">
      <c r="A96" s="8">
        <f t="shared" si="5"/>
        <v>1989</v>
      </c>
      <c r="B96" s="7">
        <v>0.28000000000000003</v>
      </c>
      <c r="C96" s="7">
        <v>0.4</v>
      </c>
      <c r="D96" s="7">
        <v>0.56000000000000005</v>
      </c>
      <c r="E96" s="7">
        <v>0.56799999999999995</v>
      </c>
      <c r="F96" s="7">
        <v>0.6</v>
      </c>
      <c r="G96" s="7">
        <f t="shared" si="4"/>
        <v>0.48160000000000008</v>
      </c>
      <c r="H96" s="7">
        <v>0.72799999999999998</v>
      </c>
      <c r="I96" s="7">
        <v>0.5</v>
      </c>
    </row>
    <row r="97" spans="1:9" ht="15" x14ac:dyDescent="0.25">
      <c r="A97" s="8">
        <f t="shared" si="5"/>
        <v>1990</v>
      </c>
      <c r="B97" s="7">
        <v>0.28000000000000003</v>
      </c>
      <c r="C97" s="7">
        <v>0.4</v>
      </c>
      <c r="D97" s="7">
        <v>0.53</v>
      </c>
      <c r="E97" s="7">
        <v>0.56799999999999995</v>
      </c>
      <c r="F97" s="7">
        <v>0.5</v>
      </c>
      <c r="G97" s="7">
        <f t="shared" si="4"/>
        <v>0.4556</v>
      </c>
      <c r="H97" s="7">
        <v>0.66159999999999997</v>
      </c>
      <c r="I97" s="7">
        <v>0.5</v>
      </c>
    </row>
    <row r="98" spans="1:9" ht="15" x14ac:dyDescent="0.25">
      <c r="A98" s="8">
        <f t="shared" si="5"/>
        <v>1991</v>
      </c>
      <c r="B98" s="7">
        <v>0.31</v>
      </c>
      <c r="C98" s="7">
        <v>0.4</v>
      </c>
      <c r="D98" s="7">
        <v>0.53</v>
      </c>
      <c r="E98" s="7">
        <v>0.57899999999999996</v>
      </c>
      <c r="F98" s="7">
        <v>0.5</v>
      </c>
      <c r="G98" s="7">
        <f t="shared" si="4"/>
        <v>0.46379999999999999</v>
      </c>
      <c r="H98" s="7">
        <v>0.51149999999999995</v>
      </c>
      <c r="I98" s="7">
        <v>0.5</v>
      </c>
    </row>
    <row r="99" spans="1:9" ht="15" x14ac:dyDescent="0.25">
      <c r="A99" s="8">
        <f t="shared" si="5"/>
        <v>1992</v>
      </c>
      <c r="B99" s="7">
        <v>0.31</v>
      </c>
      <c r="C99" s="7">
        <v>0.4</v>
      </c>
      <c r="D99" s="7">
        <v>0.53</v>
      </c>
      <c r="E99" s="7">
        <v>0.57899999999999996</v>
      </c>
      <c r="F99" s="7">
        <v>0.5</v>
      </c>
      <c r="G99" s="7">
        <f t="shared" si="4"/>
        <v>0.46379999999999999</v>
      </c>
      <c r="H99" s="7">
        <v>0.51039999999999996</v>
      </c>
      <c r="I99" s="7">
        <v>0.51</v>
      </c>
    </row>
    <row r="100" spans="1:9" ht="15" x14ac:dyDescent="0.25">
      <c r="A100" s="8">
        <f t="shared" si="5"/>
        <v>1993</v>
      </c>
      <c r="B100" s="7">
        <v>0.39600000000000002</v>
      </c>
      <c r="C100" s="7">
        <v>0.4</v>
      </c>
      <c r="D100" s="7">
        <v>0.53</v>
      </c>
      <c r="E100" s="7">
        <v>0.59199999999999997</v>
      </c>
      <c r="F100" s="7">
        <v>0.5</v>
      </c>
      <c r="G100" s="7">
        <f t="shared" si="4"/>
        <v>0.48360000000000003</v>
      </c>
      <c r="H100" s="7">
        <v>0.51039999999999996</v>
      </c>
      <c r="I100" s="7">
        <v>0.51</v>
      </c>
    </row>
    <row r="101" spans="1:9" ht="15" x14ac:dyDescent="0.25">
      <c r="A101" s="8">
        <f t="shared" si="5"/>
        <v>1994</v>
      </c>
      <c r="B101" s="7">
        <v>0.39600000000000002</v>
      </c>
      <c r="C101" s="7">
        <v>0.4</v>
      </c>
      <c r="D101" s="7">
        <v>0.53</v>
      </c>
      <c r="E101" s="7">
        <v>0.59199999999999997</v>
      </c>
      <c r="F101" s="7">
        <v>0.5</v>
      </c>
      <c r="G101" s="7">
        <f t="shared" si="4"/>
        <v>0.48360000000000003</v>
      </c>
      <c r="H101" s="7">
        <v>0.51049999999999995</v>
      </c>
      <c r="I101" s="7">
        <v>0.51</v>
      </c>
    </row>
    <row r="102" spans="1:9" ht="15" x14ac:dyDescent="0.25">
      <c r="A102" s="8">
        <f t="shared" si="5"/>
        <v>1995</v>
      </c>
      <c r="B102" s="7">
        <v>0.39600000000000002</v>
      </c>
      <c r="C102" s="7">
        <v>0.4</v>
      </c>
      <c r="D102" s="7">
        <v>0.53</v>
      </c>
      <c r="E102" s="7">
        <v>0.59199999999999997</v>
      </c>
      <c r="F102" s="7">
        <v>0.5</v>
      </c>
      <c r="G102" s="7">
        <f t="shared" si="4"/>
        <v>0.48360000000000003</v>
      </c>
      <c r="H102" s="7">
        <v>0.56499999999999995</v>
      </c>
      <c r="I102" s="7">
        <v>0.51</v>
      </c>
    </row>
    <row r="103" spans="1:9" ht="15" x14ac:dyDescent="0.25">
      <c r="A103" s="8">
        <f t="shared" si="5"/>
        <v>1996</v>
      </c>
      <c r="B103" s="7">
        <v>0.39600000000000002</v>
      </c>
      <c r="C103" s="7">
        <v>0.4</v>
      </c>
      <c r="D103" s="7">
        <v>0.53</v>
      </c>
      <c r="E103" s="7">
        <v>0.57900000000000007</v>
      </c>
      <c r="F103" s="7">
        <v>0.5</v>
      </c>
      <c r="G103" s="7">
        <f t="shared" ref="G103:G125" si="6">AVERAGE(B103:F103)</f>
        <v>0.48100000000000004</v>
      </c>
      <c r="H103" s="7">
        <v>0.5665</v>
      </c>
      <c r="I103" s="7">
        <v>0.51</v>
      </c>
    </row>
    <row r="104" spans="1:9" ht="15" x14ac:dyDescent="0.25">
      <c r="A104" s="8">
        <f t="shared" ref="A104:A119" si="7">A103+1</f>
        <v>1997</v>
      </c>
      <c r="B104" s="7">
        <v>0.39600000000000002</v>
      </c>
      <c r="C104" s="7">
        <v>0.4</v>
      </c>
      <c r="D104" s="7">
        <v>0.53</v>
      </c>
      <c r="E104" s="7">
        <v>0.57900000000000007</v>
      </c>
      <c r="F104" s="7">
        <v>0.5</v>
      </c>
      <c r="G104" s="7">
        <f t="shared" si="6"/>
        <v>0.48100000000000004</v>
      </c>
      <c r="H104" s="7">
        <v>0.56659999999999999</v>
      </c>
      <c r="I104" s="7">
        <v>0.51</v>
      </c>
    </row>
    <row r="105" spans="1:9" ht="15" x14ac:dyDescent="0.25">
      <c r="A105" s="8">
        <f t="shared" si="7"/>
        <v>1998</v>
      </c>
      <c r="B105" s="7">
        <v>0.39600000000000002</v>
      </c>
      <c r="C105" s="7">
        <v>0.4</v>
      </c>
      <c r="D105" s="7">
        <v>0.53</v>
      </c>
      <c r="E105" s="7">
        <v>0.62</v>
      </c>
      <c r="F105" s="7">
        <v>0.5</v>
      </c>
      <c r="G105" s="7">
        <f t="shared" si="6"/>
        <v>0.48920000000000002</v>
      </c>
      <c r="H105" s="7">
        <v>0.5665</v>
      </c>
      <c r="I105" s="7">
        <v>0.45500000000000002</v>
      </c>
    </row>
    <row r="106" spans="1:9" ht="15" x14ac:dyDescent="0.25">
      <c r="A106" s="8">
        <f t="shared" si="7"/>
        <v>1999</v>
      </c>
      <c r="B106" s="7">
        <v>0.39600000000000002</v>
      </c>
      <c r="C106" s="7">
        <v>0.4</v>
      </c>
      <c r="D106" s="7">
        <v>0.53</v>
      </c>
      <c r="E106" s="7">
        <v>0.62</v>
      </c>
      <c r="F106" s="7">
        <v>0.37</v>
      </c>
      <c r="G106" s="7">
        <f t="shared" si="6"/>
        <v>0.46320000000000006</v>
      </c>
      <c r="H106" s="7">
        <v>0.56480000000000008</v>
      </c>
      <c r="I106" s="7">
        <v>0.45500000000000002</v>
      </c>
    </row>
    <row r="107" spans="1:9" ht="15" x14ac:dyDescent="0.25">
      <c r="A107" s="8">
        <f t="shared" si="7"/>
        <v>2000</v>
      </c>
      <c r="B107" s="7">
        <v>0.39600000000000002</v>
      </c>
      <c r="C107" s="7">
        <v>0.4</v>
      </c>
      <c r="D107" s="7">
        <v>0.51</v>
      </c>
      <c r="E107" s="7">
        <v>0.61249999999999993</v>
      </c>
      <c r="F107" s="7">
        <v>0.37</v>
      </c>
      <c r="G107" s="7">
        <f t="shared" si="6"/>
        <v>0.4577</v>
      </c>
      <c r="H107" s="7">
        <v>0.55379999999999996</v>
      </c>
      <c r="I107" s="7">
        <v>0.45500000000000002</v>
      </c>
    </row>
    <row r="108" spans="1:9" ht="15" x14ac:dyDescent="0.25">
      <c r="A108" s="8">
        <f t="shared" si="7"/>
        <v>2001</v>
      </c>
      <c r="B108" s="7">
        <v>0.38600000000000001</v>
      </c>
      <c r="C108" s="7">
        <v>0.4</v>
      </c>
      <c r="D108" s="7">
        <v>0.48499999999999999</v>
      </c>
      <c r="E108" s="7">
        <v>0.60749999999999993</v>
      </c>
      <c r="F108" s="7">
        <v>0.37</v>
      </c>
      <c r="G108" s="7">
        <f t="shared" si="6"/>
        <v>0.44969999999999999</v>
      </c>
      <c r="H108" s="7">
        <v>0.55530000000000002</v>
      </c>
      <c r="I108" s="7">
        <v>0.45</v>
      </c>
    </row>
    <row r="109" spans="1:9" ht="15" x14ac:dyDescent="0.25">
      <c r="A109" s="8">
        <f t="shared" si="7"/>
        <v>2002</v>
      </c>
      <c r="B109" s="7">
        <v>0.38600000000000001</v>
      </c>
      <c r="C109" s="7">
        <v>0.4</v>
      </c>
      <c r="D109" s="7">
        <v>0.48499999999999999</v>
      </c>
      <c r="E109" s="7">
        <v>0.57579999999999998</v>
      </c>
      <c r="F109" s="7">
        <v>0.37</v>
      </c>
      <c r="G109" s="7">
        <f t="shared" si="6"/>
        <v>0.44336000000000003</v>
      </c>
      <c r="H109" s="7">
        <v>0.55519999999999992</v>
      </c>
      <c r="I109" s="7">
        <v>0.45</v>
      </c>
    </row>
    <row r="110" spans="1:9" ht="15" x14ac:dyDescent="0.25">
      <c r="A110" s="8">
        <f t="shared" si="7"/>
        <v>2003</v>
      </c>
      <c r="B110" s="7">
        <v>0.35</v>
      </c>
      <c r="C110" s="7">
        <v>0.4</v>
      </c>
      <c r="D110" s="7">
        <v>0.48499999999999999</v>
      </c>
      <c r="E110" s="7">
        <v>0.56089999999999995</v>
      </c>
      <c r="F110" s="7">
        <v>0.37</v>
      </c>
      <c r="G110" s="7">
        <f t="shared" si="6"/>
        <v>0.43317999999999995</v>
      </c>
      <c r="H110" s="7">
        <v>0.56169999999999998</v>
      </c>
      <c r="I110" s="7">
        <v>0.45</v>
      </c>
    </row>
    <row r="111" spans="1:9" ht="15" x14ac:dyDescent="0.25">
      <c r="A111" s="8">
        <f t="shared" si="7"/>
        <v>2004</v>
      </c>
      <c r="B111" s="7">
        <v>0.35</v>
      </c>
      <c r="C111" s="7">
        <v>0.4</v>
      </c>
      <c r="D111" s="7">
        <v>0.45</v>
      </c>
      <c r="E111" s="7">
        <v>0.56089999999999995</v>
      </c>
      <c r="F111" s="7">
        <v>0.37</v>
      </c>
      <c r="G111" s="7">
        <f t="shared" si="6"/>
        <v>0.42618</v>
      </c>
      <c r="H111" s="7">
        <v>0.56510000000000005</v>
      </c>
      <c r="I111" s="7">
        <v>0.45</v>
      </c>
    </row>
    <row r="112" spans="1:9" ht="15" x14ac:dyDescent="0.25">
      <c r="A112" s="8">
        <f t="shared" si="7"/>
        <v>2005</v>
      </c>
      <c r="B112" s="7">
        <v>0.35</v>
      </c>
      <c r="C112" s="7">
        <v>0.4</v>
      </c>
      <c r="D112" s="7">
        <v>0.42</v>
      </c>
      <c r="E112" s="7">
        <v>0.56089999999999995</v>
      </c>
      <c r="F112" s="7">
        <v>0.37</v>
      </c>
      <c r="G112" s="7">
        <f t="shared" si="6"/>
        <v>0.42017999999999994</v>
      </c>
      <c r="H112" s="7">
        <v>0.56600000000000006</v>
      </c>
      <c r="I112" s="7">
        <v>0.43</v>
      </c>
    </row>
    <row r="113" spans="1:9" ht="15" x14ac:dyDescent="0.25">
      <c r="A113" s="8">
        <f t="shared" si="7"/>
        <v>2006</v>
      </c>
      <c r="B113" s="7">
        <v>0.35</v>
      </c>
      <c r="C113" s="7">
        <v>0.4</v>
      </c>
      <c r="D113" s="7">
        <v>0.42</v>
      </c>
      <c r="E113" s="7">
        <v>0.48000000000000004</v>
      </c>
      <c r="F113" s="7">
        <v>0.5</v>
      </c>
      <c r="G113" s="7">
        <f t="shared" si="6"/>
        <v>0.43</v>
      </c>
      <c r="H113" s="7">
        <v>0.56600000000000006</v>
      </c>
      <c r="I113" s="7">
        <v>0.43</v>
      </c>
    </row>
    <row r="114" spans="1:9" ht="15" x14ac:dyDescent="0.25">
      <c r="A114" s="8">
        <f t="shared" si="7"/>
        <v>2007</v>
      </c>
      <c r="B114" s="7">
        <v>0.35</v>
      </c>
      <c r="C114" s="7">
        <v>0.4</v>
      </c>
      <c r="D114" s="7">
        <v>0.46</v>
      </c>
      <c r="E114" s="7">
        <v>0.48000000000000004</v>
      </c>
      <c r="F114" s="7">
        <v>0.5</v>
      </c>
      <c r="G114" s="7">
        <f t="shared" si="6"/>
        <v>0.438</v>
      </c>
      <c r="H114" s="7">
        <v>0.5655</v>
      </c>
      <c r="I114" s="7">
        <v>0.43</v>
      </c>
    </row>
    <row r="115" spans="1:9" ht="15" x14ac:dyDescent="0.25">
      <c r="A115" s="8">
        <f t="shared" si="7"/>
        <v>2008</v>
      </c>
      <c r="B115" s="7">
        <v>0.35</v>
      </c>
      <c r="C115" s="7">
        <v>0.4</v>
      </c>
      <c r="D115" s="7">
        <v>0.46</v>
      </c>
      <c r="E115" s="7">
        <v>0.48000000000000004</v>
      </c>
      <c r="F115" s="7">
        <v>0.5</v>
      </c>
      <c r="G115" s="7">
        <f t="shared" si="6"/>
        <v>0.438</v>
      </c>
      <c r="H115" s="7">
        <v>0.56440000000000001</v>
      </c>
      <c r="I115" s="7">
        <v>0.43</v>
      </c>
    </row>
    <row r="116" spans="1:9" ht="15" x14ac:dyDescent="0.25">
      <c r="A116" s="8">
        <f t="shared" si="7"/>
        <v>2009</v>
      </c>
      <c r="B116" s="7">
        <v>0.35</v>
      </c>
      <c r="C116" s="7">
        <v>0.4</v>
      </c>
      <c r="D116" s="7">
        <v>0.46</v>
      </c>
      <c r="E116" s="7">
        <v>0.48000000000000004</v>
      </c>
      <c r="F116" s="7">
        <v>0.5</v>
      </c>
      <c r="G116" s="7">
        <f t="shared" si="6"/>
        <v>0.438</v>
      </c>
      <c r="H116" s="7">
        <v>0.56519999999999992</v>
      </c>
      <c r="I116" s="7">
        <v>0.43</v>
      </c>
    </row>
    <row r="117" spans="1:9" ht="15" x14ac:dyDescent="0.25">
      <c r="A117" s="8">
        <f t="shared" si="7"/>
        <v>2010</v>
      </c>
      <c r="B117" s="7">
        <v>0.35</v>
      </c>
      <c r="C117" s="7">
        <v>0.5</v>
      </c>
      <c r="D117" s="7">
        <v>0.46</v>
      </c>
      <c r="E117" s="7">
        <v>0.49</v>
      </c>
      <c r="F117" s="7">
        <v>0.5</v>
      </c>
      <c r="G117" s="7">
        <f t="shared" si="6"/>
        <v>0.45999999999999996</v>
      </c>
      <c r="H117" s="7">
        <v>0.56559999999999999</v>
      </c>
      <c r="I117" s="7">
        <v>0.43</v>
      </c>
    </row>
    <row r="118" spans="1:9" ht="15" x14ac:dyDescent="0.25">
      <c r="A118" s="8">
        <f t="shared" si="7"/>
        <v>2011</v>
      </c>
      <c r="B118" s="7">
        <v>0.35</v>
      </c>
      <c r="C118" s="7">
        <v>0.5</v>
      </c>
      <c r="D118" s="7">
        <v>0.46</v>
      </c>
      <c r="E118" s="7">
        <v>0.49</v>
      </c>
      <c r="F118" s="7">
        <v>0.5</v>
      </c>
      <c r="G118" s="7">
        <f t="shared" si="6"/>
        <v>0.45999999999999996</v>
      </c>
      <c r="H118" s="7">
        <v>0.5655</v>
      </c>
      <c r="I118" s="7">
        <f>I117</f>
        <v>0.43</v>
      </c>
    </row>
    <row r="119" spans="1:9" ht="15" x14ac:dyDescent="0.25">
      <c r="A119" s="8">
        <f t="shared" si="7"/>
        <v>2012</v>
      </c>
      <c r="B119" s="7">
        <v>0.35</v>
      </c>
      <c r="C119" s="7">
        <v>0.5</v>
      </c>
      <c r="D119" s="7">
        <v>0.46</v>
      </c>
      <c r="E119" s="7">
        <v>0.53</v>
      </c>
      <c r="F119" s="7">
        <v>0.5</v>
      </c>
      <c r="G119" s="7">
        <f t="shared" si="6"/>
        <v>0.46799999999999997</v>
      </c>
      <c r="H119" s="7">
        <v>0.56600000000000006</v>
      </c>
      <c r="I119" s="7">
        <f t="shared" ref="I119:I125" si="8">I118</f>
        <v>0.43</v>
      </c>
    </row>
    <row r="120" spans="1:9" ht="15" x14ac:dyDescent="0.25">
      <c r="A120" s="8">
        <v>2013</v>
      </c>
      <c r="B120" s="7">
        <v>0.39600000000000002</v>
      </c>
      <c r="C120" s="7">
        <v>0.45</v>
      </c>
      <c r="D120" s="7">
        <v>0.46</v>
      </c>
      <c r="E120" s="7">
        <v>0.53</v>
      </c>
      <c r="F120" s="7">
        <v>0.51</v>
      </c>
      <c r="G120" s="7">
        <f t="shared" si="6"/>
        <v>0.46920000000000001</v>
      </c>
      <c r="H120" s="7">
        <v>0.56730000000000003</v>
      </c>
      <c r="I120" s="7">
        <f t="shared" si="8"/>
        <v>0.43</v>
      </c>
    </row>
    <row r="121" spans="1:9" ht="15" x14ac:dyDescent="0.25">
      <c r="A121" s="8">
        <f>A120+1</f>
        <v>2014</v>
      </c>
      <c r="B121" s="7">
        <v>0.39600000000000002</v>
      </c>
      <c r="C121" s="7">
        <v>0.45</v>
      </c>
      <c r="D121" s="7">
        <v>0.46</v>
      </c>
      <c r="E121" s="7">
        <v>0.53</v>
      </c>
      <c r="F121" s="7">
        <v>0.56000000000000005</v>
      </c>
      <c r="G121" s="7">
        <f t="shared" si="6"/>
        <v>0.47919999999999996</v>
      </c>
      <c r="H121" s="7">
        <f>H120</f>
        <v>0.56730000000000003</v>
      </c>
      <c r="I121" s="7">
        <f t="shared" si="8"/>
        <v>0.43</v>
      </c>
    </row>
    <row r="122" spans="1:9" ht="15" x14ac:dyDescent="0.25">
      <c r="A122" s="8">
        <f>A121+1</f>
        <v>2015</v>
      </c>
      <c r="B122" s="7">
        <v>0.39600000000000002</v>
      </c>
      <c r="C122" s="7">
        <v>0.45</v>
      </c>
      <c r="D122" s="7">
        <v>0.46</v>
      </c>
      <c r="E122" s="7">
        <v>0.53</v>
      </c>
      <c r="F122" s="7">
        <v>0.56000000000000005</v>
      </c>
      <c r="G122" s="7">
        <f t="shared" si="6"/>
        <v>0.47919999999999996</v>
      </c>
      <c r="H122" s="7">
        <f>H121</f>
        <v>0.56730000000000003</v>
      </c>
      <c r="I122" s="7">
        <f t="shared" si="8"/>
        <v>0.43</v>
      </c>
    </row>
    <row r="123" spans="1:9" ht="15" x14ac:dyDescent="0.25">
      <c r="A123" s="8">
        <f>A122+1</f>
        <v>2016</v>
      </c>
      <c r="B123" s="7">
        <v>0.39600000000000002</v>
      </c>
      <c r="C123" s="7">
        <v>0.45</v>
      </c>
      <c r="D123" s="7">
        <v>0.46</v>
      </c>
      <c r="E123" s="7">
        <v>0.53</v>
      </c>
      <c r="F123" s="7">
        <v>0.56000000000000005</v>
      </c>
      <c r="G123" s="7">
        <f t="shared" si="6"/>
        <v>0.47919999999999996</v>
      </c>
      <c r="H123" s="7">
        <f t="shared" ref="H123:H125" si="9">H122</f>
        <v>0.56730000000000003</v>
      </c>
      <c r="I123" s="7">
        <f t="shared" si="8"/>
        <v>0.43</v>
      </c>
    </row>
    <row r="124" spans="1:9" ht="15" x14ac:dyDescent="0.25">
      <c r="A124" s="8">
        <f>A123+1</f>
        <v>2017</v>
      </c>
      <c r="B124" s="7">
        <v>0.39600000000000002</v>
      </c>
      <c r="C124" s="7">
        <v>0.45</v>
      </c>
      <c r="D124" s="7">
        <v>0.46</v>
      </c>
      <c r="E124" s="7">
        <v>0.53</v>
      </c>
      <c r="F124" s="7">
        <v>0.56000000000000005</v>
      </c>
      <c r="G124" s="7">
        <f t="shared" si="6"/>
        <v>0.47919999999999996</v>
      </c>
      <c r="H124" s="7">
        <f t="shared" si="9"/>
        <v>0.56730000000000003</v>
      </c>
      <c r="I124" s="7">
        <f t="shared" si="8"/>
        <v>0.43</v>
      </c>
    </row>
    <row r="125" spans="1:9" ht="15.6" thickBot="1" x14ac:dyDescent="0.3">
      <c r="A125" s="8">
        <f>A124+1</f>
        <v>2018</v>
      </c>
      <c r="B125" s="7">
        <v>0.37</v>
      </c>
      <c r="C125" s="7">
        <v>0.45</v>
      </c>
      <c r="D125" s="7">
        <v>0.46</v>
      </c>
      <c r="E125" s="7">
        <v>0.53</v>
      </c>
      <c r="F125" s="7">
        <v>0.56000000000000005</v>
      </c>
      <c r="G125" s="7">
        <f t="shared" si="6"/>
        <v>0.47400000000000003</v>
      </c>
      <c r="H125" s="7">
        <f t="shared" si="9"/>
        <v>0.56730000000000003</v>
      </c>
      <c r="I125" s="7">
        <f t="shared" si="8"/>
        <v>0.43</v>
      </c>
    </row>
    <row r="126" spans="1:9" ht="15.6" thickTop="1" x14ac:dyDescent="0.25">
      <c r="A126" s="28" t="s">
        <v>8</v>
      </c>
      <c r="B126" s="29">
        <f t="shared" ref="B126:G126" si="10">AVERAGE(B6:B38)</f>
        <v>0.22515625</v>
      </c>
      <c r="C126" s="29">
        <f t="shared" si="10"/>
        <v>0.29652777734374997</v>
      </c>
      <c r="D126" s="29">
        <f t="shared" si="10"/>
        <v>0.18375000000000005</v>
      </c>
      <c r="E126" s="29">
        <f t="shared" si="10"/>
        <v>0.19916250000000002</v>
      </c>
      <c r="F126" s="29">
        <f t="shared" si="10"/>
        <v>0.25832812500000013</v>
      </c>
      <c r="G126" s="30">
        <f t="shared" si="10"/>
        <v>0.23258493046875001</v>
      </c>
      <c r="H126" s="29">
        <f t="shared" ref="H126:I126" si="11">AVERAGE(H6:H38)</f>
        <v>0.21700612871740355</v>
      </c>
      <c r="I126" s="29">
        <f t="shared" si="11"/>
        <v>0.17406250000000004</v>
      </c>
    </row>
    <row r="127" spans="1:9" ht="15" x14ac:dyDescent="0.25">
      <c r="A127" s="17" t="s">
        <v>7</v>
      </c>
      <c r="B127" s="5">
        <f>AVERAGE(B40:B85)</f>
        <v>0.80622173913043538</v>
      </c>
      <c r="C127" s="5">
        <f t="shared" ref="C127:I127" si="12">AVERAGE(C39:C87)</f>
        <v>0.88903061224489777</v>
      </c>
      <c r="D127" s="5">
        <f t="shared" si="12"/>
        <v>0.58000000000000018</v>
      </c>
      <c r="E127" s="5">
        <f t="shared" si="12"/>
        <v>0.59678591836734696</v>
      </c>
      <c r="F127" s="5">
        <f t="shared" si="12"/>
        <v>0.67771224489795912</v>
      </c>
      <c r="G127" s="31">
        <f t="shared" si="12"/>
        <v>0.70836371428571432</v>
      </c>
      <c r="H127" s="5">
        <f t="shared" si="12"/>
        <v>0.68882734285714298</v>
      </c>
      <c r="I127" s="5">
        <f t="shared" si="12"/>
        <v>0.65163265306122409</v>
      </c>
    </row>
    <row r="128" spans="1:9" ht="15.6" thickBot="1" x14ac:dyDescent="0.3">
      <c r="A128" s="32" t="s">
        <v>6</v>
      </c>
      <c r="B128" s="33">
        <f t="shared" ref="B128:G128" si="13">AVERAGE(B88:B125)</f>
        <v>0.39016578947368413</v>
      </c>
      <c r="C128" s="33">
        <f t="shared" si="13"/>
        <v>0.46447368421052637</v>
      </c>
      <c r="D128" s="33">
        <f t="shared" si="13"/>
        <v>0.50302631578947388</v>
      </c>
      <c r="E128" s="33">
        <f t="shared" si="13"/>
        <v>0.56972368421052644</v>
      </c>
      <c r="F128" s="33">
        <f t="shared" si="13"/>
        <v>0.52763157894736812</v>
      </c>
      <c r="G128" s="34">
        <f t="shared" si="13"/>
        <v>0.49100421052631577</v>
      </c>
      <c r="H128" s="33">
        <f t="shared" ref="H128:I128" si="14">AVERAGE(H88:H125)</f>
        <v>0.61774473684210518</v>
      </c>
      <c r="I128" s="33">
        <f t="shared" si="14"/>
        <v>0.50249999999999984</v>
      </c>
    </row>
    <row r="129" spans="1:6" ht="14.4" thickTop="1" thickBot="1" x14ac:dyDescent="0.3">
      <c r="D129" s="4"/>
    </row>
    <row r="130" spans="1:6" ht="16.2" thickTop="1" thickBot="1" x14ac:dyDescent="0.3">
      <c r="A130" s="27"/>
      <c r="B130" s="12" t="s">
        <v>10</v>
      </c>
      <c r="C130" s="12" t="s">
        <v>5</v>
      </c>
      <c r="D130" s="12" t="s">
        <v>4</v>
      </c>
      <c r="E130" s="12" t="s">
        <v>3</v>
      </c>
      <c r="F130" s="27" t="s">
        <v>364</v>
      </c>
    </row>
    <row r="131" spans="1:6" ht="15.6" thickTop="1" x14ac:dyDescent="0.25">
      <c r="A131" s="27" t="s">
        <v>361</v>
      </c>
      <c r="B131" s="323">
        <f>AVERAGE(B7:B22)</f>
        <v>1.3125000000000001E-2</v>
      </c>
      <c r="C131" s="323">
        <f t="shared" ref="C131:E131" si="15">AVERAGE(C7:C22)</f>
        <v>5.7118054687500003E-2</v>
      </c>
      <c r="D131" s="323">
        <f t="shared" si="15"/>
        <v>3.1250000000000007E-2</v>
      </c>
      <c r="E131" s="323">
        <f t="shared" si="15"/>
        <v>1.25E-3</v>
      </c>
      <c r="F131" s="323">
        <f>AVERAGE(C131:E131)</f>
        <v>2.9872684895833335E-2</v>
      </c>
    </row>
    <row r="132" spans="1:6" ht="15" x14ac:dyDescent="0.25">
      <c r="A132" s="27" t="s">
        <v>362</v>
      </c>
      <c r="B132" s="323">
        <f>AVERAGE(B17:B57)</f>
        <v>0.54539512195121953</v>
      </c>
      <c r="C132" s="323">
        <f t="shared" ref="C132:E132" si="16">AVERAGE(C17:C57)</f>
        <v>0.623001354674797</v>
      </c>
      <c r="D132" s="323">
        <f t="shared" si="16"/>
        <v>0.42146341463414638</v>
      </c>
      <c r="E132" s="323">
        <f t="shared" si="16"/>
        <v>0.40938926829268291</v>
      </c>
      <c r="F132" s="323">
        <f t="shared" ref="F132:F134" si="17">AVERAGE(C132:E132)</f>
        <v>0.48461801253387543</v>
      </c>
    </row>
    <row r="133" spans="1:6" ht="15" x14ac:dyDescent="0.25">
      <c r="A133" s="27" t="s">
        <v>363</v>
      </c>
      <c r="B133" s="323">
        <f>AVERAGE(B57:B96)</f>
        <v>0.7234974999999999</v>
      </c>
      <c r="C133" s="323">
        <f t="shared" ref="C133:E133" si="18">AVERAGE(C57:C96)</f>
        <v>0.84625000000000006</v>
      </c>
      <c r="D133" s="323">
        <f t="shared" si="18"/>
        <v>0.56274999999999953</v>
      </c>
      <c r="E133" s="323">
        <f t="shared" si="18"/>
        <v>0.62729375000000021</v>
      </c>
      <c r="F133" s="323">
        <f t="shared" si="17"/>
        <v>0.67876458333333323</v>
      </c>
    </row>
    <row r="134" spans="1:6" ht="15" x14ac:dyDescent="0.25">
      <c r="A134" s="27" t="s">
        <v>349</v>
      </c>
      <c r="B134" s="323">
        <f>AVERAGE(B97:B125)-0.02</f>
        <v>0.3486206896551724</v>
      </c>
      <c r="C134" s="323">
        <f>AVERAGE(C97:C125)</f>
        <v>0.42068965517241369</v>
      </c>
      <c r="D134" s="323">
        <f t="shared" ref="D134:E134" si="19">AVERAGE(D97:D125)</f>
        <v>0.48534482758620734</v>
      </c>
      <c r="E134" s="323">
        <f t="shared" si="19"/>
        <v>0.55132758620689648</v>
      </c>
      <c r="F134" s="323">
        <f t="shared" si="17"/>
        <v>0.48578735632183917</v>
      </c>
    </row>
    <row r="135" spans="1:6" x14ac:dyDescent="0.25">
      <c r="D135" s="4"/>
    </row>
    <row r="136" spans="1:6" x14ac:dyDescent="0.25">
      <c r="D136" s="4"/>
    </row>
    <row r="137" spans="1:6" x14ac:dyDescent="0.25">
      <c r="D137" s="4"/>
    </row>
    <row r="138" spans="1:6" x14ac:dyDescent="0.25">
      <c r="D138" s="4"/>
    </row>
    <row r="139" spans="1:6" x14ac:dyDescent="0.25">
      <c r="D139" s="4"/>
    </row>
    <row r="140" spans="1:6" x14ac:dyDescent="0.25">
      <c r="D140" s="4"/>
    </row>
    <row r="141" spans="1:6" x14ac:dyDescent="0.25">
      <c r="D141" s="4"/>
    </row>
    <row r="142" spans="1:6" x14ac:dyDescent="0.25">
      <c r="D142" s="4"/>
    </row>
    <row r="143" spans="1:6" x14ac:dyDescent="0.25">
      <c r="D143" s="4"/>
    </row>
    <row r="144" spans="1:6" x14ac:dyDescent="0.25">
      <c r="D144" s="4"/>
    </row>
    <row r="145" spans="4:4" x14ac:dyDescent="0.25">
      <c r="D145" s="4"/>
    </row>
    <row r="146" spans="4:4" x14ac:dyDescent="0.25">
      <c r="D146" s="4"/>
    </row>
    <row r="147" spans="4:4" x14ac:dyDescent="0.25">
      <c r="D147" s="4"/>
    </row>
    <row r="148" spans="4:4" x14ac:dyDescent="0.25">
      <c r="D148" s="4"/>
    </row>
    <row r="149" spans="4:4" x14ac:dyDescent="0.25">
      <c r="D149" s="4"/>
    </row>
    <row r="150" spans="4:4" x14ac:dyDescent="0.25">
      <c r="D150" s="4"/>
    </row>
    <row r="151" spans="4:4" x14ac:dyDescent="0.25">
      <c r="D151" s="4"/>
    </row>
    <row r="152" spans="4:4" x14ac:dyDescent="0.25">
      <c r="D152" s="4"/>
    </row>
    <row r="153" spans="4:4" x14ac:dyDescent="0.25">
      <c r="D153" s="4"/>
    </row>
    <row r="154" spans="4:4" x14ac:dyDescent="0.25">
      <c r="D154" s="4"/>
    </row>
    <row r="155" spans="4:4" x14ac:dyDescent="0.25">
      <c r="D155" s="4"/>
    </row>
    <row r="156" spans="4:4" x14ac:dyDescent="0.25">
      <c r="D156" s="4"/>
    </row>
    <row r="157" spans="4:4" x14ac:dyDescent="0.25">
      <c r="D157" s="4"/>
    </row>
    <row r="158" spans="4:4" x14ac:dyDescent="0.25">
      <c r="D158" s="4"/>
    </row>
    <row r="159" spans="4:4" x14ac:dyDescent="0.25">
      <c r="D159" s="4"/>
    </row>
    <row r="160" spans="4:4" x14ac:dyDescent="0.25">
      <c r="D160" s="4"/>
    </row>
    <row r="161" spans="4:4" x14ac:dyDescent="0.25">
      <c r="D161" s="4"/>
    </row>
    <row r="162" spans="4:4" x14ac:dyDescent="0.25">
      <c r="D162" s="4"/>
    </row>
    <row r="163" spans="4:4" x14ac:dyDescent="0.25">
      <c r="D163" s="4"/>
    </row>
    <row r="164" spans="4:4" x14ac:dyDescent="0.25">
      <c r="D164" s="4"/>
    </row>
    <row r="165" spans="4:4" x14ac:dyDescent="0.25">
      <c r="D165" s="4"/>
    </row>
    <row r="166" spans="4:4" x14ac:dyDescent="0.25">
      <c r="D166" s="4"/>
    </row>
    <row r="167" spans="4:4" x14ac:dyDescent="0.25">
      <c r="D167" s="4"/>
    </row>
    <row r="168" spans="4:4" x14ac:dyDescent="0.25">
      <c r="D168" s="4"/>
    </row>
    <row r="169" spans="4:4" x14ac:dyDescent="0.25">
      <c r="D169" s="4"/>
    </row>
    <row r="170" spans="4:4" x14ac:dyDescent="0.25">
      <c r="D170" s="4"/>
    </row>
    <row r="171" spans="4:4" x14ac:dyDescent="0.25">
      <c r="D171" s="4"/>
    </row>
    <row r="172" spans="4:4" x14ac:dyDescent="0.25">
      <c r="D172" s="4"/>
    </row>
    <row r="173" spans="4:4" x14ac:dyDescent="0.25">
      <c r="D173" s="4"/>
    </row>
    <row r="174" spans="4:4" x14ac:dyDescent="0.25">
      <c r="D174" s="4"/>
    </row>
    <row r="175" spans="4:4" x14ac:dyDescent="0.25">
      <c r="D175" s="4"/>
    </row>
    <row r="176" spans="4:4" x14ac:dyDescent="0.25">
      <c r="D176" s="4"/>
    </row>
    <row r="177" spans="4:4" x14ac:dyDescent="0.25">
      <c r="D177" s="4"/>
    </row>
    <row r="178" spans="4:4" x14ac:dyDescent="0.25">
      <c r="D178" s="4"/>
    </row>
  </sheetData>
  <mergeCells count="1">
    <mergeCell ref="A5:G5"/>
  </mergeCells>
  <printOptions horizontalCentered="1" verticalCentered="1"/>
  <pageMargins left="0.78740157480314998" right="0.78740157480314998" top="0.98425196850394003" bottom="0.98425196850394003" header="0.51181102362205" footer="0.51181102362205"/>
  <pageSetup paperSize="9" scale="46" fitToHeight="2"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81"/>
  <sheetViews>
    <sheetView workbookViewId="0">
      <pane xSplit="1" ySplit="6" topLeftCell="B109" activePane="bottomRight" state="frozen"/>
      <selection activeCell="D124" sqref="D124"/>
      <selection pane="topRight" activeCell="D124" sqref="D124"/>
      <selection pane="bottomLeft" activeCell="D124" sqref="D124"/>
      <selection pane="bottomRight" activeCell="I37" sqref="I37"/>
    </sheetView>
  </sheetViews>
  <sheetFormatPr baseColWidth="10" defaultColWidth="11.44140625" defaultRowHeight="13.2" x14ac:dyDescent="0.25"/>
  <cols>
    <col min="1" max="6" width="20.77734375" style="3" customWidth="1"/>
    <col min="7" max="7" width="19.21875" style="3" customWidth="1"/>
    <col min="8" max="8" width="18.33203125" style="3" customWidth="1"/>
    <col min="9" max="9" width="17.44140625" style="3" customWidth="1"/>
    <col min="10" max="16384" width="11.44140625" style="3"/>
  </cols>
  <sheetData>
    <row r="1" spans="1:9" ht="15.6" x14ac:dyDescent="0.3">
      <c r="A1" s="16" t="s">
        <v>14</v>
      </c>
    </row>
    <row r="3" spans="1:9" ht="15.6" x14ac:dyDescent="0.25">
      <c r="A3" s="15" t="s">
        <v>360</v>
      </c>
    </row>
    <row r="4" spans="1:9" ht="13.8" thickBot="1" x14ac:dyDescent="0.3">
      <c r="B4" s="14"/>
      <c r="C4" s="14"/>
      <c r="D4" s="14"/>
      <c r="E4" s="14"/>
      <c r="F4" s="14"/>
    </row>
    <row r="5" spans="1:9" ht="15.6" thickBot="1" x14ac:dyDescent="0.3">
      <c r="A5" s="459" t="s">
        <v>13</v>
      </c>
      <c r="B5" s="459"/>
      <c r="C5" s="459"/>
      <c r="D5" s="459"/>
      <c r="E5" s="459"/>
      <c r="F5" s="459"/>
    </row>
    <row r="6" spans="1:9" ht="16.2" thickTop="1" thickBot="1" x14ac:dyDescent="0.3">
      <c r="A6" s="24"/>
      <c r="B6" s="23" t="s">
        <v>10</v>
      </c>
      <c r="C6" s="23" t="s">
        <v>5</v>
      </c>
      <c r="D6" s="23" t="s">
        <v>4</v>
      </c>
      <c r="E6" s="23" t="s">
        <v>3</v>
      </c>
      <c r="F6" s="22" t="s">
        <v>1</v>
      </c>
      <c r="G6" s="12" t="s">
        <v>9</v>
      </c>
      <c r="H6" s="23" t="s">
        <v>358</v>
      </c>
      <c r="I6" s="23" t="s">
        <v>338</v>
      </c>
    </row>
    <row r="7" spans="1:9" ht="15.6" thickTop="1" x14ac:dyDescent="0.25">
      <c r="A7" s="21">
        <v>1900</v>
      </c>
      <c r="B7" s="9">
        <v>0.01</v>
      </c>
      <c r="C7" s="9">
        <v>0.08</v>
      </c>
      <c r="D7" s="9">
        <v>0</v>
      </c>
      <c r="E7" s="9">
        <v>0.02</v>
      </c>
      <c r="F7" s="25">
        <v>5.0000000000000001E-3</v>
      </c>
      <c r="G7" s="7">
        <f t="shared" ref="G7:G70" si="0">AVERAGE(B7:F7)</f>
        <v>2.3E-2</v>
      </c>
      <c r="H7" s="9">
        <v>1.4999999999999999E-2</v>
      </c>
      <c r="I7" s="9">
        <v>1.6E-2</v>
      </c>
    </row>
    <row r="8" spans="1:9" ht="15" x14ac:dyDescent="0.25">
      <c r="A8" s="20">
        <f t="shared" ref="A8:A39" si="1">A7+1</f>
        <v>1901</v>
      </c>
      <c r="B8" s="7">
        <v>0.01</v>
      </c>
      <c r="C8" s="7">
        <v>0.08</v>
      </c>
      <c r="D8" s="7">
        <v>0</v>
      </c>
      <c r="E8" s="7">
        <v>0.05</v>
      </c>
      <c r="F8" s="25">
        <v>5.0000000000000001E-3</v>
      </c>
      <c r="G8" s="7">
        <f t="shared" si="0"/>
        <v>2.9000000000000005E-2</v>
      </c>
      <c r="H8" s="7">
        <v>1.4999999999999999E-2</v>
      </c>
      <c r="I8" s="7">
        <v>1.6E-2</v>
      </c>
    </row>
    <row r="9" spans="1:9" ht="15" x14ac:dyDescent="0.25">
      <c r="A9" s="20">
        <f t="shared" si="1"/>
        <v>1902</v>
      </c>
      <c r="B9" s="7">
        <v>0.01</v>
      </c>
      <c r="C9" s="7">
        <v>0.08</v>
      </c>
      <c r="D9" s="7">
        <v>0</v>
      </c>
      <c r="E9" s="7">
        <v>0.05</v>
      </c>
      <c r="F9" s="25">
        <v>5.0000000000000001E-3</v>
      </c>
      <c r="G9" s="7">
        <f t="shared" si="0"/>
        <v>2.9000000000000005E-2</v>
      </c>
      <c r="H9" s="7">
        <v>1.4999999999999999E-2</v>
      </c>
      <c r="I9" s="7">
        <v>3.6000000000000004E-2</v>
      </c>
    </row>
    <row r="10" spans="1:9" ht="15" x14ac:dyDescent="0.25">
      <c r="A10" s="20">
        <f t="shared" si="1"/>
        <v>1903</v>
      </c>
      <c r="B10" s="7">
        <v>0.01</v>
      </c>
      <c r="C10" s="7">
        <v>0.08</v>
      </c>
      <c r="D10" s="7">
        <v>0</v>
      </c>
      <c r="E10" s="7">
        <v>0.05</v>
      </c>
      <c r="F10" s="25">
        <v>5.0000000000000001E-3</v>
      </c>
      <c r="G10" s="7">
        <f t="shared" si="0"/>
        <v>2.9000000000000005E-2</v>
      </c>
      <c r="H10" s="7">
        <v>1.4999999999999999E-2</v>
      </c>
      <c r="I10" s="7">
        <v>3.6000000000000004E-2</v>
      </c>
    </row>
    <row r="11" spans="1:9" ht="15" x14ac:dyDescent="0.25">
      <c r="A11" s="20">
        <f t="shared" si="1"/>
        <v>1904</v>
      </c>
      <c r="B11" s="7">
        <v>0.01</v>
      </c>
      <c r="C11" s="7">
        <v>0.08</v>
      </c>
      <c r="D11" s="7">
        <v>0</v>
      </c>
      <c r="E11" s="7">
        <v>0.05</v>
      </c>
      <c r="F11" s="25">
        <v>5.0000000000000001E-3</v>
      </c>
      <c r="G11" s="7">
        <f t="shared" si="0"/>
        <v>2.9000000000000005E-2</v>
      </c>
      <c r="H11" s="7">
        <v>1.4999999999999999E-2</v>
      </c>
      <c r="I11" s="7">
        <v>3.6000000000000004E-2</v>
      </c>
    </row>
    <row r="12" spans="1:9" ht="15" x14ac:dyDescent="0.25">
      <c r="A12" s="20">
        <f t="shared" si="1"/>
        <v>1905</v>
      </c>
      <c r="B12" s="7">
        <v>0.01</v>
      </c>
      <c r="C12" s="7">
        <v>0.08</v>
      </c>
      <c r="D12" s="7">
        <v>0</v>
      </c>
      <c r="E12" s="7">
        <v>0.05</v>
      </c>
      <c r="F12" s="7">
        <v>8.5000000000000006E-2</v>
      </c>
      <c r="G12" s="7">
        <f t="shared" si="0"/>
        <v>4.5000000000000005E-2</v>
      </c>
      <c r="H12" s="7">
        <v>1.4999999999999999E-2</v>
      </c>
      <c r="I12" s="7">
        <v>3.6000000000000004E-2</v>
      </c>
    </row>
    <row r="13" spans="1:9" ht="15" x14ac:dyDescent="0.25">
      <c r="A13" s="20">
        <f t="shared" si="1"/>
        <v>1906</v>
      </c>
      <c r="B13" s="7">
        <v>0.01</v>
      </c>
      <c r="C13" s="7">
        <v>0.08</v>
      </c>
      <c r="D13" s="7">
        <v>0</v>
      </c>
      <c r="E13" s="7">
        <v>0.05</v>
      </c>
      <c r="F13" s="7">
        <v>8.5000000000000006E-2</v>
      </c>
      <c r="G13" s="7">
        <f t="shared" si="0"/>
        <v>4.5000000000000005E-2</v>
      </c>
      <c r="H13" s="7">
        <v>1.4999999999999999E-2</v>
      </c>
      <c r="I13" s="7">
        <v>3.6000000000000004E-2</v>
      </c>
    </row>
    <row r="14" spans="1:9" ht="15" x14ac:dyDescent="0.25">
      <c r="A14" s="20">
        <f t="shared" si="1"/>
        <v>1907</v>
      </c>
      <c r="B14" s="7">
        <v>0.01</v>
      </c>
      <c r="C14" s="7">
        <v>0.15</v>
      </c>
      <c r="D14" s="7">
        <v>0</v>
      </c>
      <c r="E14" s="7">
        <v>0.05</v>
      </c>
      <c r="F14" s="7">
        <v>8.5000000000000006E-2</v>
      </c>
      <c r="G14" s="7">
        <f t="shared" si="0"/>
        <v>5.9000000000000011E-2</v>
      </c>
      <c r="H14" s="7">
        <v>1.4999999999999999E-2</v>
      </c>
      <c r="I14" s="7">
        <v>3.6000000000000004E-2</v>
      </c>
    </row>
    <row r="15" spans="1:9" ht="15" x14ac:dyDescent="0.25">
      <c r="A15" s="20">
        <f t="shared" si="1"/>
        <v>1908</v>
      </c>
      <c r="B15" s="7">
        <v>0.01</v>
      </c>
      <c r="C15" s="7">
        <v>0.15</v>
      </c>
      <c r="D15" s="7">
        <v>0</v>
      </c>
      <c r="E15" s="7">
        <v>0.05</v>
      </c>
      <c r="F15" s="7">
        <v>8.5000000000000006E-2</v>
      </c>
      <c r="G15" s="7">
        <f t="shared" si="0"/>
        <v>5.9000000000000011E-2</v>
      </c>
      <c r="H15" s="7">
        <v>1.4999999999999999E-2</v>
      </c>
      <c r="I15" s="7">
        <v>3.6000000000000004E-2</v>
      </c>
    </row>
    <row r="16" spans="1:9" ht="15" x14ac:dyDescent="0.25">
      <c r="A16" s="20">
        <f t="shared" si="1"/>
        <v>1909</v>
      </c>
      <c r="B16" s="7">
        <v>0.01</v>
      </c>
      <c r="C16" s="7">
        <v>0.15</v>
      </c>
      <c r="D16" s="7">
        <v>0</v>
      </c>
      <c r="E16" s="7">
        <v>0.05</v>
      </c>
      <c r="F16" s="7">
        <v>8.5000000000000006E-2</v>
      </c>
      <c r="G16" s="7">
        <f t="shared" si="0"/>
        <v>5.9000000000000011E-2</v>
      </c>
      <c r="H16" s="7">
        <v>1.4999999999999999E-2</v>
      </c>
      <c r="I16" s="7">
        <v>3.6000000000000004E-2</v>
      </c>
    </row>
    <row r="17" spans="1:9" ht="15" x14ac:dyDescent="0.25">
      <c r="A17" s="20">
        <f t="shared" si="1"/>
        <v>1910</v>
      </c>
      <c r="B17" s="7">
        <v>0.01</v>
      </c>
      <c r="C17" s="7">
        <v>0.15</v>
      </c>
      <c r="D17" s="7">
        <v>0</v>
      </c>
      <c r="E17" s="7">
        <v>6.5000000000000002E-2</v>
      </c>
      <c r="F17" s="7">
        <v>8.5000000000000006E-2</v>
      </c>
      <c r="G17" s="7">
        <f t="shared" si="0"/>
        <v>6.2E-2</v>
      </c>
      <c r="H17" s="7">
        <v>0.04</v>
      </c>
      <c r="I17" s="7">
        <v>3.6000000000000004E-2</v>
      </c>
    </row>
    <row r="18" spans="1:9" ht="15" x14ac:dyDescent="0.25">
      <c r="A18" s="20">
        <f t="shared" si="1"/>
        <v>1911</v>
      </c>
      <c r="B18" s="7">
        <v>0.01</v>
      </c>
      <c r="C18" s="7">
        <v>0.15</v>
      </c>
      <c r="D18" s="7">
        <v>0</v>
      </c>
      <c r="E18" s="7">
        <v>6.5000000000000002E-2</v>
      </c>
      <c r="F18" s="7">
        <v>8.5000000000000006E-2</v>
      </c>
      <c r="G18" s="7">
        <f t="shared" si="0"/>
        <v>6.2E-2</v>
      </c>
      <c r="H18" s="7">
        <v>0.04</v>
      </c>
      <c r="I18" s="7">
        <v>3.6000000000000004E-2</v>
      </c>
    </row>
    <row r="19" spans="1:9" ht="15" x14ac:dyDescent="0.25">
      <c r="A19" s="20">
        <f t="shared" si="1"/>
        <v>1912</v>
      </c>
      <c r="B19" s="7">
        <v>0.01</v>
      </c>
      <c r="C19" s="7">
        <v>0.15</v>
      </c>
      <c r="D19" s="7">
        <v>0</v>
      </c>
      <c r="E19" s="7">
        <v>6.5000000000000002E-2</v>
      </c>
      <c r="F19" s="7">
        <v>8.5000000000000006E-2</v>
      </c>
      <c r="G19" s="7">
        <f t="shared" si="0"/>
        <v>6.2E-2</v>
      </c>
      <c r="H19" s="7">
        <v>0.04</v>
      </c>
      <c r="I19" s="7">
        <v>3.6000000000000004E-2</v>
      </c>
    </row>
    <row r="20" spans="1:9" ht="15" x14ac:dyDescent="0.25">
      <c r="A20" s="20">
        <f t="shared" si="1"/>
        <v>1913</v>
      </c>
      <c r="B20" s="7">
        <v>0.01</v>
      </c>
      <c r="C20" s="7">
        <v>0.15</v>
      </c>
      <c r="D20" s="7">
        <v>0</v>
      </c>
      <c r="E20" s="7">
        <v>6.5000000000000002E-2</v>
      </c>
      <c r="F20" s="7">
        <v>8.5000000000000006E-2</v>
      </c>
      <c r="G20" s="7">
        <f t="shared" si="0"/>
        <v>6.2E-2</v>
      </c>
      <c r="H20" s="7">
        <v>0.04</v>
      </c>
      <c r="I20" s="7">
        <v>3.6000000000000004E-2</v>
      </c>
    </row>
    <row r="21" spans="1:9" ht="15" x14ac:dyDescent="0.25">
      <c r="A21" s="20">
        <f t="shared" si="1"/>
        <v>1914</v>
      </c>
      <c r="B21" s="7">
        <v>0.01</v>
      </c>
      <c r="C21" s="7">
        <v>0.2</v>
      </c>
      <c r="D21" s="7">
        <v>0</v>
      </c>
      <c r="E21" s="7">
        <v>6.5000000000000002E-2</v>
      </c>
      <c r="F21" s="7">
        <v>8.5000000000000006E-2</v>
      </c>
      <c r="G21" s="7">
        <f t="shared" si="0"/>
        <v>7.2000000000000008E-2</v>
      </c>
      <c r="H21" s="7">
        <v>0.04</v>
      </c>
      <c r="I21" s="7">
        <v>3.6000000000000004E-2</v>
      </c>
    </row>
    <row r="22" spans="1:9" ht="15" x14ac:dyDescent="0.25">
      <c r="A22" s="20">
        <f t="shared" si="1"/>
        <v>1915</v>
      </c>
      <c r="B22" s="7">
        <v>0.01</v>
      </c>
      <c r="C22" s="7">
        <v>0.2</v>
      </c>
      <c r="D22" s="7">
        <v>0</v>
      </c>
      <c r="E22" s="7">
        <v>6.5000000000000002E-2</v>
      </c>
      <c r="F22" s="7">
        <v>9.5000000000000001E-2</v>
      </c>
      <c r="G22" s="7">
        <f t="shared" si="0"/>
        <v>7.3999999999999996E-2</v>
      </c>
      <c r="H22" s="7">
        <v>0.04</v>
      </c>
      <c r="I22" s="7">
        <v>7.0000000000000007E-2</v>
      </c>
    </row>
    <row r="23" spans="1:9" ht="15" x14ac:dyDescent="0.25">
      <c r="A23" s="20">
        <f t="shared" si="1"/>
        <v>1916</v>
      </c>
      <c r="B23" s="7">
        <v>0.1</v>
      </c>
      <c r="C23" s="7">
        <v>0.2</v>
      </c>
      <c r="D23" s="7">
        <v>0</v>
      </c>
      <c r="E23" s="7">
        <v>6.5000000000000002E-2</v>
      </c>
      <c r="F23" s="7">
        <v>9.5000000000000001E-2</v>
      </c>
      <c r="G23" s="7">
        <f t="shared" si="0"/>
        <v>9.2000000000000012E-2</v>
      </c>
      <c r="H23" s="7">
        <v>0.04</v>
      </c>
      <c r="I23" s="7">
        <v>7.0000000000000007E-2</v>
      </c>
    </row>
    <row r="24" spans="1:9" ht="15" x14ac:dyDescent="0.25">
      <c r="A24" s="20">
        <f t="shared" si="1"/>
        <v>1917</v>
      </c>
      <c r="B24" s="7">
        <v>0.16667000000000001</v>
      </c>
      <c r="C24" s="7">
        <v>0.2</v>
      </c>
      <c r="D24" s="7">
        <v>0</v>
      </c>
      <c r="E24" s="7">
        <v>0.18</v>
      </c>
      <c r="F24" s="7">
        <v>9.5000000000000001E-2</v>
      </c>
      <c r="G24" s="7">
        <f t="shared" si="0"/>
        <v>0.128334</v>
      </c>
      <c r="H24" s="7">
        <v>0.04</v>
      </c>
      <c r="I24" s="7">
        <v>7.0000000000000007E-2</v>
      </c>
    </row>
    <row r="25" spans="1:9" ht="15" x14ac:dyDescent="0.25">
      <c r="A25" s="20">
        <f t="shared" si="1"/>
        <v>1918</v>
      </c>
      <c r="B25" s="7">
        <v>0.25</v>
      </c>
      <c r="C25" s="7">
        <v>0.2</v>
      </c>
      <c r="D25" s="7">
        <v>0</v>
      </c>
      <c r="E25" s="7">
        <v>0.18</v>
      </c>
      <c r="F25" s="7">
        <v>9.5000000000000001E-2</v>
      </c>
      <c r="G25" s="7">
        <f t="shared" si="0"/>
        <v>0.14499999999999999</v>
      </c>
      <c r="H25" s="7">
        <v>0.08</v>
      </c>
      <c r="I25" s="7">
        <v>0.09</v>
      </c>
    </row>
    <row r="26" spans="1:9" ht="15" x14ac:dyDescent="0.25">
      <c r="A26" s="20">
        <f t="shared" si="1"/>
        <v>1919</v>
      </c>
      <c r="B26" s="7">
        <v>0.25</v>
      </c>
      <c r="C26" s="7">
        <v>0.4</v>
      </c>
      <c r="D26" s="7">
        <v>0.35</v>
      </c>
      <c r="E26" s="7">
        <v>0.18</v>
      </c>
      <c r="F26" s="7">
        <v>9.5000000000000001E-2</v>
      </c>
      <c r="G26" s="7">
        <f t="shared" si="0"/>
        <v>0.255</v>
      </c>
      <c r="H26" s="7">
        <v>0.08</v>
      </c>
      <c r="I26" s="7">
        <v>0.09</v>
      </c>
    </row>
    <row r="27" spans="1:9" ht="15" x14ac:dyDescent="0.25">
      <c r="A27" s="20">
        <f t="shared" si="1"/>
        <v>1920</v>
      </c>
      <c r="B27" s="7">
        <v>0.25</v>
      </c>
      <c r="C27" s="7">
        <v>0.4</v>
      </c>
      <c r="D27" s="7">
        <v>0.35</v>
      </c>
      <c r="E27" s="7">
        <v>0.28999999999999998</v>
      </c>
      <c r="F27" s="7">
        <v>9.5000000000000001E-2</v>
      </c>
      <c r="G27" s="7">
        <f t="shared" si="0"/>
        <v>0.27700000000000002</v>
      </c>
      <c r="H27" s="7">
        <v>0.08</v>
      </c>
      <c r="I27" s="7">
        <v>0.12</v>
      </c>
    </row>
    <row r="28" spans="1:9" ht="15" x14ac:dyDescent="0.25">
      <c r="A28" s="20">
        <f t="shared" si="1"/>
        <v>1921</v>
      </c>
      <c r="B28" s="7">
        <v>0.25</v>
      </c>
      <c r="C28" s="7">
        <v>0.4</v>
      </c>
      <c r="D28" s="7">
        <v>0.35</v>
      </c>
      <c r="E28" s="7">
        <v>0.28999999999999998</v>
      </c>
      <c r="F28" s="7">
        <v>9.5000000000000001E-2</v>
      </c>
      <c r="G28" s="7">
        <f t="shared" si="0"/>
        <v>0.27700000000000002</v>
      </c>
      <c r="H28" s="7">
        <v>0.08</v>
      </c>
      <c r="I28" s="7">
        <v>0.27</v>
      </c>
    </row>
    <row r="29" spans="1:9" ht="15" x14ac:dyDescent="0.25">
      <c r="A29" s="20">
        <f t="shared" si="1"/>
        <v>1922</v>
      </c>
      <c r="B29" s="7">
        <v>0.25</v>
      </c>
      <c r="C29" s="7">
        <v>0.4</v>
      </c>
      <c r="D29" s="7">
        <v>0.15</v>
      </c>
      <c r="E29" s="7">
        <v>0.28999999999999998</v>
      </c>
      <c r="F29" s="7">
        <v>9.5000000000000001E-2</v>
      </c>
      <c r="G29" s="7">
        <f t="shared" si="0"/>
        <v>0.23700000000000002</v>
      </c>
      <c r="H29" s="7">
        <v>0.08</v>
      </c>
      <c r="I29" s="7">
        <v>0.27</v>
      </c>
    </row>
    <row r="30" spans="1:9" ht="15" x14ac:dyDescent="0.25">
      <c r="A30" s="20">
        <f t="shared" si="1"/>
        <v>1923</v>
      </c>
      <c r="B30" s="7">
        <v>0.25</v>
      </c>
      <c r="C30" s="7">
        <v>0.4</v>
      </c>
      <c r="D30" s="7">
        <v>0.15</v>
      </c>
      <c r="E30" s="7">
        <v>0.28999999999999998</v>
      </c>
      <c r="F30" s="7">
        <v>9.5000000000000001E-2</v>
      </c>
      <c r="G30" s="7">
        <f t="shared" si="0"/>
        <v>0.23700000000000002</v>
      </c>
      <c r="H30" s="7">
        <v>0.08</v>
      </c>
      <c r="I30" s="7">
        <v>0.27</v>
      </c>
    </row>
    <row r="31" spans="1:9" ht="15" x14ac:dyDescent="0.25">
      <c r="A31" s="20">
        <f t="shared" si="1"/>
        <v>1924</v>
      </c>
      <c r="B31" s="7">
        <v>0.33750000000000002</v>
      </c>
      <c r="C31" s="7">
        <v>0.4</v>
      </c>
      <c r="D31" s="7">
        <v>0.15</v>
      </c>
      <c r="E31" s="7">
        <v>0.28999999999999998</v>
      </c>
      <c r="F31" s="7">
        <v>9.5000000000000001E-2</v>
      </c>
      <c r="G31" s="7">
        <f t="shared" si="0"/>
        <v>0.2545</v>
      </c>
      <c r="H31" s="7">
        <v>0.08</v>
      </c>
      <c r="I31" s="7">
        <v>0</v>
      </c>
    </row>
    <row r="32" spans="1:9" ht="15" x14ac:dyDescent="0.25">
      <c r="A32" s="20">
        <f t="shared" si="1"/>
        <v>1925</v>
      </c>
      <c r="B32" s="7">
        <v>0.4</v>
      </c>
      <c r="C32" s="7">
        <v>0.4</v>
      </c>
      <c r="D32" s="7">
        <v>0.15</v>
      </c>
      <c r="E32" s="7">
        <v>0.28999999999999998</v>
      </c>
      <c r="F32" s="7">
        <v>9.5000000000000001E-2</v>
      </c>
      <c r="G32" s="7">
        <f t="shared" si="0"/>
        <v>0.26700000000000002</v>
      </c>
      <c r="H32" s="7">
        <v>0.08</v>
      </c>
      <c r="I32" s="7">
        <v>0</v>
      </c>
    </row>
    <row r="33" spans="1:9" ht="15" x14ac:dyDescent="0.25">
      <c r="A33" s="20">
        <f t="shared" si="1"/>
        <v>1926</v>
      </c>
      <c r="B33" s="7">
        <v>0.23330000000000001</v>
      </c>
      <c r="C33" s="7">
        <v>0.4</v>
      </c>
      <c r="D33" s="7">
        <v>0.15</v>
      </c>
      <c r="E33" s="7">
        <v>0.28999999999999998</v>
      </c>
      <c r="F33" s="7">
        <v>0.18</v>
      </c>
      <c r="G33" s="7">
        <f t="shared" si="0"/>
        <v>0.25065999999999999</v>
      </c>
      <c r="H33" s="7">
        <v>0.08</v>
      </c>
      <c r="I33" s="7">
        <v>0</v>
      </c>
    </row>
    <row r="34" spans="1:9" ht="15" x14ac:dyDescent="0.25">
      <c r="A34" s="20">
        <f t="shared" si="1"/>
        <v>1927</v>
      </c>
      <c r="B34" s="7">
        <v>0.2</v>
      </c>
      <c r="C34" s="7">
        <v>0.4</v>
      </c>
      <c r="D34" s="7">
        <v>0.15</v>
      </c>
      <c r="E34" s="7">
        <v>0.25</v>
      </c>
      <c r="F34" s="7">
        <v>0.18</v>
      </c>
      <c r="G34" s="7">
        <f t="shared" si="0"/>
        <v>0.23599999999999999</v>
      </c>
      <c r="H34" s="7">
        <v>0.08</v>
      </c>
      <c r="I34" s="7">
        <v>0</v>
      </c>
    </row>
    <row r="35" spans="1:9" ht="15" x14ac:dyDescent="0.25">
      <c r="A35" s="20">
        <f t="shared" si="1"/>
        <v>1928</v>
      </c>
      <c r="B35" s="7">
        <v>0.2</v>
      </c>
      <c r="C35" s="7">
        <v>0.4</v>
      </c>
      <c r="D35" s="7">
        <v>0.15</v>
      </c>
      <c r="E35" s="7">
        <v>0.25</v>
      </c>
      <c r="F35" s="7">
        <v>0.18</v>
      </c>
      <c r="G35" s="7">
        <f t="shared" si="0"/>
        <v>0.23599999999999999</v>
      </c>
      <c r="H35" s="7">
        <v>0.08</v>
      </c>
      <c r="I35" s="7">
        <v>0</v>
      </c>
    </row>
    <row r="36" spans="1:9" ht="15" x14ac:dyDescent="0.25">
      <c r="A36" s="20">
        <f t="shared" si="1"/>
        <v>1929</v>
      </c>
      <c r="B36" s="7">
        <v>0.2</v>
      </c>
      <c r="C36" s="7">
        <v>0.4</v>
      </c>
      <c r="D36" s="7">
        <v>0.15</v>
      </c>
      <c r="E36" s="7">
        <v>0.25</v>
      </c>
      <c r="F36" s="7">
        <v>0.18</v>
      </c>
      <c r="G36" s="7">
        <f t="shared" si="0"/>
        <v>0.23599999999999999</v>
      </c>
      <c r="H36" s="7">
        <v>0.08</v>
      </c>
      <c r="I36" s="7">
        <v>0</v>
      </c>
    </row>
    <row r="37" spans="1:9" ht="15" x14ac:dyDescent="0.25">
      <c r="A37" s="20">
        <f t="shared" si="1"/>
        <v>1930</v>
      </c>
      <c r="B37" s="7">
        <v>0.2</v>
      </c>
      <c r="C37" s="7">
        <v>0.5</v>
      </c>
      <c r="D37" s="7">
        <v>0.15</v>
      </c>
      <c r="E37" s="7">
        <v>0.25</v>
      </c>
      <c r="F37" s="7">
        <v>0.18</v>
      </c>
      <c r="G37" s="7">
        <f t="shared" si="0"/>
        <v>0.25600000000000001</v>
      </c>
      <c r="H37" s="7">
        <v>0.08</v>
      </c>
      <c r="I37" s="7">
        <v>0.1</v>
      </c>
    </row>
    <row r="38" spans="1:9" ht="15" x14ac:dyDescent="0.25">
      <c r="A38" s="20">
        <f t="shared" si="1"/>
        <v>1931</v>
      </c>
      <c r="B38" s="7">
        <v>0.2</v>
      </c>
      <c r="C38" s="7">
        <v>0.5</v>
      </c>
      <c r="D38" s="7">
        <v>0.15</v>
      </c>
      <c r="E38" s="7">
        <v>0.25</v>
      </c>
      <c r="F38" s="7">
        <v>0.18</v>
      </c>
      <c r="G38" s="7">
        <f t="shared" si="0"/>
        <v>0.25600000000000001</v>
      </c>
      <c r="H38" s="7">
        <v>0.08</v>
      </c>
      <c r="I38" s="7">
        <v>0.1</v>
      </c>
    </row>
    <row r="39" spans="1:9" ht="15" x14ac:dyDescent="0.25">
      <c r="A39" s="20">
        <f t="shared" si="1"/>
        <v>1932</v>
      </c>
      <c r="B39" s="7">
        <v>0.34583000000000003</v>
      </c>
      <c r="C39" s="7">
        <v>0.5</v>
      </c>
      <c r="D39" s="7">
        <v>0.15</v>
      </c>
      <c r="E39" s="7">
        <v>0.25</v>
      </c>
      <c r="F39" s="7">
        <v>0.18</v>
      </c>
      <c r="G39" s="7">
        <f t="shared" si="0"/>
        <v>0.28516600000000003</v>
      </c>
      <c r="H39" s="7">
        <v>0.08</v>
      </c>
      <c r="I39" s="7">
        <v>0.1</v>
      </c>
    </row>
    <row r="40" spans="1:9" ht="15" x14ac:dyDescent="0.25">
      <c r="A40" s="20">
        <f t="shared" ref="A40:A71" si="2">A39+1</f>
        <v>1933</v>
      </c>
      <c r="B40" s="7">
        <v>0.45</v>
      </c>
      <c r="C40" s="7">
        <v>0.5</v>
      </c>
      <c r="D40" s="7">
        <v>0.15</v>
      </c>
      <c r="E40" s="7">
        <v>0.25</v>
      </c>
      <c r="F40" s="7">
        <v>0.18</v>
      </c>
      <c r="G40" s="7">
        <f t="shared" si="0"/>
        <v>0.30599999999999994</v>
      </c>
      <c r="H40" s="7">
        <v>0.08</v>
      </c>
      <c r="I40" s="7">
        <v>0.1</v>
      </c>
    </row>
    <row r="41" spans="1:9" ht="15" x14ac:dyDescent="0.25">
      <c r="A41" s="20">
        <f t="shared" si="2"/>
        <v>1934</v>
      </c>
      <c r="B41" s="7">
        <v>0.54583000000000004</v>
      </c>
      <c r="C41" s="7">
        <v>0.5</v>
      </c>
      <c r="D41" s="7">
        <v>0.15</v>
      </c>
      <c r="E41" s="7">
        <v>0.25</v>
      </c>
      <c r="F41" s="7">
        <v>0.18</v>
      </c>
      <c r="G41" s="7">
        <f t="shared" si="0"/>
        <v>0.32516599999999996</v>
      </c>
      <c r="H41" s="7">
        <v>0.2</v>
      </c>
      <c r="I41" s="7">
        <v>0.1</v>
      </c>
    </row>
    <row r="42" spans="1:9" ht="15" x14ac:dyDescent="0.25">
      <c r="A42" s="20">
        <f t="shared" si="2"/>
        <v>1935</v>
      </c>
      <c r="B42" s="7">
        <v>0.63332999999999995</v>
      </c>
      <c r="C42" s="7">
        <v>0.5</v>
      </c>
      <c r="D42" s="7">
        <v>0.15</v>
      </c>
      <c r="E42" s="7">
        <v>0.25</v>
      </c>
      <c r="F42" s="7">
        <v>0.18</v>
      </c>
      <c r="G42" s="7">
        <f t="shared" si="0"/>
        <v>0.34266599999999997</v>
      </c>
      <c r="H42" s="7">
        <v>0.2</v>
      </c>
      <c r="I42" s="7">
        <v>0.1</v>
      </c>
    </row>
    <row r="43" spans="1:9" ht="15" x14ac:dyDescent="0.25">
      <c r="A43" s="20">
        <f t="shared" si="2"/>
        <v>1936</v>
      </c>
      <c r="B43" s="7">
        <v>0.7</v>
      </c>
      <c r="C43" s="7">
        <v>0.5</v>
      </c>
      <c r="D43" s="7">
        <v>0.15</v>
      </c>
      <c r="E43" s="7">
        <v>0.25</v>
      </c>
      <c r="F43" s="7">
        <v>0.18</v>
      </c>
      <c r="G43" s="7">
        <f t="shared" si="0"/>
        <v>0.35599999999999998</v>
      </c>
      <c r="H43" s="7">
        <v>0.2</v>
      </c>
      <c r="I43" s="7">
        <v>0.1</v>
      </c>
    </row>
    <row r="44" spans="1:9" ht="15" x14ac:dyDescent="0.25">
      <c r="A44" s="20">
        <f t="shared" si="2"/>
        <v>1937</v>
      </c>
      <c r="B44" s="7">
        <v>0.7</v>
      </c>
      <c r="C44" s="7">
        <v>0.5</v>
      </c>
      <c r="D44" s="7">
        <v>0.15</v>
      </c>
      <c r="E44" s="7">
        <v>0.25</v>
      </c>
      <c r="F44" s="7">
        <v>0.76</v>
      </c>
      <c r="G44" s="7">
        <f t="shared" si="0"/>
        <v>0.47199999999999998</v>
      </c>
      <c r="H44" s="7">
        <v>0.2</v>
      </c>
      <c r="I44" s="7">
        <v>0.1</v>
      </c>
    </row>
    <row r="45" spans="1:9" ht="15" x14ac:dyDescent="0.25">
      <c r="A45" s="20">
        <f t="shared" si="2"/>
        <v>1938</v>
      </c>
      <c r="B45" s="7">
        <v>0.7</v>
      </c>
      <c r="C45" s="7">
        <v>0.5</v>
      </c>
      <c r="D45" s="7">
        <v>0.15</v>
      </c>
      <c r="E45" s="7">
        <v>0.25</v>
      </c>
      <c r="F45" s="7">
        <v>0.38</v>
      </c>
      <c r="G45" s="7">
        <f t="shared" si="0"/>
        <v>0.39600000000000002</v>
      </c>
      <c r="H45" s="7">
        <v>0.2</v>
      </c>
      <c r="I45" s="7">
        <v>0.10199999999999999</v>
      </c>
    </row>
    <row r="46" spans="1:9" ht="15" x14ac:dyDescent="0.25">
      <c r="A46" s="20">
        <f t="shared" si="2"/>
        <v>1939</v>
      </c>
      <c r="B46" s="7">
        <v>0.7</v>
      </c>
      <c r="C46" s="7">
        <v>0.55000000000000004</v>
      </c>
      <c r="D46" s="7">
        <v>0.15</v>
      </c>
      <c r="E46" s="7">
        <v>0.25</v>
      </c>
      <c r="F46" s="7">
        <v>0.38</v>
      </c>
      <c r="G46" s="7">
        <f t="shared" si="0"/>
        <v>0.40599999999999997</v>
      </c>
      <c r="H46" s="7">
        <v>0.2</v>
      </c>
      <c r="I46" s="7">
        <v>0.10199999999999999</v>
      </c>
    </row>
    <row r="47" spans="1:9" ht="15" x14ac:dyDescent="0.25">
      <c r="A47" s="20">
        <f t="shared" si="2"/>
        <v>1940</v>
      </c>
      <c r="B47" s="7">
        <v>0.73499999999999999</v>
      </c>
      <c r="C47" s="7">
        <v>0.65</v>
      </c>
      <c r="D47" s="7">
        <v>0.15</v>
      </c>
      <c r="E47" s="7">
        <v>0.25</v>
      </c>
      <c r="F47" s="7">
        <v>0.49</v>
      </c>
      <c r="G47" s="7">
        <f t="shared" si="0"/>
        <v>0.45499999999999996</v>
      </c>
      <c r="H47" s="7">
        <v>0.2</v>
      </c>
      <c r="I47" s="7">
        <v>0.10199999999999999</v>
      </c>
    </row>
    <row r="48" spans="1:9" ht="15" x14ac:dyDescent="0.25">
      <c r="A48" s="20">
        <f t="shared" si="2"/>
        <v>1941</v>
      </c>
      <c r="B48" s="7">
        <v>0.77</v>
      </c>
      <c r="C48" s="7">
        <v>0.65</v>
      </c>
      <c r="D48" s="7">
        <v>0.15</v>
      </c>
      <c r="E48" s="7">
        <v>0.25</v>
      </c>
      <c r="F48" s="7">
        <v>0.49</v>
      </c>
      <c r="G48" s="7">
        <f t="shared" si="0"/>
        <v>0.46199999999999991</v>
      </c>
      <c r="H48" s="7">
        <v>0.2</v>
      </c>
      <c r="I48" s="7">
        <v>0.10199999999999999</v>
      </c>
    </row>
    <row r="49" spans="1:9" ht="15" x14ac:dyDescent="0.25">
      <c r="A49" s="20">
        <f t="shared" si="2"/>
        <v>1942</v>
      </c>
      <c r="B49" s="7">
        <v>0.77</v>
      </c>
      <c r="C49" s="7">
        <v>0.65</v>
      </c>
      <c r="D49" s="7">
        <v>0.15</v>
      </c>
      <c r="E49" s="7">
        <v>0.25</v>
      </c>
      <c r="F49" s="7">
        <v>0.59</v>
      </c>
      <c r="G49" s="7">
        <f t="shared" si="0"/>
        <v>0.48199999999999993</v>
      </c>
      <c r="H49" s="7">
        <v>0.2</v>
      </c>
      <c r="I49" s="7">
        <v>0.1479</v>
      </c>
    </row>
    <row r="50" spans="1:9" ht="15" x14ac:dyDescent="0.25">
      <c r="A50" s="20">
        <f t="shared" si="2"/>
        <v>1943</v>
      </c>
      <c r="B50" s="7">
        <v>0.77</v>
      </c>
      <c r="C50" s="7">
        <v>0.65</v>
      </c>
      <c r="D50" s="7">
        <v>0.15</v>
      </c>
      <c r="E50" s="7">
        <v>0.25</v>
      </c>
      <c r="F50" s="7">
        <v>0.59</v>
      </c>
      <c r="G50" s="7">
        <f t="shared" si="0"/>
        <v>0.48199999999999993</v>
      </c>
      <c r="H50" s="7">
        <v>0.2</v>
      </c>
      <c r="I50" s="7">
        <v>0.1479</v>
      </c>
    </row>
    <row r="51" spans="1:9" ht="15" x14ac:dyDescent="0.25">
      <c r="A51" s="20">
        <f t="shared" si="2"/>
        <v>1944</v>
      </c>
      <c r="B51" s="7">
        <v>0.77</v>
      </c>
      <c r="C51" s="7">
        <v>0.65</v>
      </c>
      <c r="D51" s="7">
        <v>0.15</v>
      </c>
      <c r="E51" s="7">
        <v>0.25</v>
      </c>
      <c r="F51" s="7">
        <v>0.6</v>
      </c>
      <c r="G51" s="7">
        <f t="shared" si="0"/>
        <v>0.48399999999999999</v>
      </c>
      <c r="H51" s="7">
        <v>0.2</v>
      </c>
      <c r="I51" s="7">
        <v>0.1479</v>
      </c>
    </row>
    <row r="52" spans="1:9" ht="15" x14ac:dyDescent="0.25">
      <c r="A52" s="20">
        <f t="shared" si="2"/>
        <v>1945</v>
      </c>
      <c r="B52" s="7">
        <v>0.77</v>
      </c>
      <c r="C52" s="7">
        <v>0.65</v>
      </c>
      <c r="D52" s="7">
        <v>0.15</v>
      </c>
      <c r="E52" s="7">
        <v>0.25</v>
      </c>
      <c r="F52" s="7">
        <v>0.6</v>
      </c>
      <c r="G52" s="7">
        <f t="shared" si="0"/>
        <v>0.48399999999999999</v>
      </c>
      <c r="H52" s="7">
        <v>0.2</v>
      </c>
      <c r="I52" s="7">
        <v>0.35062500000000002</v>
      </c>
    </row>
    <row r="53" spans="1:9" ht="15" x14ac:dyDescent="0.25">
      <c r="A53" s="20">
        <f t="shared" si="2"/>
        <v>1946</v>
      </c>
      <c r="B53" s="7">
        <v>0.77</v>
      </c>
      <c r="C53" s="7">
        <v>0.75</v>
      </c>
      <c r="D53" s="7">
        <v>0.6</v>
      </c>
      <c r="E53" s="7">
        <v>0.25</v>
      </c>
      <c r="F53" s="7">
        <v>0.7</v>
      </c>
      <c r="G53" s="7">
        <f t="shared" si="0"/>
        <v>0.6140000000000001</v>
      </c>
      <c r="H53" s="7">
        <v>0.2</v>
      </c>
      <c r="I53" s="7">
        <v>0.35062500000000002</v>
      </c>
    </row>
    <row r="54" spans="1:9" ht="15" x14ac:dyDescent="0.25">
      <c r="A54" s="20">
        <f t="shared" si="2"/>
        <v>1947</v>
      </c>
      <c r="B54" s="7">
        <v>0.77</v>
      </c>
      <c r="C54" s="7">
        <v>0.75</v>
      </c>
      <c r="D54" s="7">
        <v>0.6</v>
      </c>
      <c r="E54" s="7">
        <v>0.25</v>
      </c>
      <c r="F54" s="25">
        <f>(F53+F57)/2</f>
        <v>0.8</v>
      </c>
      <c r="G54" s="7">
        <f t="shared" si="0"/>
        <v>0.63400000000000001</v>
      </c>
      <c r="H54" s="7">
        <v>0.2</v>
      </c>
      <c r="I54" s="7">
        <v>0.35062500000000002</v>
      </c>
    </row>
    <row r="55" spans="1:9" ht="15" x14ac:dyDescent="0.25">
      <c r="A55" s="20">
        <f t="shared" si="2"/>
        <v>1948</v>
      </c>
      <c r="B55" s="7">
        <v>0.77</v>
      </c>
      <c r="C55" s="7">
        <v>0.75</v>
      </c>
      <c r="D55" s="7">
        <v>0.6</v>
      </c>
      <c r="E55" s="7">
        <v>0.25</v>
      </c>
      <c r="F55" s="25">
        <f>F54</f>
        <v>0.8</v>
      </c>
      <c r="G55" s="7">
        <f t="shared" si="0"/>
        <v>0.63400000000000001</v>
      </c>
      <c r="H55" s="7">
        <v>0.6</v>
      </c>
      <c r="I55" s="7">
        <v>0.35062500000000002</v>
      </c>
    </row>
    <row r="56" spans="1:9" ht="15" x14ac:dyDescent="0.25">
      <c r="A56" s="20">
        <f t="shared" si="2"/>
        <v>1949</v>
      </c>
      <c r="B56" s="7">
        <v>0.77</v>
      </c>
      <c r="C56" s="7">
        <v>0.8</v>
      </c>
      <c r="D56" s="7">
        <v>0.38</v>
      </c>
      <c r="E56" s="7">
        <v>0.25</v>
      </c>
      <c r="F56" s="25">
        <f>F55</f>
        <v>0.8</v>
      </c>
      <c r="G56" s="7">
        <f t="shared" si="0"/>
        <v>0.6</v>
      </c>
      <c r="H56" s="7">
        <v>0.6</v>
      </c>
      <c r="I56" s="7">
        <v>0.47302500000000003</v>
      </c>
    </row>
    <row r="57" spans="1:9" ht="15" x14ac:dyDescent="0.25">
      <c r="A57" s="20">
        <f t="shared" si="2"/>
        <v>1950</v>
      </c>
      <c r="B57" s="7">
        <v>0.77</v>
      </c>
      <c r="C57" s="7">
        <v>0.8</v>
      </c>
      <c r="D57" s="7">
        <v>0.38</v>
      </c>
      <c r="E57" s="7">
        <v>0.25</v>
      </c>
      <c r="F57" s="7">
        <v>0.9</v>
      </c>
      <c r="G57" s="7">
        <f t="shared" si="0"/>
        <v>0.62</v>
      </c>
      <c r="H57" s="7">
        <v>0.6</v>
      </c>
      <c r="I57" s="7">
        <v>0.47302500000000003</v>
      </c>
    </row>
    <row r="58" spans="1:9" ht="15" x14ac:dyDescent="0.25">
      <c r="A58" s="20">
        <f t="shared" si="2"/>
        <v>1951</v>
      </c>
      <c r="B58" s="7">
        <v>0.77</v>
      </c>
      <c r="C58" s="7">
        <v>0.8</v>
      </c>
      <c r="D58" s="7">
        <v>0.38</v>
      </c>
      <c r="E58" s="7">
        <v>0.25</v>
      </c>
      <c r="F58" s="7">
        <v>0.9</v>
      </c>
      <c r="G58" s="7">
        <f t="shared" si="0"/>
        <v>0.62</v>
      </c>
      <c r="H58" s="7">
        <v>0.6</v>
      </c>
      <c r="I58" s="7">
        <v>0.47302500000000003</v>
      </c>
    </row>
    <row r="59" spans="1:9" ht="15" x14ac:dyDescent="0.25">
      <c r="A59" s="20">
        <f t="shared" si="2"/>
        <v>1952</v>
      </c>
      <c r="B59" s="7">
        <v>0.77</v>
      </c>
      <c r="C59" s="7">
        <v>0.8</v>
      </c>
      <c r="D59" s="7">
        <v>0.38</v>
      </c>
      <c r="E59" s="7">
        <v>0.25</v>
      </c>
      <c r="F59" s="7">
        <v>0.7</v>
      </c>
      <c r="G59" s="7">
        <f t="shared" si="0"/>
        <v>0.58000000000000007</v>
      </c>
      <c r="H59" s="7">
        <v>0.6</v>
      </c>
      <c r="I59" s="7">
        <v>0.47302500000000003</v>
      </c>
    </row>
    <row r="60" spans="1:9" ht="15" x14ac:dyDescent="0.25">
      <c r="A60" s="20">
        <f t="shared" si="2"/>
        <v>1953</v>
      </c>
      <c r="B60" s="7">
        <v>0.77</v>
      </c>
      <c r="C60" s="7">
        <v>0.8</v>
      </c>
      <c r="D60" s="7">
        <v>0.38</v>
      </c>
      <c r="E60" s="7">
        <v>0.25</v>
      </c>
      <c r="F60" s="7">
        <v>0.7</v>
      </c>
      <c r="G60" s="7">
        <f t="shared" si="0"/>
        <v>0.58000000000000007</v>
      </c>
      <c r="H60" s="7">
        <v>0.6</v>
      </c>
      <c r="I60" s="7">
        <v>0.47302500000000003</v>
      </c>
    </row>
    <row r="61" spans="1:9" ht="15" x14ac:dyDescent="0.25">
      <c r="A61" s="20">
        <f t="shared" si="2"/>
        <v>1954</v>
      </c>
      <c r="B61" s="7">
        <v>0.77</v>
      </c>
      <c r="C61" s="7">
        <v>0.8</v>
      </c>
      <c r="D61" s="7">
        <v>0.15</v>
      </c>
      <c r="E61" s="7">
        <v>0.25</v>
      </c>
      <c r="F61" s="7">
        <v>0.7</v>
      </c>
      <c r="G61" s="7">
        <f t="shared" si="0"/>
        <v>0.53400000000000003</v>
      </c>
      <c r="H61" s="7">
        <v>0.6</v>
      </c>
      <c r="I61" s="7">
        <v>0.47302500000000003</v>
      </c>
    </row>
    <row r="62" spans="1:9" ht="15" x14ac:dyDescent="0.25">
      <c r="A62" s="20">
        <f t="shared" si="2"/>
        <v>1955</v>
      </c>
      <c r="B62" s="7">
        <v>0.77</v>
      </c>
      <c r="C62" s="7">
        <v>0.8</v>
      </c>
      <c r="D62" s="7">
        <v>0.15</v>
      </c>
      <c r="E62" s="7">
        <v>0.25</v>
      </c>
      <c r="F62" s="7">
        <v>0.7</v>
      </c>
      <c r="G62" s="7">
        <f t="shared" si="0"/>
        <v>0.53400000000000003</v>
      </c>
      <c r="H62" s="7">
        <v>0.6</v>
      </c>
      <c r="I62" s="7">
        <v>0.47302500000000003</v>
      </c>
    </row>
    <row r="63" spans="1:9" ht="15" x14ac:dyDescent="0.25">
      <c r="A63" s="20">
        <f t="shared" si="2"/>
        <v>1956</v>
      </c>
      <c r="B63" s="7">
        <v>0.77</v>
      </c>
      <c r="C63" s="7">
        <v>0.8</v>
      </c>
      <c r="D63" s="7">
        <v>0.15</v>
      </c>
      <c r="E63" s="7">
        <v>0.25</v>
      </c>
      <c r="F63" s="7">
        <v>0.7</v>
      </c>
      <c r="G63" s="7">
        <f t="shared" si="0"/>
        <v>0.53400000000000003</v>
      </c>
      <c r="H63" s="7">
        <v>0.6</v>
      </c>
      <c r="I63" s="7">
        <v>0.47302500000000003</v>
      </c>
    </row>
    <row r="64" spans="1:9" ht="15" x14ac:dyDescent="0.25">
      <c r="A64" s="20">
        <f t="shared" si="2"/>
        <v>1957</v>
      </c>
      <c r="B64" s="7">
        <v>0.77</v>
      </c>
      <c r="C64" s="7">
        <v>0.8</v>
      </c>
      <c r="D64" s="7">
        <v>0.15</v>
      </c>
      <c r="E64" s="7">
        <v>0.25</v>
      </c>
      <c r="F64" s="7">
        <v>0.7</v>
      </c>
      <c r="G64" s="7">
        <f t="shared" si="0"/>
        <v>0.53400000000000003</v>
      </c>
      <c r="H64" s="7">
        <v>0.6</v>
      </c>
      <c r="I64" s="7">
        <v>0.47302500000000003</v>
      </c>
    </row>
    <row r="65" spans="1:9" ht="15" x14ac:dyDescent="0.25">
      <c r="A65" s="20">
        <f t="shared" si="2"/>
        <v>1958</v>
      </c>
      <c r="B65" s="7">
        <v>0.77</v>
      </c>
      <c r="C65" s="7">
        <v>0.8</v>
      </c>
      <c r="D65" s="7">
        <v>0.15</v>
      </c>
      <c r="E65" s="7">
        <v>0.25</v>
      </c>
      <c r="F65" s="7">
        <v>0.7</v>
      </c>
      <c r="G65" s="7">
        <f t="shared" si="0"/>
        <v>0.53400000000000003</v>
      </c>
      <c r="H65" s="7">
        <v>0.6</v>
      </c>
      <c r="I65" s="7">
        <v>0.47302500000000003</v>
      </c>
    </row>
    <row r="66" spans="1:9" ht="15" x14ac:dyDescent="0.25">
      <c r="A66" s="20">
        <f t="shared" si="2"/>
        <v>1959</v>
      </c>
      <c r="B66" s="7">
        <v>0.77</v>
      </c>
      <c r="C66" s="7">
        <v>0.8</v>
      </c>
      <c r="D66" s="7">
        <v>0.15</v>
      </c>
      <c r="E66" s="7">
        <v>0.14000000000000001</v>
      </c>
      <c r="F66" s="7">
        <v>0.7</v>
      </c>
      <c r="G66" s="7">
        <f t="shared" si="0"/>
        <v>0.5119999999999999</v>
      </c>
      <c r="H66" s="7">
        <v>0.6</v>
      </c>
      <c r="I66" s="7">
        <v>0.47302500000000003</v>
      </c>
    </row>
    <row r="67" spans="1:9" ht="15" x14ac:dyDescent="0.25">
      <c r="A67" s="20">
        <f t="shared" si="2"/>
        <v>1960</v>
      </c>
      <c r="B67" s="7">
        <v>0.77</v>
      </c>
      <c r="C67" s="7">
        <v>0.8</v>
      </c>
      <c r="D67" s="7">
        <v>0.15</v>
      </c>
      <c r="E67" s="7">
        <v>0.14000000000000001</v>
      </c>
      <c r="F67" s="7">
        <v>0.7</v>
      </c>
      <c r="G67" s="7">
        <f t="shared" si="0"/>
        <v>0.5119999999999999</v>
      </c>
      <c r="H67" s="7">
        <v>0.6</v>
      </c>
      <c r="I67" s="7">
        <v>0.47302500000000003</v>
      </c>
    </row>
    <row r="68" spans="1:9" ht="15" x14ac:dyDescent="0.25">
      <c r="A68" s="20">
        <f t="shared" si="2"/>
        <v>1961</v>
      </c>
      <c r="B68" s="7">
        <v>0.77</v>
      </c>
      <c r="C68" s="7">
        <v>0.8</v>
      </c>
      <c r="D68" s="7">
        <v>0.15</v>
      </c>
      <c r="E68" s="7">
        <v>0.14000000000000001</v>
      </c>
      <c r="F68" s="7">
        <v>0.7</v>
      </c>
      <c r="G68" s="7">
        <f t="shared" si="0"/>
        <v>0.5119999999999999</v>
      </c>
      <c r="H68" s="7">
        <v>0.6</v>
      </c>
      <c r="I68" s="7">
        <v>0.47302500000000003</v>
      </c>
    </row>
    <row r="69" spans="1:9" ht="15" x14ac:dyDescent="0.25">
      <c r="A69" s="20">
        <f t="shared" si="2"/>
        <v>1962</v>
      </c>
      <c r="B69" s="7">
        <v>0.77</v>
      </c>
      <c r="C69" s="7">
        <v>0.8</v>
      </c>
      <c r="D69" s="7">
        <v>0.15</v>
      </c>
      <c r="E69" s="7">
        <v>0.14000000000000001</v>
      </c>
      <c r="F69" s="7">
        <v>0.7</v>
      </c>
      <c r="G69" s="7">
        <f t="shared" si="0"/>
        <v>0.5119999999999999</v>
      </c>
      <c r="H69" s="7">
        <v>0.6</v>
      </c>
      <c r="I69" s="7">
        <v>0.47302500000000003</v>
      </c>
    </row>
    <row r="70" spans="1:9" ht="15" x14ac:dyDescent="0.25">
      <c r="A70" s="20">
        <f t="shared" si="2"/>
        <v>1963</v>
      </c>
      <c r="B70" s="7">
        <v>0.77</v>
      </c>
      <c r="C70" s="7">
        <v>0.8</v>
      </c>
      <c r="D70" s="7">
        <v>0.15</v>
      </c>
      <c r="E70" s="7">
        <v>0.14000000000000001</v>
      </c>
      <c r="F70" s="7">
        <v>0.7</v>
      </c>
      <c r="G70" s="7">
        <f t="shared" si="0"/>
        <v>0.5119999999999999</v>
      </c>
      <c r="H70" s="7">
        <v>0.6</v>
      </c>
      <c r="I70" s="7">
        <v>0.47302500000000003</v>
      </c>
    </row>
    <row r="71" spans="1:9" ht="15" x14ac:dyDescent="0.25">
      <c r="A71" s="20">
        <f t="shared" si="2"/>
        <v>1964</v>
      </c>
      <c r="B71" s="7">
        <v>0.77</v>
      </c>
      <c r="C71" s="7">
        <v>0.8</v>
      </c>
      <c r="D71" s="7">
        <v>0.15</v>
      </c>
      <c r="E71" s="7">
        <v>0.14000000000000001</v>
      </c>
      <c r="F71" s="7">
        <v>0.7</v>
      </c>
      <c r="G71" s="7">
        <f t="shared" ref="G71:G125" si="3">AVERAGE(B71:F71)</f>
        <v>0.5119999999999999</v>
      </c>
      <c r="H71" s="7">
        <v>0.6</v>
      </c>
      <c r="I71" s="7">
        <v>0.47302500000000003</v>
      </c>
    </row>
    <row r="72" spans="1:9" ht="15" x14ac:dyDescent="0.25">
      <c r="A72" s="20">
        <f t="shared" ref="A72:A103" si="4">A71+1</f>
        <v>1965</v>
      </c>
      <c r="B72" s="7">
        <v>0.77</v>
      </c>
      <c r="C72" s="7">
        <v>0.8</v>
      </c>
      <c r="D72" s="7">
        <v>0.15</v>
      </c>
      <c r="E72" s="7">
        <v>0.14000000000000001</v>
      </c>
      <c r="F72" s="7">
        <v>0.7</v>
      </c>
      <c r="G72" s="7">
        <f t="shared" si="3"/>
        <v>0.5119999999999999</v>
      </c>
      <c r="H72" s="7">
        <v>0.6</v>
      </c>
      <c r="I72" s="7">
        <v>0.47302500000000003</v>
      </c>
    </row>
    <row r="73" spans="1:9" ht="15" x14ac:dyDescent="0.25">
      <c r="A73" s="20">
        <f t="shared" si="4"/>
        <v>1966</v>
      </c>
      <c r="B73" s="7">
        <v>0.77</v>
      </c>
      <c r="C73" s="7">
        <v>0.8</v>
      </c>
      <c r="D73" s="7">
        <v>0.15</v>
      </c>
      <c r="E73" s="7">
        <v>0.14000000000000001</v>
      </c>
      <c r="F73" s="7">
        <v>0.7</v>
      </c>
      <c r="G73" s="7">
        <f t="shared" si="3"/>
        <v>0.5119999999999999</v>
      </c>
      <c r="H73" s="7">
        <v>0.6</v>
      </c>
      <c r="I73" s="7">
        <v>0.47302500000000003</v>
      </c>
    </row>
    <row r="74" spans="1:9" ht="15" x14ac:dyDescent="0.25">
      <c r="A74" s="20">
        <f t="shared" si="4"/>
        <v>1967</v>
      </c>
      <c r="B74" s="7">
        <v>0.77</v>
      </c>
      <c r="C74" s="7">
        <v>0.8</v>
      </c>
      <c r="D74" s="7">
        <v>0.15</v>
      </c>
      <c r="E74" s="7">
        <v>0.14000000000000001</v>
      </c>
      <c r="F74" s="7">
        <v>0.7</v>
      </c>
      <c r="G74" s="7">
        <f t="shared" si="3"/>
        <v>0.5119999999999999</v>
      </c>
      <c r="H74" s="7">
        <v>0.6</v>
      </c>
      <c r="I74" s="7">
        <v>0.47302500000000003</v>
      </c>
    </row>
    <row r="75" spans="1:9" ht="15" x14ac:dyDescent="0.25">
      <c r="A75" s="20">
        <f t="shared" si="4"/>
        <v>1968</v>
      </c>
      <c r="B75" s="7">
        <v>0.77</v>
      </c>
      <c r="C75" s="7">
        <v>0.8</v>
      </c>
      <c r="D75" s="7">
        <v>0.15</v>
      </c>
      <c r="E75" s="7">
        <v>0.14000000000000001</v>
      </c>
      <c r="F75" s="7">
        <v>0.7</v>
      </c>
      <c r="G75" s="7">
        <f t="shared" si="3"/>
        <v>0.5119999999999999</v>
      </c>
      <c r="H75" s="7">
        <v>0.6</v>
      </c>
      <c r="I75" s="7">
        <v>0.47302500000000003</v>
      </c>
    </row>
    <row r="76" spans="1:9" ht="15" x14ac:dyDescent="0.25">
      <c r="A76" s="20">
        <f t="shared" si="4"/>
        <v>1969</v>
      </c>
      <c r="B76" s="7">
        <v>0.77</v>
      </c>
      <c r="C76" s="7">
        <v>0.85</v>
      </c>
      <c r="D76" s="7">
        <v>0.15</v>
      </c>
      <c r="E76" s="7">
        <v>0.2</v>
      </c>
      <c r="F76" s="7">
        <v>0.7</v>
      </c>
      <c r="G76" s="7">
        <f t="shared" si="3"/>
        <v>0.53400000000000003</v>
      </c>
      <c r="H76" s="7">
        <v>0.6</v>
      </c>
      <c r="I76" s="7">
        <v>0.47302500000000003</v>
      </c>
    </row>
    <row r="77" spans="1:9" ht="15" x14ac:dyDescent="0.25">
      <c r="A77" s="20">
        <f t="shared" si="4"/>
        <v>1970</v>
      </c>
      <c r="B77" s="7">
        <v>0.77</v>
      </c>
      <c r="C77" s="7">
        <v>0.85</v>
      </c>
      <c r="D77" s="7">
        <v>0.15</v>
      </c>
      <c r="E77" s="7">
        <v>0.2</v>
      </c>
      <c r="F77" s="7">
        <v>0.7</v>
      </c>
      <c r="G77" s="7">
        <f t="shared" si="3"/>
        <v>0.53400000000000003</v>
      </c>
      <c r="H77" s="7">
        <v>0.6</v>
      </c>
      <c r="I77" s="7">
        <v>0.47302500000000003</v>
      </c>
    </row>
    <row r="78" spans="1:9" ht="15" x14ac:dyDescent="0.25">
      <c r="A78" s="20">
        <f t="shared" si="4"/>
        <v>1971</v>
      </c>
      <c r="B78" s="7">
        <v>0.77</v>
      </c>
      <c r="C78" s="7">
        <v>0.85</v>
      </c>
      <c r="D78" s="7">
        <v>0.15</v>
      </c>
      <c r="E78" s="7">
        <v>0.2</v>
      </c>
      <c r="F78" s="7">
        <v>0.7</v>
      </c>
      <c r="G78" s="7">
        <f t="shared" si="3"/>
        <v>0.53400000000000003</v>
      </c>
      <c r="H78" s="7">
        <v>0.65</v>
      </c>
      <c r="I78" s="7">
        <v>0.47302500000000003</v>
      </c>
    </row>
    <row r="79" spans="1:9" ht="15" x14ac:dyDescent="0.25">
      <c r="A79" s="20">
        <f t="shared" si="4"/>
        <v>1972</v>
      </c>
      <c r="B79" s="7">
        <v>0.77</v>
      </c>
      <c r="C79" s="7">
        <v>0.75</v>
      </c>
      <c r="D79" s="7">
        <v>0.15</v>
      </c>
      <c r="E79" s="7">
        <v>0.2</v>
      </c>
      <c r="F79" s="7">
        <v>0.7</v>
      </c>
      <c r="G79" s="7">
        <f t="shared" si="3"/>
        <v>0.51400000000000001</v>
      </c>
      <c r="H79" s="7">
        <v>0.65</v>
      </c>
      <c r="I79" s="7">
        <v>0.47302500000000003</v>
      </c>
    </row>
    <row r="80" spans="1:9" ht="15" x14ac:dyDescent="0.25">
      <c r="A80" s="20">
        <f t="shared" si="4"/>
        <v>1973</v>
      </c>
      <c r="B80" s="7">
        <v>0.77</v>
      </c>
      <c r="C80" s="7">
        <v>0.75</v>
      </c>
      <c r="D80" s="7">
        <v>0.15</v>
      </c>
      <c r="E80" s="7">
        <v>0.2</v>
      </c>
      <c r="F80" s="7">
        <v>0.7</v>
      </c>
      <c r="G80" s="7">
        <f t="shared" si="3"/>
        <v>0.51400000000000001</v>
      </c>
      <c r="H80" s="7">
        <v>0.65</v>
      </c>
      <c r="I80" s="7">
        <v>0.31</v>
      </c>
    </row>
    <row r="81" spans="1:9" ht="15" x14ac:dyDescent="0.25">
      <c r="A81" s="20">
        <f t="shared" si="4"/>
        <v>1974</v>
      </c>
      <c r="B81" s="7">
        <v>0.77</v>
      </c>
      <c r="C81" s="7">
        <v>0.75</v>
      </c>
      <c r="D81" s="7">
        <v>0.35</v>
      </c>
      <c r="E81" s="7">
        <v>0.2</v>
      </c>
      <c r="F81" s="7">
        <v>0.7</v>
      </c>
      <c r="G81" s="7">
        <f t="shared" si="3"/>
        <v>0.55400000000000005</v>
      </c>
      <c r="H81" s="7">
        <v>0.65</v>
      </c>
      <c r="I81" s="7">
        <v>0.31</v>
      </c>
    </row>
    <row r="82" spans="1:9" ht="15" x14ac:dyDescent="0.25">
      <c r="A82" s="20">
        <f t="shared" si="4"/>
        <v>1975</v>
      </c>
      <c r="B82" s="7">
        <v>0.77</v>
      </c>
      <c r="C82" s="7">
        <v>0.75</v>
      </c>
      <c r="D82" s="7">
        <v>0.35</v>
      </c>
      <c r="E82" s="7">
        <v>0.2</v>
      </c>
      <c r="F82" s="7">
        <v>0.75</v>
      </c>
      <c r="G82" s="7">
        <f t="shared" si="3"/>
        <v>0.56400000000000006</v>
      </c>
      <c r="H82" s="7">
        <v>0.65</v>
      </c>
      <c r="I82" s="7">
        <v>0.31</v>
      </c>
    </row>
    <row r="83" spans="1:9" ht="15" x14ac:dyDescent="0.25">
      <c r="A83" s="20">
        <f t="shared" si="4"/>
        <v>1976</v>
      </c>
      <c r="B83" s="7">
        <v>0.77</v>
      </c>
      <c r="C83" s="7">
        <v>0.75</v>
      </c>
      <c r="D83" s="7">
        <v>0.35</v>
      </c>
      <c r="E83" s="7">
        <v>0.2</v>
      </c>
      <c r="F83" s="7">
        <v>0.75</v>
      </c>
      <c r="G83" s="7">
        <f t="shared" si="3"/>
        <v>0.56400000000000006</v>
      </c>
      <c r="H83" s="7">
        <v>0.65</v>
      </c>
      <c r="I83" s="7">
        <v>0.31</v>
      </c>
    </row>
    <row r="84" spans="1:9" ht="15" x14ac:dyDescent="0.25">
      <c r="A84" s="20">
        <f t="shared" si="4"/>
        <v>1977</v>
      </c>
      <c r="B84" s="7">
        <v>0.7</v>
      </c>
      <c r="C84" s="7">
        <v>0.75</v>
      </c>
      <c r="D84" s="7">
        <v>0.35</v>
      </c>
      <c r="E84" s="7">
        <v>0.2</v>
      </c>
      <c r="F84" s="7">
        <v>0.75</v>
      </c>
      <c r="G84" s="7">
        <f t="shared" si="3"/>
        <v>0.55000000000000004</v>
      </c>
      <c r="H84" s="7">
        <v>0.65</v>
      </c>
      <c r="I84" s="7">
        <v>0.31</v>
      </c>
    </row>
    <row r="85" spans="1:9" ht="15" x14ac:dyDescent="0.25">
      <c r="A85" s="20">
        <f t="shared" si="4"/>
        <v>1978</v>
      </c>
      <c r="B85" s="7">
        <v>0.7</v>
      </c>
      <c r="C85" s="7">
        <v>0.75</v>
      </c>
      <c r="D85" s="7">
        <v>0.35</v>
      </c>
      <c r="E85" s="7">
        <v>0.2</v>
      </c>
      <c r="F85" s="7">
        <v>0.75</v>
      </c>
      <c r="G85" s="7">
        <f t="shared" si="3"/>
        <v>0.55000000000000004</v>
      </c>
      <c r="H85" s="7">
        <v>0.65</v>
      </c>
      <c r="I85" s="7">
        <v>0.31</v>
      </c>
    </row>
    <row r="86" spans="1:9" ht="15" x14ac:dyDescent="0.25">
      <c r="A86" s="20">
        <f t="shared" si="4"/>
        <v>1979</v>
      </c>
      <c r="B86" s="7">
        <v>0.7</v>
      </c>
      <c r="C86" s="7">
        <v>0.75</v>
      </c>
      <c r="D86" s="7">
        <v>0.35</v>
      </c>
      <c r="E86" s="7">
        <v>0.2</v>
      </c>
      <c r="F86" s="7">
        <v>0.75</v>
      </c>
      <c r="G86" s="7">
        <f t="shared" si="3"/>
        <v>0.55000000000000004</v>
      </c>
      <c r="H86" s="7">
        <v>0.65</v>
      </c>
      <c r="I86" s="7">
        <v>0.31</v>
      </c>
    </row>
    <row r="87" spans="1:9" ht="15" x14ac:dyDescent="0.25">
      <c r="A87" s="20">
        <f t="shared" si="4"/>
        <v>1980</v>
      </c>
      <c r="B87" s="7">
        <v>0.7</v>
      </c>
      <c r="C87" s="7">
        <v>0.75</v>
      </c>
      <c r="D87" s="7">
        <v>0.35</v>
      </c>
      <c r="E87" s="7">
        <v>0.2</v>
      </c>
      <c r="F87" s="7">
        <v>0.75</v>
      </c>
      <c r="G87" s="7">
        <f t="shared" si="3"/>
        <v>0.55000000000000004</v>
      </c>
      <c r="H87" s="7">
        <v>0.65</v>
      </c>
      <c r="I87" s="7">
        <v>0.31</v>
      </c>
    </row>
    <row r="88" spans="1:9" ht="15" x14ac:dyDescent="0.25">
      <c r="A88" s="20">
        <f t="shared" si="4"/>
        <v>1981</v>
      </c>
      <c r="B88" s="7">
        <v>0.7</v>
      </c>
      <c r="C88" s="7">
        <v>0.75</v>
      </c>
      <c r="D88" s="7">
        <v>0.35</v>
      </c>
      <c r="E88" s="7">
        <v>0.2</v>
      </c>
      <c r="F88" s="7">
        <v>0.75</v>
      </c>
      <c r="G88" s="7">
        <f t="shared" si="3"/>
        <v>0.55000000000000004</v>
      </c>
      <c r="H88" s="7">
        <v>0.65</v>
      </c>
      <c r="I88" s="7">
        <v>0.31</v>
      </c>
    </row>
    <row r="89" spans="1:9" ht="15" x14ac:dyDescent="0.25">
      <c r="A89" s="20">
        <f t="shared" si="4"/>
        <v>1982</v>
      </c>
      <c r="B89" s="7">
        <v>0.65</v>
      </c>
      <c r="C89" s="7">
        <v>0.75</v>
      </c>
      <c r="D89" s="7">
        <v>0.35</v>
      </c>
      <c r="E89" s="7">
        <v>0.2</v>
      </c>
      <c r="F89" s="7">
        <v>0.75</v>
      </c>
      <c r="G89" s="7">
        <f t="shared" si="3"/>
        <v>0.54</v>
      </c>
      <c r="H89" s="7">
        <v>0.65</v>
      </c>
      <c r="I89" s="7">
        <v>0.31</v>
      </c>
    </row>
    <row r="90" spans="1:9" ht="15" x14ac:dyDescent="0.25">
      <c r="A90" s="20">
        <f t="shared" si="4"/>
        <v>1983</v>
      </c>
      <c r="B90" s="7">
        <v>0.6</v>
      </c>
      <c r="C90" s="7">
        <v>0.75</v>
      </c>
      <c r="D90" s="7">
        <v>0.35</v>
      </c>
      <c r="E90" s="7">
        <v>0.2</v>
      </c>
      <c r="F90" s="7">
        <v>0.75</v>
      </c>
      <c r="G90" s="7">
        <f t="shared" si="3"/>
        <v>0.53</v>
      </c>
      <c r="H90" s="7">
        <v>0.7</v>
      </c>
      <c r="I90" s="7">
        <v>0.31</v>
      </c>
    </row>
    <row r="91" spans="1:9" ht="15" x14ac:dyDescent="0.25">
      <c r="A91" s="20">
        <f t="shared" si="4"/>
        <v>1984</v>
      </c>
      <c r="B91" s="7">
        <v>0.55000000000000004</v>
      </c>
      <c r="C91" s="7">
        <v>0.6</v>
      </c>
      <c r="D91" s="7">
        <v>0.35</v>
      </c>
      <c r="E91" s="7">
        <v>0.4</v>
      </c>
      <c r="F91" s="7">
        <v>0.75</v>
      </c>
      <c r="G91" s="7">
        <f t="shared" si="3"/>
        <v>0.53</v>
      </c>
      <c r="H91" s="7">
        <v>0.7</v>
      </c>
      <c r="I91" s="7">
        <v>0.31</v>
      </c>
    </row>
    <row r="92" spans="1:9" ht="15" x14ac:dyDescent="0.25">
      <c r="A92" s="20">
        <f t="shared" si="4"/>
        <v>1985</v>
      </c>
      <c r="B92" s="7">
        <v>0.55000000000000004</v>
      </c>
      <c r="C92" s="7">
        <v>0.6</v>
      </c>
      <c r="D92" s="7">
        <v>0.35</v>
      </c>
      <c r="E92" s="7">
        <v>0.4</v>
      </c>
      <c r="F92" s="7">
        <v>0.75</v>
      </c>
      <c r="G92" s="7">
        <f t="shared" si="3"/>
        <v>0.53</v>
      </c>
      <c r="H92" s="7">
        <v>0.7</v>
      </c>
      <c r="I92" s="7">
        <v>0.31</v>
      </c>
    </row>
    <row r="93" spans="1:9" ht="15" x14ac:dyDescent="0.25">
      <c r="A93" s="20">
        <f t="shared" si="4"/>
        <v>1986</v>
      </c>
      <c r="B93" s="7">
        <v>0.55000000000000004</v>
      </c>
      <c r="C93" s="7">
        <v>0.6</v>
      </c>
      <c r="D93" s="7">
        <v>0.35</v>
      </c>
      <c r="E93" s="7">
        <v>0.4</v>
      </c>
      <c r="F93" s="7">
        <v>0.75</v>
      </c>
      <c r="G93" s="7">
        <f t="shared" si="3"/>
        <v>0.53</v>
      </c>
      <c r="H93" s="7">
        <v>0.7</v>
      </c>
      <c r="I93" s="7">
        <v>0.31</v>
      </c>
    </row>
    <row r="94" spans="1:9" ht="15" x14ac:dyDescent="0.25">
      <c r="A94" s="20">
        <f t="shared" si="4"/>
        <v>1987</v>
      </c>
      <c r="B94" s="7">
        <v>0.55000000000000004</v>
      </c>
      <c r="C94" s="7">
        <v>0.6</v>
      </c>
      <c r="D94" s="7">
        <v>0.35</v>
      </c>
      <c r="E94" s="7">
        <v>0.4</v>
      </c>
      <c r="F94" s="7">
        <v>0.75</v>
      </c>
      <c r="G94" s="7">
        <f t="shared" si="3"/>
        <v>0.53</v>
      </c>
      <c r="H94" s="7">
        <v>0.6</v>
      </c>
      <c r="I94" s="7">
        <v>0.31</v>
      </c>
    </row>
    <row r="95" spans="1:9" ht="15" x14ac:dyDescent="0.25">
      <c r="A95" s="20">
        <f t="shared" si="4"/>
        <v>1988</v>
      </c>
      <c r="B95" s="7">
        <v>0.55000000000000004</v>
      </c>
      <c r="C95" s="7">
        <v>0.41</v>
      </c>
      <c r="D95" s="7">
        <v>0.35</v>
      </c>
      <c r="E95" s="7">
        <v>0.4</v>
      </c>
      <c r="F95" s="7">
        <v>0.7</v>
      </c>
      <c r="G95" s="7">
        <f t="shared" si="3"/>
        <v>0.48200000000000004</v>
      </c>
      <c r="H95" s="7">
        <v>0.6</v>
      </c>
      <c r="I95" s="7">
        <v>0.31</v>
      </c>
    </row>
    <row r="96" spans="1:9" ht="15" x14ac:dyDescent="0.25">
      <c r="A96" s="20">
        <f t="shared" si="4"/>
        <v>1989</v>
      </c>
      <c r="B96" s="7">
        <v>0.55000000000000004</v>
      </c>
      <c r="C96" s="7">
        <f>C95</f>
        <v>0.41</v>
      </c>
      <c r="D96" s="7">
        <v>0.35</v>
      </c>
      <c r="E96" s="7">
        <v>0.4</v>
      </c>
      <c r="F96" s="7">
        <v>0.7</v>
      </c>
      <c r="G96" s="7">
        <f t="shared" si="3"/>
        <v>0.48200000000000004</v>
      </c>
      <c r="H96" s="7">
        <v>0.6</v>
      </c>
      <c r="I96" s="7">
        <v>0.31</v>
      </c>
    </row>
    <row r="97" spans="1:9" ht="15" x14ac:dyDescent="0.25">
      <c r="A97" s="20">
        <f t="shared" si="4"/>
        <v>1990</v>
      </c>
      <c r="B97" s="7">
        <v>0.55000000000000004</v>
      </c>
      <c r="C97" s="7">
        <f t="shared" ref="C97:C123" si="5">C96</f>
        <v>0.41</v>
      </c>
      <c r="D97" s="7">
        <v>0.35</v>
      </c>
      <c r="E97" s="7">
        <v>0.4</v>
      </c>
      <c r="F97" s="7">
        <v>0.7</v>
      </c>
      <c r="G97" s="7">
        <f t="shared" si="3"/>
        <v>0.48200000000000004</v>
      </c>
      <c r="H97" s="7">
        <v>0.6</v>
      </c>
      <c r="I97" s="7">
        <v>0.31</v>
      </c>
    </row>
    <row r="98" spans="1:9" ht="15" x14ac:dyDescent="0.25">
      <c r="A98" s="20">
        <f t="shared" si="4"/>
        <v>1991</v>
      </c>
      <c r="B98" s="7">
        <v>0.55000000000000004</v>
      </c>
      <c r="C98" s="7">
        <f t="shared" si="5"/>
        <v>0.41</v>
      </c>
      <c r="D98" s="7">
        <v>0.35</v>
      </c>
      <c r="E98" s="7">
        <v>0.4</v>
      </c>
      <c r="F98" s="7">
        <v>0.7</v>
      </c>
      <c r="G98" s="7">
        <f t="shared" si="3"/>
        <v>0.48200000000000004</v>
      </c>
      <c r="H98" s="7">
        <v>0.6</v>
      </c>
      <c r="I98" s="7">
        <v>0.27</v>
      </c>
    </row>
    <row r="99" spans="1:9" ht="15" x14ac:dyDescent="0.25">
      <c r="A99" s="20">
        <f t="shared" si="4"/>
        <v>1992</v>
      </c>
      <c r="B99" s="7">
        <v>0.55000000000000004</v>
      </c>
      <c r="C99" s="7">
        <f t="shared" si="5"/>
        <v>0.41</v>
      </c>
      <c r="D99" s="7">
        <v>0.35</v>
      </c>
      <c r="E99" s="7">
        <v>0.4</v>
      </c>
      <c r="F99" s="7">
        <v>0.7</v>
      </c>
      <c r="G99" s="7">
        <f t="shared" si="3"/>
        <v>0.48200000000000004</v>
      </c>
      <c r="H99" s="7">
        <v>0.3</v>
      </c>
      <c r="I99" s="7">
        <v>0.27</v>
      </c>
    </row>
    <row r="100" spans="1:9" ht="15" x14ac:dyDescent="0.25">
      <c r="A100" s="20">
        <f t="shared" si="4"/>
        <v>1993</v>
      </c>
      <c r="B100" s="7">
        <v>0.55000000000000004</v>
      </c>
      <c r="C100" s="7">
        <f t="shared" si="5"/>
        <v>0.41</v>
      </c>
      <c r="D100" s="7">
        <v>0.35</v>
      </c>
      <c r="E100" s="7">
        <v>0.4</v>
      </c>
      <c r="F100" s="7">
        <v>0.7</v>
      </c>
      <c r="G100" s="7">
        <f t="shared" si="3"/>
        <v>0.48200000000000004</v>
      </c>
      <c r="H100" s="7">
        <v>0.3</v>
      </c>
      <c r="I100" s="7">
        <v>0.27</v>
      </c>
    </row>
    <row r="101" spans="1:9" ht="15" x14ac:dyDescent="0.25">
      <c r="A101" s="20">
        <f t="shared" si="4"/>
        <v>1994</v>
      </c>
      <c r="B101" s="7">
        <v>0.55000000000000004</v>
      </c>
      <c r="C101" s="7">
        <f t="shared" si="5"/>
        <v>0.41</v>
      </c>
      <c r="D101" s="7">
        <v>0.35</v>
      </c>
      <c r="E101" s="7">
        <v>0.4</v>
      </c>
      <c r="F101" s="7">
        <v>0.7</v>
      </c>
      <c r="G101" s="7">
        <f t="shared" si="3"/>
        <v>0.48200000000000004</v>
      </c>
      <c r="H101" s="7">
        <v>0.3</v>
      </c>
      <c r="I101" s="7">
        <v>0.27</v>
      </c>
    </row>
    <row r="102" spans="1:9" ht="15" x14ac:dyDescent="0.25">
      <c r="A102" s="20">
        <f t="shared" si="4"/>
        <v>1995</v>
      </c>
      <c r="B102" s="7">
        <v>0.55000000000000004</v>
      </c>
      <c r="C102" s="7">
        <f t="shared" si="5"/>
        <v>0.41</v>
      </c>
      <c r="D102" s="7">
        <v>0.35</v>
      </c>
      <c r="E102" s="7">
        <v>0.4</v>
      </c>
      <c r="F102" s="7">
        <v>0.7</v>
      </c>
      <c r="G102" s="7">
        <f t="shared" si="3"/>
        <v>0.48200000000000004</v>
      </c>
      <c r="H102" s="7">
        <v>0.3</v>
      </c>
      <c r="I102" s="7">
        <v>0.27</v>
      </c>
    </row>
    <row r="103" spans="1:9" ht="15" x14ac:dyDescent="0.25">
      <c r="A103" s="20">
        <f t="shared" si="4"/>
        <v>1996</v>
      </c>
      <c r="B103" s="7">
        <v>0.55000000000000004</v>
      </c>
      <c r="C103" s="7">
        <f t="shared" si="5"/>
        <v>0.41</v>
      </c>
      <c r="D103" s="7">
        <v>0.3</v>
      </c>
      <c r="E103" s="7">
        <v>0.4</v>
      </c>
      <c r="F103" s="7">
        <v>0.7</v>
      </c>
      <c r="G103" s="7">
        <f t="shared" si="3"/>
        <v>0.47200000000000009</v>
      </c>
      <c r="H103" s="7">
        <v>0.3</v>
      </c>
      <c r="I103" s="7">
        <v>0.27</v>
      </c>
    </row>
    <row r="104" spans="1:9" ht="15" x14ac:dyDescent="0.25">
      <c r="A104" s="20">
        <f t="shared" ref="A104:A125" si="6">A103+1</f>
        <v>1997</v>
      </c>
      <c r="B104" s="7">
        <v>0.55000000000000004</v>
      </c>
      <c r="C104" s="7">
        <f t="shared" si="5"/>
        <v>0.41</v>
      </c>
      <c r="D104" s="7">
        <v>0.3</v>
      </c>
      <c r="E104" s="7">
        <v>0.4</v>
      </c>
      <c r="F104" s="7">
        <v>0.7</v>
      </c>
      <c r="G104" s="7">
        <f t="shared" si="3"/>
        <v>0.47200000000000009</v>
      </c>
      <c r="H104" s="7">
        <v>0.3</v>
      </c>
      <c r="I104" s="7">
        <v>0.27</v>
      </c>
    </row>
    <row r="105" spans="1:9" ht="15" x14ac:dyDescent="0.25">
      <c r="A105" s="20">
        <f t="shared" si="6"/>
        <v>1998</v>
      </c>
      <c r="B105" s="7">
        <v>0.55000000000000004</v>
      </c>
      <c r="C105" s="7">
        <f t="shared" si="5"/>
        <v>0.41</v>
      </c>
      <c r="D105" s="7">
        <v>0.3</v>
      </c>
      <c r="E105" s="7">
        <v>0.4</v>
      </c>
      <c r="F105" s="7">
        <v>0.7</v>
      </c>
      <c r="G105" s="7">
        <f t="shared" si="3"/>
        <v>0.47200000000000009</v>
      </c>
      <c r="H105" s="7">
        <v>0.3</v>
      </c>
      <c r="I105" s="7">
        <v>0.27</v>
      </c>
    </row>
    <row r="106" spans="1:9" ht="15" x14ac:dyDescent="0.25">
      <c r="A106" s="20">
        <f t="shared" si="6"/>
        <v>1999</v>
      </c>
      <c r="B106" s="7">
        <v>0.55000000000000004</v>
      </c>
      <c r="C106" s="7">
        <f t="shared" si="5"/>
        <v>0.41</v>
      </c>
      <c r="D106" s="7">
        <v>0.3</v>
      </c>
      <c r="E106" s="7">
        <v>0.4</v>
      </c>
      <c r="F106" s="7">
        <v>0.7</v>
      </c>
      <c r="G106" s="7">
        <f t="shared" si="3"/>
        <v>0.47200000000000009</v>
      </c>
      <c r="H106" s="7">
        <v>0.3</v>
      </c>
      <c r="I106" s="7">
        <v>0.27</v>
      </c>
    </row>
    <row r="107" spans="1:9" ht="15" x14ac:dyDescent="0.25">
      <c r="A107" s="20">
        <f t="shared" si="6"/>
        <v>2000</v>
      </c>
      <c r="B107" s="7">
        <v>0.55000000000000004</v>
      </c>
      <c r="C107" s="7">
        <f t="shared" si="5"/>
        <v>0.41</v>
      </c>
      <c r="D107" s="7">
        <v>0.3</v>
      </c>
      <c r="E107" s="7">
        <v>0.4</v>
      </c>
      <c r="F107" s="7">
        <v>0.7</v>
      </c>
      <c r="G107" s="7">
        <f t="shared" si="3"/>
        <v>0.47200000000000009</v>
      </c>
      <c r="H107" s="7">
        <v>0.3</v>
      </c>
      <c r="I107" s="7">
        <v>0.27</v>
      </c>
    </row>
    <row r="108" spans="1:9" ht="15" x14ac:dyDescent="0.25">
      <c r="A108" s="20">
        <f t="shared" si="6"/>
        <v>2001</v>
      </c>
      <c r="B108" s="7">
        <v>0.55000000000000004</v>
      </c>
      <c r="C108" s="7">
        <f t="shared" si="5"/>
        <v>0.41</v>
      </c>
      <c r="D108" s="7">
        <v>0.3</v>
      </c>
      <c r="E108" s="7">
        <v>0.4</v>
      </c>
      <c r="F108" s="7">
        <v>0.7</v>
      </c>
      <c r="G108" s="7">
        <f t="shared" si="3"/>
        <v>0.47200000000000009</v>
      </c>
      <c r="H108" s="7">
        <v>0.3</v>
      </c>
      <c r="I108" s="7">
        <v>0</v>
      </c>
    </row>
    <row r="109" spans="1:9" ht="15" x14ac:dyDescent="0.25">
      <c r="A109" s="20">
        <f t="shared" si="6"/>
        <v>2002</v>
      </c>
      <c r="B109" s="7">
        <v>0.5</v>
      </c>
      <c r="C109" s="7">
        <f t="shared" si="5"/>
        <v>0.41</v>
      </c>
      <c r="D109" s="7">
        <v>0.3</v>
      </c>
      <c r="E109" s="7">
        <v>0.4</v>
      </c>
      <c r="F109" s="7">
        <v>0.7</v>
      </c>
      <c r="G109" s="7">
        <f t="shared" si="3"/>
        <v>0.46199999999999991</v>
      </c>
      <c r="H109" s="7">
        <v>0.3</v>
      </c>
      <c r="I109" s="7">
        <v>0</v>
      </c>
    </row>
    <row r="110" spans="1:9" ht="15" x14ac:dyDescent="0.25">
      <c r="A110" s="20">
        <f t="shared" si="6"/>
        <v>2003</v>
      </c>
      <c r="B110" s="7">
        <v>0.49</v>
      </c>
      <c r="C110" s="7">
        <f t="shared" si="5"/>
        <v>0.41</v>
      </c>
      <c r="D110" s="7">
        <v>0.3</v>
      </c>
      <c r="E110" s="7">
        <v>0.4</v>
      </c>
      <c r="F110" s="7">
        <v>0.5</v>
      </c>
      <c r="G110" s="7">
        <f t="shared" si="3"/>
        <v>0.42000000000000004</v>
      </c>
      <c r="H110" s="7">
        <v>0.3</v>
      </c>
      <c r="I110" s="7">
        <v>0</v>
      </c>
    </row>
    <row r="111" spans="1:9" ht="15" x14ac:dyDescent="0.25">
      <c r="A111" s="20">
        <f t="shared" si="6"/>
        <v>2004</v>
      </c>
      <c r="B111" s="7">
        <v>0.48</v>
      </c>
      <c r="C111" s="7">
        <f t="shared" si="5"/>
        <v>0.41</v>
      </c>
      <c r="D111" s="7">
        <v>0.3</v>
      </c>
      <c r="E111" s="7">
        <v>0.4</v>
      </c>
      <c r="F111" s="7">
        <v>0.5</v>
      </c>
      <c r="G111" s="7">
        <f t="shared" si="3"/>
        <v>0.41799999999999998</v>
      </c>
      <c r="H111" s="7">
        <v>0.3</v>
      </c>
      <c r="I111" s="7">
        <v>0</v>
      </c>
    </row>
    <row r="112" spans="1:9" ht="15" x14ac:dyDescent="0.25">
      <c r="A112" s="20">
        <f t="shared" si="6"/>
        <v>2005</v>
      </c>
      <c r="B112" s="7">
        <v>0.47</v>
      </c>
      <c r="C112" s="7">
        <f t="shared" si="5"/>
        <v>0.41</v>
      </c>
      <c r="D112" s="7">
        <v>0.3</v>
      </c>
      <c r="E112" s="7">
        <v>0.4</v>
      </c>
      <c r="F112" s="7">
        <v>0.5</v>
      </c>
      <c r="G112" s="7">
        <f t="shared" si="3"/>
        <v>0.41600000000000004</v>
      </c>
      <c r="H112" s="7">
        <v>0</v>
      </c>
      <c r="I112" s="7">
        <v>0</v>
      </c>
    </row>
    <row r="113" spans="1:9" ht="15" x14ac:dyDescent="0.25">
      <c r="A113" s="20">
        <f t="shared" si="6"/>
        <v>2006</v>
      </c>
      <c r="B113" s="7">
        <v>0.46</v>
      </c>
      <c r="C113" s="7">
        <f t="shared" si="5"/>
        <v>0.41</v>
      </c>
      <c r="D113" s="7">
        <v>0.3</v>
      </c>
      <c r="E113" s="7">
        <v>0.4</v>
      </c>
      <c r="F113" s="7">
        <v>0.5</v>
      </c>
      <c r="G113" s="7">
        <f t="shared" si="3"/>
        <v>0.41399999999999998</v>
      </c>
      <c r="H113" s="7">
        <v>0</v>
      </c>
      <c r="I113" s="7">
        <v>0</v>
      </c>
    </row>
    <row r="114" spans="1:9" ht="15" x14ac:dyDescent="0.25">
      <c r="A114" s="20">
        <f t="shared" si="6"/>
        <v>2007</v>
      </c>
      <c r="B114" s="7">
        <v>0.45</v>
      </c>
      <c r="C114" s="7">
        <f t="shared" si="5"/>
        <v>0.41</v>
      </c>
      <c r="D114" s="7">
        <v>0.3</v>
      </c>
      <c r="E114" s="7">
        <v>0.4</v>
      </c>
      <c r="F114" s="7">
        <v>0.5</v>
      </c>
      <c r="G114" s="7">
        <f t="shared" si="3"/>
        <v>0.41200000000000003</v>
      </c>
      <c r="H114" s="7">
        <v>0</v>
      </c>
      <c r="I114" s="7">
        <v>0.04</v>
      </c>
    </row>
    <row r="115" spans="1:9" ht="15" x14ac:dyDescent="0.25">
      <c r="A115" s="20">
        <f t="shared" si="6"/>
        <v>2008</v>
      </c>
      <c r="B115" s="7">
        <v>0.45</v>
      </c>
      <c r="C115" s="7">
        <f t="shared" si="5"/>
        <v>0.41</v>
      </c>
      <c r="D115" s="7">
        <v>0.3</v>
      </c>
      <c r="E115" s="7">
        <v>0.4</v>
      </c>
      <c r="F115" s="7">
        <v>0.5</v>
      </c>
      <c r="G115" s="7">
        <f t="shared" si="3"/>
        <v>0.41200000000000003</v>
      </c>
      <c r="H115" s="7">
        <v>0</v>
      </c>
      <c r="I115" s="7">
        <v>0.04</v>
      </c>
    </row>
    <row r="116" spans="1:9" ht="15" x14ac:dyDescent="0.25">
      <c r="A116" s="20">
        <f t="shared" si="6"/>
        <v>2009</v>
      </c>
      <c r="B116" s="7">
        <v>0.45</v>
      </c>
      <c r="C116" s="7">
        <f t="shared" si="5"/>
        <v>0.41</v>
      </c>
      <c r="D116" s="7">
        <v>0.3</v>
      </c>
      <c r="E116" s="7">
        <v>0.4</v>
      </c>
      <c r="F116" s="7">
        <v>0.5</v>
      </c>
      <c r="G116" s="7">
        <f t="shared" si="3"/>
        <v>0.41200000000000003</v>
      </c>
      <c r="H116" s="7">
        <v>0</v>
      </c>
      <c r="I116" s="7">
        <v>0.04</v>
      </c>
    </row>
    <row r="117" spans="1:9" ht="15" x14ac:dyDescent="0.25">
      <c r="A117" s="20">
        <f t="shared" si="6"/>
        <v>2010</v>
      </c>
      <c r="B117" s="7">
        <v>0.35</v>
      </c>
      <c r="C117" s="7">
        <f t="shared" si="5"/>
        <v>0.41</v>
      </c>
      <c r="D117" s="7">
        <v>0.3</v>
      </c>
      <c r="E117" s="7">
        <v>0.4</v>
      </c>
      <c r="F117" s="7">
        <v>0.5</v>
      </c>
      <c r="G117" s="7">
        <f t="shared" si="3"/>
        <v>0.39200000000000002</v>
      </c>
      <c r="H117" s="7">
        <v>0</v>
      </c>
      <c r="I117" s="7">
        <f>I116</f>
        <v>0.04</v>
      </c>
    </row>
    <row r="118" spans="1:9" ht="15" x14ac:dyDescent="0.25">
      <c r="A118" s="20">
        <f t="shared" si="6"/>
        <v>2011</v>
      </c>
      <c r="B118" s="7">
        <v>0.35</v>
      </c>
      <c r="C118" s="7">
        <f t="shared" si="5"/>
        <v>0.41</v>
      </c>
      <c r="D118" s="7">
        <v>0.3</v>
      </c>
      <c r="E118" s="7">
        <v>0.45</v>
      </c>
      <c r="F118" s="7">
        <v>0.5</v>
      </c>
      <c r="G118" s="7">
        <f t="shared" si="3"/>
        <v>0.40199999999999997</v>
      </c>
      <c r="H118" s="7">
        <v>0</v>
      </c>
      <c r="I118" s="7">
        <f t="shared" ref="I118:I124" si="7">I117</f>
        <v>0.04</v>
      </c>
    </row>
    <row r="119" spans="1:9" ht="15" x14ac:dyDescent="0.25">
      <c r="A119" s="20">
        <f t="shared" si="6"/>
        <v>2012</v>
      </c>
      <c r="B119" s="7">
        <v>0.4</v>
      </c>
      <c r="C119" s="7">
        <f t="shared" si="5"/>
        <v>0.41</v>
      </c>
      <c r="D119" s="7">
        <v>0.3</v>
      </c>
      <c r="E119" s="7">
        <v>0.45</v>
      </c>
      <c r="F119" s="7">
        <v>0.5</v>
      </c>
      <c r="G119" s="7">
        <f t="shared" si="3"/>
        <v>0.41200000000000003</v>
      </c>
      <c r="H119" s="7">
        <v>0</v>
      </c>
      <c r="I119" s="7">
        <f t="shared" si="7"/>
        <v>0.04</v>
      </c>
    </row>
    <row r="120" spans="1:9" ht="15" x14ac:dyDescent="0.25">
      <c r="A120" s="20">
        <f t="shared" si="6"/>
        <v>2013</v>
      </c>
      <c r="B120" s="7">
        <v>0.4</v>
      </c>
      <c r="C120" s="7">
        <f t="shared" si="5"/>
        <v>0.41</v>
      </c>
      <c r="D120" s="7">
        <v>0.3</v>
      </c>
      <c r="E120" s="7">
        <v>0.45</v>
      </c>
      <c r="F120" s="7">
        <v>0.5</v>
      </c>
      <c r="G120" s="7">
        <f t="shared" si="3"/>
        <v>0.41200000000000003</v>
      </c>
      <c r="H120" s="7">
        <v>0</v>
      </c>
      <c r="I120" s="7">
        <f t="shared" si="7"/>
        <v>0.04</v>
      </c>
    </row>
    <row r="121" spans="1:9" ht="16.05" customHeight="1" x14ac:dyDescent="0.25">
      <c r="A121" s="20">
        <f t="shared" si="6"/>
        <v>2014</v>
      </c>
      <c r="B121" s="7">
        <v>0.4</v>
      </c>
      <c r="C121" s="7">
        <f t="shared" si="5"/>
        <v>0.41</v>
      </c>
      <c r="D121" s="7">
        <v>0.3</v>
      </c>
      <c r="E121" s="7">
        <v>0.45</v>
      </c>
      <c r="F121" s="7">
        <v>0.5</v>
      </c>
      <c r="G121" s="7">
        <f t="shared" si="3"/>
        <v>0.41200000000000003</v>
      </c>
      <c r="H121" s="7">
        <v>0</v>
      </c>
      <c r="I121" s="7">
        <f t="shared" si="7"/>
        <v>0.04</v>
      </c>
    </row>
    <row r="122" spans="1:9" ht="15" x14ac:dyDescent="0.25">
      <c r="A122" s="20">
        <f t="shared" si="6"/>
        <v>2015</v>
      </c>
      <c r="B122" s="7">
        <v>0.4</v>
      </c>
      <c r="C122" s="7">
        <f t="shared" si="5"/>
        <v>0.41</v>
      </c>
      <c r="D122" s="7">
        <v>0.3</v>
      </c>
      <c r="E122" s="7">
        <v>0.45</v>
      </c>
      <c r="F122" s="7">
        <v>0.55000000000000004</v>
      </c>
      <c r="G122" s="7">
        <f t="shared" si="3"/>
        <v>0.42200000000000004</v>
      </c>
      <c r="H122" s="7">
        <v>0</v>
      </c>
      <c r="I122" s="7">
        <f t="shared" si="7"/>
        <v>0.04</v>
      </c>
    </row>
    <row r="123" spans="1:9" ht="15" x14ac:dyDescent="0.25">
      <c r="A123" s="20">
        <f t="shared" si="6"/>
        <v>2016</v>
      </c>
      <c r="B123" s="7">
        <v>0.4</v>
      </c>
      <c r="C123" s="7">
        <f t="shared" si="5"/>
        <v>0.41</v>
      </c>
      <c r="D123" s="7">
        <v>0.3</v>
      </c>
      <c r="E123" s="7">
        <v>0.45</v>
      </c>
      <c r="F123" s="7">
        <v>0.55000000000000004</v>
      </c>
      <c r="G123" s="7">
        <f t="shared" si="3"/>
        <v>0.42200000000000004</v>
      </c>
      <c r="H123" s="7">
        <v>0</v>
      </c>
      <c r="I123" s="7">
        <f t="shared" si="7"/>
        <v>0.04</v>
      </c>
    </row>
    <row r="124" spans="1:9" ht="15" x14ac:dyDescent="0.25">
      <c r="A124" s="20">
        <f t="shared" si="6"/>
        <v>2017</v>
      </c>
      <c r="B124" s="7">
        <v>0.4</v>
      </c>
      <c r="C124" s="7">
        <f>C123</f>
        <v>0.41</v>
      </c>
      <c r="D124" s="7">
        <v>0.3</v>
      </c>
      <c r="E124" s="7">
        <v>0.45</v>
      </c>
      <c r="F124" s="7">
        <f>F123</f>
        <v>0.55000000000000004</v>
      </c>
      <c r="G124" s="7">
        <f t="shared" si="3"/>
        <v>0.42200000000000004</v>
      </c>
      <c r="H124" s="7">
        <v>0</v>
      </c>
      <c r="I124" s="7">
        <f t="shared" si="7"/>
        <v>0.04</v>
      </c>
    </row>
    <row r="125" spans="1:9" ht="15.6" thickBot="1" x14ac:dyDescent="0.3">
      <c r="A125" s="19">
        <f t="shared" si="6"/>
        <v>2018</v>
      </c>
      <c r="B125" s="18">
        <v>0.4</v>
      </c>
      <c r="C125" s="18">
        <f>C124</f>
        <v>0.41</v>
      </c>
      <c r="D125" s="18">
        <v>0.3</v>
      </c>
      <c r="E125" s="18">
        <v>0.45</v>
      </c>
      <c r="F125" s="18">
        <f>F124</f>
        <v>0.55000000000000004</v>
      </c>
      <c r="G125" s="7">
        <f t="shared" si="3"/>
        <v>0.42200000000000004</v>
      </c>
      <c r="H125" s="18">
        <v>0</v>
      </c>
      <c r="I125" s="18">
        <v>0.04</v>
      </c>
    </row>
    <row r="126" spans="1:9" ht="15.6" thickTop="1" x14ac:dyDescent="0.25">
      <c r="A126" s="28" t="s">
        <v>8</v>
      </c>
      <c r="B126" s="29">
        <f t="shared" ref="B126:G126" si="8">AVERAGE(B6:B38)</f>
        <v>0.12179593750000002</v>
      </c>
      <c r="C126" s="29">
        <f t="shared" si="8"/>
        <v>0.25031250000000005</v>
      </c>
      <c r="D126" s="29">
        <f t="shared" si="8"/>
        <v>7.9687499999999967E-2</v>
      </c>
      <c r="E126" s="29">
        <f t="shared" si="8"/>
        <v>0.14828124999999998</v>
      </c>
      <c r="F126" s="29">
        <f t="shared" si="8"/>
        <v>9.3750000000000014E-2</v>
      </c>
      <c r="G126" s="30">
        <f t="shared" si="8"/>
        <v>0.13876543750000001</v>
      </c>
      <c r="H126" s="29">
        <f t="shared" ref="H126:I126" si="9">AVERAGE(H6:H38)</f>
        <v>4.9687500000000009E-2</v>
      </c>
      <c r="I126" s="29">
        <f t="shared" si="9"/>
        <v>6.3125000000000014E-2</v>
      </c>
    </row>
    <row r="127" spans="1:9" ht="15" x14ac:dyDescent="0.25">
      <c r="A127" s="17" t="s">
        <v>7</v>
      </c>
      <c r="B127" s="5">
        <f>AVERAGE(B40:B85)</f>
        <v>0.74530782608695656</v>
      </c>
      <c r="C127" s="5">
        <f t="shared" ref="C127:I127" si="10">AVERAGE(C39:C87)</f>
        <v>0.72448979591836782</v>
      </c>
      <c r="D127" s="5">
        <f t="shared" si="10"/>
        <v>0.22959183673469394</v>
      </c>
      <c r="E127" s="5">
        <f t="shared" si="10"/>
        <v>0.2153061224489794</v>
      </c>
      <c r="F127" s="5">
        <f t="shared" si="10"/>
        <v>0.63836734693877528</v>
      </c>
      <c r="G127" s="31">
        <f t="shared" si="10"/>
        <v>0.50861220408163266</v>
      </c>
      <c r="H127" s="5">
        <f t="shared" si="10"/>
        <v>0.47469387755101999</v>
      </c>
      <c r="I127" s="5">
        <f t="shared" si="10"/>
        <v>0.34054693877551007</v>
      </c>
    </row>
    <row r="128" spans="1:9" ht="15.6" thickBot="1" x14ac:dyDescent="0.3">
      <c r="A128" s="32" t="s">
        <v>6</v>
      </c>
      <c r="B128" s="33">
        <f t="shared" ref="B128:G128" si="11">AVERAGE(B88:B125)</f>
        <v>0.50263157894736832</v>
      </c>
      <c r="C128" s="33">
        <f t="shared" si="11"/>
        <v>0.45684210526315799</v>
      </c>
      <c r="D128" s="33">
        <f t="shared" si="11"/>
        <v>0.31973684210526337</v>
      </c>
      <c r="E128" s="33">
        <f t="shared" si="11"/>
        <v>0.39473684210526316</v>
      </c>
      <c r="F128" s="33">
        <f t="shared" si="11"/>
        <v>0.63026315789473675</v>
      </c>
      <c r="G128" s="34">
        <f t="shared" si="11"/>
        <v>0.460842105263158</v>
      </c>
      <c r="H128" s="33">
        <f t="shared" ref="H128:I128" si="12">AVERAGE(H88:H125)</f>
        <v>0.28947368421052644</v>
      </c>
      <c r="I128" s="33">
        <f t="shared" si="12"/>
        <v>0.16526315789473678</v>
      </c>
    </row>
    <row r="129" spans="1:6" ht="15.6" thickTop="1" x14ac:dyDescent="0.25">
      <c r="A129" s="6"/>
      <c r="B129" s="5"/>
      <c r="C129" s="5"/>
      <c r="D129" s="5"/>
      <c r="E129" s="5"/>
      <c r="F129" s="5"/>
    </row>
    <row r="130" spans="1:6" ht="15" x14ac:dyDescent="0.25">
      <c r="A130" s="26" t="s">
        <v>16</v>
      </c>
      <c r="B130" s="5"/>
      <c r="C130" s="5"/>
      <c r="D130" s="5"/>
      <c r="E130" s="5"/>
      <c r="F130" s="5"/>
    </row>
    <row r="131" spans="1:6" ht="15" x14ac:dyDescent="0.25">
      <c r="A131" s="27" t="s">
        <v>15</v>
      </c>
      <c r="D131" s="4"/>
    </row>
    <row r="132" spans="1:6" ht="15" x14ac:dyDescent="0.25">
      <c r="A132" s="27" t="s">
        <v>17</v>
      </c>
      <c r="D132" s="4"/>
    </row>
    <row r="133" spans="1:6" x14ac:dyDescent="0.25">
      <c r="D133" s="4"/>
    </row>
    <row r="134" spans="1:6" x14ac:dyDescent="0.25">
      <c r="D134" s="4"/>
    </row>
    <row r="135" spans="1:6" x14ac:dyDescent="0.25">
      <c r="D135" s="4"/>
    </row>
    <row r="136" spans="1:6" x14ac:dyDescent="0.25">
      <c r="D136" s="4"/>
    </row>
    <row r="137" spans="1:6" x14ac:dyDescent="0.25">
      <c r="D137" s="4"/>
    </row>
    <row r="138" spans="1:6" x14ac:dyDescent="0.25">
      <c r="D138" s="4"/>
    </row>
    <row r="139" spans="1:6" x14ac:dyDescent="0.25">
      <c r="D139" s="4"/>
    </row>
    <row r="140" spans="1:6" x14ac:dyDescent="0.25">
      <c r="D140" s="4"/>
    </row>
    <row r="141" spans="1:6" x14ac:dyDescent="0.25">
      <c r="D141" s="4"/>
    </row>
    <row r="142" spans="1:6" x14ac:dyDescent="0.25">
      <c r="D142" s="4"/>
    </row>
    <row r="143" spans="1:6" x14ac:dyDescent="0.25">
      <c r="D143" s="4"/>
    </row>
    <row r="144" spans="1:6" x14ac:dyDescent="0.25">
      <c r="D144" s="4"/>
    </row>
    <row r="145" spans="4:4" x14ac:dyDescent="0.25">
      <c r="D145" s="4"/>
    </row>
    <row r="146" spans="4:4" x14ac:dyDescent="0.25">
      <c r="D146" s="4"/>
    </row>
    <row r="147" spans="4:4" x14ac:dyDescent="0.25">
      <c r="D147" s="4"/>
    </row>
    <row r="148" spans="4:4" x14ac:dyDescent="0.25">
      <c r="D148" s="4"/>
    </row>
    <row r="149" spans="4:4" x14ac:dyDescent="0.25">
      <c r="D149" s="4"/>
    </row>
    <row r="150" spans="4:4" x14ac:dyDescent="0.25">
      <c r="D150" s="4"/>
    </row>
    <row r="151" spans="4:4" x14ac:dyDescent="0.25">
      <c r="D151" s="4"/>
    </row>
    <row r="152" spans="4:4" x14ac:dyDescent="0.25">
      <c r="D152" s="4"/>
    </row>
    <row r="153" spans="4:4" x14ac:dyDescent="0.25">
      <c r="D153" s="4"/>
    </row>
    <row r="154" spans="4:4" x14ac:dyDescent="0.25">
      <c r="D154" s="4"/>
    </row>
    <row r="155" spans="4:4" x14ac:dyDescent="0.25">
      <c r="D155" s="4"/>
    </row>
    <row r="156" spans="4:4" x14ac:dyDescent="0.25">
      <c r="D156" s="4"/>
    </row>
    <row r="157" spans="4:4" x14ac:dyDescent="0.25">
      <c r="D157" s="4"/>
    </row>
    <row r="158" spans="4:4" x14ac:dyDescent="0.25">
      <c r="D158" s="4"/>
    </row>
    <row r="159" spans="4:4" x14ac:dyDescent="0.25">
      <c r="D159" s="4"/>
    </row>
    <row r="160" spans="4:4" x14ac:dyDescent="0.25">
      <c r="D160" s="4"/>
    </row>
    <row r="161" spans="4:4" x14ac:dyDescent="0.25">
      <c r="D161" s="4"/>
    </row>
    <row r="162" spans="4:4" x14ac:dyDescent="0.25">
      <c r="D162" s="4"/>
    </row>
    <row r="163" spans="4:4" x14ac:dyDescent="0.25">
      <c r="D163" s="4"/>
    </row>
    <row r="164" spans="4:4" x14ac:dyDescent="0.25">
      <c r="D164" s="4"/>
    </row>
    <row r="165" spans="4:4" x14ac:dyDescent="0.25">
      <c r="D165" s="4"/>
    </row>
    <row r="166" spans="4:4" x14ac:dyDescent="0.25">
      <c r="D166" s="4"/>
    </row>
    <row r="167" spans="4:4" x14ac:dyDescent="0.25">
      <c r="D167" s="4"/>
    </row>
    <row r="168" spans="4:4" x14ac:dyDescent="0.25">
      <c r="D168" s="4"/>
    </row>
    <row r="169" spans="4:4" x14ac:dyDescent="0.25">
      <c r="D169" s="4"/>
    </row>
    <row r="170" spans="4:4" x14ac:dyDescent="0.25">
      <c r="D170" s="4"/>
    </row>
    <row r="171" spans="4:4" x14ac:dyDescent="0.25">
      <c r="D171" s="4"/>
    </row>
    <row r="172" spans="4:4" x14ac:dyDescent="0.25">
      <c r="D172" s="4"/>
    </row>
    <row r="173" spans="4:4" x14ac:dyDescent="0.25">
      <c r="D173" s="4"/>
    </row>
    <row r="174" spans="4:4" x14ac:dyDescent="0.25">
      <c r="D174" s="4"/>
    </row>
    <row r="175" spans="4:4" x14ac:dyDescent="0.25">
      <c r="D175" s="4"/>
    </row>
    <row r="176" spans="4:4" x14ac:dyDescent="0.25">
      <c r="D176" s="4"/>
    </row>
    <row r="177" spans="4:4" x14ac:dyDescent="0.25">
      <c r="D177" s="4"/>
    </row>
    <row r="178" spans="4:4" x14ac:dyDescent="0.25">
      <c r="D178" s="4"/>
    </row>
    <row r="179" spans="4:4" x14ac:dyDescent="0.25">
      <c r="D179" s="4"/>
    </row>
    <row r="180" spans="4:4" x14ac:dyDescent="0.25">
      <c r="D180" s="4"/>
    </row>
    <row r="181" spans="4:4" x14ac:dyDescent="0.25">
      <c r="D181" s="4"/>
    </row>
  </sheetData>
  <mergeCells count="1">
    <mergeCell ref="A5:F5"/>
  </mergeCells>
  <printOptions horizontalCentered="1" verticalCentered="1"/>
  <pageMargins left="0.78740157480314998" right="0.78740157480314998" top="0.98425196850394003" bottom="0.98425196850394003" header="0.51181102362205" footer="0.51181102362205"/>
  <pageSetup paperSize="9" scale="47" fitToHeight="2"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Feuilles de calcul</vt:lpstr>
      </vt:variant>
      <vt:variant>
        <vt:i4>13</vt:i4>
      </vt:variant>
      <vt:variant>
        <vt:lpstr>Graphiques</vt:lpstr>
      </vt:variant>
      <vt:variant>
        <vt:i4>11</vt:i4>
      </vt:variant>
      <vt:variant>
        <vt:lpstr>Plages nommées</vt:lpstr>
      </vt:variant>
      <vt:variant>
        <vt:i4>2</vt:i4>
      </vt:variant>
    </vt:vector>
  </HeadingPairs>
  <TitlesOfParts>
    <vt:vector size="26" baseType="lpstr">
      <vt:lpstr>ReadMe</vt:lpstr>
      <vt:lpstr>DataG10.1</vt:lpstr>
      <vt:lpstr>DataG10.4</vt:lpstr>
      <vt:lpstr>DataG10.6</vt:lpstr>
      <vt:lpstr>DataG10.8</vt:lpstr>
      <vt:lpstr>DataGS10.9</vt:lpstr>
      <vt:lpstr>DataG10.10</vt:lpstr>
      <vt:lpstr>DataG10.11</vt:lpstr>
      <vt:lpstr>DataG10.12</vt:lpstr>
      <vt:lpstr>DataG10.13</vt:lpstr>
      <vt:lpstr>DataG10.14</vt:lpstr>
      <vt:lpstr>DataG10.15</vt:lpstr>
      <vt:lpstr>DataG10.16</vt:lpstr>
      <vt:lpstr>FS10.1</vt:lpstr>
      <vt:lpstr>FS10.2</vt:lpstr>
      <vt:lpstr>FS10.3</vt:lpstr>
      <vt:lpstr>FS10.4</vt:lpstr>
      <vt:lpstr>FS10.5</vt:lpstr>
      <vt:lpstr>FS10.8</vt:lpstr>
      <vt:lpstr>FS10.9</vt:lpstr>
      <vt:lpstr>FS10.11a</vt:lpstr>
      <vt:lpstr>FS10.11b</vt:lpstr>
      <vt:lpstr>FS10.12a</vt:lpstr>
      <vt:lpstr>FS10.12b</vt:lpstr>
      <vt:lpstr>DataG10.11!Print_Area</vt:lpstr>
      <vt:lpstr>DataG10.12!Print_Area</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Piketty</dc:creator>
  <cp:lastModifiedBy>Thomas Piketty</cp:lastModifiedBy>
  <dcterms:created xsi:type="dcterms:W3CDTF">2018-09-26T13:23:36Z</dcterms:created>
  <dcterms:modified xsi:type="dcterms:W3CDTF">2020-01-07T11:23:59Z</dcterms:modified>
</cp:coreProperties>
</file>