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<sst xmlns="http://schemas.openxmlformats.org/spreadsheetml/2006/main" count="975" uniqueCount="68">
  <si>
    <t>Date</t>
  </si>
  <si>
    <t>Team 1 (Favorite)</t>
  </si>
  <si>
    <t>Team 2 (Underdog)</t>
  </si>
  <si>
    <t>Team 1 Expected Runs</t>
  </si>
  <si>
    <t>Team 1 Outcome</t>
  </si>
  <si>
    <t>Team 2 Expected Runs</t>
  </si>
  <si>
    <t>Team 2 Outcome</t>
  </si>
  <si>
    <t>Team 1 Implied Odds</t>
  </si>
  <si>
    <t>Team 2 Implied Odds</t>
  </si>
  <si>
    <t>Team 1 American Vegas Odds</t>
  </si>
  <si>
    <t>Team 2 American Vegas Odds</t>
  </si>
  <si>
    <t>Team 1 Decimal Vegas Odds</t>
  </si>
  <si>
    <t>Team 2 Decimal Vegas Odds</t>
  </si>
  <si>
    <t>Team 1 Arbitrage Value</t>
  </si>
  <si>
    <t>Team 2 Arbitrage Value</t>
  </si>
  <si>
    <t>Favored Bets</t>
  </si>
  <si>
    <t>Team to Bet On</t>
  </si>
  <si>
    <t>Did Favored Bet Win?</t>
  </si>
  <si>
    <t>Profit (in units)</t>
  </si>
  <si>
    <t>Did Favorite win?</t>
  </si>
  <si>
    <t>Braves</t>
  </si>
  <si>
    <t>Reds</t>
  </si>
  <si>
    <t>Pirates</t>
  </si>
  <si>
    <t>Cardinals</t>
  </si>
  <si>
    <t>TOTAL PROFIT (IN UNITS)</t>
  </si>
  <si>
    <t>Twins</t>
  </si>
  <si>
    <t>Phillies</t>
  </si>
  <si>
    <t>Yes</t>
  </si>
  <si>
    <t>Red Sox</t>
  </si>
  <si>
    <t>Rockies</t>
  </si>
  <si>
    <t>Astros</t>
  </si>
  <si>
    <t>Athletics</t>
  </si>
  <si>
    <t>No</t>
  </si>
  <si>
    <t>Mariners</t>
  </si>
  <si>
    <t>Angels</t>
  </si>
  <si>
    <t>Mets</t>
  </si>
  <si>
    <t>Yankees</t>
  </si>
  <si>
    <t>Rays</t>
  </si>
  <si>
    <t>Blue Jays</t>
  </si>
  <si>
    <t>Rangers</t>
  </si>
  <si>
    <t>White Sox</t>
  </si>
  <si>
    <t>Royals</t>
  </si>
  <si>
    <t>Diamondbacks</t>
  </si>
  <si>
    <t>Dodgers</t>
  </si>
  <si>
    <t>Giants</t>
  </si>
  <si>
    <t>Padres</t>
  </si>
  <si>
    <t>Nationals</t>
  </si>
  <si>
    <t>Orioles</t>
  </si>
  <si>
    <t>Marlins</t>
  </si>
  <si>
    <t>Guardians</t>
  </si>
  <si>
    <t>Tigers</t>
  </si>
  <si>
    <t>Cubs</t>
  </si>
  <si>
    <t>Brewers</t>
  </si>
  <si>
    <t>Wins</t>
  </si>
  <si>
    <t>Losses</t>
  </si>
  <si>
    <t>Record</t>
  </si>
  <si>
    <t>Run Differential</t>
  </si>
  <si>
    <t>T1</t>
  </si>
  <si>
    <t>T2</t>
  </si>
  <si>
    <t>Run Differential/Game</t>
  </si>
  <si>
    <t>Accuracy:</t>
  </si>
  <si>
    <t>Average per game accuracy</t>
  </si>
  <si>
    <t xml:space="preserve"> </t>
  </si>
  <si>
    <t>Best Prediction</t>
  </si>
  <si>
    <t>Projected Favorite</t>
  </si>
  <si>
    <t>Projected Underdog</t>
  </si>
  <si>
    <t>Worst Prediction</t>
  </si>
  <si>
    <t xml:space="preserve">Reds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</si>
</sst>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sz val="10.0"/>
      <color theme="1"/>
      <name val="Arial"/>
      <scheme val="minor"/>
    </font>
    <font>
      <b/>
      <sz val="24.0"/>
      <color theme="1"/>
      <name val="Arial"/>
    </font>
    <font>
      <color theme="1"/>
      <name val="Arial"/>
    </font>
    <font>
      <sz val="24.0"/>
      <color theme="1"/>
      <name val="Arial"/>
      <scheme val="minor"/>
    </font>
    <font>
      <b/>
      <sz val="24.0"/>
      <color theme="1"/>
      <name val="Arial"/>
      <scheme val="minor"/>
    </font>
    <font>
      <b/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164" xfId="0" applyAlignment="1" applyFont="1" applyNumberFormat="1">
      <alignment readingOrder="0"/>
    </xf>
    <xf borderId="0" fillId="0" fontId="1" numFmtId="4" xfId="0" applyFont="1" applyNumberFormat="1"/>
    <xf borderId="0" fillId="0" fontId="1" numFmtId="2" xfId="0" applyFont="1" applyNumberFormat="1"/>
    <xf borderId="0" fillId="0" fontId="3" numFmtId="4" xfId="0" applyFont="1" applyNumberFormat="1"/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vertical="bottom"/>
    </xf>
    <xf borderId="0" fillId="0" fontId="3" numFmtId="4" xfId="0" applyAlignment="1" applyFont="1" applyNumberFormat="1">
      <alignment readingOrder="0"/>
    </xf>
    <xf borderId="0" fillId="0" fontId="4" numFmtId="4" xfId="0" applyAlignment="1" applyFont="1" applyNumberFormat="1">
      <alignment horizontal="right" vertical="bottom"/>
    </xf>
    <xf borderId="0" fillId="0" fontId="6" numFmtId="0" xfId="0" applyFont="1"/>
    <xf borderId="0" fillId="0" fontId="7" numFmtId="0" xfId="0" applyFont="1"/>
    <xf borderId="0" fillId="0" fontId="8" numFmtId="0" xfId="0" applyFont="1"/>
    <xf borderId="0" fillId="0" fontId="4" numFmtId="0" xfId="0" applyAlignment="1" applyFont="1">
      <alignment vertical="bottom"/>
    </xf>
    <xf borderId="0" fillId="0" fontId="1" numFmtId="0" xfId="0" applyFont="1"/>
    <xf borderId="0" fillId="0" fontId="1" numFmtId="10" xfId="0" applyFont="1" applyNumberFormat="1"/>
    <xf borderId="0" fillId="0" fontId="1" numFmtId="2" xfId="0" applyAlignment="1" applyFont="1" applyNumberFormat="1">
      <alignment readingOrder="0"/>
    </xf>
    <xf borderId="0" fillId="2" fontId="9" numFmtId="10" xfId="0" applyAlignment="1" applyFont="1" applyNumberFormat="1">
      <alignment readingOrder="0"/>
    </xf>
    <xf borderId="0" fillId="2" fontId="9" numFmtId="10" xfId="0" applyFont="1" applyNumberFormat="1"/>
    <xf borderId="0" fillId="2" fontId="2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2" max="2" width="14.0"/>
    <col customWidth="1" min="3" max="3" width="15.25"/>
    <col customWidth="1" min="4" max="4" width="3.0"/>
    <col customWidth="1" min="5" max="5" width="18.25"/>
    <col customWidth="1" min="6" max="6" width="14.0"/>
    <col customWidth="1" min="7" max="7" width="17.88"/>
    <col customWidth="1" min="8" max="8" width="15.25"/>
    <col customWidth="1" min="9" max="9" width="5.25"/>
    <col customWidth="1" min="10" max="10" width="16.38"/>
    <col customWidth="1" min="11" max="11" width="16.88"/>
    <col customWidth="1" min="12" max="12" width="4.13"/>
    <col customWidth="1" min="13" max="14" width="23.13"/>
    <col customWidth="1" min="15" max="15" width="22.88"/>
    <col customWidth="1" min="16" max="16" width="22.5"/>
    <col customWidth="1" min="17" max="17" width="3.38"/>
    <col customWidth="1" min="18" max="19" width="18.13"/>
    <col customWidth="1" min="20" max="20" width="3.0"/>
    <col customWidth="1" min="22" max="22" width="12.38"/>
    <col customWidth="1" min="23" max="23" width="17.25"/>
    <col customWidth="1" min="28" max="28" width="17.5"/>
    <col customWidth="1" min="32" max="32" width="14.38"/>
    <col customWidth="1" min="33" max="33" width="15.5"/>
    <col customWidth="1" min="34" max="34" width="17.0"/>
    <col customWidth="1" min="35" max="35" width="14.38"/>
    <col customWidth="1" min="36" max="36" width="17.88"/>
  </cols>
  <sheetData>
    <row r="1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2" t="s">
        <v>6</v>
      </c>
      <c r="I1" s="1"/>
      <c r="J1" s="1" t="s">
        <v>7</v>
      </c>
      <c r="K1" s="1" t="s">
        <v>8</v>
      </c>
      <c r="L1" s="1"/>
      <c r="M1" s="1" t="s">
        <v>9</v>
      </c>
      <c r="N1" s="1" t="s">
        <v>10</v>
      </c>
      <c r="O1" s="1" t="s">
        <v>11</v>
      </c>
      <c r="P1" s="1" t="s">
        <v>12</v>
      </c>
      <c r="Q1" s="1"/>
      <c r="R1" s="3" t="s">
        <v>13</v>
      </c>
      <c r="S1" s="3" t="s">
        <v>14</v>
      </c>
      <c r="T1" s="4"/>
      <c r="U1" s="3" t="s">
        <v>15</v>
      </c>
      <c r="V1" s="3" t="s">
        <v>16</v>
      </c>
      <c r="W1" s="3" t="s">
        <v>17</v>
      </c>
      <c r="X1" s="3" t="s">
        <v>18</v>
      </c>
      <c r="Y1" s="4"/>
      <c r="Z1" s="3" t="s">
        <v>19</v>
      </c>
    </row>
    <row r="2">
      <c r="A2" s="5">
        <v>45497.0</v>
      </c>
      <c r="B2" s="1" t="s">
        <v>20</v>
      </c>
      <c r="C2" s="1" t="s">
        <v>21</v>
      </c>
      <c r="D2" s="1"/>
      <c r="E2" s="1">
        <v>5.79</v>
      </c>
      <c r="F2" s="1">
        <v>4.0</v>
      </c>
      <c r="G2" s="1">
        <v>4.86</v>
      </c>
      <c r="H2" s="1">
        <v>9.0</v>
      </c>
      <c r="J2" s="6">
        <f t="shared" ref="J2:J61" si="3">IF(E2&gt;0,1/(E2/SUM(E2,G2)), "")</f>
        <v>1.839378238</v>
      </c>
      <c r="K2" s="7">
        <f t="shared" ref="K2:K12" si="4">1/(G2/SUM(E2,G2))</f>
        <v>2.191358025</v>
      </c>
      <c r="L2" s="1"/>
      <c r="M2" s="1">
        <v>-124.0</v>
      </c>
      <c r="N2" s="1">
        <v>115.0</v>
      </c>
      <c r="O2" s="7">
        <f t="shared" ref="O2:P2" si="1">IF(M2&lt;0,1-(100/M2), 1+(M2/100))</f>
        <v>1.806451613</v>
      </c>
      <c r="P2" s="7">
        <f t="shared" si="1"/>
        <v>2.15</v>
      </c>
      <c r="R2" s="8">
        <f t="shared" ref="R2:S2" si="2">IF(((O2-J2)/J2)&gt;0,((O2-J2)/J2),0)</f>
        <v>0</v>
      </c>
      <c r="S2" s="8">
        <f t="shared" si="2"/>
        <v>0</v>
      </c>
      <c r="T2" s="4"/>
      <c r="U2" s="4"/>
      <c r="V2" s="4"/>
      <c r="W2" s="4"/>
      <c r="X2" s="4"/>
      <c r="Y2" s="4"/>
      <c r="Z2" s="4">
        <f t="shared" ref="Z2:Z11" si="7">IF((F2-H2)&gt;0,1,0)</f>
        <v>0</v>
      </c>
    </row>
    <row r="3">
      <c r="A3" s="5">
        <v>45497.0</v>
      </c>
      <c r="B3" s="1" t="s">
        <v>22</v>
      </c>
      <c r="C3" s="1" t="s">
        <v>23</v>
      </c>
      <c r="D3" s="1"/>
      <c r="E3" s="1">
        <v>4.4</v>
      </c>
      <c r="F3" s="1">
        <v>5.0</v>
      </c>
      <c r="G3" s="1">
        <v>4.19</v>
      </c>
      <c r="H3" s="1">
        <v>0.0</v>
      </c>
      <c r="J3" s="6">
        <f t="shared" si="3"/>
        <v>1.952272727</v>
      </c>
      <c r="K3" s="7">
        <f t="shared" si="4"/>
        <v>2.050119332</v>
      </c>
      <c r="L3" s="1"/>
      <c r="M3" s="1">
        <v>-103.0</v>
      </c>
      <c r="N3" s="1">
        <v>-110.0</v>
      </c>
      <c r="O3" s="7">
        <f t="shared" ref="O3:P3" si="5">IF(M3&lt;0,1-(100/M3), 1+(M3/100))</f>
        <v>1.970873786</v>
      </c>
      <c r="P3" s="7">
        <f t="shared" si="5"/>
        <v>1.909090909</v>
      </c>
      <c r="R3" s="8">
        <f t="shared" ref="R3:S3" si="6">IF(((O3-J3)/J3)&gt;0,((O3-J3)/J3),0)</f>
        <v>0.009527899906</v>
      </c>
      <c r="S3" s="8">
        <f t="shared" si="6"/>
        <v>0</v>
      </c>
      <c r="T3" s="4"/>
      <c r="U3" s="4"/>
      <c r="V3" s="4"/>
      <c r="W3" s="4"/>
      <c r="X3" s="4"/>
      <c r="Y3" s="4"/>
      <c r="Z3" s="4">
        <f t="shared" si="7"/>
        <v>1</v>
      </c>
      <c r="AB3" s="9" t="s">
        <v>24</v>
      </c>
      <c r="AC3" s="10"/>
    </row>
    <row r="4">
      <c r="A4" s="5">
        <v>45497.0</v>
      </c>
      <c r="B4" s="1" t="s">
        <v>25</v>
      </c>
      <c r="C4" s="1" t="s">
        <v>26</v>
      </c>
      <c r="D4" s="1"/>
      <c r="E4" s="1">
        <v>6.42</v>
      </c>
      <c r="F4" s="1">
        <v>5.0</v>
      </c>
      <c r="G4" s="1">
        <v>5.05</v>
      </c>
      <c r="H4" s="1">
        <v>4.0</v>
      </c>
      <c r="J4" s="6">
        <f t="shared" si="3"/>
        <v>1.786604361</v>
      </c>
      <c r="K4" s="7">
        <f t="shared" si="4"/>
        <v>2.271287129</v>
      </c>
      <c r="L4" s="1"/>
      <c r="M4" s="1">
        <v>120.0</v>
      </c>
      <c r="N4" s="1">
        <v>-130.0</v>
      </c>
      <c r="O4" s="7">
        <f t="shared" ref="O4:P4" si="8">IF(M4&lt;0,1-(100/M4), 1+(M4/100))</f>
        <v>2.2</v>
      </c>
      <c r="P4" s="7">
        <f t="shared" si="8"/>
        <v>1.769230769</v>
      </c>
      <c r="R4" s="8">
        <f t="shared" ref="R4:S4" si="9">IF(((O4-J4)/J4)&gt;0,((O4-J4)/J4),0)</f>
        <v>0.2313862249</v>
      </c>
      <c r="S4" s="8">
        <f t="shared" si="9"/>
        <v>0</v>
      </c>
      <c r="T4" s="4"/>
      <c r="U4" s="4">
        <f t="shared" ref="U4:U8" si="12">IFS(R4&gt;0.05,O4,S4&gt;0.05,P4)</f>
        <v>2.2</v>
      </c>
      <c r="V4" s="4" t="str">
        <f t="shared" ref="V4:V8" si="13">IFS(R4&gt;0.05, B4,S4&gt;0.05, C4)</f>
        <v>Twins</v>
      </c>
      <c r="W4" s="3" t="s">
        <v>27</v>
      </c>
      <c r="X4" s="11">
        <f t="shared" ref="X4:X8" si="14">IFs(W4="Yes", IF(U4&lt;&gt;0,U4-1), W4="No", -1)</f>
        <v>1.2</v>
      </c>
      <c r="Y4" s="4"/>
      <c r="Z4" s="4">
        <f t="shared" si="7"/>
        <v>1</v>
      </c>
      <c r="AB4" s="12">
        <f>SUM(X4:X989)</f>
        <v>-4.465663618</v>
      </c>
      <c r="AC4" s="10"/>
    </row>
    <row r="5">
      <c r="A5" s="5">
        <v>45497.0</v>
      </c>
      <c r="B5" s="1" t="s">
        <v>28</v>
      </c>
      <c r="C5" s="1" t="s">
        <v>29</v>
      </c>
      <c r="D5" s="1"/>
      <c r="E5" s="1">
        <v>5.79</v>
      </c>
      <c r="F5" s="1">
        <v>7.0</v>
      </c>
      <c r="G5" s="1">
        <v>5.32</v>
      </c>
      <c r="H5" s="1">
        <v>20.0</v>
      </c>
      <c r="J5" s="6">
        <f t="shared" si="3"/>
        <v>1.918825561</v>
      </c>
      <c r="K5" s="7">
        <f t="shared" si="4"/>
        <v>2.088345865</v>
      </c>
      <c r="L5" s="1"/>
      <c r="M5" s="1">
        <v>-143.0</v>
      </c>
      <c r="N5" s="1">
        <v>125.0</v>
      </c>
      <c r="O5" s="7">
        <f t="shared" ref="O5:P5" si="10">IF(M5&lt;0,1-(100/M5), 1+(M5/100))</f>
        <v>1.699300699</v>
      </c>
      <c r="P5" s="7">
        <f t="shared" si="10"/>
        <v>2.25</v>
      </c>
      <c r="R5" s="8">
        <f t="shared" ref="R5:S5" si="11">IF(((O5-J5)/J5)&gt;0,((O5-J5)/J5),0)</f>
        <v>0</v>
      </c>
      <c r="S5" s="8">
        <f t="shared" si="11"/>
        <v>0.07740774077</v>
      </c>
      <c r="T5" s="4"/>
      <c r="U5" s="4">
        <f t="shared" si="12"/>
        <v>2.25</v>
      </c>
      <c r="V5" s="4" t="str">
        <f t="shared" si="13"/>
        <v>Rockies</v>
      </c>
      <c r="W5" s="3" t="s">
        <v>27</v>
      </c>
      <c r="X5" s="11">
        <f t="shared" si="14"/>
        <v>1.25</v>
      </c>
      <c r="Y5" s="4"/>
      <c r="Z5" s="4">
        <f t="shared" si="7"/>
        <v>0</v>
      </c>
    </row>
    <row r="6">
      <c r="A6" s="5">
        <v>45497.0</v>
      </c>
      <c r="B6" s="1" t="s">
        <v>30</v>
      </c>
      <c r="C6" s="1" t="s">
        <v>31</v>
      </c>
      <c r="D6" s="1"/>
      <c r="E6" s="1">
        <v>3.33</v>
      </c>
      <c r="F6" s="1">
        <v>8.0</v>
      </c>
      <c r="G6" s="1">
        <v>3.32</v>
      </c>
      <c r="H6" s="1">
        <v>1.0</v>
      </c>
      <c r="J6" s="6">
        <f t="shared" si="3"/>
        <v>1.996996997</v>
      </c>
      <c r="K6" s="7">
        <f t="shared" si="4"/>
        <v>2.003012048</v>
      </c>
      <c r="L6" s="1"/>
      <c r="M6" s="1">
        <v>-164.0</v>
      </c>
      <c r="N6" s="1">
        <v>135.0</v>
      </c>
      <c r="O6" s="7">
        <f t="shared" ref="O6:P6" si="15">IF(M6&lt;0,1-(100/M6), 1+(M6/100))</f>
        <v>1.609756098</v>
      </c>
      <c r="P6" s="7">
        <f t="shared" si="15"/>
        <v>2.35</v>
      </c>
      <c r="R6" s="8">
        <f t="shared" ref="R6:S6" si="16">IF(((O6-J6)/J6)&gt;0,((O6-J6)/J6),0)</f>
        <v>0</v>
      </c>
      <c r="S6" s="8">
        <f t="shared" si="16"/>
        <v>0.1732330827</v>
      </c>
      <c r="T6" s="4"/>
      <c r="U6" s="4">
        <f t="shared" si="12"/>
        <v>2.35</v>
      </c>
      <c r="V6" s="4" t="str">
        <f t="shared" si="13"/>
        <v>Athletics</v>
      </c>
      <c r="W6" s="3" t="s">
        <v>32</v>
      </c>
      <c r="X6" s="11">
        <f t="shared" si="14"/>
        <v>-1</v>
      </c>
      <c r="Y6" s="4"/>
      <c r="Z6" s="4">
        <f t="shared" si="7"/>
        <v>1</v>
      </c>
    </row>
    <row r="7">
      <c r="A7" s="5">
        <v>45497.0</v>
      </c>
      <c r="B7" s="1" t="s">
        <v>33</v>
      </c>
      <c r="C7" s="1" t="s">
        <v>34</v>
      </c>
      <c r="D7" s="1"/>
      <c r="E7" s="1">
        <v>2.91</v>
      </c>
      <c r="F7" s="1">
        <v>1.0</v>
      </c>
      <c r="G7" s="1">
        <v>2.6</v>
      </c>
      <c r="H7" s="1">
        <v>2.0</v>
      </c>
      <c r="J7" s="6">
        <f t="shared" si="3"/>
        <v>1.89347079</v>
      </c>
      <c r="K7" s="7">
        <f t="shared" si="4"/>
        <v>2.119230769</v>
      </c>
      <c r="L7" s="1"/>
      <c r="M7" s="1">
        <v>-160.0</v>
      </c>
      <c r="N7" s="1">
        <v>145.0</v>
      </c>
      <c r="O7" s="7">
        <f t="shared" ref="O7:P7" si="17">IF(M7&lt;0,1-(100/M7), 1+(M7/100))</f>
        <v>1.625</v>
      </c>
      <c r="P7" s="7">
        <f t="shared" si="17"/>
        <v>2.45</v>
      </c>
      <c r="R7" s="8">
        <f t="shared" ref="R7:S7" si="18">IF(((O7-J7)/J7)&gt;0,((O7-J7)/J7),0)</f>
        <v>0</v>
      </c>
      <c r="S7" s="8">
        <f t="shared" si="18"/>
        <v>0.1560798548</v>
      </c>
      <c r="T7" s="4"/>
      <c r="U7" s="4">
        <f t="shared" si="12"/>
        <v>2.45</v>
      </c>
      <c r="V7" s="4" t="str">
        <f t="shared" si="13"/>
        <v>Angels</v>
      </c>
      <c r="W7" s="3" t="s">
        <v>27</v>
      </c>
      <c r="X7" s="11">
        <f t="shared" si="14"/>
        <v>1.45</v>
      </c>
      <c r="Y7" s="4"/>
      <c r="Z7" s="4">
        <f t="shared" si="7"/>
        <v>0</v>
      </c>
    </row>
    <row r="8">
      <c r="A8" s="5">
        <v>45497.0</v>
      </c>
      <c r="B8" s="1" t="s">
        <v>35</v>
      </c>
      <c r="C8" s="1" t="s">
        <v>36</v>
      </c>
      <c r="D8" s="1"/>
      <c r="E8" s="1">
        <v>4.84</v>
      </c>
      <c r="F8" s="1">
        <v>12.0</v>
      </c>
      <c r="G8" s="1">
        <v>4.33</v>
      </c>
      <c r="H8" s="1">
        <v>3.0</v>
      </c>
      <c r="J8" s="6">
        <f t="shared" si="3"/>
        <v>1.894628099</v>
      </c>
      <c r="K8" s="7">
        <f t="shared" si="4"/>
        <v>2.11778291</v>
      </c>
      <c r="L8" s="1"/>
      <c r="M8" s="1">
        <v>150.0</v>
      </c>
      <c r="N8" s="1">
        <v>-167.0</v>
      </c>
      <c r="O8" s="7">
        <f t="shared" ref="O8:P8" si="19">IF(M8&lt;0,1-(100/M8), 1+(M8/100))</f>
        <v>2.5</v>
      </c>
      <c r="P8" s="7">
        <f t="shared" si="19"/>
        <v>1.598802395</v>
      </c>
      <c r="R8" s="8">
        <f t="shared" ref="R8:S8" si="20">IF(((O8-J8)/J8)&gt;0,((O8-J8)/J8),0)</f>
        <v>0.3195201745</v>
      </c>
      <c r="S8" s="8">
        <f t="shared" si="20"/>
        <v>0</v>
      </c>
      <c r="T8" s="4"/>
      <c r="U8" s="4">
        <f t="shared" si="12"/>
        <v>2.5</v>
      </c>
      <c r="V8" s="4" t="str">
        <f t="shared" si="13"/>
        <v>Mets</v>
      </c>
      <c r="W8" s="3" t="s">
        <v>27</v>
      </c>
      <c r="X8" s="11">
        <f t="shared" si="14"/>
        <v>1.5</v>
      </c>
      <c r="Y8" s="4"/>
      <c r="Z8" s="4">
        <f t="shared" si="7"/>
        <v>1</v>
      </c>
    </row>
    <row r="9">
      <c r="A9" s="5">
        <v>45497.0</v>
      </c>
      <c r="B9" s="1" t="s">
        <v>37</v>
      </c>
      <c r="C9" s="1" t="s">
        <v>38</v>
      </c>
      <c r="D9" s="1"/>
      <c r="E9" s="1">
        <v>4.91</v>
      </c>
      <c r="F9" s="1">
        <v>3.0</v>
      </c>
      <c r="G9" s="1">
        <v>4.45</v>
      </c>
      <c r="H9" s="1">
        <v>6.0</v>
      </c>
      <c r="J9" s="6">
        <f t="shared" si="3"/>
        <v>1.906313646</v>
      </c>
      <c r="K9" s="7">
        <f t="shared" si="4"/>
        <v>2.103370787</v>
      </c>
      <c r="L9" s="1"/>
      <c r="M9" s="1">
        <v>-117.0</v>
      </c>
      <c r="N9" s="1">
        <v>102.0</v>
      </c>
      <c r="O9" s="7">
        <f t="shared" ref="O9:P9" si="21">IF(M9&lt;0,1-(100/M9), 1+(M9/100))</f>
        <v>1.854700855</v>
      </c>
      <c r="P9" s="7">
        <f t="shared" si="21"/>
        <v>2.02</v>
      </c>
      <c r="R9" s="8">
        <f t="shared" ref="R9:S9" si="22">IF(((O9-J9)/J9)&gt;0,((O9-J9)/J9),0)</f>
        <v>0</v>
      </c>
      <c r="S9" s="8">
        <f t="shared" si="22"/>
        <v>0</v>
      </c>
      <c r="T9" s="4"/>
      <c r="U9" s="4"/>
      <c r="V9" s="4"/>
      <c r="W9" s="4"/>
      <c r="X9" s="11"/>
      <c r="Y9" s="4"/>
      <c r="Z9" s="4">
        <f t="shared" si="7"/>
        <v>0</v>
      </c>
    </row>
    <row r="10">
      <c r="A10" s="5">
        <v>45497.0</v>
      </c>
      <c r="B10" s="1" t="s">
        <v>39</v>
      </c>
      <c r="C10" s="1" t="s">
        <v>40</v>
      </c>
      <c r="D10" s="1"/>
      <c r="E10" s="1">
        <v>5.54</v>
      </c>
      <c r="F10" s="1">
        <v>10.0</v>
      </c>
      <c r="G10" s="1">
        <v>2.57</v>
      </c>
      <c r="H10" s="1">
        <v>2.0</v>
      </c>
      <c r="J10" s="6">
        <f t="shared" si="3"/>
        <v>1.463898917</v>
      </c>
      <c r="K10" s="7">
        <f t="shared" si="4"/>
        <v>3.155642023</v>
      </c>
      <c r="L10" s="1"/>
      <c r="M10" s="1">
        <v>-270.0</v>
      </c>
      <c r="N10" s="1">
        <v>220.0</v>
      </c>
      <c r="O10" s="7">
        <f t="shared" ref="O10:P10" si="23">IF(M10&lt;0,1-(100/M10), 1+(M10/100))</f>
        <v>1.37037037</v>
      </c>
      <c r="P10" s="7">
        <f t="shared" si="23"/>
        <v>3.2</v>
      </c>
      <c r="R10" s="8">
        <f t="shared" ref="R10:S10" si="24">IF(((O10-J10)/J10)&gt;0,((O10-J10)/J10),0)</f>
        <v>0</v>
      </c>
      <c r="S10" s="8">
        <f t="shared" si="24"/>
        <v>0.0140567201</v>
      </c>
      <c r="T10" s="4"/>
      <c r="U10" s="4"/>
      <c r="V10" s="4"/>
      <c r="W10" s="4"/>
      <c r="X10" s="11"/>
      <c r="Y10" s="4"/>
      <c r="Z10" s="4">
        <f t="shared" si="7"/>
        <v>1</v>
      </c>
    </row>
    <row r="11">
      <c r="A11" s="5">
        <v>45497.0</v>
      </c>
      <c r="B11" s="1" t="s">
        <v>41</v>
      </c>
      <c r="C11" s="1" t="s">
        <v>42</v>
      </c>
      <c r="D11" s="1"/>
      <c r="E11" s="1">
        <v>4.4</v>
      </c>
      <c r="F11" s="1">
        <v>6.0</v>
      </c>
      <c r="G11" s="1">
        <v>4.07</v>
      </c>
      <c r="H11" s="1">
        <v>8.0</v>
      </c>
      <c r="J11" s="6">
        <f t="shared" si="3"/>
        <v>1.925</v>
      </c>
      <c r="K11" s="7">
        <f t="shared" si="4"/>
        <v>2.081081081</v>
      </c>
      <c r="L11" s="1"/>
      <c r="M11" s="1">
        <v>-115.0</v>
      </c>
      <c r="N11" s="1">
        <v>112.0</v>
      </c>
      <c r="O11" s="7">
        <f t="shared" ref="O11:P11" si="25">IF(M11&lt;0,1-(100/M11), 1+(M11/100))</f>
        <v>1.869565217</v>
      </c>
      <c r="P11" s="7">
        <f t="shared" si="25"/>
        <v>2.12</v>
      </c>
      <c r="R11" s="8">
        <f t="shared" ref="R11:S11" si="26">IF(((O11-J11)/J11)&gt;0,((O11-J11)/J11),0)</f>
        <v>0</v>
      </c>
      <c r="S11" s="8">
        <f t="shared" si="26"/>
        <v>0.0187012987</v>
      </c>
      <c r="T11" s="4"/>
      <c r="U11" s="4"/>
      <c r="V11" s="4"/>
      <c r="W11" s="4"/>
      <c r="X11" s="11"/>
      <c r="Y11" s="4"/>
      <c r="Z11" s="4">
        <f t="shared" si="7"/>
        <v>0</v>
      </c>
    </row>
    <row r="12">
      <c r="A12" s="5">
        <v>45497.0</v>
      </c>
      <c r="B12" s="1" t="s">
        <v>43</v>
      </c>
      <c r="C12" s="1" t="s">
        <v>44</v>
      </c>
      <c r="D12" s="1"/>
      <c r="E12" s="1">
        <v>5.85</v>
      </c>
      <c r="F12" s="1">
        <v>3.0</v>
      </c>
      <c r="G12" s="1">
        <v>4.47</v>
      </c>
      <c r="H12" s="1">
        <v>8.0</v>
      </c>
      <c r="J12" s="6">
        <f t="shared" si="3"/>
        <v>1.764102564</v>
      </c>
      <c r="K12" s="7">
        <f t="shared" si="4"/>
        <v>2.308724832</v>
      </c>
      <c r="L12" s="1"/>
      <c r="M12" s="1">
        <v>-188.0</v>
      </c>
      <c r="N12" s="1">
        <v>170.0</v>
      </c>
      <c r="O12" s="7">
        <f t="shared" ref="O12:P12" si="27">IF(M12&lt;0,1-(100/M12), 1+(M12/100))</f>
        <v>1.531914894</v>
      </c>
      <c r="P12" s="7">
        <f t="shared" si="27"/>
        <v>2.7</v>
      </c>
      <c r="R12" s="8">
        <f t="shared" ref="R12:S12" si="28">IF(((O12-J12)/J12)&gt;0,((O12-J12)/J12),0)</f>
        <v>0</v>
      </c>
      <c r="S12" s="8">
        <f t="shared" si="28"/>
        <v>0.1694767442</v>
      </c>
      <c r="T12" s="4"/>
      <c r="U12" s="4">
        <f>IFS(R12&gt;0.05,O12,S12&gt;0.05,P12)</f>
        <v>2.7</v>
      </c>
      <c r="V12" s="4" t="str">
        <f>IFS(R12&gt;0.05, B12,S12&gt;0.05, C12)</f>
        <v>Giants</v>
      </c>
      <c r="W12" s="3" t="s">
        <v>27</v>
      </c>
      <c r="X12" s="11">
        <f>IFs(W12="Yes", IF(U12&lt;&gt;0,U12-1), W12="No", -1)</f>
        <v>1.7</v>
      </c>
      <c r="Y12" s="4"/>
      <c r="Z12" s="4"/>
    </row>
    <row r="13">
      <c r="A13" s="5"/>
      <c r="J13" s="6" t="str">
        <f t="shared" si="3"/>
        <v/>
      </c>
      <c r="K13" s="7"/>
      <c r="O13" s="7"/>
      <c r="P13" s="7"/>
      <c r="R13" s="8"/>
      <c r="S13" s="8"/>
      <c r="T13" s="4"/>
      <c r="U13" s="4"/>
      <c r="V13" s="4"/>
      <c r="W13" s="4"/>
      <c r="X13" s="11"/>
      <c r="Y13" s="4"/>
      <c r="Z13" s="4">
        <f t="shared" ref="Z13:Z21" si="31">IF((F13-H13)&gt;0,1,0)</f>
        <v>0</v>
      </c>
    </row>
    <row r="14">
      <c r="A14" s="5">
        <v>45498.0</v>
      </c>
      <c r="B14" s="1" t="s">
        <v>45</v>
      </c>
      <c r="C14" s="1" t="s">
        <v>46</v>
      </c>
      <c r="E14" s="1">
        <v>7.2</v>
      </c>
      <c r="F14" s="1">
        <v>3.0</v>
      </c>
      <c r="G14" s="1">
        <v>5.03</v>
      </c>
      <c r="H14" s="1">
        <v>0.0</v>
      </c>
      <c r="J14" s="6">
        <f t="shared" si="3"/>
        <v>1.698611111</v>
      </c>
      <c r="K14" s="7">
        <f t="shared" ref="K14:K21" si="32">1/(G14/SUM(E14,G14))</f>
        <v>2.431411531</v>
      </c>
      <c r="M14" s="1">
        <v>-155.0</v>
      </c>
      <c r="N14" s="1">
        <v>140.0</v>
      </c>
      <c r="O14" s="7">
        <f t="shared" ref="O14:P14" si="29">IF(M14&lt;0,1-(100/M14), 1+(M14/100))</f>
        <v>1.64516129</v>
      </c>
      <c r="P14" s="7">
        <f t="shared" si="29"/>
        <v>2.4</v>
      </c>
      <c r="R14" s="8">
        <f t="shared" ref="R14:S14" si="30">IF(((O14-J14)/J14)&gt;0,((O14-J14)/J14),0)</f>
        <v>0</v>
      </c>
      <c r="S14" s="8">
        <f t="shared" si="30"/>
        <v>0</v>
      </c>
      <c r="T14" s="4"/>
      <c r="U14" s="4"/>
      <c r="V14" s="4"/>
      <c r="W14" s="4"/>
      <c r="X14" s="11"/>
      <c r="Y14" s="4"/>
      <c r="Z14" s="4">
        <f t="shared" si="31"/>
        <v>1</v>
      </c>
    </row>
    <row r="15">
      <c r="A15" s="5">
        <v>45498.0</v>
      </c>
      <c r="B15" s="1" t="s">
        <v>47</v>
      </c>
      <c r="C15" s="1" t="s">
        <v>48</v>
      </c>
      <c r="E15" s="1">
        <v>6.57</v>
      </c>
      <c r="F15" s="1">
        <v>7.0</v>
      </c>
      <c r="G15" s="1">
        <v>4.07</v>
      </c>
      <c r="H15" s="1">
        <v>6.0</v>
      </c>
      <c r="J15" s="6">
        <f t="shared" si="3"/>
        <v>1.619482496</v>
      </c>
      <c r="K15" s="7">
        <f t="shared" si="32"/>
        <v>2.614250614</v>
      </c>
      <c r="M15" s="1">
        <v>-205.0</v>
      </c>
      <c r="N15" s="1">
        <v>188.0</v>
      </c>
      <c r="O15" s="7">
        <f t="shared" ref="O15:P15" si="33">IF(M15&lt;0,1-(100/M15), 1+(M15/100))</f>
        <v>1.487804878</v>
      </c>
      <c r="P15" s="7">
        <f t="shared" si="33"/>
        <v>2.88</v>
      </c>
      <c r="R15" s="8">
        <f t="shared" ref="R15:S15" si="34">IF(((O15-J15)/J15)&gt;0,((O15-J15)/J15),0)</f>
        <v>0</v>
      </c>
      <c r="S15" s="8">
        <f t="shared" si="34"/>
        <v>0.1016541353</v>
      </c>
      <c r="T15" s="4"/>
      <c r="U15" s="4">
        <f t="shared" ref="U15:U17" si="37">IFS(R15&gt;0.05,O15,S15&gt;0.05,P15)</f>
        <v>2.88</v>
      </c>
      <c r="V15" s="4" t="str">
        <f t="shared" ref="V15:V17" si="38">IFS(R15&gt;0.05, B15,S15&gt;0.05, C15)</f>
        <v>Marlins</v>
      </c>
      <c r="W15" s="3" t="s">
        <v>32</v>
      </c>
      <c r="X15" s="11">
        <f t="shared" ref="X15:X17" si="39">IFs(W15="Yes", IF(U15&lt;&gt;0,U15-1), W15="No", -1)</f>
        <v>-1</v>
      </c>
      <c r="Y15" s="4"/>
      <c r="Z15" s="4">
        <f t="shared" si="31"/>
        <v>1</v>
      </c>
    </row>
    <row r="16">
      <c r="A16" s="5">
        <v>45498.0</v>
      </c>
      <c r="B16" s="1" t="s">
        <v>49</v>
      </c>
      <c r="C16" s="1" t="s">
        <v>50</v>
      </c>
      <c r="E16" s="1">
        <v>4.48</v>
      </c>
      <c r="F16" s="1">
        <v>0.0</v>
      </c>
      <c r="G16" s="1">
        <v>4.17</v>
      </c>
      <c r="H16" s="1">
        <v>3.0</v>
      </c>
      <c r="J16" s="6">
        <f t="shared" si="3"/>
        <v>1.930803571</v>
      </c>
      <c r="K16" s="7">
        <f t="shared" si="32"/>
        <v>2.074340528</v>
      </c>
      <c r="M16" s="1">
        <v>-145.0</v>
      </c>
      <c r="N16" s="1">
        <v>135.0</v>
      </c>
      <c r="O16" s="7">
        <f t="shared" ref="O16:P16" si="35">IF(M16&lt;0,1-(100/M16), 1+(M16/100))</f>
        <v>1.689655172</v>
      </c>
      <c r="P16" s="7">
        <f t="shared" si="35"/>
        <v>2.35</v>
      </c>
      <c r="R16" s="8">
        <f t="shared" ref="R16:S16" si="36">IF(((O16-J16)/J16)&gt;0,((O16-J16)/J16),0)</f>
        <v>0</v>
      </c>
      <c r="S16" s="8">
        <f t="shared" si="36"/>
        <v>0.1328901734</v>
      </c>
      <c r="T16" s="4"/>
      <c r="U16" s="4">
        <f t="shared" si="37"/>
        <v>2.35</v>
      </c>
      <c r="V16" s="4" t="str">
        <f t="shared" si="38"/>
        <v>Tigers</v>
      </c>
      <c r="W16" s="3" t="s">
        <v>27</v>
      </c>
      <c r="X16" s="11">
        <f t="shared" si="39"/>
        <v>1.35</v>
      </c>
      <c r="Y16" s="4"/>
      <c r="Z16" s="4">
        <f t="shared" si="31"/>
        <v>0</v>
      </c>
    </row>
    <row r="17">
      <c r="A17" s="5">
        <v>45498.0</v>
      </c>
      <c r="B17" s="1" t="s">
        <v>39</v>
      </c>
      <c r="C17" s="1" t="s">
        <v>40</v>
      </c>
      <c r="E17" s="1">
        <v>3.68</v>
      </c>
      <c r="F17" s="1">
        <v>2.0</v>
      </c>
      <c r="G17" s="1">
        <v>3.23</v>
      </c>
      <c r="H17" s="1">
        <v>1.0</v>
      </c>
      <c r="J17" s="6">
        <f t="shared" si="3"/>
        <v>1.877717391</v>
      </c>
      <c r="K17" s="7">
        <f t="shared" si="32"/>
        <v>2.139318885</v>
      </c>
      <c r="M17" s="1">
        <v>-250.0</v>
      </c>
      <c r="N17" s="1">
        <v>220.0</v>
      </c>
      <c r="O17" s="7">
        <f t="shared" ref="O17:P17" si="40">IF(M17&lt;0,1-(100/M17), 1+(M17/100))</f>
        <v>1.4</v>
      </c>
      <c r="P17" s="7">
        <f t="shared" si="40"/>
        <v>3.2</v>
      </c>
      <c r="R17" s="8">
        <f t="shared" ref="R17:S17" si="41">IF(((O17-J17)/J17)&gt;0,((O17-J17)/J17),0)</f>
        <v>0</v>
      </c>
      <c r="S17" s="8">
        <f t="shared" si="41"/>
        <v>0.4958031838</v>
      </c>
      <c r="T17" s="4"/>
      <c r="U17" s="4">
        <f t="shared" si="37"/>
        <v>3.2</v>
      </c>
      <c r="V17" s="4" t="str">
        <f t="shared" si="38"/>
        <v>White Sox</v>
      </c>
      <c r="W17" s="3" t="s">
        <v>32</v>
      </c>
      <c r="X17" s="11">
        <f t="shared" si="39"/>
        <v>-1</v>
      </c>
      <c r="Y17" s="4"/>
      <c r="Z17" s="4">
        <f t="shared" si="31"/>
        <v>1</v>
      </c>
    </row>
    <row r="18">
      <c r="A18" s="5">
        <v>45498.0</v>
      </c>
      <c r="B18" s="1" t="s">
        <v>38</v>
      </c>
      <c r="C18" s="1" t="s">
        <v>37</v>
      </c>
      <c r="E18" s="1">
        <v>4.5</v>
      </c>
      <c r="F18" s="1">
        <v>0.0</v>
      </c>
      <c r="G18" s="1">
        <v>4.15</v>
      </c>
      <c r="H18" s="1">
        <v>13.0</v>
      </c>
      <c r="J18" s="6">
        <f t="shared" si="3"/>
        <v>1.922222222</v>
      </c>
      <c r="K18" s="7">
        <f t="shared" si="32"/>
        <v>2.084337349</v>
      </c>
      <c r="M18" s="1">
        <v>-110.0</v>
      </c>
      <c r="N18" s="1">
        <v>-102.0</v>
      </c>
      <c r="O18" s="7">
        <f t="shared" ref="O18:P18" si="42">IF(M18&lt;0,1-(100/M18), 1+(M18/100))</f>
        <v>1.909090909</v>
      </c>
      <c r="P18" s="7">
        <f t="shared" si="42"/>
        <v>1.980392157</v>
      </c>
      <c r="R18" s="8">
        <f t="shared" ref="R18:S18" si="43">IF(((O18-J18)/J18)&gt;0,((O18-J18)/J18),0)</f>
        <v>0</v>
      </c>
      <c r="S18" s="8">
        <f t="shared" si="43"/>
        <v>0</v>
      </c>
      <c r="T18" s="4"/>
      <c r="U18" s="4"/>
      <c r="V18" s="4"/>
      <c r="W18" s="4"/>
      <c r="X18" s="11"/>
      <c r="Y18" s="4"/>
      <c r="Z18" s="4">
        <f t="shared" si="31"/>
        <v>0</v>
      </c>
    </row>
    <row r="19">
      <c r="A19" s="5">
        <v>45498.0</v>
      </c>
      <c r="B19" s="1" t="s">
        <v>43</v>
      </c>
      <c r="C19" s="1" t="s">
        <v>44</v>
      </c>
      <c r="E19" s="1">
        <v>3.75</v>
      </c>
      <c r="F19" s="1">
        <v>6.0</v>
      </c>
      <c r="G19" s="1">
        <v>1.3</v>
      </c>
      <c r="H19" s="1">
        <v>4.0</v>
      </c>
      <c r="J19" s="6">
        <f t="shared" si="3"/>
        <v>1.346666667</v>
      </c>
      <c r="K19" s="7">
        <f t="shared" si="32"/>
        <v>3.884615385</v>
      </c>
      <c r="M19" s="1">
        <v>-125.0</v>
      </c>
      <c r="N19" s="1">
        <v>110.0</v>
      </c>
      <c r="O19" s="7">
        <f t="shared" ref="O19:P19" si="44">IF(M19&lt;0,1-(100/M19), 1+(M19/100))</f>
        <v>1.8</v>
      </c>
      <c r="P19" s="7">
        <f t="shared" si="44"/>
        <v>2.1</v>
      </c>
      <c r="R19" s="8">
        <f t="shared" ref="R19:S19" si="45">IF(((O19-J19)/J19)&gt;0,((O19-J19)/J19),0)</f>
        <v>0.3366336634</v>
      </c>
      <c r="S19" s="8">
        <f t="shared" si="45"/>
        <v>0</v>
      </c>
      <c r="T19" s="4"/>
      <c r="U19" s="4">
        <f t="shared" ref="U19:U20" si="48">IFS(R19&gt;0.05,O19,S19&gt;0.05,P19)</f>
        <v>1.8</v>
      </c>
      <c r="V19" s="4" t="str">
        <f t="shared" ref="V19:V20" si="49">IFS(R19&gt;0.05, B19,S19&gt;0.05, C19)</f>
        <v>Dodgers</v>
      </c>
      <c r="W19" s="3" t="s">
        <v>27</v>
      </c>
      <c r="X19" s="11">
        <f t="shared" ref="X19:X20" si="50">IFs(W19="Yes", IF(U19&lt;&gt;0,U19-1), W19="No", -1)</f>
        <v>0.8</v>
      </c>
      <c r="Y19" s="4"/>
      <c r="Z19" s="4">
        <f t="shared" si="31"/>
        <v>1</v>
      </c>
    </row>
    <row r="20">
      <c r="A20" s="5">
        <v>45498.0</v>
      </c>
      <c r="B20" s="1" t="s">
        <v>35</v>
      </c>
      <c r="C20" s="1" t="s">
        <v>20</v>
      </c>
      <c r="E20" s="1">
        <v>5.45</v>
      </c>
      <c r="F20" s="1">
        <v>3.0</v>
      </c>
      <c r="G20" s="1">
        <v>5.07</v>
      </c>
      <c r="H20" s="1">
        <v>2.0</v>
      </c>
      <c r="J20" s="6">
        <f t="shared" si="3"/>
        <v>1.930275229</v>
      </c>
      <c r="K20" s="7">
        <f t="shared" si="32"/>
        <v>2.07495069</v>
      </c>
      <c r="M20" s="1">
        <v>110.0</v>
      </c>
      <c r="N20" s="1">
        <v>-110.0</v>
      </c>
      <c r="O20" s="7">
        <f t="shared" ref="O20:P20" si="46">IF(M20&lt;0,1-(100/M20), 1+(M20/100))</f>
        <v>2.1</v>
      </c>
      <c r="P20" s="7">
        <f t="shared" si="46"/>
        <v>1.909090909</v>
      </c>
      <c r="R20" s="8">
        <f t="shared" ref="R20:S20" si="47">IF(((O20-J20)/J20)&gt;0,((O20-J20)/J20),0)</f>
        <v>0.08792775665</v>
      </c>
      <c r="S20" s="8">
        <f t="shared" si="47"/>
        <v>0</v>
      </c>
      <c r="T20" s="4"/>
      <c r="U20" s="4">
        <f t="shared" si="48"/>
        <v>2.1</v>
      </c>
      <c r="V20" s="4" t="str">
        <f t="shared" si="49"/>
        <v>Mets</v>
      </c>
      <c r="W20" s="3" t="s">
        <v>27</v>
      </c>
      <c r="X20" s="11">
        <f t="shared" si="50"/>
        <v>1.1</v>
      </c>
      <c r="Y20" s="4"/>
      <c r="Z20" s="4">
        <f t="shared" si="31"/>
        <v>1</v>
      </c>
    </row>
    <row r="21">
      <c r="A21" s="5">
        <v>45498.0</v>
      </c>
      <c r="B21" s="1" t="s">
        <v>31</v>
      </c>
      <c r="C21" s="1" t="s">
        <v>34</v>
      </c>
      <c r="E21" s="1">
        <v>5.68</v>
      </c>
      <c r="F21" s="1">
        <v>6.0</v>
      </c>
      <c r="G21" s="1">
        <v>5.24</v>
      </c>
      <c r="H21" s="1">
        <v>5.0</v>
      </c>
      <c r="J21" s="6">
        <f t="shared" si="3"/>
        <v>1.922535211</v>
      </c>
      <c r="K21" s="7">
        <f t="shared" si="32"/>
        <v>2.083969466</v>
      </c>
      <c r="M21" s="1">
        <v>-104.0</v>
      </c>
      <c r="N21" s="1">
        <v>-108.0</v>
      </c>
      <c r="O21" s="7">
        <f t="shared" ref="O21:P21" si="51">IF(M21&lt;0,1-(100/M21), 1+(M21/100))</f>
        <v>1.961538462</v>
      </c>
      <c r="P21" s="7">
        <f t="shared" si="51"/>
        <v>1.925925926</v>
      </c>
      <c r="R21" s="8">
        <f t="shared" ref="R21:S21" si="52">IF(((O21-J21)/J21)&gt;0,((O21-J21)/J21),0)</f>
        <v>0.0202874049</v>
      </c>
      <c r="S21" s="8">
        <f t="shared" si="52"/>
        <v>0</v>
      </c>
      <c r="T21" s="4"/>
      <c r="U21" s="4"/>
      <c r="V21" s="4"/>
      <c r="W21" s="4"/>
      <c r="X21" s="11"/>
      <c r="Y21" s="4"/>
      <c r="Z21" s="4">
        <f t="shared" si="31"/>
        <v>1</v>
      </c>
    </row>
    <row r="22">
      <c r="J22" s="6" t="str">
        <f t="shared" si="3"/>
        <v/>
      </c>
      <c r="K22" s="7"/>
      <c r="O22" s="7"/>
      <c r="P22" s="7"/>
      <c r="R22" s="8"/>
      <c r="S22" s="8"/>
      <c r="T22" s="4"/>
      <c r="U22" s="4"/>
      <c r="V22" s="4"/>
      <c r="W22" s="4"/>
      <c r="X22" s="11"/>
      <c r="Y22" s="4"/>
      <c r="Z22" s="4"/>
    </row>
    <row r="23">
      <c r="A23" s="5">
        <v>45499.0</v>
      </c>
      <c r="B23" s="1" t="s">
        <v>25</v>
      </c>
      <c r="C23" s="1" t="s">
        <v>50</v>
      </c>
      <c r="E23" s="1">
        <v>6.0</v>
      </c>
      <c r="F23" s="1">
        <v>9.0</v>
      </c>
      <c r="G23" s="1">
        <v>3.7</v>
      </c>
      <c r="H23" s="1">
        <v>3.0</v>
      </c>
      <c r="J23" s="6">
        <f t="shared" si="3"/>
        <v>1.616666667</v>
      </c>
      <c r="K23" s="7">
        <f t="shared" ref="K23:K37" si="55">1/(G23/SUM(E23,G23))</f>
        <v>2.621621622</v>
      </c>
      <c r="M23" s="1">
        <v>-185.0</v>
      </c>
      <c r="N23" s="1">
        <v>160.0</v>
      </c>
      <c r="O23" s="7">
        <f t="shared" ref="O23:P23" si="53">IF(M23&lt;0,1-(100/M23), 1+(M23/100))</f>
        <v>1.540540541</v>
      </c>
      <c r="P23" s="7">
        <f t="shared" si="53"/>
        <v>2.6</v>
      </c>
      <c r="R23" s="8">
        <f t="shared" ref="R23:S23" si="54">IF(((O23-J23)/J23)&gt;0,((O23-J23)/J23),0)</f>
        <v>0</v>
      </c>
      <c r="S23" s="8">
        <f t="shared" si="54"/>
        <v>0</v>
      </c>
      <c r="T23" s="4"/>
      <c r="U23" s="4"/>
      <c r="V23" s="4"/>
      <c r="W23" s="4"/>
      <c r="X23" s="11"/>
      <c r="Y23" s="4"/>
      <c r="Z23" s="4">
        <f t="shared" ref="Z23:Z37" si="58">IF((F23-H23)&gt;0,1,0)</f>
        <v>1</v>
      </c>
    </row>
    <row r="24">
      <c r="A24" s="5">
        <v>45499.0</v>
      </c>
      <c r="B24" s="1" t="s">
        <v>26</v>
      </c>
      <c r="C24" s="1" t="s">
        <v>49</v>
      </c>
      <c r="E24" s="1">
        <v>5.74</v>
      </c>
      <c r="F24" s="1">
        <v>1.0</v>
      </c>
      <c r="G24" s="1">
        <v>3.66</v>
      </c>
      <c r="H24" s="1">
        <v>3.0</v>
      </c>
      <c r="J24" s="6">
        <f t="shared" si="3"/>
        <v>1.637630662</v>
      </c>
      <c r="K24" s="7">
        <f t="shared" si="55"/>
        <v>2.568306011</v>
      </c>
      <c r="M24" s="1">
        <v>-180.0</v>
      </c>
      <c r="N24" s="1">
        <v>165.0</v>
      </c>
      <c r="O24" s="7">
        <f t="shared" ref="O24:P24" si="56">IF(M24&lt;0,1-(100/M24), 1+(M24/100))</f>
        <v>1.555555556</v>
      </c>
      <c r="P24" s="7">
        <f t="shared" si="56"/>
        <v>2.65</v>
      </c>
      <c r="R24" s="8">
        <f t="shared" ref="R24:S24" si="57">IF(((O24-J24)/J24)&gt;0,((O24-J24)/J24),0)</f>
        <v>0</v>
      </c>
      <c r="S24" s="8">
        <f t="shared" si="57"/>
        <v>0.03180851064</v>
      </c>
      <c r="T24" s="4"/>
      <c r="U24" s="8"/>
      <c r="V24" s="4"/>
      <c r="W24" s="3"/>
      <c r="X24" s="11"/>
      <c r="Y24" s="4"/>
      <c r="Z24" s="4">
        <f t="shared" si="58"/>
        <v>0</v>
      </c>
    </row>
    <row r="25">
      <c r="A25" s="5">
        <v>45499.0</v>
      </c>
      <c r="B25" s="1" t="s">
        <v>21</v>
      </c>
      <c r="C25" s="1" t="s">
        <v>37</v>
      </c>
      <c r="E25" s="1">
        <v>6.56</v>
      </c>
      <c r="F25" s="1">
        <v>3.0</v>
      </c>
      <c r="G25" s="1">
        <v>5.5</v>
      </c>
      <c r="H25" s="1">
        <v>2.0</v>
      </c>
      <c r="J25" s="6">
        <f t="shared" si="3"/>
        <v>1.838414634</v>
      </c>
      <c r="K25" s="7">
        <f t="shared" si="55"/>
        <v>2.192727273</v>
      </c>
      <c r="M25" s="1">
        <v>-105.0</v>
      </c>
      <c r="N25" s="1">
        <v>-108.0</v>
      </c>
      <c r="O25" s="7">
        <f t="shared" ref="O25:P25" si="59">IF(M25&lt;0,1-(100/M25), 1+(M25/100))</f>
        <v>1.952380952</v>
      </c>
      <c r="P25" s="7">
        <f t="shared" si="59"/>
        <v>1.925925926</v>
      </c>
      <c r="R25" s="8">
        <f t="shared" ref="R25:S25" si="60">IF(((O25-J25)/J25)&gt;0,((O25-J25)/J25),0)</f>
        <v>0.06199162916</v>
      </c>
      <c r="S25" s="8">
        <f t="shared" si="60"/>
        <v>0</v>
      </c>
      <c r="U25" s="8">
        <f t="shared" ref="U25:U26" si="63">IFS(R25&gt;0.05,O25,S25&gt;0.05,P25)</f>
        <v>1.952380952</v>
      </c>
      <c r="V25" s="4" t="str">
        <f t="shared" ref="V25:V26" si="64">IFS(R25&gt;0.05, B25,S25&gt;0.05, C25)</f>
        <v>Reds</v>
      </c>
      <c r="W25" s="1" t="s">
        <v>27</v>
      </c>
      <c r="X25" s="11">
        <f t="shared" ref="X25:X26" si="65">IFs(W25="Yes", IF(U25&lt;&gt;0,U25-1), W25="No", -1)</f>
        <v>0.9523809524</v>
      </c>
      <c r="Z25" s="4">
        <f t="shared" si="58"/>
        <v>1</v>
      </c>
    </row>
    <row r="26">
      <c r="A26" s="5">
        <v>45499.0</v>
      </c>
      <c r="B26" s="1" t="s">
        <v>47</v>
      </c>
      <c r="C26" s="1" t="s">
        <v>45</v>
      </c>
      <c r="E26" s="1">
        <v>4.94</v>
      </c>
      <c r="F26" s="1">
        <v>4.0</v>
      </c>
      <c r="G26" s="1">
        <v>3.83</v>
      </c>
      <c r="H26" s="1">
        <v>6.0</v>
      </c>
      <c r="J26" s="6">
        <f t="shared" si="3"/>
        <v>1.775303644</v>
      </c>
      <c r="K26" s="7">
        <f t="shared" si="55"/>
        <v>2.289817232</v>
      </c>
      <c r="M26" s="1">
        <v>-190.0</v>
      </c>
      <c r="N26" s="1">
        <v>175.0</v>
      </c>
      <c r="O26" s="7">
        <f t="shared" ref="O26:P26" si="61">IF(M26&lt;0,1-(100/M26), 1+(M26/100))</f>
        <v>1.526315789</v>
      </c>
      <c r="P26" s="7">
        <f t="shared" si="61"/>
        <v>2.75</v>
      </c>
      <c r="R26" s="8">
        <f t="shared" ref="R26:S26" si="62">IF(((O26-J26)/J26)&gt;0,((O26-J26)/J26),0)</f>
        <v>0</v>
      </c>
      <c r="S26" s="8">
        <f t="shared" si="62"/>
        <v>0.2009692132</v>
      </c>
      <c r="U26" s="8">
        <f t="shared" si="63"/>
        <v>2.75</v>
      </c>
      <c r="V26" s="4" t="str">
        <f t="shared" si="64"/>
        <v>Padres</v>
      </c>
      <c r="W26" s="1" t="s">
        <v>27</v>
      </c>
      <c r="X26" s="11">
        <f t="shared" si="65"/>
        <v>1.75</v>
      </c>
      <c r="Z26" s="4">
        <f t="shared" si="58"/>
        <v>0</v>
      </c>
    </row>
    <row r="27">
      <c r="A27" s="5">
        <v>45499.0</v>
      </c>
      <c r="B27" s="1" t="s">
        <v>38</v>
      </c>
      <c r="C27" s="1" t="s">
        <v>39</v>
      </c>
      <c r="E27" s="1">
        <v>4.95</v>
      </c>
      <c r="F27" s="1">
        <v>6.0</v>
      </c>
      <c r="G27" s="1">
        <v>4.4</v>
      </c>
      <c r="H27" s="1">
        <v>5.0</v>
      </c>
      <c r="J27" s="6">
        <f t="shared" si="3"/>
        <v>1.888888889</v>
      </c>
      <c r="K27" s="7">
        <f t="shared" si="55"/>
        <v>2.125</v>
      </c>
      <c r="M27" s="1">
        <v>-115.0</v>
      </c>
      <c r="N27" s="1">
        <v>105.0</v>
      </c>
      <c r="O27" s="7">
        <f t="shared" ref="O27:P27" si="66">IF(M27&lt;0,1-(100/M27), 1+(M27/100))</f>
        <v>1.869565217</v>
      </c>
      <c r="P27" s="7">
        <f t="shared" si="66"/>
        <v>2.05</v>
      </c>
      <c r="R27" s="8">
        <f t="shared" ref="R27:S27" si="67">IF(((O27-J27)/J27)&gt;0,((O27-J27)/J27),0)</f>
        <v>0</v>
      </c>
      <c r="S27" s="8">
        <f t="shared" si="67"/>
        <v>0</v>
      </c>
      <c r="U27" s="8"/>
      <c r="V27" s="4"/>
      <c r="X27" s="11"/>
      <c r="Z27" s="4">
        <f t="shared" si="58"/>
        <v>1</v>
      </c>
    </row>
    <row r="28">
      <c r="A28" s="5">
        <v>45499.0</v>
      </c>
      <c r="B28" s="1" t="s">
        <v>28</v>
      </c>
      <c r="C28" s="1" t="s">
        <v>36</v>
      </c>
      <c r="E28" s="1">
        <v>4.89</v>
      </c>
      <c r="F28" s="1">
        <v>9.0</v>
      </c>
      <c r="G28" s="1">
        <v>4.54</v>
      </c>
      <c r="H28" s="1">
        <v>7.0</v>
      </c>
      <c r="J28" s="6">
        <f t="shared" si="3"/>
        <v>1.928425358</v>
      </c>
      <c r="K28" s="7">
        <f t="shared" si="55"/>
        <v>2.077092511</v>
      </c>
      <c r="M28" s="1">
        <v>105.0</v>
      </c>
      <c r="N28" s="1">
        <v>-114.0</v>
      </c>
      <c r="O28" s="7">
        <f t="shared" ref="O28:P28" si="68">IF(M28&lt;0,1-(100/M28), 1+(M28/100))</f>
        <v>2.05</v>
      </c>
      <c r="P28" s="7">
        <f t="shared" si="68"/>
        <v>1.877192982</v>
      </c>
      <c r="R28" s="8">
        <f t="shared" ref="R28:S28" si="69">IF(((O28-J28)/J28)&gt;0,((O28-J28)/J28),0)</f>
        <v>0.06304347826</v>
      </c>
      <c r="S28" s="8">
        <f t="shared" si="69"/>
        <v>0</v>
      </c>
      <c r="U28" s="8">
        <f t="shared" ref="U28:U30" si="72">IFS(R28&gt;0.05,O28,S28&gt;0.05,P28)</f>
        <v>2.05</v>
      </c>
      <c r="V28" s="4" t="str">
        <f t="shared" ref="V28:V30" si="73">IFS(R28&gt;0.05, B28,S28&gt;0.05, C28)</f>
        <v>Red Sox</v>
      </c>
      <c r="W28" s="1" t="s">
        <v>27</v>
      </c>
      <c r="X28" s="11">
        <f t="shared" ref="X28:X30" si="74">IFs(W28="Yes", IF(U28&lt;&gt;0,U28-1), W28="No", -1)</f>
        <v>1.05</v>
      </c>
      <c r="Z28" s="4">
        <f t="shared" si="58"/>
        <v>1</v>
      </c>
    </row>
    <row r="29">
      <c r="A29" s="5">
        <v>45499.0</v>
      </c>
      <c r="B29" s="1" t="s">
        <v>35</v>
      </c>
      <c r="C29" s="1" t="s">
        <v>20</v>
      </c>
      <c r="E29" s="1">
        <v>5.27</v>
      </c>
      <c r="F29" s="1">
        <v>8.0</v>
      </c>
      <c r="G29" s="1">
        <v>3.55</v>
      </c>
      <c r="H29" s="1">
        <v>4.0</v>
      </c>
      <c r="J29" s="6">
        <f t="shared" si="3"/>
        <v>1.673624288</v>
      </c>
      <c r="K29" s="7">
        <f t="shared" si="55"/>
        <v>2.484507042</v>
      </c>
      <c r="M29" s="1">
        <v>-129.0</v>
      </c>
      <c r="N29" s="1">
        <v>115.0</v>
      </c>
      <c r="O29" s="7">
        <f t="shared" ref="O29:P29" si="70">IF(M29&lt;0,1-(100/M29), 1+(M29/100))</f>
        <v>1.775193798</v>
      </c>
      <c r="P29" s="7">
        <f t="shared" si="70"/>
        <v>2.15</v>
      </c>
      <c r="R29" s="8">
        <f t="shared" ref="R29:S29" si="71">IF(((O29-J29)/J29)&gt;0,((O29-J29)/J29),0)</f>
        <v>0.06068835803</v>
      </c>
      <c r="S29" s="8">
        <f t="shared" si="71"/>
        <v>0</v>
      </c>
      <c r="U29" s="8">
        <f t="shared" si="72"/>
        <v>1.775193798</v>
      </c>
      <c r="V29" s="4" t="str">
        <f t="shared" si="73"/>
        <v>Mets</v>
      </c>
      <c r="W29" s="1" t="s">
        <v>27</v>
      </c>
      <c r="X29" s="11">
        <f t="shared" si="74"/>
        <v>0.7751937984</v>
      </c>
      <c r="Z29" s="4">
        <f t="shared" si="58"/>
        <v>1</v>
      </c>
    </row>
    <row r="30">
      <c r="A30" s="5">
        <v>45499.0</v>
      </c>
      <c r="B30" s="1" t="s">
        <v>33</v>
      </c>
      <c r="C30" s="1" t="s">
        <v>40</v>
      </c>
      <c r="E30" s="1">
        <v>3.54</v>
      </c>
      <c r="F30" s="1">
        <v>10.0</v>
      </c>
      <c r="G30" s="1">
        <v>2.76</v>
      </c>
      <c r="H30" s="1">
        <v>0.0</v>
      </c>
      <c r="J30" s="6">
        <f t="shared" si="3"/>
        <v>1.779661017</v>
      </c>
      <c r="K30" s="7">
        <f t="shared" si="55"/>
        <v>2.282608696</v>
      </c>
      <c r="M30" s="1">
        <v>-174.0</v>
      </c>
      <c r="N30" s="1">
        <v>150.0</v>
      </c>
      <c r="O30" s="7">
        <f t="shared" ref="O30:P30" si="75">IF(M30&lt;0,1-(100/M30), 1+(M30/100))</f>
        <v>1.574712644</v>
      </c>
      <c r="P30" s="7">
        <f t="shared" si="75"/>
        <v>2.5</v>
      </c>
      <c r="R30" s="8">
        <f t="shared" ref="R30:S30" si="76">IF(((O30-J30)/J30)&gt;0,((O30-J30)/J30),0)</f>
        <v>0</v>
      </c>
      <c r="S30" s="8">
        <f t="shared" si="76"/>
        <v>0.09523809524</v>
      </c>
      <c r="U30" s="8">
        <f t="shared" si="72"/>
        <v>2.5</v>
      </c>
      <c r="V30" s="4" t="str">
        <f t="shared" si="73"/>
        <v>White Sox</v>
      </c>
      <c r="W30" s="1" t="s">
        <v>32</v>
      </c>
      <c r="X30" s="11">
        <f t="shared" si="74"/>
        <v>-1</v>
      </c>
      <c r="Z30" s="4">
        <f t="shared" si="58"/>
        <v>1</v>
      </c>
    </row>
    <row r="31">
      <c r="A31" s="5">
        <v>45499.0</v>
      </c>
      <c r="B31" s="1" t="s">
        <v>30</v>
      </c>
      <c r="C31" s="1" t="s">
        <v>43</v>
      </c>
      <c r="E31" s="1">
        <v>5.87</v>
      </c>
      <c r="F31" s="1">
        <v>5.0</v>
      </c>
      <c r="G31" s="1">
        <v>3.97</v>
      </c>
      <c r="H31" s="1">
        <v>0.0</v>
      </c>
      <c r="J31" s="6">
        <f t="shared" si="3"/>
        <v>1.676320273</v>
      </c>
      <c r="K31" s="7">
        <f t="shared" si="55"/>
        <v>2.478589421</v>
      </c>
      <c r="M31" s="1">
        <v>-134.0</v>
      </c>
      <c r="N31" s="1">
        <v>120.0</v>
      </c>
      <c r="O31" s="7">
        <f t="shared" ref="O31:P31" si="77">IF(M31&lt;0,1-(100/M31), 1+(M31/100))</f>
        <v>1.746268657</v>
      </c>
      <c r="P31" s="7">
        <f t="shared" si="77"/>
        <v>2.2</v>
      </c>
      <c r="R31" s="8">
        <f t="shared" ref="R31:S31" si="78">IF(((O31-J31)/J31)&gt;0,((O31-J31)/J31),0)</f>
        <v>0.04172733892</v>
      </c>
      <c r="S31" s="8">
        <f t="shared" si="78"/>
        <v>0</v>
      </c>
      <c r="U31" s="8"/>
      <c r="V31" s="4"/>
      <c r="X31" s="11"/>
      <c r="Z31" s="4">
        <f t="shared" si="58"/>
        <v>1</v>
      </c>
    </row>
    <row r="32">
      <c r="A32" s="5">
        <v>45499.0</v>
      </c>
      <c r="B32" s="1" t="s">
        <v>41</v>
      </c>
      <c r="C32" s="1" t="s">
        <v>51</v>
      </c>
      <c r="E32" s="1">
        <v>5.11</v>
      </c>
      <c r="F32" s="1">
        <v>6.0</v>
      </c>
      <c r="G32" s="1">
        <v>3.6</v>
      </c>
      <c r="H32" s="1">
        <v>0.0</v>
      </c>
      <c r="J32" s="6">
        <f t="shared" si="3"/>
        <v>1.704500978</v>
      </c>
      <c r="K32" s="7">
        <f t="shared" si="55"/>
        <v>2.419444444</v>
      </c>
      <c r="M32" s="1">
        <v>-150.0</v>
      </c>
      <c r="N32" s="1">
        <v>130.0</v>
      </c>
      <c r="O32" s="7">
        <f t="shared" ref="O32:P32" si="79">IF(M32&lt;0,1-(100/M32), 1+(M32/100))</f>
        <v>1.666666667</v>
      </c>
      <c r="P32" s="7">
        <f t="shared" si="79"/>
        <v>2.3</v>
      </c>
      <c r="R32" s="8">
        <f t="shared" ref="R32:S32" si="80">IF(((O32-J32)/J32)&gt;0,((O32-J32)/J32),0)</f>
        <v>0</v>
      </c>
      <c r="S32" s="8">
        <f t="shared" si="80"/>
        <v>0</v>
      </c>
      <c r="U32" s="8"/>
      <c r="V32" s="4"/>
      <c r="X32" s="11"/>
      <c r="Z32" s="4">
        <f t="shared" si="58"/>
        <v>1</v>
      </c>
    </row>
    <row r="33">
      <c r="A33" s="5">
        <v>45499.0</v>
      </c>
      <c r="B33" s="1" t="s">
        <v>52</v>
      </c>
      <c r="C33" s="1" t="s">
        <v>48</v>
      </c>
      <c r="E33" s="1">
        <v>3.53</v>
      </c>
      <c r="F33" s="1">
        <v>2.0</v>
      </c>
      <c r="G33" s="1">
        <v>2.95</v>
      </c>
      <c r="H33" s="1">
        <v>6.0</v>
      </c>
      <c r="J33" s="6">
        <f t="shared" si="3"/>
        <v>1.835694051</v>
      </c>
      <c r="K33" s="7">
        <f t="shared" si="55"/>
        <v>2.196610169</v>
      </c>
      <c r="M33" s="1">
        <v>-225.0</v>
      </c>
      <c r="N33" s="1">
        <v>205.0</v>
      </c>
      <c r="O33" s="7">
        <f t="shared" ref="O33:P33" si="81">IF(M33&lt;0,1-(100/M33), 1+(M33/100))</f>
        <v>1.444444444</v>
      </c>
      <c r="P33" s="7">
        <f t="shared" si="81"/>
        <v>3.05</v>
      </c>
      <c r="R33" s="8">
        <f t="shared" ref="R33:S33" si="82">IF(((O33-J33)/J33)&gt;0,((O33-J33)/J33),0)</f>
        <v>0</v>
      </c>
      <c r="S33" s="8">
        <f t="shared" si="82"/>
        <v>0.3885030864</v>
      </c>
      <c r="U33" s="8">
        <f t="shared" ref="U33:U35" si="85">IFS(R33&gt;0.05,O33,S33&gt;0.05,P33)</f>
        <v>3.05</v>
      </c>
      <c r="V33" s="4" t="str">
        <f t="shared" ref="V33:V35" si="86">IFS(R33&gt;0.05, B33,S33&gt;0.05, C33)</f>
        <v>Marlins</v>
      </c>
      <c r="W33" s="1" t="s">
        <v>32</v>
      </c>
      <c r="X33" s="11">
        <f t="shared" ref="X33:X35" si="87">IFs(W33="Yes", IF(U33&lt;&gt;0,U33-1), W33="No", -1)</f>
        <v>-1</v>
      </c>
      <c r="Y33" s="13"/>
      <c r="Z33" s="4">
        <f t="shared" si="58"/>
        <v>0</v>
      </c>
      <c r="AA33" s="14"/>
      <c r="AB33" s="15"/>
    </row>
    <row r="34">
      <c r="A34" s="5">
        <v>45499.0</v>
      </c>
      <c r="B34" s="1" t="s">
        <v>23</v>
      </c>
      <c r="C34" s="1" t="s">
        <v>46</v>
      </c>
      <c r="E34" s="1">
        <v>5.04</v>
      </c>
      <c r="F34" s="1">
        <v>8.0</v>
      </c>
      <c r="G34" s="1">
        <v>2.21</v>
      </c>
      <c r="H34" s="1">
        <v>10.0</v>
      </c>
      <c r="J34" s="6">
        <f t="shared" si="3"/>
        <v>1.438492063</v>
      </c>
      <c r="K34" s="7">
        <f t="shared" si="55"/>
        <v>3.280542986</v>
      </c>
      <c r="M34" s="1">
        <v>-166.0</v>
      </c>
      <c r="N34" s="1">
        <v>150.0</v>
      </c>
      <c r="O34" s="7">
        <f t="shared" ref="O34:P34" si="83">IF(M34&lt;0,1-(100/M34), 1+(M34/100))</f>
        <v>1.602409639</v>
      </c>
      <c r="P34" s="7">
        <f t="shared" si="83"/>
        <v>2.5</v>
      </c>
      <c r="R34" s="8">
        <f t="shared" ref="R34:S34" si="84">IF(((O34-J34)/J34)&gt;0,((O34-J34)/J34),0)</f>
        <v>0.1139509763</v>
      </c>
      <c r="S34" s="8">
        <f t="shared" si="84"/>
        <v>0</v>
      </c>
      <c r="U34" s="8">
        <f t="shared" si="85"/>
        <v>1.602409639</v>
      </c>
      <c r="V34" s="4" t="str">
        <f t="shared" si="86"/>
        <v>Cardinals</v>
      </c>
      <c r="W34" s="1" t="s">
        <v>32</v>
      </c>
      <c r="X34" s="11">
        <f t="shared" si="87"/>
        <v>-1</v>
      </c>
      <c r="Y34" s="13"/>
      <c r="Z34" s="4">
        <f t="shared" si="58"/>
        <v>0</v>
      </c>
      <c r="AA34" s="14"/>
      <c r="AB34" s="15"/>
    </row>
    <row r="35">
      <c r="A35" s="5">
        <v>45499.0</v>
      </c>
      <c r="B35" s="1" t="s">
        <v>31</v>
      </c>
      <c r="C35" s="1" t="s">
        <v>34</v>
      </c>
      <c r="E35" s="1">
        <v>4.64</v>
      </c>
      <c r="F35" s="1">
        <v>5.0</v>
      </c>
      <c r="G35" s="1">
        <v>2.87</v>
      </c>
      <c r="H35" s="1">
        <v>4.0</v>
      </c>
      <c r="J35" s="6">
        <f t="shared" si="3"/>
        <v>1.618534483</v>
      </c>
      <c r="K35" s="7">
        <f t="shared" si="55"/>
        <v>2.616724739</v>
      </c>
      <c r="M35" s="1">
        <v>105.0</v>
      </c>
      <c r="N35" s="1">
        <v>-110.0</v>
      </c>
      <c r="O35" s="7">
        <f t="shared" ref="O35:P35" si="88">IF(M35&lt;0,1-(100/M35), 1+(M35/100))</f>
        <v>2.05</v>
      </c>
      <c r="P35" s="7">
        <f t="shared" si="88"/>
        <v>1.909090909</v>
      </c>
      <c r="R35" s="8">
        <f t="shared" ref="R35:S35" si="89">IF(((O35-J35)/J35)&gt;0,((O35-J35)/J35),0)</f>
        <v>0.2665778961</v>
      </c>
      <c r="S35" s="8">
        <f t="shared" si="89"/>
        <v>0</v>
      </c>
      <c r="U35" s="8">
        <f t="shared" si="85"/>
        <v>2.05</v>
      </c>
      <c r="V35" s="4" t="str">
        <f t="shared" si="86"/>
        <v>Athletics</v>
      </c>
      <c r="W35" s="1" t="s">
        <v>27</v>
      </c>
      <c r="X35" s="11">
        <f t="shared" si="87"/>
        <v>1.05</v>
      </c>
      <c r="Y35" s="13"/>
      <c r="Z35" s="4">
        <f t="shared" si="58"/>
        <v>1</v>
      </c>
      <c r="AA35" s="16"/>
      <c r="AB35" s="15"/>
    </row>
    <row r="36">
      <c r="A36" s="5">
        <v>45499.0</v>
      </c>
      <c r="B36" s="1" t="s">
        <v>42</v>
      </c>
      <c r="C36" s="1" t="s">
        <v>22</v>
      </c>
      <c r="E36" s="1">
        <v>5.38</v>
      </c>
      <c r="F36" s="1">
        <v>4.0</v>
      </c>
      <c r="G36" s="1">
        <v>2.92</v>
      </c>
      <c r="H36" s="1">
        <v>3.0</v>
      </c>
      <c r="J36" s="6">
        <f t="shared" si="3"/>
        <v>1.542750929</v>
      </c>
      <c r="K36" s="7">
        <f t="shared" si="55"/>
        <v>2.842465753</v>
      </c>
      <c r="M36" s="1">
        <v>-166.0</v>
      </c>
      <c r="N36" s="1">
        <v>150.0</v>
      </c>
      <c r="O36" s="7">
        <f t="shared" ref="O36:P36" si="90">IF(M36&lt;0,1-(100/M36), 1+(M36/100))</f>
        <v>1.602409639</v>
      </c>
      <c r="P36" s="7">
        <f t="shared" si="90"/>
        <v>2.5</v>
      </c>
      <c r="R36" s="8">
        <f t="shared" ref="R36:S36" si="91">IF(((O36-J36)/J36)&gt;0,((O36-J36)/J36),0)</f>
        <v>0.03867034403</v>
      </c>
      <c r="S36" s="8">
        <f t="shared" si="91"/>
        <v>0</v>
      </c>
      <c r="U36" s="8"/>
      <c r="V36" s="4"/>
      <c r="X36" s="11"/>
      <c r="Y36" s="13"/>
      <c r="Z36" s="4">
        <f t="shared" si="58"/>
        <v>1</v>
      </c>
      <c r="AA36" s="16"/>
      <c r="AB36" s="15"/>
    </row>
    <row r="37">
      <c r="A37" s="5">
        <v>45499.0</v>
      </c>
      <c r="B37" s="1" t="s">
        <v>44</v>
      </c>
      <c r="C37" s="1" t="s">
        <v>29</v>
      </c>
      <c r="E37" s="1">
        <v>4.62</v>
      </c>
      <c r="F37" s="1">
        <v>11.0</v>
      </c>
      <c r="G37" s="1">
        <v>3.84</v>
      </c>
      <c r="H37" s="1">
        <v>4.0</v>
      </c>
      <c r="J37" s="6">
        <f t="shared" si="3"/>
        <v>1.831168831</v>
      </c>
      <c r="K37" s="7">
        <f t="shared" si="55"/>
        <v>2.203125</v>
      </c>
      <c r="M37" s="1">
        <v>-172.0</v>
      </c>
      <c r="N37" s="1">
        <v>150.0</v>
      </c>
      <c r="O37" s="7">
        <f t="shared" ref="O37:P37" si="92">IF(M37&lt;0,1-(100/M37), 1+(M37/100))</f>
        <v>1.581395349</v>
      </c>
      <c r="P37" s="7">
        <f t="shared" si="92"/>
        <v>2.5</v>
      </c>
      <c r="R37" s="8">
        <f t="shared" ref="R37:S37" si="93">IF(((O37-J37)/J37)&gt;0,((O37-J37)/J37),0)</f>
        <v>0</v>
      </c>
      <c r="S37" s="8">
        <f t="shared" si="93"/>
        <v>0.134751773</v>
      </c>
      <c r="U37" s="8">
        <f>IFS(R37&gt;0.05,O37,S37&gt;0.05,P37)</f>
        <v>2.5</v>
      </c>
      <c r="V37" s="4" t="str">
        <f>IFS(R37&gt;0.05, B37,S37&gt;0.05, C37)</f>
        <v>Rockies</v>
      </c>
      <c r="W37" s="1" t="s">
        <v>32</v>
      </c>
      <c r="X37" s="11">
        <f>IFs(W37="Yes", IF(U37&lt;&gt;0,U37-1), W37="No", -1)</f>
        <v>-1</v>
      </c>
      <c r="Y37" s="13"/>
      <c r="Z37" s="4">
        <f t="shared" si="58"/>
        <v>1</v>
      </c>
      <c r="AA37" s="14"/>
      <c r="AB37" s="15"/>
    </row>
    <row r="38">
      <c r="J38" s="6" t="str">
        <f t="shared" si="3"/>
        <v/>
      </c>
      <c r="K38" s="7"/>
      <c r="O38" s="7"/>
      <c r="P38" s="7"/>
      <c r="R38" s="8"/>
      <c r="S38" s="8"/>
      <c r="U38" s="8"/>
      <c r="V38" s="4"/>
      <c r="X38" s="11"/>
      <c r="Z38" s="4"/>
      <c r="AA38" s="15"/>
      <c r="AB38" s="15"/>
    </row>
    <row r="39">
      <c r="A39" s="5">
        <v>45500.0</v>
      </c>
      <c r="B39" s="1" t="s">
        <v>38</v>
      </c>
      <c r="C39" s="1" t="s">
        <v>39</v>
      </c>
      <c r="E39" s="1">
        <v>4.56</v>
      </c>
      <c r="F39" s="1">
        <v>7.0</v>
      </c>
      <c r="G39" s="1">
        <v>2.98</v>
      </c>
      <c r="H39" s="1">
        <v>3.0</v>
      </c>
      <c r="J39" s="6">
        <f t="shared" si="3"/>
        <v>1.653508772</v>
      </c>
      <c r="K39" s="7">
        <f t="shared" ref="K39:K53" si="96">1/(G39/SUM(E39,G39))</f>
        <v>2.530201342</v>
      </c>
      <c r="M39" s="1">
        <v>-134.0</v>
      </c>
      <c r="N39" s="1">
        <v>120.0</v>
      </c>
      <c r="O39" s="7">
        <f t="shared" ref="O39:P39" si="94">IF(M39&lt;0,1-(100/M39), 1+(M39/100))</f>
        <v>1.746268657</v>
      </c>
      <c r="P39" s="7">
        <f t="shared" si="94"/>
        <v>2.2</v>
      </c>
      <c r="R39" s="8">
        <f t="shared" ref="R39:S39" si="95">IF(((O39-J39)/J39)&gt;0,((O39-J39)/J39),0)</f>
        <v>0.05609881626</v>
      </c>
      <c r="S39" s="8">
        <f t="shared" si="95"/>
        <v>0</v>
      </c>
      <c r="U39" s="8">
        <f t="shared" ref="U39:U42" si="99">IFS(R39&gt;0.05,O39,S39&gt;0.05,P39)</f>
        <v>1.746268657</v>
      </c>
      <c r="V39" s="4" t="str">
        <f t="shared" ref="V39:V42" si="100">IFS(R39&gt;0.05, B39,S39&gt;0.05, C39)</f>
        <v>Blue Jays</v>
      </c>
      <c r="W39" s="1" t="s">
        <v>27</v>
      </c>
      <c r="X39" s="11">
        <f t="shared" ref="X39:X42" si="101">IFs(W39="Yes", IF(U39&lt;&gt;0,U39-1), W39="No", -1)</f>
        <v>0.7462686567</v>
      </c>
      <c r="Z39" s="4">
        <f t="shared" ref="Z39:Z53" si="102">IF((F39-H39)&gt;0,1,0)</f>
        <v>1</v>
      </c>
      <c r="AA39" s="15"/>
      <c r="AB39" s="15"/>
    </row>
    <row r="40">
      <c r="A40" s="5">
        <v>45500.0</v>
      </c>
      <c r="B40" s="1" t="s">
        <v>47</v>
      </c>
      <c r="C40" s="1" t="s">
        <v>45</v>
      </c>
      <c r="E40" s="1">
        <v>4.09</v>
      </c>
      <c r="F40" s="1">
        <v>4.0</v>
      </c>
      <c r="G40" s="1">
        <v>3.67</v>
      </c>
      <c r="H40" s="1">
        <v>9.0</v>
      </c>
      <c r="J40" s="6">
        <f t="shared" si="3"/>
        <v>1.897310513</v>
      </c>
      <c r="K40" s="7">
        <f t="shared" si="96"/>
        <v>2.114441417</v>
      </c>
      <c r="M40" s="1">
        <v>100.0</v>
      </c>
      <c r="N40" s="1">
        <v>-110.0</v>
      </c>
      <c r="O40" s="7">
        <f t="shared" ref="O40:P40" si="97">IF(M40&lt;0,1-(100/M40), 1+(M40/100))</f>
        <v>2</v>
      </c>
      <c r="P40" s="7">
        <f t="shared" si="97"/>
        <v>1.909090909</v>
      </c>
      <c r="R40" s="8">
        <f t="shared" ref="R40:S40" si="98">IF(((O40-J40)/J40)&gt;0,((O40-J40)/J40),0)</f>
        <v>0.05412371134</v>
      </c>
      <c r="S40" s="8">
        <f t="shared" si="98"/>
        <v>0</v>
      </c>
      <c r="U40" s="8">
        <f t="shared" si="99"/>
        <v>2</v>
      </c>
      <c r="V40" s="4" t="str">
        <f t="shared" si="100"/>
        <v>Orioles</v>
      </c>
      <c r="W40" s="1" t="s">
        <v>32</v>
      </c>
      <c r="X40" s="11">
        <f t="shared" si="101"/>
        <v>-1</v>
      </c>
      <c r="Z40" s="4">
        <f t="shared" si="102"/>
        <v>0</v>
      </c>
    </row>
    <row r="41">
      <c r="A41" s="5">
        <v>45500.0</v>
      </c>
      <c r="B41" s="1" t="s">
        <v>35</v>
      </c>
      <c r="C41" s="1" t="s">
        <v>20</v>
      </c>
      <c r="E41" s="1">
        <v>6.68</v>
      </c>
      <c r="F41" s="1">
        <v>0.0</v>
      </c>
      <c r="G41" s="1">
        <v>4.6</v>
      </c>
      <c r="H41" s="1">
        <v>4.0</v>
      </c>
      <c r="J41" s="6">
        <f t="shared" si="3"/>
        <v>1.688622754</v>
      </c>
      <c r="K41" s="7">
        <f t="shared" si="96"/>
        <v>2.452173913</v>
      </c>
      <c r="M41" s="1">
        <v>-114.0</v>
      </c>
      <c r="N41" s="1">
        <v>105.0</v>
      </c>
      <c r="O41" s="7">
        <f t="shared" ref="O41:P41" si="103">IF(M41&lt;0,1-(100/M41), 1+(M41/100))</f>
        <v>1.877192982</v>
      </c>
      <c r="P41" s="7">
        <f t="shared" si="103"/>
        <v>2.05</v>
      </c>
      <c r="R41" s="8">
        <f t="shared" ref="R41:S41" si="104">IF(((O41-J41)/J41)&gt;0,((O41-J41)/J41),0)</f>
        <v>0.1116710215</v>
      </c>
      <c r="S41" s="8">
        <f t="shared" si="104"/>
        <v>0</v>
      </c>
      <c r="U41" s="8">
        <f t="shared" si="99"/>
        <v>1.877192982</v>
      </c>
      <c r="V41" s="4" t="str">
        <f t="shared" si="100"/>
        <v>Mets</v>
      </c>
      <c r="W41" s="1" t="s">
        <v>32</v>
      </c>
      <c r="X41" s="11">
        <f t="shared" si="101"/>
        <v>-1</v>
      </c>
      <c r="Z41" s="4">
        <f t="shared" si="102"/>
        <v>0</v>
      </c>
    </row>
    <row r="42">
      <c r="A42" s="5">
        <v>45500.0</v>
      </c>
      <c r="B42" s="1" t="s">
        <v>21</v>
      </c>
      <c r="C42" s="1" t="s">
        <v>37</v>
      </c>
      <c r="E42" s="1">
        <v>6.53</v>
      </c>
      <c r="F42" s="1">
        <v>0.0</v>
      </c>
      <c r="G42" s="1">
        <v>4.72</v>
      </c>
      <c r="H42" s="1">
        <v>4.0</v>
      </c>
      <c r="J42" s="6">
        <f t="shared" si="3"/>
        <v>1.722817764</v>
      </c>
      <c r="K42" s="7">
        <f t="shared" si="96"/>
        <v>2.383474576</v>
      </c>
      <c r="M42" s="1">
        <v>110.0</v>
      </c>
      <c r="N42" s="1">
        <v>-122.0</v>
      </c>
      <c r="O42" s="7">
        <f t="shared" ref="O42:P42" si="105">IF(M42&lt;0,1-(100/M42), 1+(M42/100))</f>
        <v>2.1</v>
      </c>
      <c r="P42" s="7">
        <f t="shared" si="105"/>
        <v>1.819672131</v>
      </c>
      <c r="R42" s="8">
        <f t="shared" ref="R42:S42" si="106">IF(((O42-J42)/J42)&gt;0,((O42-J42)/J42),0)</f>
        <v>0.2189333333</v>
      </c>
      <c r="S42" s="8">
        <f t="shared" si="106"/>
        <v>0</v>
      </c>
      <c r="U42" s="8">
        <f t="shared" si="99"/>
        <v>2.1</v>
      </c>
      <c r="V42" s="4" t="str">
        <f t="shared" si="100"/>
        <v>Reds</v>
      </c>
      <c r="W42" s="1" t="s">
        <v>32</v>
      </c>
      <c r="X42" s="11">
        <f t="shared" si="101"/>
        <v>-1</v>
      </c>
      <c r="Z42" s="4">
        <f t="shared" si="102"/>
        <v>0</v>
      </c>
    </row>
    <row r="43">
      <c r="A43" s="5">
        <v>45500.0</v>
      </c>
      <c r="B43" s="1" t="s">
        <v>26</v>
      </c>
      <c r="C43" s="1" t="s">
        <v>49</v>
      </c>
      <c r="E43" s="1">
        <v>6.19</v>
      </c>
      <c r="F43" s="1">
        <v>8.0</v>
      </c>
      <c r="G43" s="1">
        <v>5.22</v>
      </c>
      <c r="H43" s="1">
        <v>0.0</v>
      </c>
      <c r="J43" s="6">
        <f t="shared" si="3"/>
        <v>1.843295638</v>
      </c>
      <c r="K43" s="7">
        <f t="shared" si="96"/>
        <v>2.185823755</v>
      </c>
      <c r="M43" s="1">
        <v>-143.0</v>
      </c>
      <c r="N43" s="1">
        <v>126.0</v>
      </c>
      <c r="O43" s="7">
        <f t="shared" ref="O43:P43" si="107">IF(M43&lt;0,1-(100/M43), 1+(M43/100))</f>
        <v>1.699300699</v>
      </c>
      <c r="P43" s="7">
        <f t="shared" si="107"/>
        <v>2.26</v>
      </c>
      <c r="R43" s="8">
        <f t="shared" ref="R43:S43" si="108">IF(((O43-J43)/J43)&gt;0,((O43-J43)/J43),0)</f>
        <v>0</v>
      </c>
      <c r="S43" s="8">
        <f t="shared" si="108"/>
        <v>0.03393514461</v>
      </c>
      <c r="U43" s="8"/>
      <c r="V43" s="4"/>
      <c r="X43" s="11"/>
      <c r="Z43" s="4">
        <f t="shared" si="102"/>
        <v>1</v>
      </c>
    </row>
    <row r="44">
      <c r="A44" s="5">
        <v>45500.0</v>
      </c>
      <c r="B44" s="1" t="s">
        <v>25</v>
      </c>
      <c r="C44" s="1" t="s">
        <v>50</v>
      </c>
      <c r="E44" s="1">
        <v>4.6</v>
      </c>
      <c r="F44" s="1">
        <v>2.0</v>
      </c>
      <c r="G44" s="1">
        <v>4.52</v>
      </c>
      <c r="H44" s="1">
        <v>7.0</v>
      </c>
      <c r="J44" s="6">
        <f t="shared" si="3"/>
        <v>1.982608696</v>
      </c>
      <c r="K44" s="7">
        <f t="shared" si="96"/>
        <v>2.017699115</v>
      </c>
      <c r="M44" s="1">
        <v>-109.0</v>
      </c>
      <c r="N44" s="1">
        <v>-104.0</v>
      </c>
      <c r="O44" s="7">
        <f t="shared" ref="O44:P44" si="109">IF(M44&lt;0,1-(100/M44), 1+(M44/100))</f>
        <v>1.917431193</v>
      </c>
      <c r="P44" s="7">
        <f t="shared" si="109"/>
        <v>1.961538462</v>
      </c>
      <c r="R44" s="8">
        <f t="shared" ref="R44:S44" si="110">IF(((O44-J44)/J44)&gt;0,((O44-J44)/J44),0)</f>
        <v>0</v>
      </c>
      <c r="S44" s="8">
        <f t="shared" si="110"/>
        <v>0</v>
      </c>
      <c r="U44" s="8"/>
      <c r="V44" s="4"/>
      <c r="X44" s="11"/>
      <c r="Z44" s="4">
        <f t="shared" si="102"/>
        <v>0</v>
      </c>
    </row>
    <row r="45">
      <c r="A45" s="5">
        <v>45500.0</v>
      </c>
      <c r="B45" s="1" t="s">
        <v>44</v>
      </c>
      <c r="C45" s="1" t="s">
        <v>29</v>
      </c>
      <c r="E45" s="1">
        <v>5.2</v>
      </c>
      <c r="F45" s="1">
        <v>4.0</v>
      </c>
      <c r="G45" s="1">
        <v>2.61</v>
      </c>
      <c r="H45" s="1">
        <v>1.0</v>
      </c>
      <c r="J45" s="6">
        <f t="shared" si="3"/>
        <v>1.501923077</v>
      </c>
      <c r="K45" s="7">
        <f t="shared" si="96"/>
        <v>2.992337165</v>
      </c>
      <c r="M45" s="1">
        <v>-210.0</v>
      </c>
      <c r="N45" s="1">
        <v>190.0</v>
      </c>
      <c r="O45" s="7">
        <f t="shared" ref="O45:P45" si="111">IF(M45&lt;0,1-(100/M45), 1+(M45/100))</f>
        <v>1.476190476</v>
      </c>
      <c r="P45" s="7">
        <f t="shared" si="111"/>
        <v>2.9</v>
      </c>
      <c r="R45" s="8">
        <f t="shared" ref="R45:S45" si="112">IF(((O45-J45)/J45)&gt;0,((O45-J45)/J45),0)</f>
        <v>0</v>
      </c>
      <c r="S45" s="8">
        <f t="shared" si="112"/>
        <v>0</v>
      </c>
      <c r="U45" s="8"/>
      <c r="V45" s="4"/>
      <c r="X45" s="11"/>
      <c r="Z45" s="4">
        <f t="shared" si="102"/>
        <v>1</v>
      </c>
    </row>
    <row r="46">
      <c r="A46" s="5">
        <v>45500.0</v>
      </c>
      <c r="B46" s="1" t="s">
        <v>30</v>
      </c>
      <c r="C46" s="1" t="s">
        <v>43</v>
      </c>
      <c r="E46" s="1">
        <v>6.65</v>
      </c>
      <c r="F46" s="1">
        <v>7.0</v>
      </c>
      <c r="G46" s="1">
        <v>6.17</v>
      </c>
      <c r="H46" s="1">
        <v>6.0</v>
      </c>
      <c r="J46" s="6">
        <f t="shared" si="3"/>
        <v>1.927819549</v>
      </c>
      <c r="K46" s="7">
        <f t="shared" si="96"/>
        <v>2.077795786</v>
      </c>
      <c r="M46" s="1">
        <v>-143.0</v>
      </c>
      <c r="N46" s="1">
        <v>125.0</v>
      </c>
      <c r="O46" s="7">
        <f t="shared" ref="O46:P46" si="113">IF(M46&lt;0,1-(100/M46), 1+(M46/100))</f>
        <v>1.699300699</v>
      </c>
      <c r="P46" s="7">
        <f t="shared" si="113"/>
        <v>2.25</v>
      </c>
      <c r="R46" s="8">
        <f t="shared" ref="R46:S46" si="114">IF(((O46-J46)/J46)&gt;0,((O46-J46)/J46),0)</f>
        <v>0</v>
      </c>
      <c r="S46" s="8">
        <f t="shared" si="114"/>
        <v>0.08287831513</v>
      </c>
      <c r="U46" s="8">
        <f t="shared" ref="U46:U49" si="117">IFS(R46&gt;0.05,O46,S46&gt;0.05,P46)</f>
        <v>2.25</v>
      </c>
      <c r="V46" s="4" t="str">
        <f t="shared" ref="V46:V49" si="118">IFS(R46&gt;0.05, B46,S46&gt;0.05, C46)</f>
        <v>Dodgers</v>
      </c>
      <c r="W46" s="1" t="s">
        <v>32</v>
      </c>
      <c r="X46" s="11">
        <f t="shared" ref="X46:X49" si="119">IFs(W46="Yes", IF(U46&lt;&gt;0,U46-1), W46="No", -1)</f>
        <v>-1</v>
      </c>
      <c r="Z46" s="4">
        <f t="shared" si="102"/>
        <v>1</v>
      </c>
    </row>
    <row r="47">
      <c r="A47" s="5">
        <v>45500.0</v>
      </c>
      <c r="B47" s="1" t="s">
        <v>41</v>
      </c>
      <c r="C47" s="1" t="s">
        <v>51</v>
      </c>
      <c r="E47" s="1">
        <v>4.81</v>
      </c>
      <c r="F47" s="1">
        <v>4.0</v>
      </c>
      <c r="G47" s="1">
        <v>3.04</v>
      </c>
      <c r="H47" s="1">
        <v>9.0</v>
      </c>
      <c r="J47" s="6">
        <f t="shared" si="3"/>
        <v>1.632016632</v>
      </c>
      <c r="K47" s="7">
        <f t="shared" si="96"/>
        <v>2.582236842</v>
      </c>
      <c r="M47" s="1">
        <v>-118.0</v>
      </c>
      <c r="N47" s="1">
        <v>-118.0</v>
      </c>
      <c r="O47" s="7">
        <f t="shared" ref="O47:P47" si="115">IF(M47&lt;0,1-(100/M47), 1+(M47/100))</f>
        <v>1.847457627</v>
      </c>
      <c r="P47" s="7">
        <f t="shared" si="115"/>
        <v>1.847457627</v>
      </c>
      <c r="R47" s="8">
        <f t="shared" ref="R47:S47" si="116">IF(((O47-J47)/J47)&gt;0,((O47-J47)/J47),0)</f>
        <v>0.1320090683</v>
      </c>
      <c r="S47" s="8">
        <f t="shared" si="116"/>
        <v>0</v>
      </c>
      <c r="U47" s="8">
        <f t="shared" si="117"/>
        <v>1.847457627</v>
      </c>
      <c r="V47" s="4" t="str">
        <f t="shared" si="118"/>
        <v>Royals</v>
      </c>
      <c r="W47" s="1" t="s">
        <v>32</v>
      </c>
      <c r="X47" s="11">
        <f t="shared" si="119"/>
        <v>-1</v>
      </c>
      <c r="Z47" s="4">
        <f t="shared" si="102"/>
        <v>0</v>
      </c>
    </row>
    <row r="48">
      <c r="A48" s="5">
        <v>45500.0</v>
      </c>
      <c r="B48" s="1" t="s">
        <v>48</v>
      </c>
      <c r="C48" s="1" t="s">
        <v>52</v>
      </c>
      <c r="E48" s="1">
        <v>3.78</v>
      </c>
      <c r="F48" s="1">
        <v>7.0</v>
      </c>
      <c r="G48" s="1">
        <v>2.51</v>
      </c>
      <c r="H48" s="1">
        <v>3.0</v>
      </c>
      <c r="J48" s="6">
        <f t="shared" si="3"/>
        <v>1.664021164</v>
      </c>
      <c r="K48" s="7">
        <f t="shared" si="96"/>
        <v>2.505976096</v>
      </c>
      <c r="M48" s="1">
        <v>140.0</v>
      </c>
      <c r="N48" s="1">
        <v>-155.0</v>
      </c>
      <c r="O48" s="7">
        <f t="shared" ref="O48:P48" si="120">IF(M48&lt;0,1-(100/M48), 1+(M48/100))</f>
        <v>2.4</v>
      </c>
      <c r="P48" s="7">
        <f t="shared" si="120"/>
        <v>1.64516129</v>
      </c>
      <c r="R48" s="8">
        <f t="shared" ref="R48:S48" si="121">IF(((O48-J48)/J48)&gt;0,((O48-J48)/J48),0)</f>
        <v>0.4422893482</v>
      </c>
      <c r="S48" s="8">
        <f t="shared" si="121"/>
        <v>0</v>
      </c>
      <c r="U48" s="8">
        <f t="shared" si="117"/>
        <v>2.4</v>
      </c>
      <c r="V48" s="4" t="str">
        <f t="shared" si="118"/>
        <v>Marlins</v>
      </c>
      <c r="W48" s="1" t="s">
        <v>27</v>
      </c>
      <c r="X48" s="11">
        <f t="shared" si="119"/>
        <v>1.4</v>
      </c>
      <c r="Z48" s="4">
        <f t="shared" si="102"/>
        <v>1</v>
      </c>
    </row>
    <row r="49">
      <c r="A49" s="5">
        <v>45500.0</v>
      </c>
      <c r="B49" s="1" t="s">
        <v>28</v>
      </c>
      <c r="C49" s="1" t="s">
        <v>36</v>
      </c>
      <c r="E49" s="1">
        <v>4.26</v>
      </c>
      <c r="F49" s="1">
        <v>8.0</v>
      </c>
      <c r="G49" s="1">
        <v>3.21</v>
      </c>
      <c r="H49" s="1">
        <v>11.0</v>
      </c>
      <c r="J49" s="6">
        <f t="shared" si="3"/>
        <v>1.753521127</v>
      </c>
      <c r="K49" s="7">
        <f t="shared" si="96"/>
        <v>2.327102804</v>
      </c>
      <c r="M49" s="1">
        <v>-113.0</v>
      </c>
      <c r="N49" s="1">
        <v>105.0</v>
      </c>
      <c r="O49" s="7">
        <f t="shared" ref="O49:P49" si="122">IF(M49&lt;0,1-(100/M49), 1+(M49/100))</f>
        <v>1.884955752</v>
      </c>
      <c r="P49" s="7">
        <f t="shared" si="122"/>
        <v>2.05</v>
      </c>
      <c r="R49" s="8">
        <f t="shared" ref="R49:S49" si="123">IF(((O49-J49)/J49)&gt;0,((O49-J49)/J49),0)</f>
        <v>0.074954686</v>
      </c>
      <c r="S49" s="8">
        <f t="shared" si="123"/>
        <v>0</v>
      </c>
      <c r="U49" s="8">
        <f t="shared" si="117"/>
        <v>1.884955752</v>
      </c>
      <c r="V49" s="4" t="str">
        <f t="shared" si="118"/>
        <v>Red Sox</v>
      </c>
      <c r="W49" s="1" t="s">
        <v>32</v>
      </c>
      <c r="X49" s="11">
        <f t="shared" si="119"/>
        <v>-1</v>
      </c>
      <c r="Z49" s="4">
        <f t="shared" si="102"/>
        <v>0</v>
      </c>
    </row>
    <row r="50">
      <c r="A50" s="5">
        <v>45500.0</v>
      </c>
      <c r="B50" s="1" t="s">
        <v>33</v>
      </c>
      <c r="C50" s="1" t="s">
        <v>40</v>
      </c>
      <c r="E50" s="1">
        <v>4.43</v>
      </c>
      <c r="F50" s="1">
        <v>6.0</v>
      </c>
      <c r="G50" s="1">
        <v>3.33</v>
      </c>
      <c r="H50" s="1">
        <v>3.0</v>
      </c>
      <c r="J50" s="6">
        <f t="shared" si="3"/>
        <v>1.751693002</v>
      </c>
      <c r="K50" s="7">
        <f t="shared" si="96"/>
        <v>2.33033033</v>
      </c>
      <c r="M50" s="1">
        <v>-143.0</v>
      </c>
      <c r="N50" s="1">
        <v>130.0</v>
      </c>
      <c r="O50" s="7">
        <f t="shared" ref="O50:P50" si="124">IF(M50&lt;0,1-(100/M50), 1+(M50/100))</f>
        <v>1.699300699</v>
      </c>
      <c r="P50" s="7">
        <f t="shared" si="124"/>
        <v>2.3</v>
      </c>
      <c r="R50" s="8">
        <f t="shared" ref="R50:S50" si="125">IF(((O50-J50)/J50)&gt;0,((O50-J50)/J50),0)</f>
        <v>0</v>
      </c>
      <c r="S50" s="8">
        <f t="shared" si="125"/>
        <v>0</v>
      </c>
      <c r="U50" s="8"/>
      <c r="V50" s="4"/>
      <c r="X50" s="11"/>
      <c r="Z50" s="4">
        <f t="shared" si="102"/>
        <v>1</v>
      </c>
    </row>
    <row r="51">
      <c r="A51" s="5">
        <v>45500.0</v>
      </c>
      <c r="B51" s="1" t="s">
        <v>46</v>
      </c>
      <c r="C51" s="1" t="s">
        <v>23</v>
      </c>
      <c r="E51" s="1">
        <v>4.87</v>
      </c>
      <c r="F51" s="1">
        <v>14.0</v>
      </c>
      <c r="G51" s="1">
        <v>4.63</v>
      </c>
      <c r="H51" s="1">
        <v>3.0</v>
      </c>
      <c r="J51" s="6">
        <f t="shared" si="3"/>
        <v>1.950718686</v>
      </c>
      <c r="K51" s="7">
        <f t="shared" si="96"/>
        <v>2.051835853</v>
      </c>
      <c r="M51" s="1">
        <v>130.0</v>
      </c>
      <c r="N51" s="1">
        <v>-135.0</v>
      </c>
      <c r="O51" s="7">
        <f t="shared" ref="O51:P51" si="126">IF(M51&lt;0,1-(100/M51), 1+(M51/100))</f>
        <v>2.3</v>
      </c>
      <c r="P51" s="7">
        <f t="shared" si="126"/>
        <v>1.740740741</v>
      </c>
      <c r="R51" s="8">
        <f t="shared" ref="R51:S51" si="127">IF(((O51-J51)/J51)&gt;0,((O51-J51)/J51),0)</f>
        <v>0.1790526316</v>
      </c>
      <c r="S51" s="8">
        <f t="shared" si="127"/>
        <v>0</v>
      </c>
      <c r="U51" s="8">
        <f t="shared" ref="U51:U53" si="130">IFS(R51&gt;0.05,O51,S51&gt;0.05,P51)</f>
        <v>2.3</v>
      </c>
      <c r="V51" s="4" t="str">
        <f t="shared" ref="V51:V53" si="131">IFS(R51&gt;0.05, B51,S51&gt;0.05, C51)</f>
        <v>Nationals</v>
      </c>
      <c r="W51" s="1" t="s">
        <v>27</v>
      </c>
      <c r="X51" s="11">
        <f t="shared" ref="X51:X53" si="132">IFs(W51="Yes", IF(U51&lt;&gt;0,U51-1), W51="No", -1)</f>
        <v>1.3</v>
      </c>
      <c r="Z51" s="4">
        <f t="shared" si="102"/>
        <v>1</v>
      </c>
    </row>
    <row r="52">
      <c r="A52" s="5">
        <v>45500.0</v>
      </c>
      <c r="B52" s="1" t="s">
        <v>42</v>
      </c>
      <c r="C52" s="1" t="s">
        <v>22</v>
      </c>
      <c r="E52" s="1">
        <v>6.19</v>
      </c>
      <c r="F52" s="1">
        <v>9.0</v>
      </c>
      <c r="G52" s="1">
        <v>4.87</v>
      </c>
      <c r="H52" s="1">
        <v>5.0</v>
      </c>
      <c r="J52" s="6">
        <f t="shared" si="3"/>
        <v>1.786752827</v>
      </c>
      <c r="K52" s="7">
        <f t="shared" si="96"/>
        <v>2.271047228</v>
      </c>
      <c r="M52" s="1">
        <v>-167.0</v>
      </c>
      <c r="N52" s="1">
        <v>150.0</v>
      </c>
      <c r="O52" s="7">
        <f t="shared" ref="O52:P52" si="128">IF(M52&lt;0,1-(100/M52), 1+(M52/100))</f>
        <v>1.598802395</v>
      </c>
      <c r="P52" s="7">
        <f t="shared" si="128"/>
        <v>2.5</v>
      </c>
      <c r="R52" s="8">
        <f t="shared" ref="R52:S52" si="129">IF(((O52-J52)/J52)&gt;0,((O52-J52)/J52),0)</f>
        <v>0</v>
      </c>
      <c r="S52" s="8">
        <f t="shared" si="129"/>
        <v>0.1008137432</v>
      </c>
      <c r="U52" s="8">
        <f t="shared" si="130"/>
        <v>2.5</v>
      </c>
      <c r="V52" s="4" t="str">
        <f t="shared" si="131"/>
        <v>Pirates</v>
      </c>
      <c r="W52" s="1" t="s">
        <v>32</v>
      </c>
      <c r="X52" s="11">
        <f t="shared" si="132"/>
        <v>-1</v>
      </c>
      <c r="Z52" s="4">
        <f t="shared" si="102"/>
        <v>1</v>
      </c>
    </row>
    <row r="53">
      <c r="A53" s="5">
        <v>45500.0</v>
      </c>
      <c r="B53" s="1" t="s">
        <v>31</v>
      </c>
      <c r="C53" s="1" t="s">
        <v>34</v>
      </c>
      <c r="E53" s="1">
        <v>5.02</v>
      </c>
      <c r="F53" s="1">
        <v>3.0</v>
      </c>
      <c r="G53" s="1">
        <v>3.98</v>
      </c>
      <c r="H53" s="1">
        <v>1.0</v>
      </c>
      <c r="J53" s="6">
        <f t="shared" si="3"/>
        <v>1.792828685</v>
      </c>
      <c r="K53" s="7">
        <f t="shared" si="96"/>
        <v>2.261306533</v>
      </c>
      <c r="M53" s="1">
        <v>106.0</v>
      </c>
      <c r="N53" s="1">
        <v>-120.0</v>
      </c>
      <c r="O53" s="7">
        <f t="shared" ref="O53:P53" si="133">IF(M53&lt;0,1-(100/M53), 1+(M53/100))</f>
        <v>2.06</v>
      </c>
      <c r="P53" s="7">
        <f t="shared" si="133"/>
        <v>1.833333333</v>
      </c>
      <c r="R53" s="8">
        <f t="shared" ref="R53:S53" si="134">IF(((O53-J53)/J53)&gt;0,((O53-J53)/J53),0)</f>
        <v>0.1490222222</v>
      </c>
      <c r="S53" s="8">
        <f t="shared" si="134"/>
        <v>0</v>
      </c>
      <c r="U53" s="8">
        <f t="shared" si="130"/>
        <v>2.06</v>
      </c>
      <c r="V53" s="4" t="str">
        <f t="shared" si="131"/>
        <v>Athletics</v>
      </c>
      <c r="W53" s="1" t="s">
        <v>27</v>
      </c>
      <c r="X53" s="11">
        <f t="shared" si="132"/>
        <v>1.06</v>
      </c>
      <c r="Z53" s="4">
        <f t="shared" si="102"/>
        <v>1</v>
      </c>
    </row>
    <row r="54">
      <c r="A54" s="5"/>
      <c r="J54" s="6" t="str">
        <f t="shared" si="3"/>
        <v/>
      </c>
      <c r="K54" s="7"/>
      <c r="O54" s="7"/>
      <c r="P54" s="7"/>
      <c r="R54" s="8"/>
      <c r="S54" s="8"/>
      <c r="U54" s="8"/>
      <c r="V54" s="4"/>
      <c r="X54" s="11"/>
      <c r="Z54" s="4"/>
    </row>
    <row r="55">
      <c r="A55" s="5">
        <v>45501.0</v>
      </c>
      <c r="B55" s="1" t="s">
        <v>37</v>
      </c>
      <c r="C55" s="1" t="s">
        <v>21</v>
      </c>
      <c r="E55" s="1">
        <v>4.62</v>
      </c>
      <c r="F55" s="1">
        <v>2.0</v>
      </c>
      <c r="G55" s="1">
        <v>3.97</v>
      </c>
      <c r="H55" s="1">
        <v>1.0</v>
      </c>
      <c r="J55" s="6">
        <f t="shared" si="3"/>
        <v>1.859307359</v>
      </c>
      <c r="K55" s="7">
        <f t="shared" ref="K55:K61" si="137">1/(G55/SUM(E55,G55))</f>
        <v>2.16372796</v>
      </c>
      <c r="M55" s="1">
        <v>110.0</v>
      </c>
      <c r="N55" s="1">
        <v>-125.0</v>
      </c>
      <c r="O55" s="7">
        <f t="shared" ref="O55:P55" si="135">IF(M55&lt;0,1-(100/M55), 1+(M55/100))</f>
        <v>2.1</v>
      </c>
      <c r="P55" s="7">
        <f t="shared" si="135"/>
        <v>1.8</v>
      </c>
      <c r="R55" s="8">
        <f t="shared" ref="R55:S55" si="136">IF(((O55-J55)/J55)&gt;0,((O55-J55)/J55),0)</f>
        <v>0.1294528522</v>
      </c>
      <c r="S55" s="8">
        <f t="shared" si="136"/>
        <v>0</v>
      </c>
      <c r="U55" s="8">
        <f t="shared" ref="U55:U57" si="140">IFS(R55&gt;0.05,O55,S55&gt;0.05,P55)</f>
        <v>2.1</v>
      </c>
      <c r="V55" s="4" t="str">
        <f t="shared" ref="V55:V57" si="141">IFS(R55&gt;0.05, B55,S55&gt;0.05, C55)</f>
        <v>Rays</v>
      </c>
      <c r="W55" s="1" t="s">
        <v>27</v>
      </c>
      <c r="X55" s="11">
        <f t="shared" ref="X55:X57" si="142">IFs(W55="Yes", IF(U55&lt;&gt;0,U55-1), W55="No", -1)</f>
        <v>1.1</v>
      </c>
      <c r="Z55" s="4">
        <f t="shared" ref="Z55:Z68" si="143">IF((F55-H55)&gt;0,1,0)</f>
        <v>1</v>
      </c>
    </row>
    <row r="56">
      <c r="A56" s="5">
        <v>45501.0</v>
      </c>
      <c r="B56" s="1" t="s">
        <v>47</v>
      </c>
      <c r="C56" s="1" t="s">
        <v>45</v>
      </c>
      <c r="E56" s="1">
        <v>4.71</v>
      </c>
      <c r="F56" s="1">
        <v>8.0</v>
      </c>
      <c r="G56" s="1">
        <v>4.07</v>
      </c>
      <c r="H56" s="1">
        <v>6.0</v>
      </c>
      <c r="J56" s="6">
        <f t="shared" si="3"/>
        <v>1.864118896</v>
      </c>
      <c r="K56" s="7">
        <f t="shared" si="137"/>
        <v>2.157248157</v>
      </c>
      <c r="M56" s="1">
        <v>-155.0</v>
      </c>
      <c r="N56" s="1">
        <v>136.0</v>
      </c>
      <c r="O56" s="7">
        <f t="shared" ref="O56:P56" si="138">IF(M56&lt;0,1-(100/M56), 1+(M56/100))</f>
        <v>1.64516129</v>
      </c>
      <c r="P56" s="7">
        <f t="shared" si="138"/>
        <v>2.36</v>
      </c>
      <c r="R56" s="8">
        <f t="shared" ref="R56:S56" si="139">IF(((O56-J56)/J56)&gt;0,((O56-J56)/J56),0)</f>
        <v>0</v>
      </c>
      <c r="S56" s="8">
        <f t="shared" si="139"/>
        <v>0.09398633257</v>
      </c>
      <c r="U56" s="8">
        <f t="shared" si="140"/>
        <v>2.36</v>
      </c>
      <c r="V56" s="4" t="str">
        <f t="shared" si="141"/>
        <v>Padres</v>
      </c>
      <c r="W56" s="1" t="s">
        <v>32</v>
      </c>
      <c r="X56" s="11">
        <f t="shared" si="142"/>
        <v>-1</v>
      </c>
      <c r="Z56" s="4">
        <f t="shared" si="143"/>
        <v>1</v>
      </c>
    </row>
    <row r="57">
      <c r="A57" s="5">
        <v>45501.0</v>
      </c>
      <c r="B57" s="1" t="s">
        <v>38</v>
      </c>
      <c r="C57" s="1" t="s">
        <v>39</v>
      </c>
      <c r="E57" s="1">
        <v>4.42</v>
      </c>
      <c r="F57" s="1">
        <v>7.0</v>
      </c>
      <c r="G57" s="1">
        <v>3.71</v>
      </c>
      <c r="H57" s="1">
        <v>3.0</v>
      </c>
      <c r="J57" s="6">
        <f t="shared" si="3"/>
        <v>1.839366516</v>
      </c>
      <c r="K57" s="7">
        <f t="shared" si="137"/>
        <v>2.191374663</v>
      </c>
      <c r="M57" s="1">
        <v>-104.0</v>
      </c>
      <c r="N57" s="1">
        <v>-106.0</v>
      </c>
      <c r="O57" s="7">
        <f t="shared" ref="O57:P57" si="144">IF(M57&lt;0,1-(100/M57), 1+(M57/100))</f>
        <v>1.961538462</v>
      </c>
      <c r="P57" s="7">
        <f t="shared" si="144"/>
        <v>1.943396226</v>
      </c>
      <c r="R57" s="8">
        <f t="shared" ref="R57:S57" si="145">IF(((O57-J57)/J57)&gt;0,((O57-J57)/J57),0)</f>
        <v>0.06642066421</v>
      </c>
      <c r="S57" s="8">
        <f t="shared" si="145"/>
        <v>0</v>
      </c>
      <c r="U57" s="8">
        <f t="shared" si="140"/>
        <v>1.961538462</v>
      </c>
      <c r="V57" s="4" t="str">
        <f t="shared" si="141"/>
        <v>Blue Jays</v>
      </c>
      <c r="W57" s="1" t="s">
        <v>27</v>
      </c>
      <c r="X57" s="11">
        <f t="shared" si="142"/>
        <v>0.9615384615</v>
      </c>
      <c r="Z57" s="4">
        <f t="shared" si="143"/>
        <v>1</v>
      </c>
    </row>
    <row r="58">
      <c r="A58" s="5">
        <v>45501.0</v>
      </c>
      <c r="B58" s="1" t="s">
        <v>35</v>
      </c>
      <c r="C58" s="1" t="s">
        <v>20</v>
      </c>
      <c r="E58" s="1">
        <v>3.6</v>
      </c>
      <c r="F58" s="1">
        <v>2.0</v>
      </c>
      <c r="G58" s="1">
        <v>3.01</v>
      </c>
      <c r="H58" s="1">
        <v>9.0</v>
      </c>
      <c r="J58" s="6">
        <f t="shared" si="3"/>
        <v>1.836111111</v>
      </c>
      <c r="K58" s="7">
        <f t="shared" si="137"/>
        <v>2.196013289</v>
      </c>
      <c r="M58" s="1">
        <v>-114.0</v>
      </c>
      <c r="N58" s="1">
        <v>100.0</v>
      </c>
      <c r="O58" s="7">
        <f t="shared" ref="O58:P58" si="146">IF(M58&lt;0,1-(100/M58), 1+(M58/100))</f>
        <v>1.877192982</v>
      </c>
      <c r="P58" s="7">
        <f t="shared" si="146"/>
        <v>2</v>
      </c>
      <c r="R58" s="8">
        <f t="shared" ref="R58:S58" si="147">IF(((O58-J58)/J58)&gt;0,((O58-J58)/J58),0)</f>
        <v>0.02237439287</v>
      </c>
      <c r="S58" s="8">
        <f t="shared" si="147"/>
        <v>0</v>
      </c>
      <c r="U58" s="8"/>
      <c r="V58" s="4"/>
      <c r="X58" s="11"/>
      <c r="Z58" s="4">
        <f t="shared" si="143"/>
        <v>0</v>
      </c>
    </row>
    <row r="59">
      <c r="A59" s="5">
        <v>45501.0</v>
      </c>
      <c r="B59" s="1" t="s">
        <v>25</v>
      </c>
      <c r="C59" s="1" t="s">
        <v>50</v>
      </c>
      <c r="E59" s="1">
        <v>4.74</v>
      </c>
      <c r="F59" s="1">
        <v>5.0</v>
      </c>
      <c r="G59" s="1">
        <v>4.22</v>
      </c>
      <c r="H59" s="1">
        <v>0.0</v>
      </c>
      <c r="J59" s="6">
        <f t="shared" si="3"/>
        <v>1.890295359</v>
      </c>
      <c r="K59" s="7">
        <f t="shared" si="137"/>
        <v>2.123222749</v>
      </c>
      <c r="M59" s="1">
        <v>-170.0</v>
      </c>
      <c r="N59" s="1">
        <v>150.0</v>
      </c>
      <c r="O59" s="7">
        <f t="shared" ref="O59:P59" si="148">IF(M59&lt;0,1-(100/M59), 1+(M59/100))</f>
        <v>1.588235294</v>
      </c>
      <c r="P59" s="7">
        <f t="shared" si="148"/>
        <v>2.5</v>
      </c>
      <c r="R59" s="8">
        <f t="shared" ref="R59:S59" si="149">IF(((O59-J59)/J59)&gt;0,((O59-J59)/J59),0)</f>
        <v>0</v>
      </c>
      <c r="S59" s="8">
        <f t="shared" si="149"/>
        <v>0.1774553571</v>
      </c>
      <c r="U59" s="8">
        <f t="shared" ref="U59:U61" si="152">IFS(R59&gt;0.05,O59,S59&gt;0.05,P59)</f>
        <v>2.5</v>
      </c>
      <c r="V59" s="4" t="str">
        <f t="shared" ref="V59:V61" si="153">IFS(R59&gt;0.05, B59,S59&gt;0.05, C59)</f>
        <v>Tigers</v>
      </c>
      <c r="W59" s="1" t="s">
        <v>32</v>
      </c>
      <c r="X59" s="11">
        <f t="shared" ref="X59:X61" si="154">IFs(W59="Yes", IF(U59&lt;&gt;0,U59-1), W59="No", -1)</f>
        <v>-1</v>
      </c>
      <c r="Z59" s="4">
        <f t="shared" si="143"/>
        <v>1</v>
      </c>
    </row>
    <row r="60">
      <c r="A60" s="5">
        <v>45501.0</v>
      </c>
      <c r="B60" s="1" t="s">
        <v>52</v>
      </c>
      <c r="C60" s="1" t="s">
        <v>48</v>
      </c>
      <c r="E60" s="1">
        <v>5.4</v>
      </c>
      <c r="F60" s="1">
        <v>6.0</v>
      </c>
      <c r="G60" s="1">
        <v>4.33</v>
      </c>
      <c r="H60" s="1">
        <v>2.0</v>
      </c>
      <c r="J60" s="6">
        <f t="shared" si="3"/>
        <v>1.801851852</v>
      </c>
      <c r="K60" s="7">
        <f t="shared" si="137"/>
        <v>2.247113164</v>
      </c>
      <c r="M60" s="1">
        <v>-200.0</v>
      </c>
      <c r="N60" s="1">
        <v>180.0</v>
      </c>
      <c r="O60" s="7">
        <f t="shared" ref="O60:P60" si="150">IF(M60&lt;0,1-(100/M60), 1+(M60/100))</f>
        <v>1.5</v>
      </c>
      <c r="P60" s="7">
        <f t="shared" si="150"/>
        <v>2.8</v>
      </c>
      <c r="R60" s="8">
        <f t="shared" ref="R60:S60" si="151">IF(((O60-J60)/J60)&gt;0,((O60-J60)/J60),0)</f>
        <v>0</v>
      </c>
      <c r="S60" s="8">
        <f t="shared" si="151"/>
        <v>0.2460431655</v>
      </c>
      <c r="U60" s="8">
        <f t="shared" si="152"/>
        <v>2.8</v>
      </c>
      <c r="V60" s="4" t="str">
        <f t="shared" si="153"/>
        <v>Marlins</v>
      </c>
      <c r="W60" s="1" t="s">
        <v>32</v>
      </c>
      <c r="X60" s="11">
        <f t="shared" si="154"/>
        <v>-1</v>
      </c>
      <c r="Z60" s="4">
        <f t="shared" si="143"/>
        <v>1</v>
      </c>
    </row>
    <row r="61">
      <c r="A61" s="5">
        <v>45501.0</v>
      </c>
      <c r="B61" s="1" t="s">
        <v>51</v>
      </c>
      <c r="C61" s="1" t="s">
        <v>41</v>
      </c>
      <c r="E61" s="1">
        <v>4.02</v>
      </c>
      <c r="F61" s="1">
        <v>7.0</v>
      </c>
      <c r="G61" s="1">
        <v>3.61</v>
      </c>
      <c r="H61" s="1">
        <v>3.0</v>
      </c>
      <c r="J61" s="6">
        <f t="shared" si="3"/>
        <v>1.89800995</v>
      </c>
      <c r="K61" s="7">
        <f t="shared" si="137"/>
        <v>2.113573407</v>
      </c>
      <c r="M61" s="1">
        <v>150.0</v>
      </c>
      <c r="N61" s="1">
        <v>-166.0</v>
      </c>
      <c r="O61" s="7">
        <f t="shared" ref="O61:P61" si="155">IF(M61&lt;0,1-(100/M61), 1+(M61/100))</f>
        <v>2.5</v>
      </c>
      <c r="P61" s="7">
        <f t="shared" si="155"/>
        <v>1.602409639</v>
      </c>
      <c r="R61" s="8">
        <f t="shared" ref="R61:S61" si="156">IF(((O61-J61)/J61)&gt;0,((O61-J61)/J61),0)</f>
        <v>0.3171690695</v>
      </c>
      <c r="S61" s="8">
        <f t="shared" si="156"/>
        <v>0</v>
      </c>
      <c r="U61" s="8">
        <f t="shared" si="152"/>
        <v>2.5</v>
      </c>
      <c r="V61" s="4" t="str">
        <f t="shared" si="153"/>
        <v>Cubs</v>
      </c>
      <c r="W61" s="1" t="s">
        <v>27</v>
      </c>
      <c r="X61" s="11">
        <f t="shared" si="154"/>
        <v>1.5</v>
      </c>
      <c r="Z61" s="4">
        <f t="shared" si="143"/>
        <v>1</v>
      </c>
    </row>
    <row r="62">
      <c r="A62" s="5">
        <v>45501.0</v>
      </c>
      <c r="B62" s="1" t="s">
        <v>43</v>
      </c>
      <c r="C62" s="1" t="s">
        <v>30</v>
      </c>
      <c r="E62" s="1">
        <v>5.95</v>
      </c>
      <c r="F62" s="1">
        <v>6.0</v>
      </c>
      <c r="J62" s="6" t="str">
        <f>IF(G62&gt;0,1/(E62/SUM(E62,G62)), "")</f>
        <v/>
      </c>
      <c r="K62" s="7"/>
      <c r="M62" s="1">
        <v>110.0</v>
      </c>
      <c r="N62" s="1">
        <v>-125.0</v>
      </c>
      <c r="O62" s="7">
        <f t="shared" ref="O62:P62" si="157">IF(M62&lt;0,1-(100/M62), 1+(M62/100))</f>
        <v>2.1</v>
      </c>
      <c r="P62" s="7">
        <f t="shared" si="157"/>
        <v>1.8</v>
      </c>
      <c r="R62" s="8"/>
      <c r="S62" s="8"/>
      <c r="U62" s="8"/>
      <c r="V62" s="4"/>
      <c r="X62" s="11"/>
      <c r="Z62" s="4">
        <f t="shared" si="143"/>
        <v>1</v>
      </c>
    </row>
    <row r="63">
      <c r="A63" s="5">
        <v>45501.0</v>
      </c>
      <c r="B63" s="1" t="s">
        <v>33</v>
      </c>
      <c r="C63" s="1" t="s">
        <v>40</v>
      </c>
      <c r="E63" s="1">
        <v>4.46</v>
      </c>
      <c r="F63" s="1">
        <v>6.0</v>
      </c>
      <c r="G63" s="1">
        <v>3.09</v>
      </c>
      <c r="H63" s="1">
        <v>3.0</v>
      </c>
      <c r="J63" s="6">
        <f t="shared" ref="J63:J79" si="160">IF(E63&gt;0,1/(E63/SUM(E63,G63)), "")</f>
        <v>1.692825112</v>
      </c>
      <c r="K63" s="7">
        <f t="shared" ref="K63:K68" si="161">1/(G63/SUM(E63,G63))</f>
        <v>2.443365696</v>
      </c>
      <c r="M63" s="1">
        <v>-104.0</v>
      </c>
      <c r="N63" s="1">
        <v>-105.0</v>
      </c>
      <c r="O63" s="7">
        <f t="shared" ref="O63:P63" si="158">IF(M63&lt;0,1-(100/M63), 1+(M63/100))</f>
        <v>1.961538462</v>
      </c>
      <c r="P63" s="7">
        <f t="shared" si="158"/>
        <v>1.952380952</v>
      </c>
      <c r="R63" s="8">
        <f t="shared" ref="R63:S63" si="159">IF(((O63-J63)/J63)&gt;0,((O63-J63)/J63),0)</f>
        <v>0.1587366276</v>
      </c>
      <c r="S63" s="8">
        <f t="shared" si="159"/>
        <v>0</v>
      </c>
      <c r="U63" s="8">
        <f t="shared" ref="U63:U68" si="164">IFS(R63&gt;0.05,O63,S63&gt;0.05,P63)</f>
        <v>1.961538462</v>
      </c>
      <c r="V63" s="4" t="str">
        <f t="shared" ref="V63:V68" si="165">IFS(R63&gt;0.05, B63,S63&gt;0.05, C63)</f>
        <v>Mariners</v>
      </c>
      <c r="W63" s="1" t="s">
        <v>27</v>
      </c>
      <c r="X63" s="11">
        <f t="shared" ref="X63:X68" si="166">IFs(W63="Yes", IF(U63&lt;&gt;0,U63-1), W63="No", -1)</f>
        <v>0.9615384615</v>
      </c>
      <c r="Z63" s="4">
        <f t="shared" si="143"/>
        <v>1</v>
      </c>
    </row>
    <row r="64">
      <c r="A64" s="5">
        <v>45501.0</v>
      </c>
      <c r="B64" s="1" t="s">
        <v>23</v>
      </c>
      <c r="C64" s="1" t="s">
        <v>46</v>
      </c>
      <c r="E64" s="1">
        <v>6.95</v>
      </c>
      <c r="F64" s="1">
        <v>4.0</v>
      </c>
      <c r="G64" s="1">
        <v>2.76</v>
      </c>
      <c r="H64" s="1">
        <v>3.0</v>
      </c>
      <c r="J64" s="6">
        <f t="shared" si="160"/>
        <v>1.397122302</v>
      </c>
      <c r="K64" s="7">
        <f t="shared" si="161"/>
        <v>3.518115942</v>
      </c>
      <c r="M64" s="1">
        <v>-146.0</v>
      </c>
      <c r="N64" s="1">
        <v>130.0</v>
      </c>
      <c r="O64" s="7">
        <f t="shared" ref="O64:P64" si="162">IF(M64&lt;0,1-(100/M64), 1+(M64/100))</f>
        <v>1.684931507</v>
      </c>
      <c r="P64" s="7">
        <f t="shared" si="162"/>
        <v>2.3</v>
      </c>
      <c r="R64" s="8">
        <f t="shared" ref="R64:S64" si="163">IF(((O64-J64)/J64)&gt;0,((O64-J64)/J64),0)</f>
        <v>0.206001439</v>
      </c>
      <c r="S64" s="8">
        <f t="shared" si="163"/>
        <v>0</v>
      </c>
      <c r="U64" s="8">
        <f t="shared" si="164"/>
        <v>1.684931507</v>
      </c>
      <c r="V64" s="4" t="str">
        <f t="shared" si="165"/>
        <v>Cardinals</v>
      </c>
      <c r="W64" s="1" t="s">
        <v>27</v>
      </c>
      <c r="X64" s="11">
        <f t="shared" si="166"/>
        <v>0.6849315068</v>
      </c>
      <c r="Z64" s="4">
        <f t="shared" si="143"/>
        <v>1</v>
      </c>
    </row>
    <row r="65">
      <c r="A65" s="5">
        <v>45501.0</v>
      </c>
      <c r="B65" s="1" t="s">
        <v>44</v>
      </c>
      <c r="C65" s="1" t="s">
        <v>29</v>
      </c>
      <c r="E65" s="1">
        <v>3.72</v>
      </c>
      <c r="F65" s="1">
        <v>5.0</v>
      </c>
      <c r="G65" s="1">
        <v>2.95</v>
      </c>
      <c r="H65" s="1">
        <v>4.0</v>
      </c>
      <c r="J65" s="6">
        <f t="shared" si="160"/>
        <v>1.793010753</v>
      </c>
      <c r="K65" s="7">
        <f t="shared" si="161"/>
        <v>2.261016949</v>
      </c>
      <c r="M65" s="1">
        <v>-184.0</v>
      </c>
      <c r="N65" s="1">
        <v>175.0</v>
      </c>
      <c r="O65" s="7">
        <f t="shared" ref="O65:P65" si="167">IF(M65&lt;0,1-(100/M65), 1+(M65/100))</f>
        <v>1.543478261</v>
      </c>
      <c r="P65" s="7">
        <f t="shared" si="167"/>
        <v>2.75</v>
      </c>
      <c r="R65" s="8">
        <f t="shared" ref="R65:S65" si="168">IF(((O65-J65)/J65)&gt;0,((O65-J65)/J65),0)</f>
        <v>0</v>
      </c>
      <c r="S65" s="8">
        <f t="shared" si="168"/>
        <v>0.2162668666</v>
      </c>
      <c r="U65" s="8">
        <f t="shared" si="164"/>
        <v>2.75</v>
      </c>
      <c r="V65" s="4" t="str">
        <f t="shared" si="165"/>
        <v>Rockies</v>
      </c>
      <c r="W65" s="1" t="s">
        <v>32</v>
      </c>
      <c r="X65" s="11">
        <f t="shared" si="166"/>
        <v>-1</v>
      </c>
      <c r="Z65" s="4">
        <f t="shared" si="143"/>
        <v>1</v>
      </c>
    </row>
    <row r="66">
      <c r="A66" s="5">
        <v>45501.0</v>
      </c>
      <c r="B66" s="1" t="s">
        <v>34</v>
      </c>
      <c r="C66" s="1" t="s">
        <v>31</v>
      </c>
      <c r="E66" s="1">
        <v>7.5</v>
      </c>
      <c r="F66" s="1">
        <v>8.0</v>
      </c>
      <c r="G66" s="1">
        <v>3.86</v>
      </c>
      <c r="H66" s="1">
        <v>6.0</v>
      </c>
      <c r="J66" s="6">
        <f t="shared" si="160"/>
        <v>1.514666667</v>
      </c>
      <c r="K66" s="7">
        <f t="shared" si="161"/>
        <v>2.943005181</v>
      </c>
      <c r="M66" s="1">
        <v>-134.0</v>
      </c>
      <c r="N66" s="1">
        <v>116.0</v>
      </c>
      <c r="O66" s="7">
        <f t="shared" ref="O66:P66" si="169">IF(M66&lt;0,1-(100/M66), 1+(M66/100))</f>
        <v>1.746268657</v>
      </c>
      <c r="P66" s="7">
        <f t="shared" si="169"/>
        <v>2.16</v>
      </c>
      <c r="R66" s="8">
        <f t="shared" ref="R66:S66" si="170">IF(((O66-J66)/J66)&gt;0,((O66-J66)/J66),0)</f>
        <v>0.1529062434</v>
      </c>
      <c r="S66" s="8">
        <f t="shared" si="170"/>
        <v>0</v>
      </c>
      <c r="U66" s="8">
        <f t="shared" si="164"/>
        <v>1.746268657</v>
      </c>
      <c r="V66" s="4" t="str">
        <f t="shared" si="165"/>
        <v>Angels</v>
      </c>
      <c r="W66" s="1" t="s">
        <v>27</v>
      </c>
      <c r="X66" s="11">
        <f t="shared" si="166"/>
        <v>0.7462686567</v>
      </c>
      <c r="Z66" s="4">
        <f t="shared" si="143"/>
        <v>1</v>
      </c>
    </row>
    <row r="67">
      <c r="A67" s="5">
        <v>45501.0</v>
      </c>
      <c r="B67" s="1" t="s">
        <v>42</v>
      </c>
      <c r="C67" s="1" t="s">
        <v>22</v>
      </c>
      <c r="E67" s="1">
        <v>4.45</v>
      </c>
      <c r="F67" s="1">
        <v>5.0</v>
      </c>
      <c r="G67" s="1">
        <v>3.42</v>
      </c>
      <c r="H67" s="1">
        <v>6.0</v>
      </c>
      <c r="J67" s="6">
        <f t="shared" si="160"/>
        <v>1.768539326</v>
      </c>
      <c r="K67" s="7">
        <f t="shared" si="161"/>
        <v>2.301169591</v>
      </c>
      <c r="M67" s="1">
        <v>-110.0</v>
      </c>
      <c r="N67" s="1">
        <v>-102.0</v>
      </c>
      <c r="O67" s="7">
        <f t="shared" ref="O67:P67" si="171">IF(M67&lt;0,1-(100/M67), 1+(M67/100))</f>
        <v>1.909090909</v>
      </c>
      <c r="P67" s="7">
        <f t="shared" si="171"/>
        <v>1.980392157</v>
      </c>
      <c r="R67" s="8">
        <f t="shared" ref="R67:S67" si="172">IF(((O67-J67)/J67)&gt;0,((O67-J67)/J67),0)</f>
        <v>0.07947325863</v>
      </c>
      <c r="S67" s="8">
        <f t="shared" si="172"/>
        <v>0</v>
      </c>
      <c r="U67" s="8">
        <f t="shared" si="164"/>
        <v>1.909090909</v>
      </c>
      <c r="V67" s="4" t="str">
        <f t="shared" si="165"/>
        <v>Diamondbacks</v>
      </c>
      <c r="W67" s="1" t="s">
        <v>32</v>
      </c>
      <c r="X67" s="11">
        <f t="shared" si="166"/>
        <v>-1</v>
      </c>
      <c r="Z67" s="4">
        <f t="shared" si="143"/>
        <v>0</v>
      </c>
    </row>
    <row r="68">
      <c r="A68" s="5">
        <v>45501.0</v>
      </c>
      <c r="B68" s="1" t="s">
        <v>28</v>
      </c>
      <c r="C68" s="1" t="s">
        <v>36</v>
      </c>
      <c r="E68" s="1">
        <v>5.68</v>
      </c>
      <c r="F68" s="1">
        <v>2.0</v>
      </c>
      <c r="G68" s="1">
        <v>4.7</v>
      </c>
      <c r="H68" s="1">
        <v>8.0</v>
      </c>
      <c r="J68" s="6">
        <f t="shared" si="160"/>
        <v>1.827464789</v>
      </c>
      <c r="K68" s="7">
        <f t="shared" si="161"/>
        <v>2.208510638</v>
      </c>
      <c r="M68" s="1">
        <v>-105.0</v>
      </c>
      <c r="N68" s="1">
        <v>-108.0</v>
      </c>
      <c r="O68" s="7">
        <f t="shared" ref="O68:P68" si="173">IF(M68&lt;0,1-(100/M68), 1+(M68/100))</f>
        <v>1.952380952</v>
      </c>
      <c r="P68" s="7">
        <f t="shared" si="173"/>
        <v>1.925925926</v>
      </c>
      <c r="R68" s="8">
        <f t="shared" ref="R68:S68" si="174">IF(((O68-J68)/J68)&gt;0,((O68-J68)/J68),0)</f>
        <v>0.06835489494</v>
      </c>
      <c r="S68" s="8">
        <f t="shared" si="174"/>
        <v>0</v>
      </c>
      <c r="U68" s="8">
        <f t="shared" si="164"/>
        <v>1.952380952</v>
      </c>
      <c r="V68" s="4" t="str">
        <f t="shared" si="165"/>
        <v>Red Sox</v>
      </c>
      <c r="W68" s="1" t="s">
        <v>32</v>
      </c>
      <c r="X68" s="11">
        <f t="shared" si="166"/>
        <v>-1</v>
      </c>
      <c r="Z68" s="4">
        <f t="shared" si="143"/>
        <v>0</v>
      </c>
    </row>
    <row r="69">
      <c r="A69" s="5"/>
      <c r="J69" s="6" t="str">
        <f t="shared" si="160"/>
        <v/>
      </c>
      <c r="K69" s="7"/>
      <c r="O69" s="7"/>
      <c r="P69" s="7"/>
      <c r="R69" s="8"/>
      <c r="S69" s="8"/>
      <c r="U69" s="8"/>
      <c r="V69" s="4"/>
      <c r="X69" s="11"/>
      <c r="Z69" s="4"/>
      <c r="AA69" s="10" t="s">
        <v>53</v>
      </c>
      <c r="AB69" s="17">
        <f>SUM(Z2:Z992)</f>
        <v>179</v>
      </c>
    </row>
    <row r="70">
      <c r="A70" s="5">
        <v>45502.0</v>
      </c>
      <c r="B70" s="1" t="s">
        <v>38</v>
      </c>
      <c r="C70" s="1" t="s">
        <v>47</v>
      </c>
      <c r="E70" s="1">
        <v>4.91</v>
      </c>
      <c r="F70" s="1">
        <v>5.0</v>
      </c>
      <c r="G70" s="1">
        <v>4.45</v>
      </c>
      <c r="H70" s="1">
        <v>11.0</v>
      </c>
      <c r="J70" s="6">
        <f t="shared" si="160"/>
        <v>1.906313646</v>
      </c>
      <c r="K70" s="7">
        <f t="shared" ref="K70:K79" si="177">1/(G70/SUM(E70,G70))</f>
        <v>2.103370787</v>
      </c>
      <c r="M70" s="1">
        <v>163.0</v>
      </c>
      <c r="N70" s="1">
        <v>-180.0</v>
      </c>
      <c r="O70" s="7">
        <f t="shared" ref="O70:P70" si="175">IF(M70&lt;0,1-(100/M70), 1+(M70/100))</f>
        <v>2.63</v>
      </c>
      <c r="P70" s="7">
        <f t="shared" si="175"/>
        <v>1.555555556</v>
      </c>
      <c r="R70" s="8">
        <f t="shared" ref="R70:S70" si="176">IF(((O70-J70)/J70)&gt;0,((O70-J70)/J70),0)</f>
        <v>0.3796260684</v>
      </c>
      <c r="S70" s="8">
        <f t="shared" si="176"/>
        <v>0</v>
      </c>
      <c r="U70" s="8">
        <f t="shared" ref="U70:U72" si="180">IFS(R70&gt;0.05,O70,S70&gt;0.05,P70)</f>
        <v>2.63</v>
      </c>
      <c r="V70" s="4" t="str">
        <f t="shared" ref="V70:V72" si="181">IFS(R70&gt;0.05, B70,S70&gt;0.05, C70)</f>
        <v>Blue Jays</v>
      </c>
      <c r="W70" s="1" t="s">
        <v>32</v>
      </c>
      <c r="X70" s="11">
        <f t="shared" ref="X70:X72" si="182">IFs(W70="Yes", IF(U70&lt;&gt;0,U70-1), W70="No", -1)</f>
        <v>-1</v>
      </c>
      <c r="Z70" s="4">
        <f t="shared" ref="Z70:Z79" si="183">IF((F70-H70)&gt;0,1,0)</f>
        <v>0</v>
      </c>
      <c r="AA70" s="10" t="s">
        <v>54</v>
      </c>
      <c r="AB70" s="1">
        <f>COUNT(Z2:Z992)-AB69</f>
        <v>145</v>
      </c>
    </row>
    <row r="71">
      <c r="A71" s="5">
        <v>45502.0</v>
      </c>
      <c r="B71" s="1" t="s">
        <v>26</v>
      </c>
      <c r="C71" s="1" t="s">
        <v>36</v>
      </c>
      <c r="E71" s="1">
        <v>4.49</v>
      </c>
      <c r="F71" s="1">
        <v>14.0</v>
      </c>
      <c r="G71" s="1">
        <v>4.35</v>
      </c>
      <c r="H71" s="1">
        <v>4.0</v>
      </c>
      <c r="J71" s="6">
        <f t="shared" si="160"/>
        <v>1.968819599</v>
      </c>
      <c r="K71" s="7">
        <f t="shared" si="177"/>
        <v>2.032183908</v>
      </c>
      <c r="M71" s="1">
        <v>-140.0</v>
      </c>
      <c r="N71" s="1">
        <v>125.0</v>
      </c>
      <c r="O71" s="7">
        <f t="shared" ref="O71:P71" si="178">IF(M71&lt;0,1-(100/M71), 1+(M71/100))</f>
        <v>1.714285714</v>
      </c>
      <c r="P71" s="7">
        <f t="shared" si="178"/>
        <v>2.25</v>
      </c>
      <c r="R71" s="8">
        <f t="shared" ref="R71:S71" si="179">IF(((O71-J71)/J71)&gt;0,((O71-J71)/J71),0)</f>
        <v>0</v>
      </c>
      <c r="S71" s="8">
        <f t="shared" si="179"/>
        <v>0.1071832579</v>
      </c>
      <c r="U71" s="8">
        <f t="shared" si="180"/>
        <v>2.25</v>
      </c>
      <c r="V71" s="4" t="str">
        <f t="shared" si="181"/>
        <v>Yankees</v>
      </c>
      <c r="W71" s="1" t="s">
        <v>27</v>
      </c>
      <c r="X71" s="11">
        <f t="shared" si="182"/>
        <v>1.25</v>
      </c>
      <c r="Z71" s="4">
        <f t="shared" si="183"/>
        <v>1</v>
      </c>
      <c r="AA71" s="10" t="s">
        <v>55</v>
      </c>
      <c r="AB71" s="18">
        <f>AB69/(AB70+AB69)</f>
        <v>0.5524691358</v>
      </c>
    </row>
    <row r="72">
      <c r="A72" s="5">
        <v>45502.0</v>
      </c>
      <c r="B72" s="1" t="s">
        <v>49</v>
      </c>
      <c r="C72" s="1" t="s">
        <v>50</v>
      </c>
      <c r="E72" s="1">
        <v>4.92</v>
      </c>
      <c r="F72" s="1">
        <v>8.0</v>
      </c>
      <c r="G72" s="1">
        <v>2.72</v>
      </c>
      <c r="H72" s="1">
        <v>4.0</v>
      </c>
      <c r="J72" s="6">
        <f t="shared" si="160"/>
        <v>1.552845528</v>
      </c>
      <c r="K72" s="7">
        <f t="shared" si="177"/>
        <v>2.808823529</v>
      </c>
      <c r="M72" s="1">
        <v>-115.0</v>
      </c>
      <c r="N72" s="1">
        <v>-102.0</v>
      </c>
      <c r="O72" s="7">
        <f t="shared" ref="O72:P72" si="184">IF(M72&lt;0,1-(100/M72), 1+(M72/100))</f>
        <v>1.869565217</v>
      </c>
      <c r="P72" s="7">
        <f t="shared" si="184"/>
        <v>1.980392157</v>
      </c>
      <c r="R72" s="8">
        <f t="shared" ref="R72:S72" si="185">IF(((O72-J72)/J72)&gt;0,((O72-J72)/J72),0)</f>
        <v>0.2039608468</v>
      </c>
      <c r="S72" s="8">
        <f t="shared" si="185"/>
        <v>0</v>
      </c>
      <c r="U72" s="8">
        <f t="shared" si="180"/>
        <v>1.869565217</v>
      </c>
      <c r="V72" s="4" t="str">
        <f t="shared" si="181"/>
        <v>Guardians</v>
      </c>
      <c r="W72" s="1" t="s">
        <v>27</v>
      </c>
      <c r="X72" s="11">
        <f t="shared" si="182"/>
        <v>0.8695652174</v>
      </c>
      <c r="Z72" s="4">
        <f t="shared" si="183"/>
        <v>1</v>
      </c>
    </row>
    <row r="73">
      <c r="A73" s="5">
        <v>45502.0</v>
      </c>
      <c r="B73" s="1" t="s">
        <v>35</v>
      </c>
      <c r="C73" s="1" t="s">
        <v>25</v>
      </c>
      <c r="E73" s="1">
        <v>5.71</v>
      </c>
      <c r="F73" s="1">
        <v>15.0</v>
      </c>
      <c r="G73" s="1">
        <v>5.09</v>
      </c>
      <c r="H73" s="1">
        <v>2.0</v>
      </c>
      <c r="J73" s="6">
        <f t="shared" si="160"/>
        <v>1.891418564</v>
      </c>
      <c r="K73" s="7">
        <f t="shared" si="177"/>
        <v>2.121807466</v>
      </c>
      <c r="M73" s="1">
        <v>-115.0</v>
      </c>
      <c r="N73" s="1">
        <v>100.0</v>
      </c>
      <c r="O73" s="7">
        <f t="shared" ref="O73:P73" si="186">IF(M73&lt;0,1-(100/M73), 1+(M73/100))</f>
        <v>1.869565217</v>
      </c>
      <c r="P73" s="7">
        <f t="shared" si="186"/>
        <v>2</v>
      </c>
      <c r="R73" s="8">
        <f t="shared" ref="R73:S73" si="187">IF(((O73-J73)/J73)&gt;0,((O73-J73)/J73),0)</f>
        <v>0</v>
      </c>
      <c r="S73" s="8">
        <f t="shared" si="187"/>
        <v>0</v>
      </c>
      <c r="U73" s="8"/>
      <c r="V73" s="4"/>
      <c r="X73" s="11"/>
      <c r="Z73" s="4">
        <f t="shared" si="183"/>
        <v>1</v>
      </c>
    </row>
    <row r="74">
      <c r="A74" s="5">
        <v>45502.0</v>
      </c>
      <c r="B74" s="1" t="s">
        <v>51</v>
      </c>
      <c r="C74" s="1" t="s">
        <v>21</v>
      </c>
      <c r="E74" s="1">
        <v>5.69</v>
      </c>
      <c r="F74" s="1">
        <v>1.0</v>
      </c>
      <c r="G74" s="1">
        <v>4.86</v>
      </c>
      <c r="H74" s="1">
        <v>7.0</v>
      </c>
      <c r="J74" s="6">
        <f t="shared" si="160"/>
        <v>1.854130053</v>
      </c>
      <c r="K74" s="7">
        <f t="shared" si="177"/>
        <v>2.170781893</v>
      </c>
      <c r="M74" s="1">
        <v>-105.0</v>
      </c>
      <c r="N74" s="1">
        <v>-106.0</v>
      </c>
      <c r="O74" s="7">
        <f t="shared" ref="O74:P74" si="188">IF(M74&lt;0,1-(100/M74), 1+(M74/100))</f>
        <v>1.952380952</v>
      </c>
      <c r="P74" s="7">
        <f t="shared" si="188"/>
        <v>1.943396226</v>
      </c>
      <c r="R74" s="8">
        <f t="shared" ref="R74:S74" si="189">IF(((O74-J74)/J74)&gt;0,((O74-J74)/J74),0)</f>
        <v>0.05299029564</v>
      </c>
      <c r="S74" s="8">
        <f t="shared" si="189"/>
        <v>0</v>
      </c>
      <c r="U74" s="8">
        <f t="shared" ref="U74:U75" si="192">IFS(R74&gt;0.05,O74,S74&gt;0.05,P74)</f>
        <v>1.952380952</v>
      </c>
      <c r="V74" s="4" t="str">
        <f t="shared" ref="V74:V75" si="193">IFS(R74&gt;0.05, B74,S74&gt;0.05, C74)</f>
        <v>Cubs</v>
      </c>
      <c r="W74" s="1" t="s">
        <v>32</v>
      </c>
      <c r="X74" s="11">
        <f t="shared" ref="X74:X75" si="194">IFs(W74="Yes", IF(U74&lt;&gt;0,U74-1), W74="No", -1)</f>
        <v>-1</v>
      </c>
      <c r="Z74" s="4">
        <f t="shared" si="183"/>
        <v>0</v>
      </c>
      <c r="AB74" s="1" t="s">
        <v>56</v>
      </c>
      <c r="AC74" s="1" t="s">
        <v>57</v>
      </c>
      <c r="AE74" s="19" t="s">
        <v>58</v>
      </c>
      <c r="AF74" s="7"/>
    </row>
    <row r="75">
      <c r="A75" s="5">
        <v>45502.0</v>
      </c>
      <c r="B75" s="1" t="s">
        <v>28</v>
      </c>
      <c r="C75" s="1" t="s">
        <v>33</v>
      </c>
      <c r="E75" s="1">
        <v>5.74</v>
      </c>
      <c r="F75" s="1">
        <v>14.0</v>
      </c>
      <c r="G75" s="1">
        <v>3.9</v>
      </c>
      <c r="H75" s="1">
        <v>7.0</v>
      </c>
      <c r="J75" s="6">
        <f t="shared" si="160"/>
        <v>1.679442509</v>
      </c>
      <c r="K75" s="7">
        <f t="shared" si="177"/>
        <v>2.471794872</v>
      </c>
      <c r="M75" s="1">
        <v>-120.0</v>
      </c>
      <c r="N75" s="1">
        <v>115.0</v>
      </c>
      <c r="O75" s="7">
        <f t="shared" ref="O75:P75" si="190">IF(M75&lt;0,1-(100/M75), 1+(M75/100))</f>
        <v>1.833333333</v>
      </c>
      <c r="P75" s="7">
        <f t="shared" si="190"/>
        <v>2.15</v>
      </c>
      <c r="R75" s="8">
        <f t="shared" ref="R75:S75" si="191">IF(((O75-J75)/J75)&gt;0,((O75-J75)/J75),0)</f>
        <v>0.09163208852</v>
      </c>
      <c r="S75" s="8">
        <f t="shared" si="191"/>
        <v>0</v>
      </c>
      <c r="U75" s="8">
        <f t="shared" si="192"/>
        <v>1.833333333</v>
      </c>
      <c r="V75" s="4" t="str">
        <f t="shared" si="193"/>
        <v>Red Sox</v>
      </c>
      <c r="W75" s="1" t="s">
        <v>27</v>
      </c>
      <c r="X75" s="11">
        <f t="shared" si="194"/>
        <v>0.8333333333</v>
      </c>
      <c r="Z75" s="4">
        <f t="shared" si="183"/>
        <v>1</v>
      </c>
      <c r="AC75" s="17">
        <f>SUM(E2:E312)-SUM(F2:F312)</f>
        <v>104.77</v>
      </c>
      <c r="AE75" s="7">
        <f>SUM(G2:G312)-SUM(H2:H312)</f>
        <v>-186</v>
      </c>
      <c r="AF75" s="7"/>
    </row>
    <row r="76">
      <c r="A76" s="5">
        <v>45502.0</v>
      </c>
      <c r="B76" s="1" t="s">
        <v>39</v>
      </c>
      <c r="C76" s="1" t="s">
        <v>23</v>
      </c>
      <c r="E76" s="1">
        <v>3.25</v>
      </c>
      <c r="F76" s="1">
        <v>6.0</v>
      </c>
      <c r="G76" s="1">
        <v>3.1</v>
      </c>
      <c r="H76" s="1">
        <v>3.0</v>
      </c>
      <c r="J76" s="6">
        <f t="shared" si="160"/>
        <v>1.953846154</v>
      </c>
      <c r="K76" s="7">
        <f t="shared" si="177"/>
        <v>2.048387097</v>
      </c>
      <c r="M76" s="1">
        <v>-115.0</v>
      </c>
      <c r="N76" s="1">
        <v>100.0</v>
      </c>
      <c r="O76" s="7">
        <f t="shared" ref="O76:P76" si="195">IF(M76&lt;0,1-(100/M76), 1+(M76/100))</f>
        <v>1.869565217</v>
      </c>
      <c r="P76" s="7">
        <f t="shared" si="195"/>
        <v>2</v>
      </c>
      <c r="R76" s="8">
        <f t="shared" ref="R76:S76" si="196">IF(((O76-J76)/J76)&gt;0,((O76-J76)/J76),0)</f>
        <v>0</v>
      </c>
      <c r="S76" s="8">
        <f t="shared" si="196"/>
        <v>0</v>
      </c>
      <c r="U76" s="8"/>
      <c r="V76" s="4"/>
      <c r="X76" s="11"/>
      <c r="Z76" s="4">
        <f t="shared" si="183"/>
        <v>1</v>
      </c>
      <c r="AB76" s="1" t="s">
        <v>59</v>
      </c>
      <c r="AC76" s="17">
        <f>AC75/COUNT(A2:A312)</f>
        <v>0.3663286713</v>
      </c>
      <c r="AE76" s="17">
        <f>AE75/COUNT(A2:A312)</f>
        <v>-0.6503496503</v>
      </c>
      <c r="AF76" s="7"/>
    </row>
    <row r="77">
      <c r="A77" s="5">
        <v>45502.0</v>
      </c>
      <c r="B77" s="1" t="s">
        <v>41</v>
      </c>
      <c r="C77" s="1" t="s">
        <v>40</v>
      </c>
      <c r="E77" s="1">
        <v>4.38</v>
      </c>
      <c r="F77" s="1">
        <v>8.0</v>
      </c>
      <c r="G77" s="1">
        <v>3.08</v>
      </c>
      <c r="H77" s="1">
        <v>5.0</v>
      </c>
      <c r="J77" s="6">
        <f t="shared" si="160"/>
        <v>1.703196347</v>
      </c>
      <c r="K77" s="7">
        <f t="shared" si="177"/>
        <v>2.422077922</v>
      </c>
      <c r="M77" s="1">
        <v>-164.0</v>
      </c>
      <c r="N77" s="1">
        <v>148.0</v>
      </c>
      <c r="O77" s="7">
        <f t="shared" ref="O77:P77" si="197">IF(M77&lt;0,1-(100/M77), 1+(M77/100))</f>
        <v>1.609756098</v>
      </c>
      <c r="P77" s="7">
        <f t="shared" si="197"/>
        <v>2.48</v>
      </c>
      <c r="R77" s="8">
        <f t="shared" ref="R77:S77" si="198">IF(((O77-J77)/J77)&gt;0,((O77-J77)/J77),0)</f>
        <v>0</v>
      </c>
      <c r="S77" s="8">
        <f t="shared" si="198"/>
        <v>0.02391420912</v>
      </c>
      <c r="U77" s="8"/>
      <c r="V77" s="4"/>
      <c r="X77" s="11"/>
      <c r="Z77" s="4">
        <f t="shared" si="183"/>
        <v>1</v>
      </c>
      <c r="AE77" s="7"/>
      <c r="AF77" s="7"/>
    </row>
    <row r="78">
      <c r="A78" s="5">
        <v>45502.0</v>
      </c>
      <c r="B78" s="1" t="s">
        <v>22</v>
      </c>
      <c r="C78" s="1" t="s">
        <v>30</v>
      </c>
      <c r="E78" s="1">
        <v>5.19</v>
      </c>
      <c r="F78" s="1">
        <v>5.0</v>
      </c>
      <c r="G78" s="1">
        <v>3.4</v>
      </c>
      <c r="H78" s="1">
        <v>3.0</v>
      </c>
      <c r="J78" s="6">
        <f t="shared" si="160"/>
        <v>1.655105973</v>
      </c>
      <c r="K78" s="7">
        <f t="shared" si="177"/>
        <v>2.526470588</v>
      </c>
      <c r="M78" s="1">
        <v>-132.0</v>
      </c>
      <c r="N78" s="1">
        <v>120.0</v>
      </c>
      <c r="O78" s="7">
        <f t="shared" ref="O78:P78" si="199">IF(M78&lt;0,1-(100/M78), 1+(M78/100))</f>
        <v>1.757575758</v>
      </c>
      <c r="P78" s="7">
        <f t="shared" si="199"/>
        <v>2.2</v>
      </c>
      <c r="R78" s="8">
        <f t="shared" ref="R78:S78" si="200">IF(((O78-J78)/J78)&gt;0,((O78-J78)/J78),0)</f>
        <v>0.06191131337</v>
      </c>
      <c r="S78" s="8">
        <f t="shared" si="200"/>
        <v>0</v>
      </c>
      <c r="U78" s="8">
        <f t="shared" ref="U78:U79" si="203">IFS(R78&gt;0.05,O78,S78&gt;0.05,P78)</f>
        <v>1.757575758</v>
      </c>
      <c r="V78" s="4" t="str">
        <f t="shared" ref="V78:V79" si="204">IFS(R78&gt;0.05, B78,S78&gt;0.05, C78)</f>
        <v>Pirates</v>
      </c>
      <c r="W78" s="1" t="s">
        <v>27</v>
      </c>
      <c r="X78" s="11">
        <f t="shared" ref="X78:X79" si="205">IFs(W78="Yes", IF(U78&lt;&gt;0,U78-1), W78="No", -1)</f>
        <v>0.7575757576</v>
      </c>
      <c r="Z78" s="4">
        <f t="shared" si="183"/>
        <v>1</v>
      </c>
      <c r="AB78" s="1" t="s">
        <v>60</v>
      </c>
      <c r="AC78" s="20">
        <f t="shared" ref="AC78:AC88" si="206">(MIN(E2,F2)/MAX(E2,F2) + MIN(G2,H2)/MAX(G2,H2))/2</f>
        <v>0.6154231434</v>
      </c>
      <c r="AD78" s="18">
        <f>IFERROR(__xludf.DUMMYFUNCTION("FILTER(AC78:AC361,AC78:AC361&gt;80%) "),0.8084523809523809)</f>
        <v>0.808452381</v>
      </c>
      <c r="AE78" s="19" t="s">
        <v>61</v>
      </c>
      <c r="AF78" s="7"/>
    </row>
    <row r="79">
      <c r="A79" s="5">
        <v>45502.0</v>
      </c>
      <c r="B79" s="1" t="s">
        <v>42</v>
      </c>
      <c r="C79" s="1" t="s">
        <v>46</v>
      </c>
      <c r="E79" s="1">
        <v>5.46</v>
      </c>
      <c r="F79" s="1">
        <v>8.0</v>
      </c>
      <c r="G79" s="1">
        <v>4.19</v>
      </c>
      <c r="H79" s="1">
        <v>9.0</v>
      </c>
      <c r="J79" s="6">
        <f t="shared" si="160"/>
        <v>1.767399267</v>
      </c>
      <c r="K79" s="7">
        <f t="shared" si="177"/>
        <v>2.303102625</v>
      </c>
      <c r="M79" s="1">
        <v>-162.0</v>
      </c>
      <c r="N79" s="1">
        <v>143.0</v>
      </c>
      <c r="O79" s="7">
        <f t="shared" ref="O79:P79" si="201">IF(M79&lt;0,1-(100/M79), 1+(M79/100))</f>
        <v>1.617283951</v>
      </c>
      <c r="P79" s="7">
        <f t="shared" si="201"/>
        <v>2.43</v>
      </c>
      <c r="R79" s="8">
        <f t="shared" ref="R79:S79" si="202">IF(((O79-J79)/J79)&gt;0,((O79-J79)/J79),0)</f>
        <v>0</v>
      </c>
      <c r="S79" s="8">
        <f t="shared" si="202"/>
        <v>0.0550984456</v>
      </c>
      <c r="U79" s="8">
        <f t="shared" si="203"/>
        <v>2.43</v>
      </c>
      <c r="V79" s="4" t="str">
        <f t="shared" si="204"/>
        <v>Nationals</v>
      </c>
      <c r="W79" s="1" t="s">
        <v>32</v>
      </c>
      <c r="X79" s="11">
        <f t="shared" si="205"/>
        <v>-1</v>
      </c>
      <c r="Z79" s="4">
        <f t="shared" si="183"/>
        <v>0</v>
      </c>
      <c r="AC79" s="20">
        <f t="shared" si="206"/>
        <v>0.44</v>
      </c>
      <c r="AD79" s="18">
        <f>IFERROR(__xludf.DUMMYFUNCTION("""COMPUTED_VALUE"""),0.9504325699745546)</f>
        <v>0.95043257</v>
      </c>
      <c r="AE79" s="18">
        <f>SUM(AC78:AC361)/COUNT(AC78:AC361)</f>
        <v>0.5748046629</v>
      </c>
      <c r="AF79" s="7"/>
      <c r="AG79" s="1" t="s">
        <v>62</v>
      </c>
    </row>
    <row r="80">
      <c r="A80" s="5"/>
      <c r="J80" s="6"/>
      <c r="K80" s="7"/>
      <c r="O80" s="7"/>
      <c r="P80" s="7"/>
      <c r="R80" s="8"/>
      <c r="S80" s="8"/>
      <c r="U80" s="8"/>
      <c r="V80" s="4"/>
      <c r="X80" s="11"/>
      <c r="Z80" s="4"/>
      <c r="AC80" s="20">
        <f t="shared" si="206"/>
        <v>0.7854477036</v>
      </c>
      <c r="AD80" s="18">
        <f>IFERROR(__xludf.DUMMYFUNCTION("""COMPUTED_VALUE"""),0.8525)</f>
        <v>0.8525</v>
      </c>
    </row>
    <row r="81">
      <c r="A81" s="5">
        <v>45503.0</v>
      </c>
      <c r="B81" s="1" t="s">
        <v>50</v>
      </c>
      <c r="C81" s="1" t="s">
        <v>49</v>
      </c>
      <c r="E81" s="1">
        <v>4.1</v>
      </c>
      <c r="F81" s="1">
        <v>0.0</v>
      </c>
      <c r="G81" s="1">
        <v>2.19</v>
      </c>
      <c r="H81" s="1">
        <v>5.0</v>
      </c>
      <c r="J81" s="6">
        <f t="shared" ref="J81:J92" si="209">IF(E81&gt;0,1/(E81/SUM(E81,G81)), "")</f>
        <v>1.534146341</v>
      </c>
      <c r="K81" s="7">
        <f t="shared" ref="K81:K92" si="210">1/(G81/SUM(E81,G81))</f>
        <v>2.872146119</v>
      </c>
      <c r="M81" s="1">
        <v>138.0</v>
      </c>
      <c r="N81" s="1">
        <v>-150.0</v>
      </c>
      <c r="O81" s="7">
        <f t="shared" ref="O81:P81" si="207">IF(M81&lt;0,1-(100/M81), 1+(M81/100))</f>
        <v>2.38</v>
      </c>
      <c r="P81" s="7">
        <f t="shared" si="207"/>
        <v>1.666666667</v>
      </c>
      <c r="R81" s="8">
        <f t="shared" ref="R81:S81" si="208">IF(((O81-J81)/J81)&gt;0,((O81-J81)/J81),0)</f>
        <v>0.5513513514</v>
      </c>
      <c r="S81" s="8">
        <f t="shared" si="208"/>
        <v>0</v>
      </c>
      <c r="U81" s="8">
        <f t="shared" ref="U81:U86" si="213">IFS(R81&gt;0.05,O81,S81&gt;0.05,P81)</f>
        <v>2.38</v>
      </c>
      <c r="V81" s="4" t="str">
        <f t="shared" ref="V81:V86" si="214">IFS(R81&gt;0.05, B81,S81&gt;0.05, C81)</f>
        <v>Tigers</v>
      </c>
      <c r="W81" s="1" t="s">
        <v>32</v>
      </c>
      <c r="X81" s="11">
        <f t="shared" ref="X81:X86" si="215">IFs(W81="Yes", IF(U81&lt;&gt;0,U81-1), W81="No", -1)</f>
        <v>-1</v>
      </c>
      <c r="Z81" s="4">
        <f t="shared" ref="Z81:Z106" si="216">IF((F81-H81)&gt;0,1,0)</f>
        <v>0</v>
      </c>
      <c r="AC81" s="20">
        <f t="shared" si="206"/>
        <v>0.5465714286</v>
      </c>
      <c r="AD81" s="18">
        <f>IFERROR(__xludf.DUMMYFUNCTION("""COMPUTED_VALUE"""),0.82275)</f>
        <v>0.82275</v>
      </c>
      <c r="AE81" s="1" t="s">
        <v>63</v>
      </c>
      <c r="AF81" s="1" t="s">
        <v>64</v>
      </c>
      <c r="AG81" s="1" t="s">
        <v>65</v>
      </c>
      <c r="AH81" s="1" t="s">
        <v>3</v>
      </c>
      <c r="AI81" s="1" t="s">
        <v>4</v>
      </c>
      <c r="AJ81" s="1" t="s">
        <v>5</v>
      </c>
      <c r="AK81" s="2" t="s">
        <v>6</v>
      </c>
      <c r="AL81" s="1" t="s">
        <v>0</v>
      </c>
    </row>
    <row r="82">
      <c r="A82" s="5">
        <v>45503.0</v>
      </c>
      <c r="B82" s="1" t="s">
        <v>38</v>
      </c>
      <c r="C82" s="1" t="s">
        <v>47</v>
      </c>
      <c r="E82" s="1">
        <v>4.44</v>
      </c>
      <c r="F82" s="1">
        <v>2.0</v>
      </c>
      <c r="G82" s="1">
        <v>3.48</v>
      </c>
      <c r="H82" s="1">
        <v>6.0</v>
      </c>
      <c r="J82" s="6">
        <f t="shared" si="209"/>
        <v>1.783783784</v>
      </c>
      <c r="K82" s="7">
        <f t="shared" si="210"/>
        <v>2.275862069</v>
      </c>
      <c r="M82" s="1">
        <v>170.0</v>
      </c>
      <c r="N82" s="1">
        <v>-200.0</v>
      </c>
      <c r="O82" s="7">
        <f t="shared" ref="O82:P82" si="211">IF(M82&lt;0,1-(100/M82), 1+(M82/100))</f>
        <v>2.7</v>
      </c>
      <c r="P82" s="7">
        <f t="shared" si="211"/>
        <v>1.5</v>
      </c>
      <c r="R82" s="8">
        <f t="shared" ref="R82:S82" si="212">IF(((O82-J82)/J82)&gt;0,((O82-J82)/J82),0)</f>
        <v>0.5136363636</v>
      </c>
      <c r="S82" s="8">
        <f t="shared" si="212"/>
        <v>0</v>
      </c>
      <c r="U82" s="8">
        <f t="shared" si="213"/>
        <v>2.7</v>
      </c>
      <c r="V82" s="4" t="str">
        <f t="shared" si="214"/>
        <v>Blue Jays</v>
      </c>
      <c r="W82" s="1" t="s">
        <v>32</v>
      </c>
      <c r="X82" s="11">
        <f t="shared" si="215"/>
        <v>-1</v>
      </c>
      <c r="Z82" s="4">
        <f t="shared" si="216"/>
        <v>0</v>
      </c>
      <c r="AC82" s="20">
        <f t="shared" si="206"/>
        <v>0.3587274096</v>
      </c>
      <c r="AD82" s="18">
        <f>IFERROR(__xludf.DUMMYFUNCTION("""COMPUTED_VALUE"""),0.8584138785625774)</f>
        <v>0.8584138786</v>
      </c>
      <c r="AE82" s="18">
        <f>MAX(AC78:AC175)</f>
        <v>0.9612236629</v>
      </c>
      <c r="AF82" s="1" t="s">
        <v>30</v>
      </c>
      <c r="AG82" s="1" t="s">
        <v>43</v>
      </c>
      <c r="AH82" s="1">
        <v>6.65</v>
      </c>
      <c r="AI82" s="1">
        <v>7.0</v>
      </c>
      <c r="AJ82" s="1">
        <v>6.17</v>
      </c>
      <c r="AK82" s="1">
        <v>6.0</v>
      </c>
      <c r="AL82" s="5">
        <v>45500.0</v>
      </c>
    </row>
    <row r="83">
      <c r="A83" s="5">
        <v>45503.0</v>
      </c>
      <c r="B83" s="1" t="s">
        <v>36</v>
      </c>
      <c r="C83" s="1" t="s">
        <v>26</v>
      </c>
      <c r="E83" s="1">
        <v>6.63</v>
      </c>
      <c r="F83" s="1">
        <v>7.0</v>
      </c>
      <c r="G83" s="1">
        <v>3.42</v>
      </c>
      <c r="H83" s="1">
        <v>6.0</v>
      </c>
      <c r="J83" s="6">
        <f t="shared" si="209"/>
        <v>1.515837104</v>
      </c>
      <c r="K83" s="7">
        <f t="shared" si="210"/>
        <v>2.938596491</v>
      </c>
      <c r="M83" s="1">
        <v>102.0</v>
      </c>
      <c r="N83" s="1">
        <v>-118.0</v>
      </c>
      <c r="O83" s="7">
        <f t="shared" ref="O83:P83" si="217">IF(M83&lt;0,1-(100/M83), 1+(M83/100))</f>
        <v>2.02</v>
      </c>
      <c r="P83" s="7">
        <f t="shared" si="217"/>
        <v>1.847457627</v>
      </c>
      <c r="R83" s="8">
        <f t="shared" ref="R83:S83" si="218">IF(((O83-J83)/J83)&gt;0,((O83-J83)/J83),0)</f>
        <v>0.3325970149</v>
      </c>
      <c r="S83" s="8">
        <f t="shared" si="218"/>
        <v>0</v>
      </c>
      <c r="U83" s="8">
        <f t="shared" si="213"/>
        <v>2.02</v>
      </c>
      <c r="V83" s="4" t="str">
        <f t="shared" si="214"/>
        <v>Yankees</v>
      </c>
      <c r="W83" s="1" t="s">
        <v>27</v>
      </c>
      <c r="X83" s="11">
        <f t="shared" si="215"/>
        <v>1.02</v>
      </c>
      <c r="Z83" s="4">
        <f t="shared" si="216"/>
        <v>1</v>
      </c>
      <c r="AC83" s="20">
        <f t="shared" si="206"/>
        <v>0.5564366905</v>
      </c>
      <c r="AD83" s="18">
        <f>IFERROR(__xludf.DUMMYFUNCTION("""COMPUTED_VALUE"""),0.8223809523809523)</f>
        <v>0.8223809524</v>
      </c>
    </row>
    <row r="84">
      <c r="A84" s="5">
        <v>45503.0</v>
      </c>
      <c r="B84" s="1" t="s">
        <v>37</v>
      </c>
      <c r="C84" s="1" t="s">
        <v>48</v>
      </c>
      <c r="E84" s="1">
        <v>4.26</v>
      </c>
      <c r="F84" s="1">
        <v>9.0</v>
      </c>
      <c r="G84" s="1">
        <v>3.53</v>
      </c>
      <c r="H84" s="1">
        <v>3.0</v>
      </c>
      <c r="J84" s="6">
        <f t="shared" si="209"/>
        <v>1.828638498</v>
      </c>
      <c r="K84" s="7">
        <f t="shared" si="210"/>
        <v>2.206798867</v>
      </c>
      <c r="M84" s="1">
        <v>-162.0</v>
      </c>
      <c r="N84" s="1">
        <v>148.0</v>
      </c>
      <c r="O84" s="7">
        <f t="shared" ref="O84:P84" si="219">IF(M84&lt;0,1-(100/M84), 1+(M84/100))</f>
        <v>1.617283951</v>
      </c>
      <c r="P84" s="7">
        <f t="shared" si="219"/>
        <v>2.48</v>
      </c>
      <c r="R84" s="8">
        <f t="shared" ref="R84:S84" si="220">IF(((O84-J84)/J84)&gt;0,((O84-J84)/J84),0)</f>
        <v>0</v>
      </c>
      <c r="S84" s="8">
        <f t="shared" si="220"/>
        <v>0.1237997433</v>
      </c>
      <c r="U84" s="8">
        <f t="shared" si="213"/>
        <v>2.48</v>
      </c>
      <c r="V84" s="4" t="str">
        <f t="shared" si="214"/>
        <v>Marlins</v>
      </c>
      <c r="W84" s="1" t="s">
        <v>32</v>
      </c>
      <c r="X84" s="11">
        <f t="shared" si="215"/>
        <v>-1</v>
      </c>
      <c r="Z84" s="4">
        <f t="shared" si="216"/>
        <v>1</v>
      </c>
      <c r="AC84" s="20">
        <f t="shared" si="206"/>
        <v>0.54808699</v>
      </c>
      <c r="AD84" s="18">
        <f>IFERROR(__xludf.DUMMYFUNCTION("""COMPUTED_VALUE"""),0.9612236628849271)</f>
        <v>0.9612236629</v>
      </c>
      <c r="AE84" s="1" t="s">
        <v>66</v>
      </c>
      <c r="AF84" s="1" t="s">
        <v>64</v>
      </c>
      <c r="AG84" s="1" t="s">
        <v>65</v>
      </c>
      <c r="AH84" s="1" t="s">
        <v>3</v>
      </c>
      <c r="AI84" s="1" t="s">
        <v>4</v>
      </c>
      <c r="AJ84" s="1" t="s">
        <v>5</v>
      </c>
      <c r="AK84" s="2" t="s">
        <v>6</v>
      </c>
      <c r="AL84" s="1" t="s">
        <v>0</v>
      </c>
    </row>
    <row r="85">
      <c r="A85" s="5">
        <v>45503.0</v>
      </c>
      <c r="B85" s="1" t="s">
        <v>35</v>
      </c>
      <c r="C85" s="1" t="s">
        <v>25</v>
      </c>
      <c r="E85" s="1">
        <v>9.8</v>
      </c>
      <c r="F85" s="1">
        <v>2.0</v>
      </c>
      <c r="G85" s="1">
        <v>4.31</v>
      </c>
      <c r="H85" s="1">
        <v>0.0</v>
      </c>
      <c r="J85" s="6">
        <f t="shared" si="209"/>
        <v>1.439795918</v>
      </c>
      <c r="K85" s="7">
        <f t="shared" si="210"/>
        <v>3.273781903</v>
      </c>
      <c r="M85" s="1">
        <v>-125.0</v>
      </c>
      <c r="N85" s="1">
        <v>120.0</v>
      </c>
      <c r="O85" s="7">
        <f t="shared" ref="O85:P85" si="221">IF(M85&lt;0,1-(100/M85), 1+(M85/100))</f>
        <v>1.8</v>
      </c>
      <c r="P85" s="7">
        <f t="shared" si="221"/>
        <v>2.2</v>
      </c>
      <c r="R85" s="8">
        <f t="shared" ref="R85:S85" si="222">IF(((O85-J85)/J85)&gt;0,((O85-J85)/J85),0)</f>
        <v>0.2501771793</v>
      </c>
      <c r="S85" s="8">
        <f t="shared" si="222"/>
        <v>0</v>
      </c>
      <c r="U85" s="8">
        <f t="shared" si="213"/>
        <v>1.8</v>
      </c>
      <c r="V85" s="4" t="str">
        <f t="shared" si="214"/>
        <v>Mets</v>
      </c>
      <c r="W85" s="1" t="s">
        <v>27</v>
      </c>
      <c r="X85" s="11">
        <f t="shared" si="215"/>
        <v>0.8</v>
      </c>
      <c r="Z85" s="4">
        <f t="shared" si="216"/>
        <v>1</v>
      </c>
      <c r="AC85" s="20">
        <f t="shared" si="206"/>
        <v>0.676332315</v>
      </c>
      <c r="AD85" s="18">
        <f>IFERROR(__xludf.DUMMYFUNCTION("""COMPUTED_VALUE"""),0.8196171171171172)</f>
        <v>0.8196171171</v>
      </c>
      <c r="AE85" s="21">
        <f>MIN(AC78:AC178)</f>
        <v>0.07052186178</v>
      </c>
      <c r="AF85" s="1" t="s">
        <v>44</v>
      </c>
      <c r="AG85" s="1" t="s">
        <v>31</v>
      </c>
      <c r="AH85" s="1">
        <v>7.09</v>
      </c>
      <c r="AI85" s="1">
        <v>1.0</v>
      </c>
      <c r="AJ85" s="1">
        <v>3.63</v>
      </c>
      <c r="AK85" s="1">
        <v>0.0</v>
      </c>
      <c r="AL85" s="5">
        <v>45504.0</v>
      </c>
    </row>
    <row r="86">
      <c r="A86" s="5">
        <v>45503.0</v>
      </c>
      <c r="B86" s="1" t="s">
        <v>28</v>
      </c>
      <c r="C86" s="1" t="s">
        <v>33</v>
      </c>
      <c r="E86" s="1">
        <v>5.95</v>
      </c>
      <c r="F86" s="1">
        <v>6.0</v>
      </c>
      <c r="G86" s="1">
        <v>4.31</v>
      </c>
      <c r="H86" s="1">
        <v>10.0</v>
      </c>
      <c r="J86" s="6">
        <f t="shared" si="209"/>
        <v>1.724369748</v>
      </c>
      <c r="K86" s="7">
        <f t="shared" si="210"/>
        <v>2.380510441</v>
      </c>
      <c r="M86" s="1">
        <v>110.0</v>
      </c>
      <c r="N86" s="1">
        <v>-115.0</v>
      </c>
      <c r="O86" s="7">
        <f t="shared" ref="O86:P86" si="223">IF(M86&lt;0,1-(100/M86), 1+(M86/100))</f>
        <v>2.1</v>
      </c>
      <c r="P86" s="7">
        <f t="shared" si="223"/>
        <v>1.869565217</v>
      </c>
      <c r="R86" s="8">
        <f t="shared" ref="R86:S86" si="224">IF(((O86-J86)/J86)&gt;0,((O86-J86)/J86),0)</f>
        <v>0.2178362573</v>
      </c>
      <c r="S86" s="8">
        <f t="shared" si="224"/>
        <v>0</v>
      </c>
      <c r="U86" s="8">
        <f t="shared" si="213"/>
        <v>2.1</v>
      </c>
      <c r="V86" s="4" t="str">
        <f t="shared" si="214"/>
        <v>Red Sox</v>
      </c>
      <c r="W86" s="1" t="s">
        <v>32</v>
      </c>
      <c r="X86" s="11">
        <f t="shared" si="215"/>
        <v>-1</v>
      </c>
      <c r="Z86" s="4">
        <f t="shared" si="216"/>
        <v>0</v>
      </c>
      <c r="AC86" s="20">
        <f t="shared" si="206"/>
        <v>0.6661050584</v>
      </c>
      <c r="AD86" s="18">
        <f>IFERROR(__xludf.DUMMYFUNCTION("""COMPUTED_VALUE"""),0.8308888888888889)</f>
        <v>0.8308888889</v>
      </c>
    </row>
    <row r="87">
      <c r="A87" s="5">
        <v>45503.0</v>
      </c>
      <c r="B87" s="1" t="s">
        <v>39</v>
      </c>
      <c r="C87" s="1" t="s">
        <v>23</v>
      </c>
      <c r="E87" s="1">
        <v>4.88</v>
      </c>
      <c r="F87" s="1">
        <v>1.0</v>
      </c>
      <c r="G87" s="1">
        <v>4.19</v>
      </c>
      <c r="H87" s="1">
        <v>8.0</v>
      </c>
      <c r="J87" s="6">
        <f t="shared" si="209"/>
        <v>1.858606557</v>
      </c>
      <c r="K87" s="7">
        <f t="shared" si="210"/>
        <v>2.164677804</v>
      </c>
      <c r="M87" s="1">
        <v>-120.0</v>
      </c>
      <c r="N87" s="1">
        <v>105.0</v>
      </c>
      <c r="O87" s="7">
        <f t="shared" ref="O87:P87" si="225">IF(M87&lt;0,1-(100/M87), 1+(M87/100))</f>
        <v>1.833333333</v>
      </c>
      <c r="P87" s="7">
        <f t="shared" si="225"/>
        <v>2.05</v>
      </c>
      <c r="R87" s="8">
        <f t="shared" ref="R87:S87" si="226">IF(((O87-J87)/J87)&gt;0,((O87-J87)/J87),0)</f>
        <v>0</v>
      </c>
      <c r="S87" s="8">
        <f t="shared" si="226"/>
        <v>0</v>
      </c>
      <c r="U87" s="8"/>
      <c r="V87" s="4"/>
      <c r="X87" s="11"/>
      <c r="Z87" s="4">
        <f t="shared" si="216"/>
        <v>0</v>
      </c>
      <c r="AC87" s="20">
        <f t="shared" si="206"/>
        <v>0.6210416667</v>
      </c>
      <c r="AD87" s="18">
        <f>IFERROR(__xludf.DUMMYFUNCTION("""COMPUTED_VALUE"""),0.8571035598705501)</f>
        <v>0.8571035599</v>
      </c>
    </row>
    <row r="88">
      <c r="A88" s="5">
        <v>45503.0</v>
      </c>
      <c r="B88" s="1" t="s">
        <v>30</v>
      </c>
      <c r="C88" s="1" t="s">
        <v>22</v>
      </c>
      <c r="E88" s="1">
        <v>5.19</v>
      </c>
      <c r="F88" s="1">
        <v>2.0</v>
      </c>
      <c r="G88" s="1">
        <v>4.46</v>
      </c>
      <c r="H88" s="1">
        <v>6.0</v>
      </c>
      <c r="J88" s="6">
        <f t="shared" si="209"/>
        <v>1.859344894</v>
      </c>
      <c r="K88" s="7">
        <f t="shared" si="210"/>
        <v>2.16367713</v>
      </c>
      <c r="M88" s="1">
        <v>-185.0</v>
      </c>
      <c r="N88" s="1">
        <v>165.0</v>
      </c>
      <c r="O88" s="7">
        <f t="shared" ref="O88:P88" si="227">IF(M88&lt;0,1-(100/M88), 1+(M88/100))</f>
        <v>1.540540541</v>
      </c>
      <c r="P88" s="7">
        <f t="shared" si="227"/>
        <v>2.65</v>
      </c>
      <c r="R88" s="8">
        <f t="shared" ref="R88:S88" si="228">IF(((O88-J88)/J88)&gt;0,((O88-J88)/J88),0)</f>
        <v>0</v>
      </c>
      <c r="S88" s="8">
        <f t="shared" si="228"/>
        <v>0.2247668394</v>
      </c>
      <c r="U88" s="8">
        <f>IFS(R88&gt;0.05,O88,S88&gt;0.05,P88)</f>
        <v>2.65</v>
      </c>
      <c r="V88" s="4" t="str">
        <f>IFS(R88&gt;0.05, B88,S88&gt;0.05, C88)</f>
        <v>Pirates</v>
      </c>
      <c r="W88" s="1" t="s">
        <v>27</v>
      </c>
      <c r="X88" s="11">
        <f>IFs(W88="Yes", IF(U88&lt;&gt;0,U88-1), W88="No", -1)</f>
        <v>1.65</v>
      </c>
      <c r="Z88" s="4">
        <f t="shared" si="216"/>
        <v>0</v>
      </c>
      <c r="AC88" s="20">
        <f t="shared" si="206"/>
        <v>0.5357852564</v>
      </c>
      <c r="AD88" s="18">
        <f>IFERROR(__xludf.DUMMYFUNCTION("""COMPUTED_VALUE"""),0.9228720389890059)</f>
        <v>0.922872039</v>
      </c>
    </row>
    <row r="89">
      <c r="A89" s="5">
        <v>45503.0</v>
      </c>
      <c r="B89" s="1" t="s">
        <v>41</v>
      </c>
      <c r="C89" s="1" t="s">
        <v>40</v>
      </c>
      <c r="E89" s="1">
        <v>5.21</v>
      </c>
      <c r="F89" s="1">
        <v>4.0</v>
      </c>
      <c r="G89" s="1">
        <v>2.98</v>
      </c>
      <c r="H89" s="1">
        <v>3.0</v>
      </c>
      <c r="J89" s="6">
        <f t="shared" si="209"/>
        <v>1.571976967</v>
      </c>
      <c r="K89" s="7">
        <f t="shared" si="210"/>
        <v>2.748322148</v>
      </c>
      <c r="M89" s="1">
        <v>-180.0</v>
      </c>
      <c r="N89" s="1">
        <v>165.0</v>
      </c>
      <c r="O89" s="7">
        <f t="shared" ref="O89:P89" si="229">IF(M89&lt;0,1-(100/M89), 1+(M89/100))</f>
        <v>1.555555556</v>
      </c>
      <c r="P89" s="7">
        <f t="shared" si="229"/>
        <v>2.65</v>
      </c>
      <c r="R89" s="8">
        <f t="shared" ref="R89:S89" si="230">IF(((O89-J89)/J89)&gt;0,((O89-J89)/J89),0)</f>
        <v>0</v>
      </c>
      <c r="S89" s="8">
        <f t="shared" si="230"/>
        <v>0</v>
      </c>
      <c r="U89" s="8"/>
      <c r="V89" s="4"/>
      <c r="X89" s="11"/>
      <c r="Z89" s="4">
        <f t="shared" si="216"/>
        <v>1</v>
      </c>
      <c r="AC89" s="20"/>
      <c r="AD89" s="18">
        <f>IFERROR(__xludf.DUMMYFUNCTION("""COMPUTED_VALUE"""),0.8805438259756877)</f>
        <v>0.880543826</v>
      </c>
    </row>
    <row r="90">
      <c r="A90" s="5">
        <v>45503.0</v>
      </c>
      <c r="B90" s="1" t="s">
        <v>29</v>
      </c>
      <c r="C90" s="1" t="s">
        <v>34</v>
      </c>
      <c r="E90" s="1">
        <v>4.38</v>
      </c>
      <c r="F90" s="1">
        <v>7.0</v>
      </c>
      <c r="G90" s="1">
        <v>3.65</v>
      </c>
      <c r="H90" s="1">
        <v>10.0</v>
      </c>
      <c r="J90" s="6">
        <f t="shared" si="209"/>
        <v>1.833333333</v>
      </c>
      <c r="K90" s="7">
        <f t="shared" si="210"/>
        <v>2.2</v>
      </c>
      <c r="M90" s="1">
        <v>120.0</v>
      </c>
      <c r="N90" s="1">
        <v>-132.0</v>
      </c>
      <c r="O90" s="7">
        <f t="shared" ref="O90:P90" si="231">IF(M90&lt;0,1-(100/M90), 1+(M90/100))</f>
        <v>2.2</v>
      </c>
      <c r="P90" s="7">
        <f t="shared" si="231"/>
        <v>1.757575758</v>
      </c>
      <c r="R90" s="8">
        <f t="shared" ref="R90:S90" si="232">IF(((O90-J90)/J90)&gt;0,((O90-J90)/J90),0)</f>
        <v>0.2</v>
      </c>
      <c r="S90" s="8">
        <f t="shared" si="232"/>
        <v>0</v>
      </c>
      <c r="U90" s="8">
        <f t="shared" ref="U90:U91" si="235">IFS(R90&gt;0.05,O90,S90&gt;0.05,P90)</f>
        <v>2.2</v>
      </c>
      <c r="V90" s="4" t="str">
        <f t="shared" ref="V90:V91" si="236">IFS(R90&gt;0.05, B90,S90&gt;0.05, C90)</f>
        <v>Rockies</v>
      </c>
      <c r="W90" s="1" t="s">
        <v>32</v>
      </c>
      <c r="X90" s="11">
        <f t="shared" ref="X90:X91" si="237">IFs(W90="Yes", IF(U90&lt;&gt;0,U90-1), W90="No", -1)</f>
        <v>-1</v>
      </c>
      <c r="Z90" s="4">
        <f t="shared" si="216"/>
        <v>0</v>
      </c>
      <c r="AC90" s="20">
        <f t="shared" ref="AC90:AC97" si="238">(MIN(E14,F14)/MAX(E14,F14) + MIN(G14,H14)/MAX(G14,H14))/2</f>
        <v>0.2083333333</v>
      </c>
      <c r="AD90" s="18">
        <f>IFERROR(__xludf.DUMMYFUNCTION("""COMPUTED_VALUE"""),0.9061680532445924)</f>
        <v>0.9061680532</v>
      </c>
    </row>
    <row r="91">
      <c r="A91" s="5">
        <v>45503.0</v>
      </c>
      <c r="B91" s="1" t="s">
        <v>45</v>
      </c>
      <c r="C91" s="1" t="s">
        <v>43</v>
      </c>
      <c r="E91" s="1">
        <v>6.01</v>
      </c>
      <c r="F91" s="1">
        <v>6.0</v>
      </c>
      <c r="G91" s="1">
        <v>4.07</v>
      </c>
      <c r="H91" s="1">
        <v>5.0</v>
      </c>
      <c r="J91" s="6">
        <f t="shared" si="209"/>
        <v>1.677204659</v>
      </c>
      <c r="K91" s="7">
        <f t="shared" si="210"/>
        <v>2.476658477</v>
      </c>
      <c r="M91" s="1">
        <v>130.0</v>
      </c>
      <c r="N91" s="1">
        <v>-129.0</v>
      </c>
      <c r="O91" s="7">
        <f t="shared" ref="O91:P91" si="233">IF(M91&lt;0,1-(100/M91), 1+(M91/100))</f>
        <v>2.3</v>
      </c>
      <c r="P91" s="7">
        <f t="shared" si="233"/>
        <v>1.775193798</v>
      </c>
      <c r="R91" s="8">
        <f t="shared" ref="R91:S91" si="234">IF(((O91-J91)/J91)&gt;0,((O91-J91)/J91),0)</f>
        <v>0.3713293651</v>
      </c>
      <c r="S91" s="8">
        <f t="shared" si="234"/>
        <v>0</v>
      </c>
      <c r="U91" s="8">
        <f t="shared" si="235"/>
        <v>2.3</v>
      </c>
      <c r="V91" s="4" t="str">
        <f t="shared" si="236"/>
        <v>Padres</v>
      </c>
      <c r="W91" s="1" t="s">
        <v>27</v>
      </c>
      <c r="X91" s="11">
        <f t="shared" si="237"/>
        <v>1.3</v>
      </c>
      <c r="Z91" s="4">
        <f t="shared" si="216"/>
        <v>1</v>
      </c>
      <c r="AC91" s="20">
        <f t="shared" si="238"/>
        <v>0.808452381</v>
      </c>
      <c r="AD91" s="18">
        <f>IFERROR(__xludf.DUMMYFUNCTION("""COMPUTED_VALUE"""),0.8752615012106537)</f>
        <v>0.8752615012</v>
      </c>
    </row>
    <row r="92">
      <c r="A92" s="5">
        <v>45503.0</v>
      </c>
      <c r="B92" s="1" t="s">
        <v>42</v>
      </c>
      <c r="C92" s="1" t="s">
        <v>46</v>
      </c>
      <c r="E92" s="1">
        <v>5.77</v>
      </c>
      <c r="F92" s="1">
        <v>17.0</v>
      </c>
      <c r="G92" s="1">
        <v>3.14</v>
      </c>
      <c r="H92" s="1">
        <v>0.0</v>
      </c>
      <c r="J92" s="6">
        <f t="shared" si="209"/>
        <v>1.544194107</v>
      </c>
      <c r="K92" s="7">
        <f t="shared" si="210"/>
        <v>2.837579618</v>
      </c>
      <c r="M92" s="1">
        <v>-175.0</v>
      </c>
      <c r="N92" s="1">
        <v>163.0</v>
      </c>
      <c r="O92" s="7">
        <f t="shared" ref="O92:P92" si="239">IF(M92&lt;0,1-(100/M92), 1+(M92/100))</f>
        <v>1.571428571</v>
      </c>
      <c r="P92" s="7">
        <f t="shared" si="239"/>
        <v>2.63</v>
      </c>
      <c r="R92" s="8">
        <f t="shared" ref="R92:S92" si="240">IF(((O92-J92)/J92)&gt;0,((O92-J92)/J92),0)</f>
        <v>0.0176366843</v>
      </c>
      <c r="S92" s="8">
        <f t="shared" si="240"/>
        <v>0</v>
      </c>
      <c r="U92" s="8"/>
      <c r="V92" s="4"/>
      <c r="X92" s="11"/>
      <c r="Z92" s="4">
        <f t="shared" si="216"/>
        <v>1</v>
      </c>
      <c r="AC92" s="20">
        <f t="shared" si="238"/>
        <v>0.3597122302</v>
      </c>
      <c r="AD92" s="18">
        <f>IFERROR(__xludf.DUMMYFUNCTION("""COMPUTED_VALUE"""),0.8594999999999999)</f>
        <v>0.8595</v>
      </c>
    </row>
    <row r="93">
      <c r="A93" s="5"/>
      <c r="J93" s="6"/>
      <c r="K93" s="7"/>
      <c r="O93" s="7"/>
      <c r="P93" s="7"/>
      <c r="R93" s="8"/>
      <c r="S93" s="8"/>
      <c r="U93" s="8"/>
      <c r="V93" s="4"/>
      <c r="X93" s="11"/>
      <c r="Z93" s="4">
        <f t="shared" si="216"/>
        <v>0</v>
      </c>
      <c r="AC93" s="20">
        <f t="shared" si="238"/>
        <v>0.426537892</v>
      </c>
      <c r="AD93" s="18">
        <f>IFERROR(__xludf.DUMMYFUNCTION("""COMPUTED_VALUE"""),0.8612146781789639)</f>
        <v>0.8612146782</v>
      </c>
    </row>
    <row r="94">
      <c r="A94" s="5">
        <v>45504.0</v>
      </c>
      <c r="B94" s="1" t="s">
        <v>37</v>
      </c>
      <c r="C94" s="1" t="s">
        <v>48</v>
      </c>
      <c r="E94" s="1">
        <v>4.33</v>
      </c>
      <c r="F94" s="1">
        <v>2.0</v>
      </c>
      <c r="G94" s="1">
        <v>3.18</v>
      </c>
      <c r="H94" s="1">
        <v>6.0</v>
      </c>
      <c r="J94" s="6">
        <f t="shared" ref="J94:J234" si="243">IF(E94&gt;0,1/(E94/SUM(E94,G94)), "")</f>
        <v>1.734411085</v>
      </c>
      <c r="K94" s="7">
        <f t="shared" ref="K94:K106" si="244">1/(G94/SUM(E94,G94))</f>
        <v>2.36163522</v>
      </c>
      <c r="M94" s="1">
        <v>-225.0</v>
      </c>
      <c r="N94" s="1">
        <v>205.0</v>
      </c>
      <c r="O94" s="7">
        <f t="shared" ref="O94:P94" si="241">IF(M94&lt;0,1-(100/M94), 1+(M94/100))</f>
        <v>1.444444444</v>
      </c>
      <c r="P94" s="7">
        <f t="shared" si="241"/>
        <v>3.05</v>
      </c>
      <c r="R94" s="8">
        <f t="shared" ref="R94:S94" si="242">IF(((O94-J94)/J94)&gt;0,((O94-J94)/J94),0)</f>
        <v>0</v>
      </c>
      <c r="S94" s="8">
        <f t="shared" si="242"/>
        <v>0.2914780293</v>
      </c>
      <c r="U94" s="8">
        <f t="shared" ref="U94:U99" si="247">IFS(R94&gt;0.05,O94,S94&gt;0.05,P94)</f>
        <v>3.05</v>
      </c>
      <c r="V94" s="4" t="str">
        <f t="shared" ref="V94:V99" si="248">IFS(R94&gt;0.05, B94,S94&gt;0.05, C94)</f>
        <v>Marlins</v>
      </c>
      <c r="W94" s="1" t="s">
        <v>27</v>
      </c>
      <c r="X94" s="11">
        <f t="shared" ref="X94:X99" si="249">IFs(W94="Yes", IF(U94&lt;&gt;0,U94-1), W94="No", -1)</f>
        <v>2.05</v>
      </c>
      <c r="Z94" s="4">
        <f t="shared" si="216"/>
        <v>0</v>
      </c>
      <c r="AB94" s="1" t="s">
        <v>62</v>
      </c>
      <c r="AC94" s="20">
        <f t="shared" si="238"/>
        <v>0.1596153846</v>
      </c>
      <c r="AD94" s="18">
        <f>IFERROR(__xludf.DUMMYFUNCTION("""COMPUTED_VALUE"""),0.8331316065520858)</f>
        <v>0.8331316066</v>
      </c>
    </row>
    <row r="95">
      <c r="A95" s="5">
        <v>45504.0</v>
      </c>
      <c r="B95" s="1" t="s">
        <v>47</v>
      </c>
      <c r="C95" s="1" t="s">
        <v>38</v>
      </c>
      <c r="E95" s="1">
        <v>7.82</v>
      </c>
      <c r="F95" s="1">
        <v>10.0</v>
      </c>
      <c r="G95" s="1">
        <v>4.13</v>
      </c>
      <c r="H95" s="1">
        <v>4.0</v>
      </c>
      <c r="J95" s="6">
        <f t="shared" si="243"/>
        <v>1.528132992</v>
      </c>
      <c r="K95" s="7">
        <f t="shared" si="244"/>
        <v>2.89346247</v>
      </c>
      <c r="M95" s="1">
        <v>-225.0</v>
      </c>
      <c r="N95" s="1">
        <v>205.0</v>
      </c>
      <c r="O95" s="7">
        <f t="shared" ref="O95:P95" si="245">IF(M95&lt;0,1-(100/M95), 1+(M95/100))</f>
        <v>1.444444444</v>
      </c>
      <c r="P95" s="7">
        <f t="shared" si="245"/>
        <v>3.05</v>
      </c>
      <c r="R95" s="8">
        <f t="shared" ref="R95:S95" si="246">IF(((O95-J95)/J95)&gt;0,((O95-J95)/J95),0)</f>
        <v>0</v>
      </c>
      <c r="S95" s="8">
        <f t="shared" si="246"/>
        <v>0.05410041841</v>
      </c>
      <c r="U95" s="8">
        <f t="shared" si="247"/>
        <v>3.05</v>
      </c>
      <c r="V95" s="4" t="str">
        <f t="shared" si="248"/>
        <v>Blue Jays</v>
      </c>
      <c r="W95" s="1" t="s">
        <v>32</v>
      </c>
      <c r="X95" s="11">
        <f t="shared" si="249"/>
        <v>-1</v>
      </c>
      <c r="Z95" s="4">
        <f t="shared" si="216"/>
        <v>1</v>
      </c>
      <c r="AC95" s="20">
        <f t="shared" si="238"/>
        <v>0.475</v>
      </c>
      <c r="AD95" s="18">
        <f>IFERROR(__xludf.DUMMYFUNCTION("""COMPUTED_VALUE"""),0.8496590909090909)</f>
        <v>0.8496590909</v>
      </c>
    </row>
    <row r="96">
      <c r="A96" s="5">
        <v>45504.0</v>
      </c>
      <c r="B96" s="1" t="s">
        <v>36</v>
      </c>
      <c r="C96" s="1" t="s">
        <v>26</v>
      </c>
      <c r="E96" s="1">
        <v>5.25</v>
      </c>
      <c r="F96" s="1">
        <v>6.0</v>
      </c>
      <c r="G96" s="1">
        <v>4.22</v>
      </c>
      <c r="H96" s="1">
        <v>5.0</v>
      </c>
      <c r="J96" s="6">
        <f t="shared" si="243"/>
        <v>1.803809524</v>
      </c>
      <c r="K96" s="7">
        <f t="shared" si="244"/>
        <v>2.244075829</v>
      </c>
      <c r="M96" s="1">
        <v>116.0</v>
      </c>
      <c r="N96" s="1">
        <v>-132.0</v>
      </c>
      <c r="O96" s="7">
        <f t="shared" ref="O96:P96" si="250">IF(M96&lt;0,1-(100/M96), 1+(M96/100))</f>
        <v>2.16</v>
      </c>
      <c r="P96" s="7">
        <f t="shared" si="250"/>
        <v>1.757575758</v>
      </c>
      <c r="R96" s="8">
        <f t="shared" ref="R96:S96" si="251">IF(((O96-J96)/J96)&gt;0,((O96-J96)/J96),0)</f>
        <v>0.1974656811</v>
      </c>
      <c r="S96" s="8">
        <f t="shared" si="251"/>
        <v>0</v>
      </c>
      <c r="U96" s="8">
        <f t="shared" si="247"/>
        <v>2.16</v>
      </c>
      <c r="V96" s="4" t="str">
        <f t="shared" si="248"/>
        <v>Yankees</v>
      </c>
      <c r="W96" s="1" t="s">
        <v>27</v>
      </c>
      <c r="X96" s="11">
        <f t="shared" si="249"/>
        <v>1.16</v>
      </c>
      <c r="Z96" s="4">
        <f t="shared" si="216"/>
        <v>1</v>
      </c>
      <c r="AC96" s="20">
        <f t="shared" si="238"/>
        <v>0.4724680166</v>
      </c>
      <c r="AD96" s="18">
        <f>IFERROR(__xludf.DUMMYFUNCTION("""COMPUTED_VALUE"""),0.8178796095444685)</f>
        <v>0.8178796095</v>
      </c>
    </row>
    <row r="97">
      <c r="A97" s="5">
        <v>45504.0</v>
      </c>
      <c r="B97" s="1" t="s">
        <v>35</v>
      </c>
      <c r="C97" s="1" t="s">
        <v>25</v>
      </c>
      <c r="E97" s="1">
        <v>6.84</v>
      </c>
      <c r="F97" s="1">
        <v>3.0</v>
      </c>
      <c r="G97" s="1">
        <v>4.82</v>
      </c>
      <c r="H97" s="1">
        <v>8.0</v>
      </c>
      <c r="J97" s="6">
        <f t="shared" si="243"/>
        <v>1.704678363</v>
      </c>
      <c r="K97" s="7">
        <f t="shared" si="244"/>
        <v>2.419087137</v>
      </c>
      <c r="M97" s="1">
        <v>-104.0</v>
      </c>
      <c r="N97" s="1">
        <v>-110.0</v>
      </c>
      <c r="O97" s="7">
        <f t="shared" ref="O97:P97" si="252">IF(M97&lt;0,1-(100/M97), 1+(M97/100))</f>
        <v>1.961538462</v>
      </c>
      <c r="P97" s="7">
        <f t="shared" si="252"/>
        <v>1.909090909</v>
      </c>
      <c r="R97" s="8">
        <f t="shared" ref="R97:S97" si="253">IF(((O97-J97)/J97)&gt;0,((O97-J97)/J97),0)</f>
        <v>0.1506795092</v>
      </c>
      <c r="S97" s="8">
        <f t="shared" si="253"/>
        <v>0</v>
      </c>
      <c r="U97" s="8">
        <f t="shared" si="247"/>
        <v>1.961538462</v>
      </c>
      <c r="V97" s="4" t="str">
        <f t="shared" si="248"/>
        <v>Mets</v>
      </c>
      <c r="W97" s="1" t="s">
        <v>32</v>
      </c>
      <c r="X97" s="11">
        <f t="shared" si="249"/>
        <v>-1</v>
      </c>
      <c r="Z97" s="4">
        <f t="shared" si="216"/>
        <v>0</v>
      </c>
      <c r="AC97" s="20">
        <f t="shared" si="238"/>
        <v>0.95043257</v>
      </c>
      <c r="AD97" s="18">
        <f>IFERROR(__xludf.DUMMYFUNCTION("""COMPUTED_VALUE"""),0.9331666666666667)</f>
        <v>0.9331666667</v>
      </c>
    </row>
    <row r="98">
      <c r="A98" s="5">
        <v>45504.0</v>
      </c>
      <c r="B98" s="1" t="s">
        <v>52</v>
      </c>
      <c r="C98" s="1" t="s">
        <v>20</v>
      </c>
      <c r="E98" s="1">
        <v>4.07</v>
      </c>
      <c r="F98" s="1">
        <v>2.0</v>
      </c>
      <c r="G98" s="1">
        <v>3.7</v>
      </c>
      <c r="H98" s="1">
        <v>6.0</v>
      </c>
      <c r="J98" s="6">
        <f t="shared" si="243"/>
        <v>1.909090909</v>
      </c>
      <c r="K98" s="7">
        <f t="shared" si="244"/>
        <v>2.1</v>
      </c>
      <c r="M98" s="1">
        <v>115.0</v>
      </c>
      <c r="N98" s="1">
        <v>-130.0</v>
      </c>
      <c r="O98" s="7">
        <f t="shared" ref="O98:P98" si="254">IF(M98&lt;0,1-(100/M98), 1+(M98/100))</f>
        <v>2.15</v>
      </c>
      <c r="P98" s="7">
        <f t="shared" si="254"/>
        <v>1.769230769</v>
      </c>
      <c r="R98" s="8">
        <f t="shared" ref="R98:S98" si="255">IF(((O98-J98)/J98)&gt;0,((O98-J98)/J98),0)</f>
        <v>0.1261904762</v>
      </c>
      <c r="S98" s="8">
        <f t="shared" si="255"/>
        <v>0</v>
      </c>
      <c r="U98" s="8">
        <f t="shared" si="247"/>
        <v>2.15</v>
      </c>
      <c r="V98" s="4" t="str">
        <f t="shared" si="248"/>
        <v>Brewers</v>
      </c>
      <c r="W98" s="1" t="s">
        <v>32</v>
      </c>
      <c r="X98" s="11">
        <f t="shared" si="249"/>
        <v>-1</v>
      </c>
      <c r="Z98" s="4">
        <f t="shared" si="216"/>
        <v>0</v>
      </c>
      <c r="AC98" s="20"/>
      <c r="AD98" s="18">
        <f>IFERROR(__xludf.DUMMYFUNCTION("""COMPUTED_VALUE"""),0.9235)</f>
        <v>0.9235</v>
      </c>
    </row>
    <row r="99">
      <c r="A99" s="5">
        <v>45504.0</v>
      </c>
      <c r="B99" s="1" t="s">
        <v>40</v>
      </c>
      <c r="C99" s="1" t="s">
        <v>41</v>
      </c>
      <c r="E99" s="1">
        <v>3.42</v>
      </c>
      <c r="F99" s="1">
        <v>3.0</v>
      </c>
      <c r="G99" s="1">
        <v>3.41</v>
      </c>
      <c r="H99" s="1">
        <v>10.0</v>
      </c>
      <c r="J99" s="6">
        <f t="shared" si="243"/>
        <v>1.997076023</v>
      </c>
      <c r="K99" s="7">
        <f t="shared" si="244"/>
        <v>2.002932551</v>
      </c>
      <c r="M99" s="1">
        <v>165.0</v>
      </c>
      <c r="N99" s="1">
        <v>-188.0</v>
      </c>
      <c r="O99" s="7">
        <f t="shared" ref="O99:P99" si="256">IF(M99&lt;0,1-(100/M99), 1+(M99/100))</f>
        <v>2.65</v>
      </c>
      <c r="P99" s="7">
        <f t="shared" si="256"/>
        <v>1.531914894</v>
      </c>
      <c r="R99" s="8">
        <f t="shared" ref="R99:S99" si="257">IF(((O99-J99)/J99)&gt;0,((O99-J99)/J99),0)</f>
        <v>0.3269399707</v>
      </c>
      <c r="S99" s="8">
        <f t="shared" si="257"/>
        <v>0</v>
      </c>
      <c r="U99" s="8">
        <f t="shared" si="247"/>
        <v>2.65</v>
      </c>
      <c r="V99" s="4" t="str">
        <f t="shared" si="248"/>
        <v>White Sox</v>
      </c>
      <c r="W99" s="1" t="s">
        <v>32</v>
      </c>
      <c r="X99" s="11">
        <f t="shared" si="249"/>
        <v>-1</v>
      </c>
      <c r="Z99" s="4">
        <f t="shared" si="216"/>
        <v>0</v>
      </c>
      <c r="AC99" s="20">
        <f t="shared" ref="AC99:AC113" si="260">(MIN(E23,F23)/MAX(E23,F23) + MIN(G23,H23)/MAX(G23,H23))/2</f>
        <v>0.7387387387</v>
      </c>
      <c r="AD99" s="18">
        <f>IFERROR(__xludf.DUMMYFUNCTION("""COMPUTED_VALUE"""),0.8127011494252874)</f>
        <v>0.8127011494</v>
      </c>
    </row>
    <row r="100">
      <c r="A100" s="5">
        <v>45504.0</v>
      </c>
      <c r="B100" s="1" t="s">
        <v>42</v>
      </c>
      <c r="C100" s="1" t="s">
        <v>46</v>
      </c>
      <c r="E100" s="1">
        <v>6.37</v>
      </c>
      <c r="F100" s="1">
        <v>5.0</v>
      </c>
      <c r="G100" s="1">
        <v>3.75</v>
      </c>
      <c r="H100" s="1">
        <v>4.0</v>
      </c>
      <c r="J100" s="6">
        <f t="shared" si="243"/>
        <v>1.588697017</v>
      </c>
      <c r="K100" s="7">
        <f t="shared" si="244"/>
        <v>2.698666667</v>
      </c>
      <c r="M100" s="1">
        <v>-174.0</v>
      </c>
      <c r="N100" s="1">
        <v>150.0</v>
      </c>
      <c r="O100" s="7">
        <f t="shared" ref="O100:P100" si="258">IF(M100&lt;0,1-(100/M100), 1+(M100/100))</f>
        <v>1.574712644</v>
      </c>
      <c r="P100" s="7">
        <f t="shared" si="258"/>
        <v>2.5</v>
      </c>
      <c r="R100" s="8">
        <f t="shared" ref="R100:S100" si="259">IF(((O100-J100)/J100)&gt;0,((O100-J100)/J100),0)</f>
        <v>0</v>
      </c>
      <c r="S100" s="8">
        <f t="shared" si="259"/>
        <v>0</v>
      </c>
      <c r="U100" s="8"/>
      <c r="V100" s="4"/>
      <c r="X100" s="11"/>
      <c r="Z100" s="4">
        <f t="shared" si="216"/>
        <v>1</v>
      </c>
      <c r="AC100" s="20">
        <f t="shared" si="260"/>
        <v>0.4969440795</v>
      </c>
      <c r="AD100" s="18">
        <f>IFERROR(__xludf.DUMMYFUNCTION("""COMPUTED_VALUE"""),0.8436263736263736)</f>
        <v>0.8436263736</v>
      </c>
    </row>
    <row r="101">
      <c r="A101" s="5">
        <v>45504.0</v>
      </c>
      <c r="B101" s="1" t="s">
        <v>28</v>
      </c>
      <c r="C101" s="1" t="s">
        <v>33</v>
      </c>
      <c r="E101" s="1">
        <v>6.05</v>
      </c>
      <c r="F101" s="1">
        <v>3.0</v>
      </c>
      <c r="G101" s="1">
        <v>4.15</v>
      </c>
      <c r="H101" s="1">
        <v>2.0</v>
      </c>
      <c r="J101" s="6">
        <f t="shared" si="243"/>
        <v>1.685950413</v>
      </c>
      <c r="K101" s="7">
        <f t="shared" si="244"/>
        <v>2.457831325</v>
      </c>
      <c r="M101" s="1">
        <v>100.0</v>
      </c>
      <c r="N101" s="1">
        <v>-115.0</v>
      </c>
      <c r="O101" s="7">
        <f t="shared" ref="O101:P101" si="261">IF(M101&lt;0,1-(100/M101), 1+(M101/100))</f>
        <v>2</v>
      </c>
      <c r="P101" s="7">
        <f t="shared" si="261"/>
        <v>1.869565217</v>
      </c>
      <c r="R101" s="8">
        <f t="shared" ref="R101:S101" si="262">IF(((O101-J101)/J101)&gt;0,((O101-J101)/J101),0)</f>
        <v>0.1862745098</v>
      </c>
      <c r="S101" s="8">
        <f t="shared" si="262"/>
        <v>0</v>
      </c>
      <c r="U101" s="8">
        <f>IFS(R101&gt;0.05,O101,S101&gt;0.05,P101)</f>
        <v>2</v>
      </c>
      <c r="V101" s="4" t="str">
        <f>IFS(R101&gt;0.05, B101,S101&gt;0.05, C101)</f>
        <v>Red Sox</v>
      </c>
      <c r="W101" s="1" t="s">
        <v>27</v>
      </c>
      <c r="X101" s="11">
        <f>IFs(W101="Yes", IF(U101&lt;&gt;0,U101-1), W101="No", -1)</f>
        <v>1</v>
      </c>
      <c r="Z101" s="4">
        <f t="shared" si="216"/>
        <v>1</v>
      </c>
      <c r="AC101" s="20">
        <f t="shared" si="260"/>
        <v>0.4104767184</v>
      </c>
      <c r="AD101" s="18">
        <f>IFERROR(__xludf.DUMMYFUNCTION("""COMPUTED_VALUE"""),0.8020535714285715)</f>
        <v>0.8020535714</v>
      </c>
    </row>
    <row r="102">
      <c r="A102" s="5">
        <v>45504.0</v>
      </c>
      <c r="B102" s="1" t="s">
        <v>21</v>
      </c>
      <c r="C102" s="1" t="s">
        <v>51</v>
      </c>
      <c r="E102" s="1">
        <v>6.35</v>
      </c>
      <c r="F102" s="1">
        <v>4.0</v>
      </c>
      <c r="G102" s="1">
        <v>4.96</v>
      </c>
      <c r="H102" s="1">
        <v>13.0</v>
      </c>
      <c r="J102" s="6">
        <f t="shared" si="243"/>
        <v>1.781102362</v>
      </c>
      <c r="K102" s="7">
        <f t="shared" si="244"/>
        <v>2.280241935</v>
      </c>
      <c r="M102" s="1">
        <v>-148.0</v>
      </c>
      <c r="N102" s="1">
        <v>130.0</v>
      </c>
      <c r="O102" s="7">
        <f t="shared" ref="O102:P102" si="263">IF(M102&lt;0,1-(100/M102), 1+(M102/100))</f>
        <v>1.675675676</v>
      </c>
      <c r="P102" s="7">
        <f t="shared" si="263"/>
        <v>2.3</v>
      </c>
      <c r="R102" s="8">
        <f t="shared" ref="R102:S102" si="264">IF(((O102-J102)/J102)&gt;0,((O102-J102)/J102),0)</f>
        <v>0</v>
      </c>
      <c r="S102" s="8">
        <f t="shared" si="264"/>
        <v>0.00866489832</v>
      </c>
      <c r="U102" s="8"/>
      <c r="V102" s="4"/>
      <c r="X102" s="11"/>
      <c r="Z102" s="4">
        <f t="shared" si="216"/>
        <v>0</v>
      </c>
      <c r="AC102" s="20">
        <f t="shared" si="260"/>
        <v>0.7240249663</v>
      </c>
      <c r="AD102" s="18">
        <f>IFERROR(__xludf.DUMMYFUNCTION("""COMPUTED_VALUE"""),0.8042857142857143)</f>
        <v>0.8042857143</v>
      </c>
    </row>
    <row r="103">
      <c r="A103" s="5">
        <v>45504.0</v>
      </c>
      <c r="B103" s="1" t="s">
        <v>30</v>
      </c>
      <c r="C103" s="1" t="s">
        <v>22</v>
      </c>
      <c r="E103" s="1">
        <v>7.29</v>
      </c>
      <c r="F103" s="1">
        <v>5.0</v>
      </c>
      <c r="G103" s="1">
        <v>4.08</v>
      </c>
      <c r="H103" s="1">
        <v>4.0</v>
      </c>
      <c r="J103" s="6">
        <f t="shared" si="243"/>
        <v>1.559670782</v>
      </c>
      <c r="K103" s="7">
        <f t="shared" si="244"/>
        <v>2.786764706</v>
      </c>
      <c r="M103" s="1">
        <v>-210.0</v>
      </c>
      <c r="N103" s="1">
        <v>180.0</v>
      </c>
      <c r="O103" s="7">
        <f t="shared" ref="O103:P103" si="265">IF(M103&lt;0,1-(100/M103), 1+(M103/100))</f>
        <v>1.476190476</v>
      </c>
      <c r="P103" s="7">
        <f t="shared" si="265"/>
        <v>2.8</v>
      </c>
      <c r="R103" s="8">
        <f t="shared" ref="R103:S103" si="266">IF(((O103-J103)/J103)&gt;0,((O103-J103)/J103),0)</f>
        <v>0</v>
      </c>
      <c r="S103" s="8">
        <f t="shared" si="266"/>
        <v>0.004749340369</v>
      </c>
      <c r="U103" s="8"/>
      <c r="V103" s="4"/>
      <c r="X103" s="11"/>
      <c r="Z103" s="4">
        <f t="shared" si="216"/>
        <v>1</v>
      </c>
      <c r="AC103" s="20">
        <f t="shared" si="260"/>
        <v>0.8525</v>
      </c>
      <c r="AD103" s="18">
        <f>IFERROR(__xludf.DUMMYFUNCTION("""COMPUTED_VALUE"""),0.9083333333333334)</f>
        <v>0.9083333333</v>
      </c>
    </row>
    <row r="104">
      <c r="A104" s="5">
        <v>45504.0</v>
      </c>
      <c r="B104" s="1" t="s">
        <v>45</v>
      </c>
      <c r="C104" s="1" t="s">
        <v>43</v>
      </c>
      <c r="E104" s="1">
        <v>4.88</v>
      </c>
      <c r="F104" s="1">
        <v>8.0</v>
      </c>
      <c r="G104" s="1">
        <v>4.79</v>
      </c>
      <c r="H104" s="1">
        <v>1.0</v>
      </c>
      <c r="J104" s="6">
        <f t="shared" si="243"/>
        <v>1.981557377</v>
      </c>
      <c r="K104" s="7">
        <f t="shared" si="244"/>
        <v>2.018789144</v>
      </c>
      <c r="M104" s="1">
        <v>-122.0</v>
      </c>
      <c r="N104" s="1">
        <v>110.0</v>
      </c>
      <c r="O104" s="7">
        <f t="shared" ref="O104:P104" si="267">IF(M104&lt;0,1-(100/M104), 1+(M104/100))</f>
        <v>1.819672131</v>
      </c>
      <c r="P104" s="7">
        <f t="shared" si="267"/>
        <v>2.1</v>
      </c>
      <c r="R104" s="8">
        <f t="shared" ref="R104:S104" si="268">IF(((O104-J104)/J104)&gt;0,((O104-J104)/J104),0)</f>
        <v>0</v>
      </c>
      <c r="S104" s="8">
        <f t="shared" si="268"/>
        <v>0.04022750776</v>
      </c>
      <c r="U104" s="8"/>
      <c r="V104" s="4"/>
      <c r="X104" s="11"/>
      <c r="Z104" s="4">
        <f t="shared" si="216"/>
        <v>1</v>
      </c>
      <c r="AC104" s="20">
        <f t="shared" si="260"/>
        <v>0.595952381</v>
      </c>
      <c r="AD104" s="18">
        <f>IFERROR(__xludf.DUMMYFUNCTION("""COMPUTED_VALUE"""),0.8583294930875576)</f>
        <v>0.8583294931</v>
      </c>
    </row>
    <row r="105">
      <c r="A105" s="5">
        <v>45504.0</v>
      </c>
      <c r="B105" s="1" t="s">
        <v>29</v>
      </c>
      <c r="C105" s="1" t="s">
        <v>34</v>
      </c>
      <c r="E105" s="1">
        <v>4.64</v>
      </c>
      <c r="F105" s="1">
        <v>2.0</v>
      </c>
      <c r="G105" s="1">
        <v>4.01</v>
      </c>
      <c r="H105" s="1">
        <v>1.0</v>
      </c>
      <c r="J105" s="6">
        <f t="shared" si="243"/>
        <v>1.864224138</v>
      </c>
      <c r="K105" s="7">
        <f t="shared" si="244"/>
        <v>2.157107232</v>
      </c>
      <c r="M105" s="1">
        <v>125.0</v>
      </c>
      <c r="N105" s="1">
        <v>-135.0</v>
      </c>
      <c r="O105" s="7">
        <f t="shared" ref="O105:P105" si="269">IF(M105&lt;0,1-(100/M105), 1+(M105/100))</f>
        <v>2.25</v>
      </c>
      <c r="P105" s="7">
        <f t="shared" si="269"/>
        <v>1.740740741</v>
      </c>
      <c r="R105" s="8">
        <f t="shared" ref="R105:S105" si="270">IF(((O105-J105)/J105)&gt;0,((O105-J105)/J105),0)</f>
        <v>0.2069364162</v>
      </c>
      <c r="S105" s="8">
        <f t="shared" si="270"/>
        <v>0</v>
      </c>
      <c r="U105" s="8">
        <f>IFS(R105&gt;0.05,O105,S105&gt;0.05,P105)</f>
        <v>2.25</v>
      </c>
      <c r="V105" s="4" t="str">
        <f>IFS(R105&gt;0.05, B105,S105&gt;0.05, C105)</f>
        <v>Rockies</v>
      </c>
      <c r="W105" s="1" t="s">
        <v>27</v>
      </c>
      <c r="X105" s="11">
        <f>IFs(W105="Yes", IF(U105&lt;&gt;0,U105-1), W105="No", -1)</f>
        <v>1.25</v>
      </c>
      <c r="Z105" s="4">
        <f t="shared" si="216"/>
        <v>1</v>
      </c>
      <c r="AC105" s="20">
        <f t="shared" si="260"/>
        <v>0.773125</v>
      </c>
      <c r="AD105" s="18">
        <f>IFERROR(__xludf.DUMMYFUNCTION("""COMPUTED_VALUE"""),0.815326968973747)</f>
        <v>0.815326969</v>
      </c>
    </row>
    <row r="106">
      <c r="A106" s="5">
        <v>45504.0</v>
      </c>
      <c r="B106" s="1" t="s">
        <v>44</v>
      </c>
      <c r="C106" s="1" t="s">
        <v>31</v>
      </c>
      <c r="E106" s="1">
        <v>7.09</v>
      </c>
      <c r="F106" s="1">
        <v>1.0</v>
      </c>
      <c r="G106" s="1">
        <v>3.63</v>
      </c>
      <c r="H106" s="1">
        <v>0.0</v>
      </c>
      <c r="J106" s="6">
        <f t="shared" si="243"/>
        <v>1.511988717</v>
      </c>
      <c r="K106" s="7">
        <f t="shared" si="244"/>
        <v>2.953168044</v>
      </c>
      <c r="M106" s="1">
        <v>-200.0</v>
      </c>
      <c r="N106" s="1">
        <v>185.0</v>
      </c>
      <c r="O106" s="7">
        <f t="shared" ref="O106:P106" si="271">IF(M106&lt;0,1-(100/M106), 1+(M106/100))</f>
        <v>1.5</v>
      </c>
      <c r="P106" s="7">
        <f t="shared" si="271"/>
        <v>2.85</v>
      </c>
      <c r="R106" s="8">
        <f t="shared" ref="R106:S106" si="272">IF(((O106-J106)/J106)&gt;0,((O106-J106)/J106),0)</f>
        <v>0</v>
      </c>
      <c r="S106" s="8">
        <f t="shared" si="272"/>
        <v>0</v>
      </c>
      <c r="U106" s="8"/>
      <c r="V106" s="4"/>
      <c r="X106" s="11"/>
      <c r="Z106" s="4">
        <f t="shared" si="216"/>
        <v>1</v>
      </c>
      <c r="AC106" s="20">
        <f t="shared" si="260"/>
        <v>0.177</v>
      </c>
    </row>
    <row r="107">
      <c r="A107" s="5"/>
      <c r="J107" s="6" t="str">
        <f t="shared" si="243"/>
        <v/>
      </c>
      <c r="K107" s="7"/>
      <c r="O107" s="7"/>
      <c r="P107" s="7"/>
      <c r="R107" s="8"/>
      <c r="S107" s="8"/>
      <c r="U107" s="8"/>
      <c r="V107" s="4"/>
      <c r="X107" s="11"/>
      <c r="Z107" s="4"/>
      <c r="AC107" s="20">
        <f t="shared" si="260"/>
        <v>0.4258943782</v>
      </c>
    </row>
    <row r="108">
      <c r="A108" s="5">
        <v>45505.0</v>
      </c>
      <c r="B108" s="1" t="s">
        <v>41</v>
      </c>
      <c r="C108" s="1" t="s">
        <v>50</v>
      </c>
      <c r="E108" s="1">
        <v>4.31</v>
      </c>
      <c r="F108" s="1">
        <v>7.0</v>
      </c>
      <c r="G108" s="1">
        <v>3.73</v>
      </c>
      <c r="H108" s="1">
        <v>1.0</v>
      </c>
      <c r="J108" s="6">
        <f t="shared" si="243"/>
        <v>1.865429234</v>
      </c>
      <c r="K108" s="7">
        <f t="shared" ref="K108:K112" si="275">1/(G108/SUM(E108,G108))</f>
        <v>2.155495979</v>
      </c>
      <c r="M108" s="1">
        <v>-154.0</v>
      </c>
      <c r="N108" s="1">
        <v>136.0</v>
      </c>
      <c r="O108" s="7">
        <f t="shared" ref="O108:P108" si="273">IF(M108&lt;0,1-(100/M108), 1+(M108/100))</f>
        <v>1.649350649</v>
      </c>
      <c r="P108" s="7">
        <f t="shared" si="273"/>
        <v>2.36</v>
      </c>
      <c r="R108" s="8">
        <f t="shared" ref="R108:S108" si="274">IF(((O108-J108)/J108)&gt;0,((O108-J108)/J108),0)</f>
        <v>0</v>
      </c>
      <c r="S108" s="8">
        <f t="shared" si="274"/>
        <v>0.09487562189</v>
      </c>
      <c r="U108" s="8">
        <f>IFS(R108&gt;0.05,O108,S108&gt;0.05,P108)</f>
        <v>2.36</v>
      </c>
      <c r="V108" s="4" t="str">
        <f>IFS(R108&gt;0.05, B108,S108&gt;0.05, C108)</f>
        <v>Tigers</v>
      </c>
      <c r="W108" s="1" t="s">
        <v>32</v>
      </c>
      <c r="X108" s="11">
        <f>IFs(W108="Yes", IF(U108&lt;&gt;0,U108-1), W108="No", -1)</f>
        <v>-1</v>
      </c>
      <c r="Z108" s="4">
        <f t="shared" ref="Z108:Z112" si="278">IF((F108-H108)&gt;0,1,0)</f>
        <v>1</v>
      </c>
      <c r="AC108" s="20">
        <f t="shared" si="260"/>
        <v>0.4258333333</v>
      </c>
    </row>
    <row r="109">
      <c r="A109" s="5">
        <v>45505.0</v>
      </c>
      <c r="B109" s="1" t="s">
        <v>47</v>
      </c>
      <c r="C109" s="1" t="s">
        <v>49</v>
      </c>
      <c r="E109" s="1">
        <v>5.26</v>
      </c>
      <c r="F109" s="1">
        <v>3.0</v>
      </c>
      <c r="G109" s="1">
        <v>5.01</v>
      </c>
      <c r="H109" s="1">
        <v>10.0</v>
      </c>
      <c r="J109" s="6">
        <f t="shared" si="243"/>
        <v>1.952471483</v>
      </c>
      <c r="K109" s="7">
        <f t="shared" si="275"/>
        <v>2.0499002</v>
      </c>
      <c r="M109" s="1">
        <v>-103.0</v>
      </c>
      <c r="N109" s="1">
        <v>-112.0</v>
      </c>
      <c r="O109" s="7">
        <f t="shared" ref="O109:P109" si="276">IF(M109&lt;0,1-(100/M109), 1+(M109/100))</f>
        <v>1.970873786</v>
      </c>
      <c r="P109" s="7">
        <f t="shared" si="276"/>
        <v>1.892857143</v>
      </c>
      <c r="R109" s="8">
        <f t="shared" ref="R109:S109" si="277">IF(((O109-J109)/J109)&gt;0,((O109-J109)/J109),0)</f>
        <v>0.009425133058</v>
      </c>
      <c r="S109" s="8">
        <f t="shared" si="277"/>
        <v>0</v>
      </c>
      <c r="U109" s="8"/>
      <c r="V109" s="4"/>
      <c r="X109" s="11"/>
      <c r="Z109" s="4">
        <f t="shared" si="278"/>
        <v>0</v>
      </c>
      <c r="AC109" s="20">
        <f t="shared" si="260"/>
        <v>0.5291194523</v>
      </c>
    </row>
    <row r="110">
      <c r="A110" s="5">
        <v>45505.0</v>
      </c>
      <c r="B110" s="1" t="s">
        <v>20</v>
      </c>
      <c r="C110" s="1" t="s">
        <v>48</v>
      </c>
      <c r="E110" s="1">
        <v>3.81</v>
      </c>
      <c r="F110" s="1">
        <v>4.0</v>
      </c>
      <c r="G110" s="1">
        <v>3.47</v>
      </c>
      <c r="H110" s="1">
        <v>2.0</v>
      </c>
      <c r="J110" s="6">
        <f t="shared" si="243"/>
        <v>1.910761155</v>
      </c>
      <c r="K110" s="7">
        <f t="shared" si="275"/>
        <v>2.097982709</v>
      </c>
      <c r="M110" s="1">
        <v>-200.0</v>
      </c>
      <c r="N110" s="1">
        <v>180.0</v>
      </c>
      <c r="O110" s="7">
        <f t="shared" ref="O110:P110" si="279">IF(M110&lt;0,1-(100/M110), 1+(M110/100))</f>
        <v>1.5</v>
      </c>
      <c r="P110" s="7">
        <f t="shared" si="279"/>
        <v>2.8</v>
      </c>
      <c r="R110" s="8">
        <f t="shared" ref="R110:S110" si="280">IF(((O110-J110)/J110)&gt;0,((O110-J110)/J110),0)</f>
        <v>0</v>
      </c>
      <c r="S110" s="8">
        <f t="shared" si="280"/>
        <v>0.3346153846</v>
      </c>
      <c r="U110" s="8">
        <f t="shared" ref="U110:U112" si="283">IFS(R110&gt;0.05,O110,S110&gt;0.05,P110)</f>
        <v>2.8</v>
      </c>
      <c r="V110" s="4" t="str">
        <f t="shared" ref="V110:V112" si="284">IFS(R110&gt;0.05, B110,S110&gt;0.05, C110)</f>
        <v>Marlins</v>
      </c>
      <c r="W110" s="1" t="s">
        <v>32</v>
      </c>
      <c r="X110" s="11">
        <f t="shared" ref="X110:X112" si="285">IFs(W110="Yes", IF(U110&lt;&gt;0,U110-1), W110="No", -1)</f>
        <v>-1</v>
      </c>
      <c r="Z110" s="4">
        <f t="shared" si="278"/>
        <v>1</v>
      </c>
      <c r="AC110" s="20">
        <f t="shared" si="260"/>
        <v>0.4255</v>
      </c>
    </row>
    <row r="111">
      <c r="A111" s="5">
        <v>45505.0</v>
      </c>
      <c r="B111" s="1" t="s">
        <v>51</v>
      </c>
      <c r="C111" s="1" t="s">
        <v>23</v>
      </c>
      <c r="E111" s="1">
        <v>4.36</v>
      </c>
      <c r="F111" s="1">
        <v>5.0</v>
      </c>
      <c r="G111" s="1">
        <v>1.77</v>
      </c>
      <c r="H111" s="1">
        <v>4.0</v>
      </c>
      <c r="J111" s="6">
        <f t="shared" si="243"/>
        <v>1.405963303</v>
      </c>
      <c r="K111" s="7">
        <f t="shared" si="275"/>
        <v>3.463276836</v>
      </c>
      <c r="M111" s="1">
        <v>100.0</v>
      </c>
      <c r="N111" s="1">
        <v>-110.0</v>
      </c>
      <c r="O111" s="7">
        <f t="shared" ref="O111:P111" si="281">IF(M111&lt;0,1-(100/M111), 1+(M111/100))</f>
        <v>2</v>
      </c>
      <c r="P111" s="7">
        <f t="shared" si="281"/>
        <v>1.909090909</v>
      </c>
      <c r="R111" s="8">
        <f t="shared" ref="R111:S111" si="282">IF(((O111-J111)/J111)&gt;0,((O111-J111)/J111),0)</f>
        <v>0.4225122349</v>
      </c>
      <c r="S111" s="8">
        <f t="shared" si="282"/>
        <v>0</v>
      </c>
      <c r="U111" s="8">
        <f t="shared" si="283"/>
        <v>2</v>
      </c>
      <c r="V111" s="4" t="str">
        <f t="shared" si="284"/>
        <v>Cubs</v>
      </c>
      <c r="W111" s="1" t="s">
        <v>27</v>
      </c>
      <c r="X111" s="11">
        <f t="shared" si="285"/>
        <v>1</v>
      </c>
      <c r="Z111" s="4">
        <f t="shared" si="278"/>
        <v>1</v>
      </c>
      <c r="AC111" s="20">
        <f t="shared" si="260"/>
        <v>0.82275</v>
      </c>
    </row>
    <row r="112">
      <c r="A112" s="5">
        <v>45505.0</v>
      </c>
      <c r="B112" s="1" t="s">
        <v>34</v>
      </c>
      <c r="C112" s="1" t="s">
        <v>29</v>
      </c>
      <c r="E112" s="1">
        <v>5.06</v>
      </c>
      <c r="F112" s="1">
        <v>4.0</v>
      </c>
      <c r="G112" s="1">
        <v>2.48</v>
      </c>
      <c r="H112" s="1">
        <v>5.0</v>
      </c>
      <c r="J112" s="6">
        <f t="shared" si="243"/>
        <v>1.490118577</v>
      </c>
      <c r="K112" s="7">
        <f t="shared" si="275"/>
        <v>3.040322581</v>
      </c>
      <c r="M112" s="1">
        <v>107.0</v>
      </c>
      <c r="N112" s="1">
        <v>-118.0</v>
      </c>
      <c r="O112" s="7">
        <f t="shared" ref="O112:P112" si="286">IF(M112&lt;0,1-(100/M112), 1+(M112/100))</f>
        <v>2.07</v>
      </c>
      <c r="P112" s="7">
        <f t="shared" si="286"/>
        <v>1.847457627</v>
      </c>
      <c r="R112" s="8">
        <f t="shared" ref="R112:S112" si="287">IF(((O112-J112)/J112)&gt;0,((O112-J112)/J112),0)</f>
        <v>0.3891511936</v>
      </c>
      <c r="S112" s="8">
        <f t="shared" si="287"/>
        <v>0</v>
      </c>
      <c r="U112" s="8">
        <f t="shared" si="283"/>
        <v>2.07</v>
      </c>
      <c r="V112" s="4" t="str">
        <f t="shared" si="284"/>
        <v>Angels</v>
      </c>
      <c r="W112" s="1" t="s">
        <v>32</v>
      </c>
      <c r="X112" s="11">
        <f t="shared" si="285"/>
        <v>-1</v>
      </c>
      <c r="Z112" s="4">
        <f t="shared" si="278"/>
        <v>0</v>
      </c>
      <c r="AC112" s="20">
        <f t="shared" si="260"/>
        <v>0.8584138786</v>
      </c>
    </row>
    <row r="113">
      <c r="J113" s="6" t="str">
        <f t="shared" si="243"/>
        <v/>
      </c>
      <c r="K113" s="7"/>
      <c r="O113" s="7"/>
      <c r="P113" s="7"/>
      <c r="R113" s="8"/>
      <c r="S113" s="8"/>
      <c r="U113" s="8"/>
      <c r="V113" s="4"/>
      <c r="X113" s="11"/>
      <c r="Z113" s="4"/>
      <c r="AC113" s="20">
        <f t="shared" si="260"/>
        <v>0.69</v>
      </c>
    </row>
    <row r="114">
      <c r="A114" s="5">
        <v>45509.0</v>
      </c>
      <c r="B114" s="1" t="s">
        <v>35</v>
      </c>
      <c r="C114" s="1" t="s">
        <v>23</v>
      </c>
      <c r="E114" s="1">
        <v>5.25</v>
      </c>
      <c r="F114" s="1">
        <v>6.0</v>
      </c>
      <c r="G114" s="1">
        <v>4.87</v>
      </c>
      <c r="H114" s="1">
        <v>0.0</v>
      </c>
      <c r="J114" s="6">
        <f t="shared" si="243"/>
        <v>1.927619048</v>
      </c>
      <c r="K114" s="7">
        <f t="shared" ref="K114:K121" si="290">1/(G114/SUM(E114,G114))</f>
        <v>2.078028747</v>
      </c>
      <c r="M114" s="1">
        <v>-112.0</v>
      </c>
      <c r="N114" s="1">
        <v>-103.0</v>
      </c>
      <c r="O114" s="7">
        <f t="shared" ref="O114:P114" si="288">IF(M114&lt;0,1-(100/M114), 1+(M114/100))</f>
        <v>1.892857143</v>
      </c>
      <c r="P114" s="7">
        <f t="shared" si="288"/>
        <v>1.970873786</v>
      </c>
      <c r="R114" s="8">
        <f t="shared" ref="R114:S114" si="289">IF(((O114-J114)/J114)&gt;0,((O114-J114)/J114),0)</f>
        <v>0</v>
      </c>
      <c r="S114" s="8">
        <f t="shared" si="289"/>
        <v>0</v>
      </c>
      <c r="U114" s="8"/>
      <c r="V114" s="4"/>
      <c r="X114" s="11"/>
      <c r="Z114" s="4">
        <f t="shared" ref="Z114:Z121" si="293">IF((F114-H114)&gt;0,1,0)</f>
        <v>1</v>
      </c>
      <c r="AC114" s="20"/>
    </row>
    <row r="115">
      <c r="A115" s="5">
        <v>45509.0</v>
      </c>
      <c r="B115" s="1" t="s">
        <v>42</v>
      </c>
      <c r="C115" s="1" t="s">
        <v>49</v>
      </c>
      <c r="E115" s="1">
        <v>7.04</v>
      </c>
      <c r="F115" s="1">
        <v>7.0</v>
      </c>
      <c r="G115" s="1">
        <v>4.23</v>
      </c>
      <c r="H115" s="1">
        <v>6.0</v>
      </c>
      <c r="J115" s="6">
        <f t="shared" si="243"/>
        <v>1.600852273</v>
      </c>
      <c r="K115" s="7">
        <f t="shared" si="290"/>
        <v>2.6643026</v>
      </c>
      <c r="M115" s="1">
        <v>-122.0</v>
      </c>
      <c r="N115" s="1">
        <v>106.0</v>
      </c>
      <c r="O115" s="7">
        <f t="shared" ref="O115:P115" si="291">IF(M115&lt;0,1-(100/M115), 1+(M115/100))</f>
        <v>1.819672131</v>
      </c>
      <c r="P115" s="7">
        <f t="shared" si="291"/>
        <v>2.06</v>
      </c>
      <c r="R115" s="8">
        <f t="shared" ref="R115:S115" si="292">IF(((O115-J115)/J115)&gt;0,((O115-J115)/J115),0)</f>
        <v>0.136689601</v>
      </c>
      <c r="S115" s="8">
        <f t="shared" si="292"/>
        <v>0</v>
      </c>
      <c r="U115" s="8">
        <f t="shared" ref="U115:U116" si="296">IFS(R115&gt;0.05,O115,S115&gt;0.05,P115)</f>
        <v>1.819672131</v>
      </c>
      <c r="V115" s="4" t="str">
        <f t="shared" ref="V115:V116" si="297">IFS(R115&gt;0.05, B115,S115&gt;0.05, C115)</f>
        <v>Diamondbacks</v>
      </c>
      <c r="W115" s="1" t="s">
        <v>27</v>
      </c>
      <c r="X115" s="11">
        <f t="shared" ref="X115:X116" si="298">IFs(W115="Yes", IF(U115&lt;&gt;0,U115-1), W115="No", -1)</f>
        <v>0.8196721311</v>
      </c>
      <c r="Z115" s="4">
        <f t="shared" si="293"/>
        <v>1</v>
      </c>
      <c r="AC115" s="20">
        <f t="shared" ref="AC115:AC124" si="299">(MIN(E39,F39)/MAX(E39,F39) + MIN(G39,H39)/MAX(G39,H39))/2</f>
        <v>0.8223809524</v>
      </c>
    </row>
    <row r="116">
      <c r="A116" s="5">
        <v>45509.0</v>
      </c>
      <c r="B116" s="1" t="s">
        <v>44</v>
      </c>
      <c r="C116" s="1" t="s">
        <v>46</v>
      </c>
      <c r="E116" s="1">
        <v>4.75</v>
      </c>
      <c r="F116" s="1">
        <v>4.0</v>
      </c>
      <c r="G116" s="1">
        <v>3.73</v>
      </c>
      <c r="H116" s="1">
        <v>1.0</v>
      </c>
      <c r="J116" s="6">
        <f t="shared" si="243"/>
        <v>1.785263158</v>
      </c>
      <c r="K116" s="7">
        <f t="shared" si="290"/>
        <v>2.273458445</v>
      </c>
      <c r="M116" s="1">
        <v>-185.0</v>
      </c>
      <c r="N116" s="1">
        <v>160.0</v>
      </c>
      <c r="O116" s="7">
        <f t="shared" ref="O116:P116" si="294">IF(M116&lt;0,1-(100/M116), 1+(M116/100))</f>
        <v>1.540540541</v>
      </c>
      <c r="P116" s="7">
        <f t="shared" si="294"/>
        <v>2.6</v>
      </c>
      <c r="R116" s="8">
        <f t="shared" ref="R116:S116" si="295">IF(((O116-J116)/J116)&gt;0,((O116-J116)/J116),0)</f>
        <v>0</v>
      </c>
      <c r="S116" s="8">
        <f t="shared" si="295"/>
        <v>0.1436320755</v>
      </c>
      <c r="U116" s="8">
        <f t="shared" si="296"/>
        <v>2.6</v>
      </c>
      <c r="V116" s="4" t="str">
        <f t="shared" si="297"/>
        <v>Nationals</v>
      </c>
      <c r="W116" s="1" t="s">
        <v>32</v>
      </c>
      <c r="X116" s="11">
        <f t="shared" si="298"/>
        <v>-1</v>
      </c>
      <c r="Z116" s="4">
        <f t="shared" si="293"/>
        <v>1</v>
      </c>
      <c r="AC116" s="20">
        <f t="shared" si="299"/>
        <v>0.6928864439</v>
      </c>
    </row>
    <row r="117">
      <c r="A117" s="5">
        <v>45509.0</v>
      </c>
      <c r="B117" s="1" t="s">
        <v>30</v>
      </c>
      <c r="C117" s="1" t="s">
        <v>39</v>
      </c>
      <c r="E117" s="1">
        <v>4.61</v>
      </c>
      <c r="F117" s="1">
        <v>3.0</v>
      </c>
      <c r="G117" s="1">
        <v>3.94</v>
      </c>
      <c r="H117" s="1">
        <v>4.0</v>
      </c>
      <c r="J117" s="6">
        <f t="shared" si="243"/>
        <v>1.854663774</v>
      </c>
      <c r="K117" s="7">
        <f t="shared" si="290"/>
        <v>2.170050761</v>
      </c>
      <c r="M117" s="1">
        <v>-115.0</v>
      </c>
      <c r="N117" s="1">
        <v>105.0</v>
      </c>
      <c r="O117" s="7">
        <f t="shared" ref="O117:P117" si="300">IF(M117&lt;0,1-(100/M117), 1+(M117/100))</f>
        <v>1.869565217</v>
      </c>
      <c r="P117" s="7">
        <f t="shared" si="300"/>
        <v>2.05</v>
      </c>
      <c r="R117" s="8">
        <f t="shared" ref="R117:S117" si="301">IF(((O117-J117)/J117)&gt;0,((O117-J117)/J117),0)</f>
        <v>0.008034579202</v>
      </c>
      <c r="S117" s="8">
        <f t="shared" si="301"/>
        <v>0</v>
      </c>
      <c r="U117" s="8"/>
      <c r="V117" s="4"/>
      <c r="X117" s="11"/>
      <c r="Z117" s="4">
        <f t="shared" si="293"/>
        <v>0</v>
      </c>
      <c r="AC117" s="20">
        <f t="shared" si="299"/>
        <v>0.4347826087</v>
      </c>
    </row>
    <row r="118">
      <c r="A118" s="5">
        <v>45509.0</v>
      </c>
      <c r="B118" s="1" t="s">
        <v>51</v>
      </c>
      <c r="C118" s="1" t="s">
        <v>25</v>
      </c>
      <c r="E118" s="1">
        <v>6.58</v>
      </c>
      <c r="F118" s="1">
        <v>0.0</v>
      </c>
      <c r="G118" s="1">
        <v>3.94</v>
      </c>
      <c r="H118" s="1">
        <v>3.0</v>
      </c>
      <c r="J118" s="6">
        <f t="shared" si="243"/>
        <v>1.598784195</v>
      </c>
      <c r="K118" s="7">
        <f t="shared" si="290"/>
        <v>2.670050761</v>
      </c>
      <c r="M118" s="1">
        <v>104.0</v>
      </c>
      <c r="N118" s="1">
        <v>-115.0</v>
      </c>
      <c r="O118" s="7">
        <f t="shared" ref="O118:P118" si="302">IF(M118&lt;0,1-(100/M118), 1+(M118/100))</f>
        <v>2.04</v>
      </c>
      <c r="P118" s="7">
        <f t="shared" si="302"/>
        <v>1.869565217</v>
      </c>
      <c r="R118" s="8">
        <f t="shared" ref="R118:S118" si="303">IF(((O118-J118)/J118)&gt;0,((O118-J118)/J118),0)</f>
        <v>0.2759695817</v>
      </c>
      <c r="S118" s="8">
        <f t="shared" si="303"/>
        <v>0</v>
      </c>
      <c r="U118" s="8">
        <f t="shared" ref="U118:U121" si="306">IFS(R118&gt;0.05,O118,S118&gt;0.05,P118)</f>
        <v>2.04</v>
      </c>
      <c r="V118" s="4" t="str">
        <f t="shared" ref="V118:V121" si="307">IFS(R118&gt;0.05, B118,S118&gt;0.05, C118)</f>
        <v>Cubs</v>
      </c>
      <c r="W118" s="1" t="s">
        <v>32</v>
      </c>
      <c r="X118" s="11">
        <f t="shared" ref="X118:X121" si="308">IFs(W118="Yes", IF(U118&lt;&gt;0,U118-1), W118="No", -1)</f>
        <v>-1</v>
      </c>
      <c r="Z118" s="4">
        <f t="shared" si="293"/>
        <v>0</v>
      </c>
      <c r="AC118" s="20">
        <f t="shared" si="299"/>
        <v>0.4237288136</v>
      </c>
    </row>
    <row r="119">
      <c r="A119" s="5">
        <v>45509.0</v>
      </c>
      <c r="B119" s="1" t="s">
        <v>41</v>
      </c>
      <c r="C119" s="1" t="s">
        <v>28</v>
      </c>
      <c r="E119" s="1">
        <v>5.37</v>
      </c>
      <c r="F119" s="1">
        <v>5.0</v>
      </c>
      <c r="G119" s="1">
        <v>5.1</v>
      </c>
      <c r="H119" s="1">
        <v>9.0</v>
      </c>
      <c r="J119" s="6">
        <f t="shared" si="243"/>
        <v>1.94972067</v>
      </c>
      <c r="K119" s="7">
        <f t="shared" si="290"/>
        <v>2.052941176</v>
      </c>
      <c r="M119" s="1">
        <v>-135.0</v>
      </c>
      <c r="N119" s="1">
        <v>120.0</v>
      </c>
      <c r="O119" s="7">
        <f t="shared" ref="O119:P119" si="304">IF(M119&lt;0,1-(100/M119), 1+(M119/100))</f>
        <v>1.740740741</v>
      </c>
      <c r="P119" s="7">
        <f t="shared" si="304"/>
        <v>2.2</v>
      </c>
      <c r="R119" s="8">
        <f t="shared" ref="R119:S119" si="305">IF(((O119-J119)/J119)&gt;0,((O119-J119)/J119),0)</f>
        <v>0</v>
      </c>
      <c r="S119" s="8">
        <f t="shared" si="305"/>
        <v>0.07163323782</v>
      </c>
      <c r="U119" s="8">
        <f t="shared" si="306"/>
        <v>2.2</v>
      </c>
      <c r="V119" s="4" t="str">
        <f t="shared" si="307"/>
        <v>Red Sox</v>
      </c>
      <c r="W119" s="1" t="s">
        <v>27</v>
      </c>
      <c r="X119" s="11">
        <f t="shared" si="308"/>
        <v>1.2</v>
      </c>
      <c r="Z119" s="4">
        <f t="shared" si="293"/>
        <v>0</v>
      </c>
      <c r="AC119" s="20">
        <f t="shared" si="299"/>
        <v>0.386875</v>
      </c>
    </row>
    <row r="120">
      <c r="A120" s="5">
        <v>45509.0</v>
      </c>
      <c r="B120" s="1" t="s">
        <v>31</v>
      </c>
      <c r="C120" s="1" t="s">
        <v>40</v>
      </c>
      <c r="E120" s="1">
        <v>4.07</v>
      </c>
      <c r="F120" s="1">
        <v>5.0</v>
      </c>
      <c r="G120" s="1">
        <v>3.14</v>
      </c>
      <c r="H120" s="1">
        <v>1.0</v>
      </c>
      <c r="J120" s="6">
        <f t="shared" si="243"/>
        <v>1.771498771</v>
      </c>
      <c r="K120" s="7">
        <f t="shared" si="290"/>
        <v>2.296178344</v>
      </c>
      <c r="M120" s="1">
        <v>-170.0</v>
      </c>
      <c r="N120" s="1">
        <v>150.0</v>
      </c>
      <c r="O120" s="7">
        <f t="shared" ref="O120:P120" si="309">IF(M120&lt;0,1-(100/M120), 1+(M120/100))</f>
        <v>1.588235294</v>
      </c>
      <c r="P120" s="7">
        <f t="shared" si="309"/>
        <v>2.5</v>
      </c>
      <c r="R120" s="8">
        <f t="shared" ref="R120:S120" si="310">IF(((O120-J120)/J120)&gt;0,((O120-J120)/J120),0)</f>
        <v>0</v>
      </c>
      <c r="S120" s="8">
        <f t="shared" si="310"/>
        <v>0.08876560333</v>
      </c>
      <c r="U120" s="8">
        <f t="shared" si="306"/>
        <v>2.5</v>
      </c>
      <c r="V120" s="4" t="str">
        <f t="shared" si="307"/>
        <v>White Sox</v>
      </c>
      <c r="W120" s="1" t="s">
        <v>32</v>
      </c>
      <c r="X120" s="11">
        <f t="shared" si="308"/>
        <v>-1</v>
      </c>
      <c r="Z120" s="4">
        <f t="shared" si="293"/>
        <v>1</v>
      </c>
      <c r="AC120" s="20">
        <f t="shared" si="299"/>
        <v>0.5402484472</v>
      </c>
    </row>
    <row r="121">
      <c r="A121" s="5">
        <v>45509.0</v>
      </c>
      <c r="B121" s="1" t="s">
        <v>26</v>
      </c>
      <c r="C121" s="1" t="s">
        <v>43</v>
      </c>
      <c r="E121" s="1">
        <v>4.34</v>
      </c>
      <c r="F121" s="1">
        <v>3.0</v>
      </c>
      <c r="G121" s="1">
        <v>3.5</v>
      </c>
      <c r="H121" s="1">
        <v>5.0</v>
      </c>
      <c r="J121" s="6">
        <f t="shared" si="243"/>
        <v>1.806451613</v>
      </c>
      <c r="K121" s="7">
        <f t="shared" si="290"/>
        <v>2.24</v>
      </c>
      <c r="M121" s="1">
        <v>116.0</v>
      </c>
      <c r="N121" s="1">
        <v>-130.0</v>
      </c>
      <c r="O121" s="7">
        <f t="shared" ref="O121:P121" si="311">IF(M121&lt;0,1-(100/M121), 1+(M121/100))</f>
        <v>2.16</v>
      </c>
      <c r="P121" s="7">
        <f t="shared" si="311"/>
        <v>1.769230769</v>
      </c>
      <c r="R121" s="8">
        <f t="shared" ref="R121:S121" si="312">IF(((O121-J121)/J121)&gt;0,((O121-J121)/J121),0)</f>
        <v>0.1957142857</v>
      </c>
      <c r="S121" s="8">
        <f t="shared" si="312"/>
        <v>0</v>
      </c>
      <c r="U121" s="8">
        <f t="shared" si="306"/>
        <v>2.16</v>
      </c>
      <c r="V121" s="4" t="str">
        <f t="shared" si="307"/>
        <v>Phillies</v>
      </c>
      <c r="W121" s="1" t="s">
        <v>32</v>
      </c>
      <c r="X121" s="11">
        <f t="shared" si="308"/>
        <v>-1</v>
      </c>
      <c r="Z121" s="4">
        <f t="shared" si="293"/>
        <v>0</v>
      </c>
      <c r="AC121" s="20">
        <f t="shared" si="299"/>
        <v>0.5761862658</v>
      </c>
    </row>
    <row r="122">
      <c r="A122" s="5"/>
      <c r="J122" s="6" t="str">
        <f t="shared" si="243"/>
        <v/>
      </c>
      <c r="K122" s="7"/>
      <c r="O122" s="7"/>
      <c r="P122" s="7"/>
      <c r="R122" s="8"/>
      <c r="S122" s="8"/>
      <c r="U122" s="8"/>
      <c r="V122" s="4"/>
      <c r="X122" s="11"/>
      <c r="Z122" s="4"/>
      <c r="AC122" s="20">
        <f t="shared" si="299"/>
        <v>0.9612236629</v>
      </c>
    </row>
    <row r="123">
      <c r="A123" s="5">
        <v>45510.0</v>
      </c>
      <c r="B123" s="1" t="s">
        <v>22</v>
      </c>
      <c r="C123" s="1" t="s">
        <v>45</v>
      </c>
      <c r="E123" s="1">
        <v>4.79</v>
      </c>
      <c r="F123" s="1">
        <v>0.0</v>
      </c>
      <c r="G123" s="1">
        <v>3.99</v>
      </c>
      <c r="H123" s="1">
        <v>6.0</v>
      </c>
      <c r="J123" s="6">
        <f t="shared" si="243"/>
        <v>1.832985386</v>
      </c>
      <c r="K123" s="7">
        <f t="shared" ref="K123:K135" si="315">1/(G123/SUM(E123,G123))</f>
        <v>2.200501253</v>
      </c>
      <c r="M123" s="1">
        <v>146.0</v>
      </c>
      <c r="N123" s="1">
        <v>-165.0</v>
      </c>
      <c r="O123" s="7">
        <f t="shared" ref="O123:P123" si="313">IF(M123&lt;0,1-(100/M123), 1+(M123/100))</f>
        <v>2.46</v>
      </c>
      <c r="P123" s="7">
        <f t="shared" si="313"/>
        <v>1.606060606</v>
      </c>
      <c r="R123" s="8">
        <f t="shared" ref="R123:S123" si="314">IF(((O123-J123)/J123)&gt;0,((O123-J123)/J123),0)</f>
        <v>0.3420728929</v>
      </c>
      <c r="S123" s="8">
        <f t="shared" si="314"/>
        <v>0</v>
      </c>
      <c r="U123" s="8">
        <f t="shared" ref="U123:U124" si="318">IFS(R123&gt;0.1,O123,S123&gt;0.1,P123)</f>
        <v>2.46</v>
      </c>
      <c r="V123" s="4" t="str">
        <f t="shared" ref="V123:V124" si="319">IFS(R123&gt;0.1, B123,S123&gt;0.1, C123)</f>
        <v>Pirates</v>
      </c>
      <c r="W123" s="1" t="s">
        <v>32</v>
      </c>
      <c r="X123" s="11">
        <f t="shared" ref="X123:X124" si="320">IFs(W123="Yes", IF(U123&lt;&gt;0,U123-1), W123="No", -1)</f>
        <v>-1</v>
      </c>
      <c r="Z123" s="4">
        <f t="shared" ref="Z123:Z135" si="321">IF((F123-H123)&gt;0,1,0)</f>
        <v>0</v>
      </c>
      <c r="AC123" s="20">
        <f t="shared" si="299"/>
        <v>0.5846893047</v>
      </c>
    </row>
    <row r="124">
      <c r="A124" s="5">
        <v>45510.0</v>
      </c>
      <c r="B124" s="1" t="s">
        <v>48</v>
      </c>
      <c r="C124" s="1" t="s">
        <v>21</v>
      </c>
      <c r="E124" s="1">
        <v>2.96</v>
      </c>
      <c r="F124" s="1">
        <v>2.0</v>
      </c>
      <c r="G124" s="1">
        <v>2.33</v>
      </c>
      <c r="H124" s="1">
        <v>8.0</v>
      </c>
      <c r="J124" s="6">
        <f t="shared" si="243"/>
        <v>1.787162162</v>
      </c>
      <c r="K124" s="7">
        <f t="shared" si="315"/>
        <v>2.270386266</v>
      </c>
      <c r="M124" s="1">
        <v>120.0</v>
      </c>
      <c r="N124" s="1">
        <v>-130.0</v>
      </c>
      <c r="O124" s="7">
        <f t="shared" ref="O124:P124" si="316">IF(M124&lt;0,1-(100/M124), 1+(M124/100))</f>
        <v>2.2</v>
      </c>
      <c r="P124" s="7">
        <f t="shared" si="316"/>
        <v>1.769230769</v>
      </c>
      <c r="R124" s="8">
        <f t="shared" ref="R124:S124" si="317">IF(((O124-J124)/J124)&gt;0,((O124-J124)/J124),0)</f>
        <v>0.2310018904</v>
      </c>
      <c r="S124" s="8">
        <f t="shared" si="317"/>
        <v>0</v>
      </c>
      <c r="U124" s="8">
        <f t="shared" si="318"/>
        <v>2.2</v>
      </c>
      <c r="V124" s="4" t="str">
        <f t="shared" si="319"/>
        <v>Marlins</v>
      </c>
      <c r="W124" s="1" t="s">
        <v>32</v>
      </c>
      <c r="X124" s="11">
        <f t="shared" si="320"/>
        <v>-1</v>
      </c>
      <c r="Z124" s="4">
        <f t="shared" si="321"/>
        <v>0</v>
      </c>
      <c r="AC124" s="20">
        <f t="shared" si="299"/>
        <v>0.6883333333</v>
      </c>
    </row>
    <row r="125">
      <c r="A125" s="5">
        <v>45510.0</v>
      </c>
      <c r="B125" s="1" t="s">
        <v>44</v>
      </c>
      <c r="C125" s="1" t="s">
        <v>46</v>
      </c>
      <c r="E125" s="1">
        <v>4.73</v>
      </c>
      <c r="F125" s="1">
        <v>5.0</v>
      </c>
      <c r="G125" s="1">
        <v>3.43</v>
      </c>
      <c r="H125" s="1">
        <v>11.0</v>
      </c>
      <c r="J125" s="6">
        <f t="shared" si="243"/>
        <v>1.725158562</v>
      </c>
      <c r="K125" s="7">
        <f t="shared" si="315"/>
        <v>2.379008746</v>
      </c>
      <c r="M125" s="1">
        <v>-118.0</v>
      </c>
      <c r="N125" s="1">
        <v>105.0</v>
      </c>
      <c r="O125" s="7">
        <f t="shared" ref="O125:P125" si="322">IF(M125&lt;0,1-(100/M125), 1+(M125/100))</f>
        <v>1.847457627</v>
      </c>
      <c r="P125" s="7">
        <f t="shared" si="322"/>
        <v>2.05</v>
      </c>
      <c r="R125" s="8">
        <f t="shared" ref="R125:S125" si="323">IF(((O125-J125)/J125)&gt;0,((O125-J125)/J125),0)</f>
        <v>0.07089149219</v>
      </c>
      <c r="S125" s="8">
        <f t="shared" si="323"/>
        <v>0</v>
      </c>
      <c r="U125" s="8"/>
      <c r="V125" s="4"/>
      <c r="X125" s="11"/>
      <c r="Z125" s="4">
        <f t="shared" si="321"/>
        <v>0</v>
      </c>
      <c r="AC125" s="20">
        <f>(MIN(E50,F50)/MAX(E50,F50) + MIN(G50,H50)/MAX(G50,H50))/2</f>
        <v>0.8196171171</v>
      </c>
    </row>
    <row r="126">
      <c r="A126" s="5">
        <v>45510.0</v>
      </c>
      <c r="B126" s="1" t="s">
        <v>47</v>
      </c>
      <c r="C126" s="1" t="s">
        <v>38</v>
      </c>
      <c r="E126" s="1">
        <v>4.12</v>
      </c>
      <c r="F126" s="1">
        <v>2.0</v>
      </c>
      <c r="G126" s="1">
        <v>4.1</v>
      </c>
      <c r="H126" s="1">
        <v>5.0</v>
      </c>
      <c r="J126" s="6">
        <f t="shared" si="243"/>
        <v>1.995145631</v>
      </c>
      <c r="K126" s="7">
        <f t="shared" si="315"/>
        <v>2.004878049</v>
      </c>
      <c r="M126" s="1">
        <v>-142.0</v>
      </c>
      <c r="N126" s="1">
        <v>130.0</v>
      </c>
      <c r="O126" s="7">
        <f t="shared" ref="O126:P126" si="324">IF(M126&lt;0,1-(100/M126), 1+(M126/100))</f>
        <v>1.704225352</v>
      </c>
      <c r="P126" s="7">
        <f t="shared" si="324"/>
        <v>2.3</v>
      </c>
      <c r="R126" s="8">
        <f t="shared" ref="R126:S126" si="325">IF(((O126-J126)/J126)&gt;0,((O126-J126)/J126),0)</f>
        <v>0</v>
      </c>
      <c r="S126" s="8">
        <f t="shared" si="325"/>
        <v>0.1472019465</v>
      </c>
      <c r="U126" s="8">
        <f t="shared" ref="U126:U127" si="328">IFS(R126&gt;0.1,O126,S126&gt;0.1,P126)</f>
        <v>2.3</v>
      </c>
      <c r="V126" s="4" t="str">
        <f t="shared" ref="V126:V127" si="329">IFS(R126&gt;0.1, B126,S126&gt;0.1, C126)</f>
        <v>Blue Jays</v>
      </c>
      <c r="W126" s="1" t="s">
        <v>27</v>
      </c>
      <c r="X126" s="11">
        <f t="shared" ref="X126:X127" si="330">IFs(W126="Yes", IF(U126&lt;&gt;0,U126-1), W126="No", -1)</f>
        <v>1.3</v>
      </c>
      <c r="Z126" s="4">
        <f t="shared" si="321"/>
        <v>0</v>
      </c>
      <c r="AC126" s="20">
        <f t="shared" ref="AC126:AC127" si="331">(MIN(E52,F52)/MAX(E52,F52) + MIN(G52,H52)/MAX(G52,H52))/2</f>
        <v>0.8308888889</v>
      </c>
    </row>
    <row r="127">
      <c r="A127" s="5">
        <v>45510.0</v>
      </c>
      <c r="B127" s="1" t="s">
        <v>52</v>
      </c>
      <c r="C127" s="1" t="s">
        <v>20</v>
      </c>
      <c r="E127" s="1">
        <v>4.99</v>
      </c>
      <c r="F127" s="1">
        <v>10.0</v>
      </c>
      <c r="G127" s="1">
        <v>3.76</v>
      </c>
      <c r="H127" s="1">
        <v>0.0</v>
      </c>
      <c r="J127" s="6">
        <f t="shared" si="243"/>
        <v>1.753507014</v>
      </c>
      <c r="K127" s="7">
        <f t="shared" si="315"/>
        <v>2.32712766</v>
      </c>
      <c r="M127" s="1">
        <v>118.0</v>
      </c>
      <c r="N127" s="1">
        <v>-130.0</v>
      </c>
      <c r="O127" s="7">
        <f t="shared" ref="O127:P127" si="326">IF(M127&lt;0,1-(100/M127), 1+(M127/100))</f>
        <v>2.18</v>
      </c>
      <c r="P127" s="7">
        <f t="shared" si="326"/>
        <v>1.769230769</v>
      </c>
      <c r="R127" s="8">
        <f t="shared" ref="R127:S127" si="327">IF(((O127-J127)/J127)&gt;0,((O127-J127)/J127),0)</f>
        <v>0.2432228571</v>
      </c>
      <c r="S127" s="8">
        <f t="shared" si="327"/>
        <v>0</v>
      </c>
      <c r="U127" s="8">
        <f t="shared" si="328"/>
        <v>2.18</v>
      </c>
      <c r="V127" s="4" t="str">
        <f t="shared" si="329"/>
        <v>Brewers</v>
      </c>
      <c r="W127" s="1" t="s">
        <v>27</v>
      </c>
      <c r="X127" s="11">
        <f t="shared" si="330"/>
        <v>1.18</v>
      </c>
      <c r="Z127" s="4">
        <f t="shared" si="321"/>
        <v>1</v>
      </c>
      <c r="AC127" s="20">
        <f t="shared" si="331"/>
        <v>0.4244329216</v>
      </c>
    </row>
    <row r="128">
      <c r="A128" s="5">
        <v>45510.0</v>
      </c>
      <c r="B128" s="1" t="s">
        <v>23</v>
      </c>
      <c r="C128" s="1" t="s">
        <v>37</v>
      </c>
      <c r="E128" s="1">
        <v>5.22</v>
      </c>
      <c r="F128" s="1">
        <v>4.0</v>
      </c>
      <c r="G128" s="1">
        <v>4.39</v>
      </c>
      <c r="H128" s="1">
        <v>3.0</v>
      </c>
      <c r="J128" s="6">
        <f t="shared" si="243"/>
        <v>1.840996169</v>
      </c>
      <c r="K128" s="7">
        <f t="shared" si="315"/>
        <v>2.189066059</v>
      </c>
      <c r="M128" s="1">
        <v>-143.0</v>
      </c>
      <c r="N128" s="1">
        <v>130.0</v>
      </c>
      <c r="O128" s="7">
        <f t="shared" ref="O128:P128" si="332">IF(M128&lt;0,1-(100/M128), 1+(M128/100))</f>
        <v>1.699300699</v>
      </c>
      <c r="P128" s="7">
        <f t="shared" si="332"/>
        <v>2.3</v>
      </c>
      <c r="R128" s="8">
        <f t="shared" ref="R128:S128" si="333">IF(((O128-J128)/J128)&gt;0,((O128-J128)/J128),0)</f>
        <v>0</v>
      </c>
      <c r="S128" s="8">
        <f t="shared" si="333"/>
        <v>0.05067637877</v>
      </c>
      <c r="U128" s="8"/>
      <c r="V128" s="4"/>
      <c r="X128" s="11"/>
      <c r="Z128" s="4">
        <f t="shared" si="321"/>
        <v>1</v>
      </c>
      <c r="AC128" s="20"/>
    </row>
    <row r="129">
      <c r="A129" s="5">
        <v>45510.0</v>
      </c>
      <c r="B129" s="1" t="s">
        <v>30</v>
      </c>
      <c r="C129" s="1" t="s">
        <v>39</v>
      </c>
      <c r="E129" s="1">
        <v>5.16</v>
      </c>
      <c r="F129" s="1">
        <v>4.0</v>
      </c>
      <c r="G129" s="1">
        <v>3.57</v>
      </c>
      <c r="H129" s="1">
        <v>2.0</v>
      </c>
      <c r="J129" s="6">
        <f t="shared" si="243"/>
        <v>1.691860465</v>
      </c>
      <c r="K129" s="7">
        <f t="shared" si="315"/>
        <v>2.445378151</v>
      </c>
      <c r="M129" s="1">
        <v>-115.0</v>
      </c>
      <c r="N129" s="1">
        <v>105.0</v>
      </c>
      <c r="O129" s="7">
        <f t="shared" ref="O129:P129" si="334">IF(M129&lt;0,1-(100/M129), 1+(M129/100))</f>
        <v>1.869565217</v>
      </c>
      <c r="P129" s="7">
        <f t="shared" si="334"/>
        <v>2.05</v>
      </c>
      <c r="R129" s="8">
        <f t="shared" ref="R129:S129" si="335">IF(((O129-J129)/J129)&gt;0,((O129-J129)/J129),0)</f>
        <v>0.1050351113</v>
      </c>
      <c r="S129" s="8">
        <f t="shared" si="335"/>
        <v>0</v>
      </c>
      <c r="U129" s="8">
        <f>IFS(R129&gt;0.1,O129,S129&gt;0.1,P129)</f>
        <v>1.869565217</v>
      </c>
      <c r="V129" s="4" t="str">
        <f>IFS(R129&gt;0.1, B129,S129&gt;0.1, C129)</f>
        <v>Astros</v>
      </c>
      <c r="W129" s="1" t="s">
        <v>27</v>
      </c>
      <c r="X129" s="11">
        <f>IFs(W129="Yes", IF(U129&lt;&gt;0,U129-1), W129="No", -1)</f>
        <v>0.8695652174</v>
      </c>
      <c r="Z129" s="4">
        <f t="shared" si="321"/>
        <v>1</v>
      </c>
      <c r="AC129" s="20">
        <f t="shared" ref="AC129:AC135" si="338">(MIN(E55,F55)/MAX(E55,F55) + MIN(G55,H55)/MAX(G55,H55))/2</f>
        <v>0.3423948008</v>
      </c>
    </row>
    <row r="130">
      <c r="A130" s="5">
        <v>45510.0</v>
      </c>
      <c r="B130" s="1" t="s">
        <v>25</v>
      </c>
      <c r="C130" s="1" t="s">
        <v>51</v>
      </c>
      <c r="E130" s="1">
        <v>4.24</v>
      </c>
      <c r="F130" s="1">
        <v>3.0</v>
      </c>
      <c r="G130" s="1">
        <v>4.21</v>
      </c>
      <c r="H130" s="1">
        <v>7.0</v>
      </c>
      <c r="J130" s="6">
        <f t="shared" si="243"/>
        <v>1.992924528</v>
      </c>
      <c r="K130" s="7">
        <f t="shared" si="315"/>
        <v>2.007125891</v>
      </c>
      <c r="M130" s="1">
        <v>-110.0</v>
      </c>
      <c r="N130" s="1">
        <v>100.0</v>
      </c>
      <c r="O130" s="7">
        <f t="shared" ref="O130:P130" si="336">IF(M130&lt;0,1-(100/M130), 1+(M130/100))</f>
        <v>1.909090909</v>
      </c>
      <c r="P130" s="7">
        <f t="shared" si="336"/>
        <v>2</v>
      </c>
      <c r="R130" s="8">
        <f t="shared" ref="R130:S130" si="337">IF(((O130-J130)/J130)&gt;0,((O130-J130)/J130),0)</f>
        <v>0</v>
      </c>
      <c r="S130" s="8">
        <f t="shared" si="337"/>
        <v>0</v>
      </c>
      <c r="U130" s="8"/>
      <c r="V130" s="4"/>
      <c r="X130" s="11"/>
      <c r="Z130" s="4">
        <f t="shared" si="321"/>
        <v>0</v>
      </c>
      <c r="AC130" s="20">
        <f t="shared" si="338"/>
        <v>0.6335416667</v>
      </c>
    </row>
    <row r="131">
      <c r="A131" s="5">
        <v>45510.0</v>
      </c>
      <c r="B131" s="1" t="s">
        <v>28</v>
      </c>
      <c r="C131" s="1" t="s">
        <v>41</v>
      </c>
      <c r="E131" s="1">
        <v>5.33</v>
      </c>
      <c r="F131" s="1">
        <v>6.0</v>
      </c>
      <c r="G131" s="1">
        <v>4.89</v>
      </c>
      <c r="H131" s="1">
        <v>5.0</v>
      </c>
      <c r="J131" s="6">
        <f t="shared" si="243"/>
        <v>1.917448405</v>
      </c>
      <c r="K131" s="7">
        <f t="shared" si="315"/>
        <v>2.08997955</v>
      </c>
      <c r="M131" s="1">
        <v>115.0</v>
      </c>
      <c r="N131" s="1">
        <v>-130.0</v>
      </c>
      <c r="O131" s="7">
        <f t="shared" ref="O131:P131" si="339">IF(M131&lt;0,1-(100/M131), 1+(M131/100))</f>
        <v>2.15</v>
      </c>
      <c r="P131" s="7">
        <f t="shared" si="339"/>
        <v>1.769230769</v>
      </c>
      <c r="R131" s="8">
        <f t="shared" ref="R131:S131" si="340">IF(((O131-J131)/J131)&gt;0,((O131-J131)/J131),0)</f>
        <v>0.1212818004</v>
      </c>
      <c r="S131" s="8">
        <f t="shared" si="340"/>
        <v>0</v>
      </c>
      <c r="U131" s="8">
        <f>IFS(R131&gt;0.1,O131,S131&gt;0.1,P131)</f>
        <v>2.15</v>
      </c>
      <c r="V131" s="4" t="str">
        <f>IFS(R131&gt;0.1, B131,S131&gt;0.1, C131)</f>
        <v>Red Sox</v>
      </c>
      <c r="W131" s="1" t="s">
        <v>27</v>
      </c>
      <c r="X131" s="11">
        <f>IFs(W131="Yes", IF(U131&lt;&gt;0,U131-1), W131="No", -1)</f>
        <v>1.15</v>
      </c>
      <c r="Z131" s="4">
        <f t="shared" si="321"/>
        <v>1</v>
      </c>
      <c r="AC131" s="20">
        <f t="shared" si="338"/>
        <v>0.7200269542</v>
      </c>
    </row>
    <row r="132">
      <c r="A132" s="5">
        <v>45510.0</v>
      </c>
      <c r="B132" s="1" t="s">
        <v>35</v>
      </c>
      <c r="C132" s="1" t="s">
        <v>29</v>
      </c>
      <c r="E132" s="1">
        <v>5.99</v>
      </c>
      <c r="F132" s="1">
        <v>3.0</v>
      </c>
      <c r="G132" s="1">
        <v>5.22</v>
      </c>
      <c r="H132" s="1">
        <v>6.0</v>
      </c>
      <c r="J132" s="6">
        <f t="shared" si="243"/>
        <v>1.871452421</v>
      </c>
      <c r="K132" s="7">
        <f t="shared" si="315"/>
        <v>2.147509579</v>
      </c>
      <c r="M132" s="1">
        <v>-145.0</v>
      </c>
      <c r="N132" s="1">
        <v>132.0</v>
      </c>
      <c r="O132" s="7">
        <f t="shared" ref="O132:P132" si="341">IF(M132&lt;0,1-(100/M132), 1+(M132/100))</f>
        <v>1.689655172</v>
      </c>
      <c r="P132" s="7">
        <f t="shared" si="341"/>
        <v>2.32</v>
      </c>
      <c r="R132" s="8">
        <f t="shared" ref="R132:S132" si="342">IF(((O132-J132)/J132)&gt;0,((O132-J132)/J132),0)</f>
        <v>0</v>
      </c>
      <c r="S132" s="8">
        <f t="shared" si="342"/>
        <v>0.08032114184</v>
      </c>
      <c r="U132" s="8"/>
      <c r="V132" s="4"/>
      <c r="X132" s="11"/>
      <c r="Z132" s="4">
        <f t="shared" si="321"/>
        <v>0</v>
      </c>
      <c r="AC132" s="20">
        <f t="shared" si="338"/>
        <v>0.445</v>
      </c>
    </row>
    <row r="133">
      <c r="A133" s="5">
        <v>45510.0</v>
      </c>
      <c r="B133" s="1" t="s">
        <v>33</v>
      </c>
      <c r="C133" s="1" t="s">
        <v>50</v>
      </c>
      <c r="E133" s="1">
        <v>5.4</v>
      </c>
      <c r="F133" s="1">
        <v>2.0</v>
      </c>
      <c r="G133" s="1">
        <v>3.41</v>
      </c>
      <c r="H133" s="1">
        <v>4.0</v>
      </c>
      <c r="J133" s="6">
        <f t="shared" si="243"/>
        <v>1.631481481</v>
      </c>
      <c r="K133" s="7">
        <f t="shared" si="315"/>
        <v>2.583577713</v>
      </c>
      <c r="M133" s="1">
        <v>-200.0</v>
      </c>
      <c r="N133" s="1">
        <v>180.0</v>
      </c>
      <c r="O133" s="7">
        <f t="shared" ref="O133:P133" si="343">IF(M133&lt;0,1-(100/M133), 1+(M133/100))</f>
        <v>1.5</v>
      </c>
      <c r="P133" s="7">
        <f t="shared" si="343"/>
        <v>2.8</v>
      </c>
      <c r="R133" s="8">
        <f t="shared" ref="R133:S133" si="344">IF(((O133-J133)/J133)&gt;0,((O133-J133)/J133),0)</f>
        <v>0</v>
      </c>
      <c r="S133" s="8">
        <f t="shared" si="344"/>
        <v>0.08376844495</v>
      </c>
      <c r="U133" s="8"/>
      <c r="V133" s="4"/>
      <c r="X133" s="11"/>
      <c r="Z133" s="4">
        <f t="shared" si="321"/>
        <v>0</v>
      </c>
      <c r="AC133" s="20">
        <f t="shared" si="338"/>
        <v>0.474</v>
      </c>
    </row>
    <row r="134">
      <c r="A134" s="5">
        <v>45510.0</v>
      </c>
      <c r="B134" s="1" t="s">
        <v>31</v>
      </c>
      <c r="C134" s="1" t="s">
        <v>40</v>
      </c>
      <c r="E134" s="1">
        <v>4.38</v>
      </c>
      <c r="F134" s="1">
        <v>1.0</v>
      </c>
      <c r="G134" s="1">
        <v>3.59</v>
      </c>
      <c r="H134" s="1">
        <v>5.0</v>
      </c>
      <c r="J134" s="6">
        <f t="shared" si="243"/>
        <v>1.819634703</v>
      </c>
      <c r="K134" s="7">
        <f t="shared" si="315"/>
        <v>2.22005571</v>
      </c>
      <c r="M134" s="1">
        <v>-190.0</v>
      </c>
      <c r="N134" s="1">
        <v>165.0</v>
      </c>
      <c r="O134" s="7">
        <f t="shared" ref="O134:P134" si="345">IF(M134&lt;0,1-(100/M134), 1+(M134/100))</f>
        <v>1.526315789</v>
      </c>
      <c r="P134" s="7">
        <f t="shared" si="345"/>
        <v>2.65</v>
      </c>
      <c r="R134" s="8">
        <f t="shared" ref="R134:S134" si="346">IF(((O134-J134)/J134)&gt;0,((O134-J134)/J134),0)</f>
        <v>0</v>
      </c>
      <c r="S134" s="8">
        <f t="shared" si="346"/>
        <v>0.193663739</v>
      </c>
      <c r="U134" s="8">
        <f>IFS(R134&gt;0.1,O134,S134&gt;0.1,P134)</f>
        <v>2.65</v>
      </c>
      <c r="V134" s="4" t="str">
        <f>IFS(R134&gt;0.1, B134,S134&gt;0.1, C134)</f>
        <v>White Sox</v>
      </c>
      <c r="W134" s="1" t="s">
        <v>27</v>
      </c>
      <c r="X134" s="11">
        <f>IFs(W134="Yes", IF(U134&lt;&gt;0,U134-1), W134="No", -1)</f>
        <v>1.65</v>
      </c>
      <c r="Z134" s="4">
        <f t="shared" si="321"/>
        <v>0</v>
      </c>
      <c r="AC134" s="20">
        <f t="shared" si="338"/>
        <v>0.6809468822</v>
      </c>
    </row>
    <row r="135">
      <c r="A135" s="5">
        <v>45510.0</v>
      </c>
      <c r="B135" s="1" t="s">
        <v>26</v>
      </c>
      <c r="C135" s="1" t="s">
        <v>43</v>
      </c>
      <c r="E135" s="1">
        <v>3.8</v>
      </c>
      <c r="F135" s="1">
        <v>2.0</v>
      </c>
      <c r="G135" s="1">
        <v>3.59</v>
      </c>
      <c r="H135" s="1">
        <v>6.0</v>
      </c>
      <c r="J135" s="6">
        <f t="shared" si="243"/>
        <v>1.944736842</v>
      </c>
      <c r="K135" s="7">
        <f t="shared" si="315"/>
        <v>2.058495822</v>
      </c>
      <c r="M135" s="1">
        <v>-110.0</v>
      </c>
      <c r="N135" s="1">
        <v>-103.0</v>
      </c>
      <c r="O135" s="7">
        <f t="shared" ref="O135:P135" si="347">IF(M135&lt;0,1-(100/M135), 1+(M135/100))</f>
        <v>1.909090909</v>
      </c>
      <c r="P135" s="7">
        <f t="shared" si="347"/>
        <v>1.970873786</v>
      </c>
      <c r="R135" s="8">
        <f t="shared" ref="R135:S135" si="348">IF(((O135-J135)/J135)&gt;0,((O135-J135)/J135),0)</f>
        <v>0</v>
      </c>
      <c r="S135" s="8">
        <f t="shared" si="348"/>
        <v>0</v>
      </c>
      <c r="U135" s="8"/>
      <c r="V135" s="4"/>
      <c r="X135" s="11"/>
      <c r="Z135" s="4">
        <f t="shared" si="321"/>
        <v>0</v>
      </c>
      <c r="AC135" s="20">
        <f t="shared" si="338"/>
        <v>0.7026553225</v>
      </c>
    </row>
    <row r="136">
      <c r="J136" s="6" t="str">
        <f t="shared" si="243"/>
        <v/>
      </c>
      <c r="K136" s="7"/>
      <c r="O136" s="7"/>
      <c r="P136" s="7"/>
      <c r="R136" s="8"/>
      <c r="S136" s="8"/>
      <c r="U136" s="8"/>
      <c r="V136" s="4"/>
      <c r="X136" s="11"/>
      <c r="Z136" s="4"/>
      <c r="AC136" s="20"/>
    </row>
    <row r="137">
      <c r="A137" s="5">
        <v>45511.0</v>
      </c>
      <c r="B137" s="1" t="s">
        <v>49</v>
      </c>
      <c r="C137" s="1" t="s">
        <v>42</v>
      </c>
      <c r="E137" s="1">
        <v>5.33</v>
      </c>
      <c r="F137" s="1">
        <v>3.0</v>
      </c>
      <c r="G137" s="1">
        <v>4.71</v>
      </c>
      <c r="H137" s="1">
        <v>7.0</v>
      </c>
      <c r="J137" s="6">
        <f t="shared" si="243"/>
        <v>1.883677298</v>
      </c>
      <c r="K137" s="7">
        <f t="shared" ref="K137:K150" si="351">1/(G137/SUM(E137,G137))</f>
        <v>2.13163482</v>
      </c>
      <c r="M137" s="1">
        <v>-110.0</v>
      </c>
      <c r="N137" s="1">
        <v>-102.0</v>
      </c>
      <c r="O137" s="7">
        <f t="shared" ref="O137:P137" si="349">IF(M137&lt;0,1-(100/M137), 1+(M137/100))</f>
        <v>1.909090909</v>
      </c>
      <c r="P137" s="7">
        <f t="shared" si="349"/>
        <v>1.980392157</v>
      </c>
      <c r="R137" s="8">
        <f t="shared" ref="R137:S137" si="350">IF(((O137-J137)/J137)&gt;0,((O137-J137)/J137),0)</f>
        <v>0.01349148859</v>
      </c>
      <c r="S137" s="8">
        <f t="shared" si="350"/>
        <v>0</v>
      </c>
      <c r="U137" s="8"/>
      <c r="V137" s="4"/>
      <c r="X137" s="11"/>
      <c r="Z137" s="4">
        <f t="shared" ref="Z137:Z150" si="354">IF((F137-H137)&gt;0,1,0)</f>
        <v>0</v>
      </c>
      <c r="AC137" s="20">
        <f t="shared" ref="AC137:AC142" si="355">(MIN(E63,F63)/MAX(E63,F63) + MIN(G63,H63)/MAX(G63,H63))/2</f>
        <v>0.8571035599</v>
      </c>
    </row>
    <row r="138">
      <c r="A138" s="5">
        <v>45511.0</v>
      </c>
      <c r="B138" s="1" t="s">
        <v>25</v>
      </c>
      <c r="C138" s="1" t="s">
        <v>51</v>
      </c>
      <c r="E138" s="1">
        <v>4.6</v>
      </c>
      <c r="F138" s="1">
        <v>2.0</v>
      </c>
      <c r="G138" s="1">
        <v>4.0</v>
      </c>
      <c r="H138" s="1">
        <v>8.0</v>
      </c>
      <c r="J138" s="6">
        <f t="shared" si="243"/>
        <v>1.869565217</v>
      </c>
      <c r="K138" s="7">
        <f t="shared" si="351"/>
        <v>2.15</v>
      </c>
      <c r="M138" s="1">
        <v>-137.0</v>
      </c>
      <c r="N138" s="1">
        <v>120.0</v>
      </c>
      <c r="O138" s="7">
        <f t="shared" ref="O138:P138" si="352">IF(M138&lt;0,1-(100/M138), 1+(M138/100))</f>
        <v>1.729927007</v>
      </c>
      <c r="P138" s="7">
        <f t="shared" si="352"/>
        <v>2.2</v>
      </c>
      <c r="R138" s="8">
        <f t="shared" ref="R138:S138" si="353">IF(((O138-J138)/J138)&gt;0,((O138-J138)/J138),0)</f>
        <v>0</v>
      </c>
      <c r="S138" s="8">
        <f t="shared" si="353"/>
        <v>0.02325581395</v>
      </c>
      <c r="U138" s="8"/>
      <c r="V138" s="4"/>
      <c r="X138" s="11"/>
      <c r="Z138" s="4">
        <f t="shared" si="354"/>
        <v>0</v>
      </c>
      <c r="AC138" s="20">
        <f t="shared" si="355"/>
        <v>0.7477697842</v>
      </c>
    </row>
    <row r="139">
      <c r="A139" s="5">
        <v>45511.0</v>
      </c>
      <c r="B139" s="1" t="s">
        <v>39</v>
      </c>
      <c r="C139" s="1" t="s">
        <v>30</v>
      </c>
      <c r="E139" s="1">
        <v>4.58</v>
      </c>
      <c r="F139" s="1">
        <v>4.0</v>
      </c>
      <c r="G139" s="1">
        <v>4.06</v>
      </c>
      <c r="H139" s="1">
        <v>6.0</v>
      </c>
      <c r="J139" s="6">
        <f t="shared" si="243"/>
        <v>1.886462882</v>
      </c>
      <c r="K139" s="7">
        <f t="shared" si="351"/>
        <v>2.128078818</v>
      </c>
      <c r="M139" s="1">
        <v>114.0</v>
      </c>
      <c r="N139" s="1">
        <v>-125.0</v>
      </c>
      <c r="O139" s="7">
        <f t="shared" ref="O139:P139" si="356">IF(M139&lt;0,1-(100/M139), 1+(M139/100))</f>
        <v>2.14</v>
      </c>
      <c r="P139" s="7">
        <f t="shared" si="356"/>
        <v>1.8</v>
      </c>
      <c r="R139" s="8">
        <f t="shared" ref="R139:S139" si="357">IF(((O139-J139)/J139)&gt;0,((O139-J139)/J139),0)</f>
        <v>0.1343981481</v>
      </c>
      <c r="S139" s="8">
        <f t="shared" si="357"/>
        <v>0</v>
      </c>
      <c r="U139" s="8">
        <f t="shared" ref="U139:U140" si="360">IFS(R139&gt;0.1,O139,S139&gt;0.1,P139)</f>
        <v>2.14</v>
      </c>
      <c r="V139" s="4" t="str">
        <f t="shared" ref="V139:V140" si="361">IFS(R139&gt;0.1, B139,S139&gt;0.1, C139)</f>
        <v>Rangers</v>
      </c>
      <c r="W139" s="1" t="s">
        <v>32</v>
      </c>
      <c r="X139" s="11">
        <f t="shared" ref="X139:X140" si="362">IFs(W139="Yes", IF(U139&lt;&gt;0,U139-1), W139="No", -1)</f>
        <v>-1</v>
      </c>
      <c r="Z139" s="4">
        <f t="shared" si="354"/>
        <v>0</v>
      </c>
      <c r="AC139" s="20">
        <f t="shared" si="355"/>
        <v>0.74075</v>
      </c>
    </row>
    <row r="140">
      <c r="A140" s="5">
        <v>45511.0</v>
      </c>
      <c r="B140" s="1" t="s">
        <v>31</v>
      </c>
      <c r="C140" s="1" t="s">
        <v>40</v>
      </c>
      <c r="E140" s="1">
        <v>3.96</v>
      </c>
      <c r="F140" s="1">
        <v>3.0</v>
      </c>
      <c r="G140" s="1">
        <v>3.29</v>
      </c>
      <c r="H140" s="1">
        <v>2.0</v>
      </c>
      <c r="J140" s="6">
        <f t="shared" si="243"/>
        <v>1.830808081</v>
      </c>
      <c r="K140" s="7">
        <f t="shared" si="351"/>
        <v>2.203647416</v>
      </c>
      <c r="M140" s="1">
        <v>-174.0</v>
      </c>
      <c r="N140" s="1">
        <v>160.0</v>
      </c>
      <c r="O140" s="7">
        <f t="shared" ref="O140:P140" si="358">IF(M140&lt;0,1-(100/M140), 1+(M140/100))</f>
        <v>1.574712644</v>
      </c>
      <c r="P140" s="7">
        <f t="shared" si="358"/>
        <v>2.6</v>
      </c>
      <c r="R140" s="8">
        <f t="shared" ref="R140:S140" si="359">IF(((O140-J140)/J140)&gt;0,((O140-J140)/J140),0)</f>
        <v>0</v>
      </c>
      <c r="S140" s="8">
        <f t="shared" si="359"/>
        <v>0.179862069</v>
      </c>
      <c r="U140" s="8">
        <f t="shared" si="360"/>
        <v>2.6</v>
      </c>
      <c r="V140" s="4" t="str">
        <f t="shared" si="361"/>
        <v>White Sox</v>
      </c>
      <c r="W140" s="1" t="s">
        <v>32</v>
      </c>
      <c r="X140" s="11">
        <f t="shared" si="362"/>
        <v>-1</v>
      </c>
      <c r="Z140" s="4">
        <f t="shared" si="354"/>
        <v>1</v>
      </c>
      <c r="AC140" s="20">
        <f t="shared" si="355"/>
        <v>0.7904166667</v>
      </c>
    </row>
    <row r="141">
      <c r="A141" s="5">
        <v>45511.0</v>
      </c>
      <c r="B141" s="1" t="s">
        <v>36</v>
      </c>
      <c r="C141" s="1" t="s">
        <v>34</v>
      </c>
      <c r="E141" s="1">
        <v>7.33</v>
      </c>
      <c r="F141" s="1">
        <v>5.0</v>
      </c>
      <c r="G141" s="1">
        <v>3.03</v>
      </c>
      <c r="H141" s="1">
        <v>2.0</v>
      </c>
      <c r="J141" s="6">
        <f t="shared" si="243"/>
        <v>1.413369714</v>
      </c>
      <c r="K141" s="7">
        <f t="shared" si="351"/>
        <v>3.419141914</v>
      </c>
      <c r="M141" s="1">
        <v>-295.0</v>
      </c>
      <c r="N141" s="1">
        <v>260.0</v>
      </c>
      <c r="O141" s="7">
        <f t="shared" ref="O141:P141" si="363">IF(M141&lt;0,1-(100/M141), 1+(M141/100))</f>
        <v>1.338983051</v>
      </c>
      <c r="P141" s="7">
        <f t="shared" si="363"/>
        <v>3.6</v>
      </c>
      <c r="R141" s="8">
        <f t="shared" ref="R141:S141" si="364">IF(((O141-J141)/J141)&gt;0,((O141-J141)/J141),0)</f>
        <v>0</v>
      </c>
      <c r="S141" s="8">
        <f t="shared" si="364"/>
        <v>0.0528957529</v>
      </c>
      <c r="U141" s="8"/>
      <c r="V141" s="4"/>
      <c r="X141" s="11"/>
      <c r="Z141" s="4">
        <f t="shared" si="354"/>
        <v>1</v>
      </c>
      <c r="AC141" s="20">
        <f t="shared" si="355"/>
        <v>0.73</v>
      </c>
    </row>
    <row r="142">
      <c r="A142" s="5">
        <v>45511.0</v>
      </c>
      <c r="B142" s="1" t="s">
        <v>45</v>
      </c>
      <c r="C142" s="1" t="s">
        <v>22</v>
      </c>
      <c r="E142" s="1">
        <v>5.67</v>
      </c>
      <c r="F142" s="1">
        <v>9.0</v>
      </c>
      <c r="G142" s="1">
        <v>3.63</v>
      </c>
      <c r="H142" s="1">
        <v>8.0</v>
      </c>
      <c r="J142" s="6">
        <f t="shared" si="243"/>
        <v>1.64021164</v>
      </c>
      <c r="K142" s="7">
        <f t="shared" si="351"/>
        <v>2.561983471</v>
      </c>
      <c r="M142" s="1">
        <v>-156.0</v>
      </c>
      <c r="N142" s="1">
        <v>140.0</v>
      </c>
      <c r="O142" s="7">
        <f t="shared" ref="O142:P142" si="365">IF(M142&lt;0,1-(100/M142), 1+(M142/100))</f>
        <v>1.641025641</v>
      </c>
      <c r="P142" s="7">
        <f t="shared" si="365"/>
        <v>2.4</v>
      </c>
      <c r="R142" s="8">
        <f t="shared" ref="R142:S142" si="366">IF(((O142-J142)/J142)&gt;0,((O142-J142)/J142),0)</f>
        <v>0.0004962779156</v>
      </c>
      <c r="S142" s="8">
        <f t="shared" si="366"/>
        <v>0</v>
      </c>
      <c r="U142" s="8"/>
      <c r="V142" s="4"/>
      <c r="X142" s="11"/>
      <c r="Z142" s="4">
        <f t="shared" si="354"/>
        <v>1</v>
      </c>
      <c r="AC142" s="20">
        <f t="shared" si="355"/>
        <v>0.469806338</v>
      </c>
    </row>
    <row r="143">
      <c r="A143" s="5">
        <v>45511.0</v>
      </c>
      <c r="B143" s="1" t="s">
        <v>21</v>
      </c>
      <c r="C143" s="1" t="s">
        <v>48</v>
      </c>
      <c r="E143" s="1">
        <v>4.0</v>
      </c>
      <c r="F143" s="1">
        <v>4.0</v>
      </c>
      <c r="G143" s="1">
        <v>3.76</v>
      </c>
      <c r="H143" s="1">
        <v>6.0</v>
      </c>
      <c r="J143" s="6">
        <f t="shared" si="243"/>
        <v>1.94</v>
      </c>
      <c r="K143" s="7">
        <f t="shared" si="351"/>
        <v>2.063829787</v>
      </c>
      <c r="M143" s="1">
        <v>-130.0</v>
      </c>
      <c r="N143" s="1">
        <v>118.0</v>
      </c>
      <c r="O143" s="7">
        <f t="shared" ref="O143:P143" si="367">IF(M143&lt;0,1-(100/M143), 1+(M143/100))</f>
        <v>1.769230769</v>
      </c>
      <c r="P143" s="7">
        <f t="shared" si="367"/>
        <v>2.18</v>
      </c>
      <c r="R143" s="8">
        <f t="shared" ref="R143:S143" si="368">IF(((O143-J143)/J143)&gt;0,((O143-J143)/J143),0)</f>
        <v>0</v>
      </c>
      <c r="S143" s="8">
        <f t="shared" si="368"/>
        <v>0.05628865979</v>
      </c>
      <c r="U143" s="8"/>
      <c r="V143" s="4"/>
      <c r="X143" s="11"/>
      <c r="Z143" s="4">
        <f t="shared" si="354"/>
        <v>0</v>
      </c>
      <c r="AC143" s="20"/>
    </row>
    <row r="144">
      <c r="A144" s="5">
        <v>45511.0</v>
      </c>
      <c r="B144" s="1" t="s">
        <v>44</v>
      </c>
      <c r="C144" s="1" t="s">
        <v>46</v>
      </c>
      <c r="E144" s="1">
        <v>4.45</v>
      </c>
      <c r="F144" s="1">
        <v>7.0</v>
      </c>
      <c r="G144" s="1">
        <v>4.33</v>
      </c>
      <c r="H144" s="1">
        <v>4.0</v>
      </c>
      <c r="J144" s="6">
        <f t="shared" si="243"/>
        <v>1.973033708</v>
      </c>
      <c r="K144" s="7">
        <f t="shared" si="351"/>
        <v>2.027713626</v>
      </c>
      <c r="M144" s="1">
        <v>-160.0</v>
      </c>
      <c r="N144" s="1">
        <v>140.0</v>
      </c>
      <c r="O144" s="7">
        <f t="shared" ref="O144:P144" si="369">IF(M144&lt;0,1-(100/M144), 1+(M144/100))</f>
        <v>1.625</v>
      </c>
      <c r="P144" s="7">
        <f t="shared" si="369"/>
        <v>2.4</v>
      </c>
      <c r="R144" s="8">
        <f t="shared" ref="R144:S144" si="370">IF(((O144-J144)/J144)&gt;0,((O144-J144)/J144),0)</f>
        <v>0</v>
      </c>
      <c r="S144" s="8">
        <f t="shared" si="370"/>
        <v>0.1835990888</v>
      </c>
      <c r="U144" s="8">
        <f t="shared" ref="U144:U146" si="373">IFS(R144&gt;0.1,O144,S144&gt;0.1,P144)</f>
        <v>2.4</v>
      </c>
      <c r="V144" s="4" t="str">
        <f t="shared" ref="V144:V146" si="374">IFS(R144&gt;0.1, B144,S144&gt;0.1, C144)</f>
        <v>Nationals</v>
      </c>
      <c r="W144" s="1" t="s">
        <v>32</v>
      </c>
      <c r="X144" s="11">
        <f t="shared" ref="X144:X146" si="375">IFs(W144="Yes", IF(U144&lt;&gt;0,U144-1), W144="No", -1)</f>
        <v>-1</v>
      </c>
      <c r="Z144" s="4">
        <f t="shared" si="354"/>
        <v>1</v>
      </c>
      <c r="AC144" s="20">
        <f t="shared" ref="AC144:AC153" si="376">(MIN(E70,F70)/MAX(E70,F70) + MIN(G70,H70)/MAX(G70,H70))/2</f>
        <v>0.6932727273</v>
      </c>
    </row>
    <row r="145">
      <c r="A145" s="5">
        <v>45511.0</v>
      </c>
      <c r="B145" s="1" t="s">
        <v>38</v>
      </c>
      <c r="C145" s="1" t="s">
        <v>47</v>
      </c>
      <c r="E145" s="1">
        <v>5.26</v>
      </c>
      <c r="F145" s="1">
        <v>3.0</v>
      </c>
      <c r="G145" s="1">
        <v>3.86</v>
      </c>
      <c r="H145" s="1">
        <v>7.0</v>
      </c>
      <c r="J145" s="6">
        <f t="shared" si="243"/>
        <v>1.733840304</v>
      </c>
      <c r="K145" s="7">
        <f t="shared" si="351"/>
        <v>2.362694301</v>
      </c>
      <c r="M145" s="1">
        <v>120.0</v>
      </c>
      <c r="N145" s="1">
        <v>-134.0</v>
      </c>
      <c r="O145" s="7">
        <f t="shared" ref="O145:P145" si="371">IF(M145&lt;0,1-(100/M145), 1+(M145/100))</f>
        <v>2.2</v>
      </c>
      <c r="P145" s="7">
        <f t="shared" si="371"/>
        <v>1.746268657</v>
      </c>
      <c r="R145" s="8">
        <f t="shared" ref="R145:S145" si="372">IF(((O145-J145)/J145)&gt;0,((O145-J145)/J145),0)</f>
        <v>0.2688596491</v>
      </c>
      <c r="S145" s="8">
        <f t="shared" si="372"/>
        <v>0</v>
      </c>
      <c r="U145" s="8">
        <f t="shared" si="373"/>
        <v>2.2</v>
      </c>
      <c r="V145" s="4" t="str">
        <f t="shared" si="374"/>
        <v>Blue Jays</v>
      </c>
      <c r="W145" s="1" t="s">
        <v>32</v>
      </c>
      <c r="X145" s="11">
        <f t="shared" si="375"/>
        <v>-1</v>
      </c>
      <c r="Z145" s="4">
        <f t="shared" si="354"/>
        <v>0</v>
      </c>
      <c r="AC145" s="20">
        <f t="shared" si="376"/>
        <v>0.6201272578</v>
      </c>
    </row>
    <row r="146">
      <c r="A146" s="5">
        <v>45511.0</v>
      </c>
      <c r="B146" s="1" t="s">
        <v>23</v>
      </c>
      <c r="C146" s="1" t="s">
        <v>37</v>
      </c>
      <c r="E146" s="1">
        <v>4.83</v>
      </c>
      <c r="F146" s="1">
        <v>5.0</v>
      </c>
      <c r="G146" s="1">
        <v>3.32</v>
      </c>
      <c r="H146" s="1">
        <v>2.0</v>
      </c>
      <c r="J146" s="6">
        <f t="shared" si="243"/>
        <v>1.6873706</v>
      </c>
      <c r="K146" s="7">
        <f t="shared" si="351"/>
        <v>2.454819277</v>
      </c>
      <c r="M146" s="1">
        <v>-110.0</v>
      </c>
      <c r="N146" s="1">
        <v>100.0</v>
      </c>
      <c r="O146" s="7">
        <f t="shared" ref="O146:P146" si="377">IF(M146&lt;0,1-(100/M146), 1+(M146/100))</f>
        <v>1.909090909</v>
      </c>
      <c r="P146" s="7">
        <f t="shared" si="377"/>
        <v>2</v>
      </c>
      <c r="R146" s="8">
        <f t="shared" ref="R146:S146" si="378">IF(((O146-J146)/J146)&gt;0,((O146-J146)/J146),0)</f>
        <v>0.1313998885</v>
      </c>
      <c r="S146" s="8">
        <f t="shared" si="378"/>
        <v>0</v>
      </c>
      <c r="U146" s="8">
        <f t="shared" si="373"/>
        <v>1.909090909</v>
      </c>
      <c r="V146" s="4" t="str">
        <f t="shared" si="374"/>
        <v>Cardinals</v>
      </c>
      <c r="W146" s="1" t="s">
        <v>27</v>
      </c>
      <c r="X146" s="11">
        <f t="shared" si="375"/>
        <v>0.9090909091</v>
      </c>
      <c r="Z146" s="4">
        <f t="shared" si="354"/>
        <v>1</v>
      </c>
      <c r="AC146" s="20">
        <f t="shared" si="376"/>
        <v>0.6475</v>
      </c>
    </row>
    <row r="147">
      <c r="A147" s="5">
        <v>45511.0</v>
      </c>
      <c r="B147" s="1" t="s">
        <v>41</v>
      </c>
      <c r="C147" s="1" t="s">
        <v>28</v>
      </c>
      <c r="E147" s="1">
        <v>4.81</v>
      </c>
      <c r="F147" s="1">
        <v>8.0</v>
      </c>
      <c r="G147" s="22">
        <v>4.2</v>
      </c>
      <c r="H147" s="1">
        <v>4.0</v>
      </c>
      <c r="J147" s="6">
        <f t="shared" si="243"/>
        <v>1.873180873</v>
      </c>
      <c r="K147" s="7">
        <f t="shared" si="351"/>
        <v>2.145238095</v>
      </c>
      <c r="M147" s="1">
        <v>-140.0</v>
      </c>
      <c r="N147" s="1">
        <v>125.0</v>
      </c>
      <c r="O147" s="7">
        <f t="shared" ref="O147:P147" si="379">IF(M147&lt;0,1-(100/M147), 1+(M147/100))</f>
        <v>1.714285714</v>
      </c>
      <c r="P147" s="7">
        <f t="shared" si="379"/>
        <v>2.25</v>
      </c>
      <c r="R147" s="8">
        <f t="shared" ref="R147:S147" si="380">IF(((O147-J147)/J147)&gt;0,((O147-J147)/J147),0)</f>
        <v>0</v>
      </c>
      <c r="S147" s="8">
        <f t="shared" si="380"/>
        <v>0.04883462819</v>
      </c>
      <c r="U147" s="8"/>
      <c r="V147" s="4"/>
      <c r="X147" s="11"/>
      <c r="Z147" s="4">
        <f t="shared" si="354"/>
        <v>1</v>
      </c>
      <c r="AC147" s="20">
        <f t="shared" si="376"/>
        <v>0.3867969876</v>
      </c>
    </row>
    <row r="148">
      <c r="A148" s="5">
        <v>45511.0</v>
      </c>
      <c r="B148" s="1" t="s">
        <v>35</v>
      </c>
      <c r="C148" s="1" t="s">
        <v>29</v>
      </c>
      <c r="E148" s="1">
        <v>4.67</v>
      </c>
      <c r="F148" s="1">
        <v>5.0</v>
      </c>
      <c r="G148" s="1">
        <v>4.64</v>
      </c>
      <c r="H148" s="1">
        <v>3.0</v>
      </c>
      <c r="J148" s="6">
        <f t="shared" si="243"/>
        <v>1.993576017</v>
      </c>
      <c r="K148" s="7">
        <f t="shared" si="351"/>
        <v>2.006465517</v>
      </c>
      <c r="M148" s="1">
        <v>-154.0</v>
      </c>
      <c r="N148" s="1">
        <v>140.0</v>
      </c>
      <c r="O148" s="7">
        <f t="shared" ref="O148:P148" si="381">IF(M148&lt;0,1-(100/M148), 1+(M148/100))</f>
        <v>1.649350649</v>
      </c>
      <c r="P148" s="7">
        <f t="shared" si="381"/>
        <v>2.4</v>
      </c>
      <c r="R148" s="8">
        <f t="shared" ref="R148:S148" si="382">IF(((O148-J148)/J148)&gt;0,((O148-J148)/J148),0)</f>
        <v>0</v>
      </c>
      <c r="S148" s="8">
        <f t="shared" si="382"/>
        <v>0.1961331901</v>
      </c>
      <c r="U148" s="8">
        <f>IFS(R148&gt;0.1,O148,S148&gt;0.1,P148)</f>
        <v>2.4</v>
      </c>
      <c r="V148" s="4" t="str">
        <f>IFS(R148&gt;0.1, B148,S148&gt;0.1, C148)</f>
        <v>Rockies</v>
      </c>
      <c r="W148" s="1" t="s">
        <v>32</v>
      </c>
      <c r="X148" s="11">
        <f>IFs(W148="Yes", IF(U148&lt;&gt;0,U148-1), W148="No", -1)</f>
        <v>-1</v>
      </c>
      <c r="Z148" s="4">
        <f t="shared" si="354"/>
        <v>1</v>
      </c>
      <c r="AC148" s="20">
        <f t="shared" si="376"/>
        <v>0.4350163194</v>
      </c>
    </row>
    <row r="149">
      <c r="A149" s="5">
        <v>45511.0</v>
      </c>
      <c r="B149" s="1" t="s">
        <v>33</v>
      </c>
      <c r="C149" s="1" t="s">
        <v>50</v>
      </c>
      <c r="E149" s="1">
        <v>3.81</v>
      </c>
      <c r="F149" s="1">
        <v>2.0</v>
      </c>
      <c r="G149" s="1">
        <v>3.73</v>
      </c>
      <c r="H149" s="1">
        <v>6.0</v>
      </c>
      <c r="J149" s="6">
        <f t="shared" si="243"/>
        <v>1.979002625</v>
      </c>
      <c r="K149" s="7">
        <f t="shared" si="351"/>
        <v>2.021447721</v>
      </c>
      <c r="M149" s="1">
        <v>-134.0</v>
      </c>
      <c r="N149" s="1">
        <v>116.0</v>
      </c>
      <c r="O149" s="7">
        <f t="shared" ref="O149:P149" si="383">IF(M149&lt;0,1-(100/M149), 1+(M149/100))</f>
        <v>1.746268657</v>
      </c>
      <c r="P149" s="7">
        <f t="shared" si="383"/>
        <v>2.16</v>
      </c>
      <c r="R149" s="8">
        <f t="shared" ref="R149:S149" si="384">IF(((O149-J149)/J149)&gt;0,((O149-J149)/J149),0)</f>
        <v>0</v>
      </c>
      <c r="S149" s="8">
        <f t="shared" si="384"/>
        <v>0.06854111406</v>
      </c>
      <c r="U149" s="8"/>
      <c r="V149" s="4"/>
      <c r="X149" s="11"/>
      <c r="Z149" s="4">
        <f t="shared" si="354"/>
        <v>0</v>
      </c>
      <c r="AC149" s="20">
        <f t="shared" si="376"/>
        <v>0.4835714286</v>
      </c>
    </row>
    <row r="150">
      <c r="A150" s="5">
        <v>45511.0</v>
      </c>
      <c r="B150" s="1" t="s">
        <v>43</v>
      </c>
      <c r="C150" s="1" t="s">
        <v>26</v>
      </c>
      <c r="E150" s="1">
        <v>5.33</v>
      </c>
      <c r="F150" s="1">
        <v>4.0</v>
      </c>
      <c r="G150" s="1">
        <v>5.01</v>
      </c>
      <c r="H150" s="1">
        <v>9.0</v>
      </c>
      <c r="J150" s="6">
        <f t="shared" si="243"/>
        <v>1.939962477</v>
      </c>
      <c r="K150" s="7">
        <f t="shared" si="351"/>
        <v>2.063872255</v>
      </c>
      <c r="M150" s="1">
        <v>-140.0</v>
      </c>
      <c r="N150" s="1">
        <v>120.0</v>
      </c>
      <c r="O150" s="7">
        <f t="shared" ref="O150:P150" si="385">IF(M150&lt;0,1-(100/M150), 1+(M150/100))</f>
        <v>1.714285714</v>
      </c>
      <c r="P150" s="7">
        <f t="shared" si="385"/>
        <v>2.2</v>
      </c>
      <c r="R150" s="8">
        <f t="shared" ref="R150:S150" si="386">IF(((O150-J150)/J150)&gt;0,((O150-J150)/J150),0)</f>
        <v>0</v>
      </c>
      <c r="S150" s="8">
        <f t="shared" si="386"/>
        <v>0.06595744681</v>
      </c>
      <c r="U150" s="8"/>
      <c r="V150" s="4"/>
      <c r="X150" s="11"/>
      <c r="Z150" s="4">
        <f t="shared" si="354"/>
        <v>0</v>
      </c>
      <c r="AC150" s="20">
        <f t="shared" si="376"/>
        <v>0.7547043011</v>
      </c>
    </row>
    <row r="151">
      <c r="A151" s="5"/>
      <c r="J151" s="6" t="str">
        <f t="shared" si="243"/>
        <v/>
      </c>
      <c r="K151" s="7"/>
      <c r="O151" s="7"/>
      <c r="P151" s="7"/>
      <c r="R151" s="8"/>
      <c r="S151" s="8"/>
      <c r="U151" s="8"/>
      <c r="V151" s="4"/>
      <c r="X151" s="11"/>
      <c r="Z151" s="4"/>
      <c r="AC151" s="20">
        <f t="shared" si="376"/>
        <v>0.58175</v>
      </c>
    </row>
    <row r="152">
      <c r="A152" s="5">
        <v>45512.0</v>
      </c>
      <c r="B152" s="1" t="s">
        <v>44</v>
      </c>
      <c r="C152" s="1" t="s">
        <v>46</v>
      </c>
      <c r="E152" s="1">
        <v>3.9</v>
      </c>
      <c r="F152" s="1">
        <v>9.0</v>
      </c>
      <c r="G152" s="1">
        <v>3.64</v>
      </c>
      <c r="H152" s="1">
        <v>5.0</v>
      </c>
      <c r="J152" s="6">
        <f t="shared" si="243"/>
        <v>1.933333333</v>
      </c>
      <c r="K152" s="7">
        <f t="shared" ref="K152:K160" si="389">1/(G152/SUM(E152,G152))</f>
        <v>2.071428571</v>
      </c>
      <c r="M152" s="1">
        <v>-120.0</v>
      </c>
      <c r="N152" s="1">
        <v>106.0</v>
      </c>
      <c r="O152" s="7">
        <f t="shared" ref="O152:P152" si="387">IF(M152&lt;0,1-(100/M152), 1+(M152/100))</f>
        <v>1.833333333</v>
      </c>
      <c r="P152" s="7">
        <f t="shared" si="387"/>
        <v>2.06</v>
      </c>
      <c r="R152" s="8">
        <f t="shared" ref="R152:S152" si="388">IF(((O152-J152)/J152)&gt;0,((O152-J152)/J152),0)</f>
        <v>0</v>
      </c>
      <c r="S152" s="8">
        <f t="shared" si="388"/>
        <v>0</v>
      </c>
      <c r="U152" s="8"/>
      <c r="V152" s="4"/>
      <c r="X152" s="11"/>
      <c r="Z152" s="4">
        <f t="shared" ref="Z152:Z160" si="392">IF((F152-H152)&gt;0,1,0)</f>
        <v>1</v>
      </c>
      <c r="AC152" s="20">
        <f t="shared" si="376"/>
        <v>0.922872039</v>
      </c>
    </row>
    <row r="153">
      <c r="A153" s="5">
        <v>45512.0</v>
      </c>
      <c r="B153" s="1" t="s">
        <v>20</v>
      </c>
      <c r="C153" s="1" t="s">
        <v>52</v>
      </c>
      <c r="E153" s="1">
        <v>4.66</v>
      </c>
      <c r="F153" s="1">
        <v>7.0</v>
      </c>
      <c r="G153" s="1">
        <v>4.5</v>
      </c>
      <c r="H153" s="1">
        <v>16.0</v>
      </c>
      <c r="J153" s="6">
        <f t="shared" si="243"/>
        <v>1.965665236</v>
      </c>
      <c r="K153" s="7">
        <f t="shared" si="389"/>
        <v>2.035555556</v>
      </c>
      <c r="M153" s="1">
        <v>-135.0</v>
      </c>
      <c r="N153" s="1">
        <v>124.0</v>
      </c>
      <c r="O153" s="7">
        <f t="shared" ref="O153:P153" si="390">IF(M153&lt;0,1-(100/M153), 1+(M153/100))</f>
        <v>1.740740741</v>
      </c>
      <c r="P153" s="7">
        <f t="shared" si="390"/>
        <v>2.24</v>
      </c>
      <c r="R153" s="8">
        <f t="shared" ref="R153:S153" si="391">IF(((O153-J153)/J153)&gt;0,((O153-J153)/J153),0)</f>
        <v>0</v>
      </c>
      <c r="S153" s="8">
        <f t="shared" si="391"/>
        <v>0.1004366812</v>
      </c>
      <c r="U153" s="8">
        <f t="shared" ref="U153:U154" si="395">IFS(R153&gt;0.1,O153,S153&gt;0.1,P153)</f>
        <v>2.24</v>
      </c>
      <c r="V153" s="4" t="str">
        <f t="shared" ref="V153:V154" si="396">IFS(R153&gt;0.1, B153,S153&gt;0.1, C153)</f>
        <v>Brewers</v>
      </c>
      <c r="W153" s="1" t="s">
        <v>27</v>
      </c>
      <c r="X153" s="11">
        <f t="shared" ref="X153:X154" si="397">IFs(W153="Yes", IF(U153&lt;&gt;0,U153-1), W153="No", -1)</f>
        <v>1.24</v>
      </c>
      <c r="Z153" s="4">
        <f t="shared" si="392"/>
        <v>0</v>
      </c>
      <c r="AC153" s="20">
        <f t="shared" si="376"/>
        <v>0.5740277778</v>
      </c>
    </row>
    <row r="154">
      <c r="A154" s="5">
        <v>45512.0</v>
      </c>
      <c r="B154" s="1" t="s">
        <v>45</v>
      </c>
      <c r="C154" s="1" t="s">
        <v>22</v>
      </c>
      <c r="E154" s="1">
        <v>6.07</v>
      </c>
      <c r="F154" s="1">
        <v>7.0</v>
      </c>
      <c r="G154" s="1">
        <v>3.81</v>
      </c>
      <c r="H154" s="1">
        <v>6.0</v>
      </c>
      <c r="J154" s="6">
        <f t="shared" si="243"/>
        <v>1.6276771</v>
      </c>
      <c r="K154" s="7">
        <f t="shared" si="389"/>
        <v>2.593175853</v>
      </c>
      <c r="M154" s="1">
        <v>-104.0</v>
      </c>
      <c r="N154" s="1">
        <v>-110.0</v>
      </c>
      <c r="O154" s="7">
        <f t="shared" ref="O154:P154" si="393">IF(M154&lt;0,1-(100/M154), 1+(M154/100))</f>
        <v>1.961538462</v>
      </c>
      <c r="P154" s="7">
        <f t="shared" si="393"/>
        <v>1.909090909</v>
      </c>
      <c r="R154" s="8">
        <f t="shared" ref="R154:S154" si="394">IF(((O154-J154)/J154)&gt;0,((O154-J154)/J154),0)</f>
        <v>0.2051152289</v>
      </c>
      <c r="S154" s="8">
        <f t="shared" si="394"/>
        <v>0</v>
      </c>
      <c r="U154" s="8">
        <f t="shared" si="395"/>
        <v>1.961538462</v>
      </c>
      <c r="V154" s="4" t="str">
        <f t="shared" si="396"/>
        <v>Padres</v>
      </c>
      <c r="W154" s="1" t="s">
        <v>27</v>
      </c>
      <c r="X154" s="11">
        <f t="shared" si="397"/>
        <v>0.9615384615</v>
      </c>
      <c r="Z154" s="4">
        <f t="shared" si="392"/>
        <v>1</v>
      </c>
      <c r="AC154" s="20"/>
    </row>
    <row r="155">
      <c r="A155" s="5">
        <v>45512.0</v>
      </c>
      <c r="B155" s="1" t="s">
        <v>35</v>
      </c>
      <c r="C155" s="1" t="s">
        <v>29</v>
      </c>
      <c r="E155" s="1">
        <v>6.17</v>
      </c>
      <c r="F155" s="1">
        <v>9.0</v>
      </c>
      <c r="G155" s="1">
        <v>5.07</v>
      </c>
      <c r="H155" s="1">
        <v>1.0</v>
      </c>
      <c r="J155" s="6">
        <f t="shared" si="243"/>
        <v>1.82171799</v>
      </c>
      <c r="K155" s="7">
        <f t="shared" si="389"/>
        <v>2.216962525</v>
      </c>
      <c r="M155" s="1">
        <v>-154.0</v>
      </c>
      <c r="N155" s="1">
        <v>136.0</v>
      </c>
      <c r="O155" s="7">
        <f t="shared" ref="O155:P155" si="398">IF(M155&lt;0,1-(100/M155), 1+(M155/100))</f>
        <v>1.649350649</v>
      </c>
      <c r="P155" s="7">
        <f t="shared" si="398"/>
        <v>2.36</v>
      </c>
      <c r="R155" s="8">
        <f t="shared" ref="R155:S155" si="399">IF(((O155-J155)/J155)&gt;0,((O155-J155)/J155),0)</f>
        <v>0</v>
      </c>
      <c r="S155" s="8">
        <f t="shared" si="399"/>
        <v>0.06451957295</v>
      </c>
      <c r="U155" s="8"/>
      <c r="V155" s="4"/>
      <c r="X155" s="11"/>
      <c r="Z155" s="4">
        <f t="shared" si="392"/>
        <v>1</v>
      </c>
      <c r="AC155" s="20">
        <f t="shared" ref="AC155:AC159" si="402">(MIN(E81,F81)/MAX(E81,F81) + MIN(G81,H81)/MAX(G81,H81))/2</f>
        <v>0.219</v>
      </c>
    </row>
    <row r="156">
      <c r="A156" s="5">
        <v>45512.0</v>
      </c>
      <c r="B156" s="1" t="s">
        <v>21</v>
      </c>
      <c r="C156" s="1" t="s">
        <v>48</v>
      </c>
      <c r="E156" s="1">
        <v>4.58</v>
      </c>
      <c r="F156" s="1">
        <v>10.0</v>
      </c>
      <c r="G156" s="1">
        <v>3.78</v>
      </c>
      <c r="H156" s="1">
        <v>4.0</v>
      </c>
      <c r="J156" s="6">
        <f t="shared" si="243"/>
        <v>1.825327511</v>
      </c>
      <c r="K156" s="7">
        <f t="shared" si="389"/>
        <v>2.211640212</v>
      </c>
      <c r="M156" s="1">
        <v>-175.0</v>
      </c>
      <c r="N156" s="1">
        <v>150.0</v>
      </c>
      <c r="O156" s="7">
        <f t="shared" ref="O156:P156" si="400">IF(M156&lt;0,1-(100/M156), 1+(M156/100))</f>
        <v>1.571428571</v>
      </c>
      <c r="P156" s="7">
        <f t="shared" si="400"/>
        <v>2.5</v>
      </c>
      <c r="R156" s="8">
        <f t="shared" ref="R156:S156" si="401">IF(((O156-J156)/J156)&gt;0,((O156-J156)/J156),0)</f>
        <v>0</v>
      </c>
      <c r="S156" s="8">
        <f t="shared" si="401"/>
        <v>0.1303827751</v>
      </c>
      <c r="U156" s="8">
        <f>IFS(R156&gt;0.1,O156,S156&gt;0.1,P156)</f>
        <v>2.5</v>
      </c>
      <c r="V156" s="4" t="str">
        <f>IFS(R156&gt;0.1, B156,S156&gt;0.1, C156)</f>
        <v>Marlins</v>
      </c>
      <c r="W156" s="1" t="s">
        <v>32</v>
      </c>
      <c r="X156" s="11">
        <f>IFs(W156="Yes", IF(U156&lt;&gt;0,U156-1), W156="No", -1)</f>
        <v>-1</v>
      </c>
      <c r="Z156" s="4">
        <f t="shared" si="392"/>
        <v>1</v>
      </c>
      <c r="AC156" s="20">
        <f t="shared" si="402"/>
        <v>0.5152252252</v>
      </c>
    </row>
    <row r="157">
      <c r="A157" s="5">
        <v>45512.0</v>
      </c>
      <c r="B157" s="1" t="s">
        <v>36</v>
      </c>
      <c r="C157" s="1" t="s">
        <v>34</v>
      </c>
      <c r="E157" s="1">
        <v>8.5</v>
      </c>
      <c r="F157" s="1">
        <v>4.0</v>
      </c>
      <c r="G157" s="1">
        <v>3.57</v>
      </c>
      <c r="H157" s="1">
        <v>9.0</v>
      </c>
      <c r="J157" s="6">
        <f t="shared" si="243"/>
        <v>1.42</v>
      </c>
      <c r="K157" s="7">
        <f t="shared" si="389"/>
        <v>3.380952381</v>
      </c>
      <c r="M157" s="1">
        <v>-240.0</v>
      </c>
      <c r="N157" s="1">
        <v>220.0</v>
      </c>
      <c r="O157" s="7">
        <f t="shared" ref="O157:P157" si="403">IF(M157&lt;0,1-(100/M157), 1+(M157/100))</f>
        <v>1.416666667</v>
      </c>
      <c r="P157" s="7">
        <f t="shared" si="403"/>
        <v>3.2</v>
      </c>
      <c r="R157" s="8">
        <f t="shared" ref="R157:S157" si="404">IF(((O157-J157)/J157)&gt;0,((O157-J157)/J157),0)</f>
        <v>0</v>
      </c>
      <c r="S157" s="8">
        <f t="shared" si="404"/>
        <v>0</v>
      </c>
      <c r="U157" s="8"/>
      <c r="V157" s="4"/>
      <c r="X157" s="11"/>
      <c r="Z157" s="4">
        <f t="shared" si="392"/>
        <v>0</v>
      </c>
      <c r="AC157" s="20">
        <f t="shared" si="402"/>
        <v>0.7585714286</v>
      </c>
    </row>
    <row r="158">
      <c r="A158" s="5">
        <v>45512.0</v>
      </c>
      <c r="B158" s="1" t="s">
        <v>38</v>
      </c>
      <c r="C158" s="1" t="s">
        <v>47</v>
      </c>
      <c r="E158" s="1">
        <v>4.98</v>
      </c>
      <c r="F158" s="1">
        <v>7.0</v>
      </c>
      <c r="G158" s="1">
        <v>3.47</v>
      </c>
      <c r="H158" s="1">
        <v>6.0</v>
      </c>
      <c r="J158" s="6">
        <f t="shared" si="243"/>
        <v>1.696787149</v>
      </c>
      <c r="K158" s="7">
        <f t="shared" si="389"/>
        <v>2.435158501</v>
      </c>
      <c r="M158" s="1">
        <v>100.0</v>
      </c>
      <c r="N158" s="1">
        <v>-113.0</v>
      </c>
      <c r="O158" s="7">
        <f t="shared" ref="O158:P158" si="405">IF(M158&lt;0,1-(100/M158), 1+(M158/100))</f>
        <v>2</v>
      </c>
      <c r="P158" s="7">
        <f t="shared" si="405"/>
        <v>1.884955752</v>
      </c>
      <c r="R158" s="8">
        <f t="shared" ref="R158:S158" si="406">IF(((O158-J158)/J158)&gt;0,((O158-J158)/J158),0)</f>
        <v>0.1786982249</v>
      </c>
      <c r="S158" s="8">
        <f t="shared" si="406"/>
        <v>0</v>
      </c>
      <c r="U158" s="8">
        <f t="shared" ref="U158:U159" si="409">IFS(R158&gt;0.1,O158,S158&gt;0.1,P158)</f>
        <v>2</v>
      </c>
      <c r="V158" s="4" t="str">
        <f t="shared" ref="V158:V159" si="410">IFS(R158&gt;0.1, B158,S158&gt;0.1, C158)</f>
        <v>Blue Jays</v>
      </c>
      <c r="W158" s="1" t="s">
        <v>27</v>
      </c>
      <c r="X158" s="11">
        <f t="shared" ref="X158:X159" si="411">IFs(W158="Yes", IF(U158&lt;&gt;0,U158-1), W158="No", -1)</f>
        <v>1</v>
      </c>
      <c r="Z158" s="4">
        <f t="shared" si="392"/>
        <v>1</v>
      </c>
      <c r="AC158" s="20">
        <f t="shared" si="402"/>
        <v>0.6615958451</v>
      </c>
    </row>
    <row r="159">
      <c r="A159" s="5">
        <v>45512.0</v>
      </c>
      <c r="B159" s="1" t="s">
        <v>37</v>
      </c>
      <c r="C159" s="1" t="s">
        <v>23</v>
      </c>
      <c r="E159" s="1">
        <v>5.8</v>
      </c>
      <c r="F159" s="1">
        <v>6.0</v>
      </c>
      <c r="G159" s="1">
        <v>4.53</v>
      </c>
      <c r="H159" s="1">
        <v>4.0</v>
      </c>
      <c r="J159" s="6">
        <f t="shared" si="243"/>
        <v>1.781034483</v>
      </c>
      <c r="K159" s="7">
        <f t="shared" si="389"/>
        <v>2.280353201</v>
      </c>
      <c r="M159" s="1">
        <v>112.0</v>
      </c>
      <c r="N159" s="1">
        <v>-125.0</v>
      </c>
      <c r="O159" s="7">
        <f t="shared" ref="O159:P159" si="407">IF(M159&lt;0,1-(100/M159), 1+(M159/100))</f>
        <v>2.12</v>
      </c>
      <c r="P159" s="7">
        <f t="shared" si="407"/>
        <v>1.8</v>
      </c>
      <c r="R159" s="8">
        <f t="shared" ref="R159:S159" si="408">IF(((O159-J159)/J159)&gt;0,((O159-J159)/J159),0)</f>
        <v>0.1903194579</v>
      </c>
      <c r="S159" s="8">
        <f t="shared" si="408"/>
        <v>0</v>
      </c>
      <c r="U159" s="8">
        <f t="shared" si="409"/>
        <v>2.12</v>
      </c>
      <c r="V159" s="4" t="str">
        <f t="shared" si="410"/>
        <v>Rays</v>
      </c>
      <c r="W159" s="1" t="s">
        <v>27</v>
      </c>
      <c r="X159" s="11">
        <f t="shared" si="411"/>
        <v>1.12</v>
      </c>
      <c r="Z159" s="4">
        <f t="shared" si="392"/>
        <v>1</v>
      </c>
      <c r="AC159" s="20">
        <f t="shared" si="402"/>
        <v>0.1020408163</v>
      </c>
    </row>
    <row r="160">
      <c r="A160" s="5">
        <v>45512.0</v>
      </c>
      <c r="B160" s="1" t="s">
        <v>42</v>
      </c>
      <c r="C160" s="1" t="s">
        <v>26</v>
      </c>
      <c r="E160" s="1">
        <v>6.93</v>
      </c>
      <c r="F160" s="1">
        <v>4.0</v>
      </c>
      <c r="G160" s="1">
        <v>5.61</v>
      </c>
      <c r="H160" s="1">
        <v>6.0</v>
      </c>
      <c r="J160" s="6">
        <f t="shared" si="243"/>
        <v>1.80952381</v>
      </c>
      <c r="K160" s="7">
        <f t="shared" si="389"/>
        <v>2.235294118</v>
      </c>
      <c r="M160" s="1">
        <v>-103.0</v>
      </c>
      <c r="N160" s="1">
        <v>-105.0</v>
      </c>
      <c r="O160" s="7">
        <f t="shared" ref="O160:P160" si="412">IF(M160&lt;0,1-(100/M160), 1+(M160/100))</f>
        <v>1.970873786</v>
      </c>
      <c r="P160" s="7">
        <f t="shared" si="412"/>
        <v>1.952380952</v>
      </c>
      <c r="R160" s="8">
        <f t="shared" ref="R160:S160" si="413">IF(((O160-J160)/J160)&gt;0,((O160-J160)/J160),0)</f>
        <v>0.08916709249</v>
      </c>
      <c r="S160" s="8">
        <f t="shared" si="413"/>
        <v>0</v>
      </c>
      <c r="U160" s="8"/>
      <c r="V160" s="4"/>
      <c r="Z160" s="4">
        <f t="shared" si="392"/>
        <v>0</v>
      </c>
      <c r="AC160" s="20">
        <f t="shared" ref="AC160:AC165" si="414">(MIN(E87,F87)/MAX(E87,F87) + MIN(G87,H87)/MAX(G87,H87))/2</f>
        <v>0.3643340164</v>
      </c>
    </row>
    <row r="161">
      <c r="J161" s="6" t="str">
        <f t="shared" si="243"/>
        <v/>
      </c>
      <c r="K161" s="7"/>
      <c r="O161" s="7"/>
      <c r="P161" s="7"/>
      <c r="R161" s="8"/>
      <c r="S161" s="8"/>
      <c r="U161" s="8"/>
      <c r="V161" s="4"/>
      <c r="Z161" s="4"/>
      <c r="AC161" s="20">
        <f t="shared" si="414"/>
        <v>0.564344894</v>
      </c>
    </row>
    <row r="162">
      <c r="A162" s="5">
        <v>45513.0</v>
      </c>
      <c r="B162" s="1" t="s">
        <v>25</v>
      </c>
      <c r="C162" s="1" t="s">
        <v>49</v>
      </c>
      <c r="E162" s="1">
        <v>5.92</v>
      </c>
      <c r="F162" s="1">
        <v>4.0</v>
      </c>
      <c r="G162" s="1">
        <v>4.34</v>
      </c>
      <c r="H162" s="1">
        <v>2.0</v>
      </c>
      <c r="J162" s="6">
        <f t="shared" si="243"/>
        <v>1.733108108</v>
      </c>
      <c r="K162" s="7">
        <f t="shared" ref="K162:K174" si="417">1/(G162/SUM(E162,G162))</f>
        <v>2.3640553</v>
      </c>
      <c r="M162" s="1">
        <v>-160.0</v>
      </c>
      <c r="N162" s="1">
        <v>140.0</v>
      </c>
      <c r="O162" s="7">
        <f t="shared" ref="O162:P162" si="415">IF(M162&lt;0,1-(100/M162), 1+(M162/100))</f>
        <v>1.625</v>
      </c>
      <c r="P162" s="7">
        <f t="shared" si="415"/>
        <v>2.4</v>
      </c>
      <c r="R162" s="8">
        <f t="shared" ref="R162:S162" si="416">IF(((O162-J162)/J162)&gt;0,((O162-J162)/J162),0)</f>
        <v>0</v>
      </c>
      <c r="S162" s="8">
        <f t="shared" si="416"/>
        <v>0.01520467836</v>
      </c>
      <c r="U162" s="8"/>
      <c r="V162" s="4"/>
      <c r="Z162" s="4">
        <f t="shared" ref="Z162:Z174" si="420">IF((F162-H162)&gt;0,1,0)</f>
        <v>1</v>
      </c>
      <c r="AC162" s="20">
        <f t="shared" si="414"/>
        <v>0.880543826</v>
      </c>
    </row>
    <row r="163">
      <c r="A163" s="5">
        <v>45513.0</v>
      </c>
      <c r="B163" s="1" t="s">
        <v>46</v>
      </c>
      <c r="C163" s="1" t="s">
        <v>34</v>
      </c>
      <c r="E163" s="1">
        <v>3.95</v>
      </c>
      <c r="F163" s="1">
        <v>3.0</v>
      </c>
      <c r="G163" s="1">
        <v>3.46</v>
      </c>
      <c r="H163" s="1">
        <v>2.0</v>
      </c>
      <c r="J163" s="6">
        <f t="shared" si="243"/>
        <v>1.875949367</v>
      </c>
      <c r="K163" s="7">
        <f t="shared" si="417"/>
        <v>2.141618497</v>
      </c>
      <c r="M163" s="1">
        <v>-109.0</v>
      </c>
      <c r="N163" s="1">
        <v>-104.0</v>
      </c>
      <c r="O163" s="7">
        <f t="shared" ref="O163:P163" si="418">IF(M163&lt;0,1-(100/M163), 1+(M163/100))</f>
        <v>1.917431193</v>
      </c>
      <c r="P163" s="7">
        <f t="shared" si="418"/>
        <v>1.961538462</v>
      </c>
      <c r="R163" s="8">
        <f t="shared" ref="R163:S163" si="419">IF(((O163-J163)/J163)&gt;0,((O163-J163)/J163),0)</f>
        <v>0.02211244413</v>
      </c>
      <c r="S163" s="8">
        <f t="shared" si="419"/>
        <v>0</v>
      </c>
      <c r="U163" s="8"/>
      <c r="V163" s="4"/>
      <c r="Z163" s="4">
        <f t="shared" si="420"/>
        <v>1</v>
      </c>
      <c r="AC163" s="20">
        <f t="shared" si="414"/>
        <v>0.4953571429</v>
      </c>
    </row>
    <row r="164">
      <c r="A164" s="5">
        <v>45513.0</v>
      </c>
      <c r="B164" s="1" t="s">
        <v>47</v>
      </c>
      <c r="C164" s="1" t="s">
        <v>37</v>
      </c>
      <c r="E164" s="1">
        <v>6.69</v>
      </c>
      <c r="F164" s="1">
        <v>4.0</v>
      </c>
      <c r="G164" s="1">
        <v>4.03</v>
      </c>
      <c r="H164" s="1">
        <v>1.0</v>
      </c>
      <c r="J164" s="6">
        <f t="shared" si="243"/>
        <v>1.602391629</v>
      </c>
      <c r="K164" s="7">
        <f t="shared" si="417"/>
        <v>2.660049628</v>
      </c>
      <c r="M164" s="1">
        <v>-134.0</v>
      </c>
      <c r="N164" s="1">
        <v>120.0</v>
      </c>
      <c r="O164" s="7">
        <f t="shared" ref="O164:P164" si="421">IF(M164&lt;0,1-(100/M164), 1+(M164/100))</f>
        <v>1.746268657</v>
      </c>
      <c r="P164" s="7">
        <f t="shared" si="421"/>
        <v>2.2</v>
      </c>
      <c r="R164" s="8">
        <f t="shared" ref="R164:S164" si="422">IF(((O164-J164)/J164)&gt;0,((O164-J164)/J164),0)</f>
        <v>0.08978892849</v>
      </c>
      <c r="S164" s="8">
        <f t="shared" si="422"/>
        <v>0</v>
      </c>
      <c r="U164" s="8"/>
      <c r="V164" s="4"/>
      <c r="Z164" s="4">
        <f t="shared" si="420"/>
        <v>1</v>
      </c>
      <c r="AC164" s="20">
        <f t="shared" si="414"/>
        <v>0.9061680532</v>
      </c>
    </row>
    <row r="165">
      <c r="A165" s="5">
        <v>45513.0</v>
      </c>
      <c r="B165" s="1" t="s">
        <v>38</v>
      </c>
      <c r="C165" s="1" t="s">
        <v>31</v>
      </c>
      <c r="E165" s="1">
        <v>4.67</v>
      </c>
      <c r="F165" s="1">
        <v>3.0</v>
      </c>
      <c r="G165" s="1">
        <v>3.97</v>
      </c>
      <c r="H165" s="1">
        <v>1.0</v>
      </c>
      <c r="J165" s="6">
        <f t="shared" si="243"/>
        <v>1.850107066</v>
      </c>
      <c r="K165" s="7">
        <f t="shared" si="417"/>
        <v>2.176322418</v>
      </c>
      <c r="M165" s="1">
        <v>-154.0</v>
      </c>
      <c r="N165" s="1">
        <v>136.0</v>
      </c>
      <c r="O165" s="7">
        <f t="shared" ref="O165:P165" si="423">IF(M165&lt;0,1-(100/M165), 1+(M165/100))</f>
        <v>1.649350649</v>
      </c>
      <c r="P165" s="7">
        <f t="shared" si="423"/>
        <v>2.36</v>
      </c>
      <c r="R165" s="8">
        <f t="shared" ref="R165:S165" si="424">IF(((O165-J165)/J165)&gt;0,((O165-J165)/J165),0)</f>
        <v>0</v>
      </c>
      <c r="S165" s="8">
        <f t="shared" si="424"/>
        <v>0.08439814815</v>
      </c>
      <c r="U165" s="8"/>
      <c r="V165" s="4"/>
      <c r="Z165" s="4">
        <f t="shared" si="420"/>
        <v>1</v>
      </c>
      <c r="AC165" s="20">
        <f t="shared" si="414"/>
        <v>0.1697058824</v>
      </c>
    </row>
    <row r="166">
      <c r="A166" s="5">
        <v>45513.0</v>
      </c>
      <c r="B166" s="1" t="s">
        <v>45</v>
      </c>
      <c r="C166" s="1" t="s">
        <v>48</v>
      </c>
      <c r="E166" s="1">
        <v>6.22</v>
      </c>
      <c r="F166" s="1">
        <v>3.0</v>
      </c>
      <c r="G166" s="1">
        <v>3.5</v>
      </c>
      <c r="H166" s="1">
        <v>2.0</v>
      </c>
      <c r="J166" s="6">
        <f t="shared" si="243"/>
        <v>1.562700965</v>
      </c>
      <c r="K166" s="7">
        <f t="shared" si="417"/>
        <v>2.777142857</v>
      </c>
      <c r="M166" s="1">
        <v>-125.0</v>
      </c>
      <c r="N166" s="1">
        <v>118.0</v>
      </c>
      <c r="O166" s="7">
        <f t="shared" ref="O166:P166" si="425">IF(M166&lt;0,1-(100/M166), 1+(M166/100))</f>
        <v>1.8</v>
      </c>
      <c r="P166" s="7">
        <f t="shared" si="425"/>
        <v>2.18</v>
      </c>
      <c r="R166" s="8">
        <f t="shared" ref="R166:S166" si="426">IF(((O166-J166)/J166)&gt;0,((O166-J166)/J166),0)</f>
        <v>0.1518518519</v>
      </c>
      <c r="S166" s="8">
        <f t="shared" si="426"/>
        <v>0</v>
      </c>
      <c r="U166" s="8">
        <f>IFS(R166&gt;0.1,O166,S166&gt;0.1,P166)</f>
        <v>1.8</v>
      </c>
      <c r="V166" s="4" t="str">
        <f>IFS(R166&gt;0.1, B166,S166&gt;0.1, C166)</f>
        <v>Padres</v>
      </c>
      <c r="W166" s="1" t="s">
        <v>27</v>
      </c>
      <c r="X166" s="11">
        <f>IFs(W166="Yes", IF(U166&lt;&gt;0,U166-1), W166="No", -1)</f>
        <v>0.8</v>
      </c>
      <c r="Z166" s="4">
        <f t="shared" si="420"/>
        <v>1</v>
      </c>
      <c r="AC166" s="20"/>
    </row>
    <row r="167">
      <c r="A167" s="5">
        <v>45513.0</v>
      </c>
      <c r="B167" s="1" t="s">
        <v>28</v>
      </c>
      <c r="C167" s="1" t="s">
        <v>30</v>
      </c>
      <c r="E167" s="1">
        <v>6.21</v>
      </c>
      <c r="F167" s="1">
        <v>4.0</v>
      </c>
      <c r="G167" s="1">
        <v>3.88</v>
      </c>
      <c r="H167" s="1">
        <v>8.0</v>
      </c>
      <c r="J167" s="6">
        <f t="shared" si="243"/>
        <v>1.624798712</v>
      </c>
      <c r="K167" s="7">
        <f t="shared" si="417"/>
        <v>2.600515464</v>
      </c>
      <c r="M167" s="1">
        <v>-134.0</v>
      </c>
      <c r="N167" s="1">
        <v>116.0</v>
      </c>
      <c r="O167" s="7">
        <f t="shared" ref="O167:P167" si="427">IF(M167&lt;0,1-(100/M167), 1+(M167/100))</f>
        <v>1.746268657</v>
      </c>
      <c r="P167" s="7">
        <f t="shared" si="427"/>
        <v>2.16</v>
      </c>
      <c r="R167" s="8">
        <f t="shared" ref="R167:S167" si="428">IF(((O167-J167)/J167)&gt;0,((O167-J167)/J167),0)</f>
        <v>0.07475999586</v>
      </c>
      <c r="S167" s="8">
        <f t="shared" si="428"/>
        <v>0</v>
      </c>
      <c r="U167" s="8"/>
      <c r="V167" s="4"/>
      <c r="Z167" s="4">
        <f t="shared" si="420"/>
        <v>0</v>
      </c>
      <c r="AC167" s="20">
        <f t="shared" ref="AC167:AC174" si="431">(MIN(E94,F94)/MAX(E94,F94) + MIN(G94,H94)/MAX(G94,H94))/2</f>
        <v>0.4959468822</v>
      </c>
    </row>
    <row r="168">
      <c r="A168" s="5">
        <v>45513.0</v>
      </c>
      <c r="B168" s="1" t="s">
        <v>52</v>
      </c>
      <c r="C168" s="1" t="s">
        <v>21</v>
      </c>
      <c r="E168" s="1">
        <v>5.21</v>
      </c>
      <c r="F168" s="1">
        <v>8.0</v>
      </c>
      <c r="G168" s="1">
        <v>4.49</v>
      </c>
      <c r="H168" s="1">
        <v>3.0</v>
      </c>
      <c r="J168" s="6">
        <f t="shared" si="243"/>
        <v>1.861804223</v>
      </c>
      <c r="K168" s="7">
        <f t="shared" si="417"/>
        <v>2.160356347</v>
      </c>
      <c r="M168" s="1">
        <v>-140.0</v>
      </c>
      <c r="N168" s="1">
        <v>120.0</v>
      </c>
      <c r="O168" s="7">
        <f t="shared" ref="O168:P168" si="429">IF(M168&lt;0,1-(100/M168), 1+(M168/100))</f>
        <v>1.714285714</v>
      </c>
      <c r="P168" s="7">
        <f t="shared" si="429"/>
        <v>2.2</v>
      </c>
      <c r="R168" s="8">
        <f t="shared" ref="R168:S168" si="430">IF(((O168-J168)/J168)&gt;0,((O168-J168)/J168),0)</f>
        <v>0</v>
      </c>
      <c r="S168" s="8">
        <f t="shared" si="430"/>
        <v>0.01835051546</v>
      </c>
      <c r="U168" s="8"/>
      <c r="V168" s="4"/>
      <c r="Z168" s="4">
        <f t="shared" si="420"/>
        <v>1</v>
      </c>
      <c r="AC168" s="20">
        <f t="shared" si="431"/>
        <v>0.8752615012</v>
      </c>
    </row>
    <row r="169">
      <c r="A169" s="5">
        <v>45513.0</v>
      </c>
      <c r="B169" s="1" t="s">
        <v>41</v>
      </c>
      <c r="C169" s="1" t="s">
        <v>23</v>
      </c>
      <c r="E169" s="1">
        <v>4.34</v>
      </c>
      <c r="F169" s="1">
        <v>5.0</v>
      </c>
      <c r="G169" s="1">
        <v>3.82</v>
      </c>
      <c r="H169" s="1">
        <v>8.0</v>
      </c>
      <c r="J169" s="6">
        <f t="shared" si="243"/>
        <v>1.880184332</v>
      </c>
      <c r="K169" s="7">
        <f t="shared" si="417"/>
        <v>2.136125654</v>
      </c>
      <c r="M169" s="1">
        <v>-118.0</v>
      </c>
      <c r="N169" s="1">
        <v>104.0</v>
      </c>
      <c r="O169" s="7">
        <f t="shared" ref="O169:P169" si="432">IF(M169&lt;0,1-(100/M169), 1+(M169/100))</f>
        <v>1.847457627</v>
      </c>
      <c r="P169" s="7">
        <f t="shared" si="432"/>
        <v>2.04</v>
      </c>
      <c r="R169" s="8">
        <f t="shared" ref="R169:S169" si="433">IF(((O169-J169)/J169)&gt;0,((O169-J169)/J169),0)</f>
        <v>0</v>
      </c>
      <c r="S169" s="8">
        <f t="shared" si="433"/>
        <v>0</v>
      </c>
      <c r="U169" s="8"/>
      <c r="V169" s="4"/>
      <c r="Z169" s="4">
        <f t="shared" si="420"/>
        <v>0</v>
      </c>
      <c r="AC169" s="20">
        <f t="shared" si="431"/>
        <v>0.8595</v>
      </c>
    </row>
    <row r="170">
      <c r="A170" s="5">
        <v>45513.0</v>
      </c>
      <c r="B170" s="1" t="s">
        <v>51</v>
      </c>
      <c r="C170" s="1" t="s">
        <v>40</v>
      </c>
      <c r="E170" s="1">
        <v>5.13</v>
      </c>
      <c r="F170" s="1">
        <v>7.0</v>
      </c>
      <c r="G170" s="1">
        <v>3.93</v>
      </c>
      <c r="H170" s="1">
        <v>6.0</v>
      </c>
      <c r="J170" s="6">
        <f t="shared" si="243"/>
        <v>1.766081871</v>
      </c>
      <c r="K170" s="7">
        <f t="shared" si="417"/>
        <v>2.305343511</v>
      </c>
      <c r="M170" s="1">
        <v>-145.0</v>
      </c>
      <c r="N170" s="1">
        <v>128.0</v>
      </c>
      <c r="O170" s="7">
        <f t="shared" ref="O170:P170" si="434">IF(M170&lt;0,1-(100/M170), 1+(M170/100))</f>
        <v>1.689655172</v>
      </c>
      <c r="P170" s="7">
        <f t="shared" si="434"/>
        <v>2.28</v>
      </c>
      <c r="R170" s="8">
        <f t="shared" ref="R170:S170" si="435">IF(((O170-J170)/J170)&gt;0,((O170-J170)/J170),0)</f>
        <v>0</v>
      </c>
      <c r="S170" s="8">
        <f t="shared" si="435"/>
        <v>0</v>
      </c>
      <c r="U170" s="8"/>
      <c r="V170" s="4"/>
      <c r="Z170" s="4">
        <f t="shared" si="420"/>
        <v>1</v>
      </c>
      <c r="AC170" s="20">
        <f t="shared" si="431"/>
        <v>0.5205482456</v>
      </c>
    </row>
    <row r="171">
      <c r="A171" s="5">
        <v>45513.0</v>
      </c>
      <c r="B171" s="1" t="s">
        <v>20</v>
      </c>
      <c r="C171" s="1" t="s">
        <v>29</v>
      </c>
      <c r="E171" s="1">
        <v>5.9</v>
      </c>
      <c r="F171" s="1">
        <v>5.0</v>
      </c>
      <c r="G171" s="1">
        <v>3.98</v>
      </c>
      <c r="H171" s="1">
        <v>6.0</v>
      </c>
      <c r="J171" s="6">
        <f t="shared" si="243"/>
        <v>1.674576271</v>
      </c>
      <c r="K171" s="7">
        <f t="shared" si="417"/>
        <v>2.48241206</v>
      </c>
      <c r="M171" s="1">
        <v>-160.0</v>
      </c>
      <c r="N171" s="1">
        <v>140.0</v>
      </c>
      <c r="O171" s="7">
        <f t="shared" ref="O171:P171" si="436">IF(M171&lt;0,1-(100/M171), 1+(M171/100))</f>
        <v>1.625</v>
      </c>
      <c r="P171" s="7">
        <f t="shared" si="436"/>
        <v>2.4</v>
      </c>
      <c r="R171" s="8">
        <f t="shared" ref="R171:S171" si="437">IF(((O171-J171)/J171)&gt;0,((O171-J171)/J171),0)</f>
        <v>0</v>
      </c>
      <c r="S171" s="8">
        <f t="shared" si="437"/>
        <v>0</v>
      </c>
      <c r="U171" s="8"/>
      <c r="V171" s="4"/>
      <c r="Z171" s="4">
        <f t="shared" si="420"/>
        <v>0</v>
      </c>
      <c r="AC171" s="20">
        <f t="shared" si="431"/>
        <v>0.554033579</v>
      </c>
    </row>
    <row r="172">
      <c r="A172" s="5">
        <v>45513.0</v>
      </c>
      <c r="B172" s="1" t="s">
        <v>26</v>
      </c>
      <c r="C172" s="1" t="s">
        <v>42</v>
      </c>
      <c r="E172" s="1">
        <v>5.79</v>
      </c>
      <c r="F172" s="1">
        <v>2.0</v>
      </c>
      <c r="G172" s="1">
        <v>4.01</v>
      </c>
      <c r="H172" s="1">
        <v>3.0</v>
      </c>
      <c r="J172" s="6">
        <f t="shared" si="243"/>
        <v>1.692573402</v>
      </c>
      <c r="K172" s="7">
        <f t="shared" si="417"/>
        <v>2.443890274</v>
      </c>
      <c r="M172" s="1">
        <v>-125.0</v>
      </c>
      <c r="N172" s="1">
        <v>120.0</v>
      </c>
      <c r="O172" s="7">
        <f t="shared" ref="O172:P172" si="438">IF(M172&lt;0,1-(100/M172), 1+(M172/100))</f>
        <v>1.8</v>
      </c>
      <c r="P172" s="7">
        <f t="shared" si="438"/>
        <v>2.2</v>
      </c>
      <c r="R172" s="8">
        <f t="shared" ref="R172:S172" si="439">IF(((O172-J172)/J172)&gt;0,((O172-J172)/J172),0)</f>
        <v>0.06346938776</v>
      </c>
      <c r="S172" s="8">
        <f t="shared" si="439"/>
        <v>0</v>
      </c>
      <c r="U172" s="8"/>
      <c r="V172" s="4"/>
      <c r="Z172" s="4">
        <f t="shared" si="420"/>
        <v>0</v>
      </c>
      <c r="AC172" s="20">
        <f t="shared" si="431"/>
        <v>0.6090964912</v>
      </c>
    </row>
    <row r="173">
      <c r="A173" s="5">
        <v>45513.0</v>
      </c>
      <c r="B173" s="1" t="s">
        <v>35</v>
      </c>
      <c r="C173" s="1" t="s">
        <v>33</v>
      </c>
      <c r="E173" s="1">
        <v>5.83</v>
      </c>
      <c r="F173" s="1">
        <v>0.0</v>
      </c>
      <c r="G173" s="1">
        <v>3.16</v>
      </c>
      <c r="H173" s="1">
        <v>6.0</v>
      </c>
      <c r="J173" s="6">
        <f t="shared" si="243"/>
        <v>1.542024014</v>
      </c>
      <c r="K173" s="7">
        <f t="shared" si="417"/>
        <v>2.844936709</v>
      </c>
      <c r="M173" s="1">
        <v>115.0</v>
      </c>
      <c r="N173" s="1">
        <v>-126.0</v>
      </c>
      <c r="O173" s="7">
        <f t="shared" ref="O173:P173" si="440">IF(M173&lt;0,1-(100/M173), 1+(M173/100))</f>
        <v>2.15</v>
      </c>
      <c r="P173" s="7">
        <f t="shared" si="440"/>
        <v>1.793650794</v>
      </c>
      <c r="R173" s="8">
        <f t="shared" ref="R173:S173" si="441">IF(((O173-J173)/J173)&gt;0,((O173-J173)/J173),0)</f>
        <v>0.3942714127</v>
      </c>
      <c r="S173" s="8">
        <f t="shared" si="441"/>
        <v>0</v>
      </c>
      <c r="U173" s="8">
        <f t="shared" ref="U173:U174" si="444">IFS(R173&gt;0.1,O173,S173&gt;0.1,P173)</f>
        <v>2.15</v>
      </c>
      <c r="V173" s="4" t="str">
        <f t="shared" ref="V173:V174" si="445">IFS(R173&gt;0.1, B173,S173&gt;0.1, C173)</f>
        <v>Mets</v>
      </c>
      <c r="W173" s="1" t="s">
        <v>32</v>
      </c>
      <c r="X173" s="11">
        <f t="shared" ref="X173:X174" si="446">IFs(W173="Yes", IF(U173&lt;&gt;0,U173-1), W173="No", -1)</f>
        <v>-1</v>
      </c>
      <c r="Z173" s="4">
        <f t="shared" si="420"/>
        <v>0</v>
      </c>
      <c r="AC173" s="20">
        <f t="shared" si="431"/>
        <v>0.8612146782</v>
      </c>
    </row>
    <row r="174">
      <c r="A174" s="5">
        <v>45513.0</v>
      </c>
      <c r="B174" s="1" t="s">
        <v>22</v>
      </c>
      <c r="C174" s="1" t="s">
        <v>43</v>
      </c>
      <c r="E174" s="1">
        <v>4.26</v>
      </c>
      <c r="F174" s="1">
        <v>5.0</v>
      </c>
      <c r="G174" s="1">
        <v>3.83</v>
      </c>
      <c r="H174" s="1">
        <v>9.0</v>
      </c>
      <c r="J174" s="6">
        <f t="shared" si="243"/>
        <v>1.899061033</v>
      </c>
      <c r="K174" s="7">
        <f t="shared" si="417"/>
        <v>2.11227154</v>
      </c>
      <c r="M174" s="1">
        <v>175.0</v>
      </c>
      <c r="N174" s="1">
        <v>-205.0</v>
      </c>
      <c r="O174" s="7">
        <f t="shared" ref="O174:P174" si="442">IF(M174&lt;0,1-(100/M174), 1+(M174/100))</f>
        <v>2.75</v>
      </c>
      <c r="P174" s="7">
        <f t="shared" si="442"/>
        <v>1.487804878</v>
      </c>
      <c r="R174" s="8">
        <f t="shared" ref="R174:S174" si="443">IF(((O174-J174)/J174)&gt;0,((O174-J174)/J174),0)</f>
        <v>0.4480840544</v>
      </c>
      <c r="S174" s="8">
        <f t="shared" si="443"/>
        <v>0</v>
      </c>
      <c r="U174" s="8">
        <f t="shared" si="444"/>
        <v>2.75</v>
      </c>
      <c r="V174" s="4" t="str">
        <f t="shared" si="445"/>
        <v>Pirates</v>
      </c>
      <c r="W174" s="1" t="s">
        <v>32</v>
      </c>
      <c r="X174" s="11">
        <f t="shared" si="446"/>
        <v>-1</v>
      </c>
      <c r="Z174" s="4">
        <f t="shared" si="420"/>
        <v>0</v>
      </c>
      <c r="AC174" s="20">
        <f t="shared" si="431"/>
        <v>0.4888977397</v>
      </c>
    </row>
    <row r="175">
      <c r="A175" s="5"/>
      <c r="J175" s="6" t="str">
        <f t="shared" si="243"/>
        <v/>
      </c>
      <c r="K175" s="7"/>
      <c r="O175" s="7"/>
      <c r="P175" s="7"/>
      <c r="R175" s="8"/>
      <c r="S175" s="8"/>
      <c r="U175" s="8"/>
      <c r="V175" s="4"/>
      <c r="Z175" s="4"/>
      <c r="AC175" s="20">
        <f t="shared" ref="AC175:AC178" si="449">(MIN(E103,F103)/MAX(E103,F103) + MIN(G103,H103)/MAX(G103,H103))/2</f>
        <v>0.8331316066</v>
      </c>
    </row>
    <row r="176">
      <c r="A176" s="5">
        <v>45514.0</v>
      </c>
      <c r="B176" s="1" t="s">
        <v>36</v>
      </c>
      <c r="C176" s="1" t="s">
        <v>39</v>
      </c>
      <c r="E176" s="1">
        <v>6.13</v>
      </c>
      <c r="F176" s="1">
        <v>8.0</v>
      </c>
      <c r="G176" s="1">
        <v>4.18</v>
      </c>
      <c r="H176" s="1">
        <v>0.0</v>
      </c>
      <c r="J176" s="6">
        <f t="shared" si="243"/>
        <v>1.681892333</v>
      </c>
      <c r="K176" s="7">
        <f t="shared" ref="K176:K188" si="450">1/(G176/SUM(E176,G176))</f>
        <v>2.466507177</v>
      </c>
      <c r="M176" s="1">
        <v>-148.0</v>
      </c>
      <c r="N176" s="1">
        <v>140.0</v>
      </c>
      <c r="O176" s="7">
        <f t="shared" ref="O176:P176" si="447">IF(M176&lt;0,1-(100/M176), 1+(M176/100))</f>
        <v>1.675675676</v>
      </c>
      <c r="P176" s="7">
        <f t="shared" si="447"/>
        <v>2.4</v>
      </c>
      <c r="R176" s="8">
        <f t="shared" ref="R176:S176" si="448">IF(((O176-J176)/J176)&gt;0,((O176-J176)/J176),0)</f>
        <v>0</v>
      </c>
      <c r="S176" s="8">
        <f t="shared" si="448"/>
        <v>0</v>
      </c>
      <c r="U176" s="8"/>
      <c r="V176" s="4"/>
      <c r="Z176" s="4">
        <f t="shared" ref="Z176:Z188" si="453">IF((F176-H176)&gt;0,1,0)</f>
        <v>1</v>
      </c>
      <c r="AC176" s="20">
        <f t="shared" si="449"/>
        <v>0.4093841336</v>
      </c>
    </row>
    <row r="177">
      <c r="A177" s="5">
        <v>45514.0</v>
      </c>
      <c r="B177" s="1" t="s">
        <v>38</v>
      </c>
      <c r="C177" s="1" t="s">
        <v>31</v>
      </c>
      <c r="E177" s="1">
        <v>5.83</v>
      </c>
      <c r="F177" s="1">
        <v>0.0</v>
      </c>
      <c r="G177" s="1">
        <v>3.94</v>
      </c>
      <c r="H177" s="1">
        <v>1.0</v>
      </c>
      <c r="J177" s="6">
        <f t="shared" si="243"/>
        <v>1.675814751</v>
      </c>
      <c r="K177" s="7">
        <f t="shared" si="450"/>
        <v>2.479695431</v>
      </c>
      <c r="M177" s="1">
        <v>-146.0</v>
      </c>
      <c r="N177" s="1">
        <v>130.0</v>
      </c>
      <c r="O177" s="7">
        <f t="shared" ref="O177:P177" si="451">IF(M177&lt;0,1-(100/M177), 1+(M177/100))</f>
        <v>1.684931507</v>
      </c>
      <c r="P177" s="7">
        <f t="shared" si="451"/>
        <v>2.3</v>
      </c>
      <c r="R177" s="8">
        <f t="shared" ref="R177:S177" si="452">IF(((O177-J177)/J177)&gt;0,((O177-J177)/J177),0)</f>
        <v>0.005440192931</v>
      </c>
      <c r="S177" s="8">
        <f t="shared" si="452"/>
        <v>0</v>
      </c>
      <c r="U177" s="8"/>
      <c r="V177" s="4"/>
      <c r="Z177" s="4">
        <f t="shared" si="453"/>
        <v>0</v>
      </c>
      <c r="AC177" s="20">
        <f t="shared" si="449"/>
        <v>0.3402055207</v>
      </c>
    </row>
    <row r="178">
      <c r="A178" s="5">
        <v>45514.0</v>
      </c>
      <c r="B178" s="1" t="s">
        <v>45</v>
      </c>
      <c r="C178" s="1" t="s">
        <v>48</v>
      </c>
      <c r="E178" s="1">
        <v>6.53</v>
      </c>
      <c r="F178" s="1">
        <v>9.0</v>
      </c>
      <c r="G178" s="1">
        <v>2.68</v>
      </c>
      <c r="H178" s="1">
        <v>8.0</v>
      </c>
      <c r="J178" s="6">
        <f t="shared" si="243"/>
        <v>1.410413476</v>
      </c>
      <c r="K178" s="7">
        <f t="shared" si="450"/>
        <v>3.436567164</v>
      </c>
      <c r="M178" s="1">
        <v>-177.0</v>
      </c>
      <c r="N178" s="1">
        <v>156.0</v>
      </c>
      <c r="O178" s="7">
        <f t="shared" ref="O178:P178" si="454">IF(M178&lt;0,1-(100/M178), 1+(M178/100))</f>
        <v>1.564971751</v>
      </c>
      <c r="P178" s="7">
        <f t="shared" si="454"/>
        <v>2.56</v>
      </c>
      <c r="R178" s="8">
        <f t="shared" ref="R178:S178" si="455">IF(((O178-J178)/J178)&gt;0,((O178-J178)/J178),0)</f>
        <v>0.1095836631</v>
      </c>
      <c r="S178" s="8">
        <f t="shared" si="455"/>
        <v>0</v>
      </c>
      <c r="U178" s="8">
        <f>IFS(R178&gt;0.1,O178,S178&gt;0.1,P178)</f>
        <v>1.564971751</v>
      </c>
      <c r="V178" s="4" t="str">
        <f>IFS(R178&gt;0.1, B178,S178&gt;0.1, C178)</f>
        <v>Padres</v>
      </c>
      <c r="W178" s="1" t="s">
        <v>27</v>
      </c>
      <c r="X178" s="11">
        <f>IFs(W178="Yes", IF(U178&lt;&gt;0,U178-1), W178="No", -1)</f>
        <v>0.5649717514</v>
      </c>
      <c r="Z178" s="4">
        <f t="shared" si="453"/>
        <v>1</v>
      </c>
      <c r="AC178" s="20">
        <f t="shared" si="449"/>
        <v>0.07052186178</v>
      </c>
    </row>
    <row r="179">
      <c r="A179" s="5">
        <v>45514.0</v>
      </c>
      <c r="B179" s="1" t="s">
        <v>28</v>
      </c>
      <c r="C179" s="1" t="s">
        <v>30</v>
      </c>
      <c r="E179" s="1">
        <v>5.98</v>
      </c>
      <c r="F179" s="1">
        <v>4.0</v>
      </c>
      <c r="G179" s="1">
        <v>4.28</v>
      </c>
      <c r="H179" s="1">
        <v>5.0</v>
      </c>
      <c r="J179" s="6">
        <f t="shared" si="243"/>
        <v>1.715719064</v>
      </c>
      <c r="K179" s="7">
        <f t="shared" si="450"/>
        <v>2.397196262</v>
      </c>
      <c r="M179" s="1">
        <v>-118.0</v>
      </c>
      <c r="N179" s="1">
        <v>102.0</v>
      </c>
      <c r="O179" s="7">
        <f t="shared" ref="O179:P179" si="456">IF(M179&lt;0,1-(100/M179), 1+(M179/100))</f>
        <v>1.847457627</v>
      </c>
      <c r="P179" s="7">
        <f t="shared" si="456"/>
        <v>2.02</v>
      </c>
      <c r="R179" s="8">
        <f t="shared" ref="R179:S179" si="457">IF(((O179-J179)/J179)&gt;0,((O179-J179)/J179),0)</f>
        <v>0.07678329534</v>
      </c>
      <c r="S179" s="8">
        <f t="shared" si="457"/>
        <v>0</v>
      </c>
      <c r="U179" s="8"/>
      <c r="V179" s="4"/>
      <c r="Z179" s="4">
        <f t="shared" si="453"/>
        <v>0</v>
      </c>
      <c r="AC179" s="20"/>
    </row>
    <row r="180">
      <c r="A180" s="5">
        <v>45514.0</v>
      </c>
      <c r="B180" s="1" t="s">
        <v>34</v>
      </c>
      <c r="C180" s="1" t="s">
        <v>46</v>
      </c>
      <c r="E180" s="1">
        <v>5.02</v>
      </c>
      <c r="F180" s="1">
        <v>4.0</v>
      </c>
      <c r="G180" s="1">
        <v>3.3</v>
      </c>
      <c r="H180" s="1">
        <v>5.0</v>
      </c>
      <c r="J180" s="6">
        <f t="shared" si="243"/>
        <v>1.657370518</v>
      </c>
      <c r="K180" s="7">
        <f t="shared" si="450"/>
        <v>2.521212121</v>
      </c>
      <c r="M180" s="1">
        <v>-108.0</v>
      </c>
      <c r="N180" s="1">
        <v>-105.0</v>
      </c>
      <c r="O180" s="7">
        <f t="shared" ref="O180:P180" si="458">IF(M180&lt;0,1-(100/M180), 1+(M180/100))</f>
        <v>1.925925926</v>
      </c>
      <c r="P180" s="7">
        <f t="shared" si="458"/>
        <v>1.952380952</v>
      </c>
      <c r="R180" s="8">
        <f t="shared" ref="R180:S180" si="459">IF(((O180-J180)/J180)&gt;0,((O180-J180)/J180),0)</f>
        <v>0.162037037</v>
      </c>
      <c r="S180" s="8">
        <f t="shared" si="459"/>
        <v>0</v>
      </c>
      <c r="U180" s="8">
        <f>IFS(R180&gt;0.1,O180,S180&gt;0.1,P180)</f>
        <v>1.925925926</v>
      </c>
      <c r="V180" s="4" t="str">
        <f>IFS(R180&gt;0.1, B180,S180&gt;0.1, C180)</f>
        <v>Angels</v>
      </c>
      <c r="W180" s="1" t="s">
        <v>32</v>
      </c>
      <c r="X180" s="11">
        <f>IFs(W180="Yes", IF(U180&lt;&gt;0,U180-1), W180="No", -1)</f>
        <v>-1</v>
      </c>
      <c r="Z180" s="4">
        <f t="shared" si="453"/>
        <v>0</v>
      </c>
      <c r="AC180" s="20">
        <f t="shared" ref="AC180:AC184" si="462">(MIN(E108,F108)/MAX(E108,F108) + MIN(G108,H108)/MAX(G108,H108))/2</f>
        <v>0.4419054002</v>
      </c>
    </row>
    <row r="181">
      <c r="A181" s="5">
        <v>45514.0</v>
      </c>
      <c r="B181" s="1" t="s">
        <v>49</v>
      </c>
      <c r="C181" s="1" t="s">
        <v>25</v>
      </c>
      <c r="E181" s="1">
        <v>4.83</v>
      </c>
      <c r="F181" s="1">
        <v>2.0</v>
      </c>
      <c r="G181" s="1">
        <v>4.72</v>
      </c>
      <c r="H181" s="1">
        <v>1.0</v>
      </c>
      <c r="J181" s="6">
        <f t="shared" si="243"/>
        <v>1.977225673</v>
      </c>
      <c r="K181" s="7">
        <f t="shared" si="450"/>
        <v>2.023305085</v>
      </c>
      <c r="M181" s="1">
        <v>100.0</v>
      </c>
      <c r="N181" s="1">
        <v>-112.0</v>
      </c>
      <c r="O181" s="7">
        <f t="shared" ref="O181:P181" si="460">IF(M181&lt;0,1-(100/M181), 1+(M181/100))</f>
        <v>2</v>
      </c>
      <c r="P181" s="7">
        <f t="shared" si="460"/>
        <v>1.892857143</v>
      </c>
      <c r="R181" s="8">
        <f t="shared" ref="R181:S181" si="461">IF(((O181-J181)/J181)&gt;0,((O181-J181)/J181),0)</f>
        <v>0.01151832461</v>
      </c>
      <c r="S181" s="8">
        <f t="shared" si="461"/>
        <v>0</v>
      </c>
      <c r="U181" s="8"/>
      <c r="V181" s="4"/>
      <c r="Z181" s="4">
        <f t="shared" si="453"/>
        <v>1</v>
      </c>
      <c r="AC181" s="20">
        <f t="shared" si="462"/>
        <v>0.5356711027</v>
      </c>
    </row>
    <row r="182">
      <c r="A182" s="5">
        <v>45514.0</v>
      </c>
      <c r="B182" s="1" t="s">
        <v>52</v>
      </c>
      <c r="C182" s="1" t="s">
        <v>21</v>
      </c>
      <c r="E182" s="1">
        <v>6.42</v>
      </c>
      <c r="F182" s="1">
        <v>1.0</v>
      </c>
      <c r="G182" s="1">
        <v>2.93</v>
      </c>
      <c r="H182" s="1">
        <v>0.0</v>
      </c>
      <c r="J182" s="6">
        <f t="shared" si="243"/>
        <v>1.456386293</v>
      </c>
      <c r="K182" s="7">
        <f t="shared" si="450"/>
        <v>3.19112628</v>
      </c>
      <c r="M182" s="1">
        <v>-143.0</v>
      </c>
      <c r="N182" s="1">
        <v>126.0</v>
      </c>
      <c r="O182" s="7">
        <f t="shared" ref="O182:P182" si="463">IF(M182&lt;0,1-(100/M182), 1+(M182/100))</f>
        <v>1.699300699</v>
      </c>
      <c r="P182" s="7">
        <f t="shared" si="463"/>
        <v>2.26</v>
      </c>
      <c r="R182" s="8">
        <f t="shared" ref="R182:S182" si="464">IF(((O182-J182)/J182)&gt;0,((O182-J182)/J182),0)</f>
        <v>0.1667925657</v>
      </c>
      <c r="S182" s="8">
        <f t="shared" si="464"/>
        <v>0</v>
      </c>
      <c r="U182" s="8">
        <f>IFS(R182&gt;0.1,O182,S182&gt;0.1,P182)</f>
        <v>1.699300699</v>
      </c>
      <c r="V182" s="4" t="str">
        <f>IFS(R182&gt;0.1, B182,S182&gt;0.1, C182)</f>
        <v>Brewers</v>
      </c>
      <c r="W182" s="1" t="s">
        <v>27</v>
      </c>
      <c r="X182" s="11">
        <f>IFs(W182="Yes", IF(U182&lt;&gt;0,U182-1), W182="No", -1)</f>
        <v>0.6993006993</v>
      </c>
      <c r="Z182" s="4">
        <f t="shared" si="453"/>
        <v>1</v>
      </c>
      <c r="AC182" s="20">
        <f t="shared" si="462"/>
        <v>0.764434438</v>
      </c>
    </row>
    <row r="183">
      <c r="A183" s="5">
        <v>45514.0</v>
      </c>
      <c r="B183" s="1" t="s">
        <v>41</v>
      </c>
      <c r="C183" s="1" t="s">
        <v>23</v>
      </c>
      <c r="E183" s="1">
        <v>5.34</v>
      </c>
      <c r="F183" s="1">
        <v>8.0</v>
      </c>
      <c r="G183" s="1">
        <v>3.55</v>
      </c>
      <c r="H183" s="1">
        <v>3.0</v>
      </c>
      <c r="J183" s="6">
        <f t="shared" si="243"/>
        <v>1.664794007</v>
      </c>
      <c r="K183" s="7">
        <f t="shared" si="450"/>
        <v>2.504225352</v>
      </c>
      <c r="M183" s="1">
        <v>-134.0</v>
      </c>
      <c r="N183" s="1">
        <v>120.0</v>
      </c>
      <c r="O183" s="7">
        <f t="shared" ref="O183:P183" si="465">IF(M183&lt;0,1-(100/M183), 1+(M183/100))</f>
        <v>1.746268657</v>
      </c>
      <c r="P183" s="7">
        <f t="shared" si="465"/>
        <v>2.2</v>
      </c>
      <c r="R183" s="8">
        <f t="shared" ref="R183:S183" si="466">IF(((O183-J183)/J183)&gt;0,((O183-J183)/J183),0)</f>
        <v>0.04893977805</v>
      </c>
      <c r="S183" s="8">
        <f t="shared" si="466"/>
        <v>0</v>
      </c>
      <c r="U183" s="8"/>
      <c r="V183" s="4"/>
      <c r="Z183" s="4">
        <f t="shared" si="453"/>
        <v>1</v>
      </c>
      <c r="AC183" s="20">
        <f t="shared" si="462"/>
        <v>0.65725</v>
      </c>
    </row>
    <row r="184">
      <c r="A184" s="5">
        <v>45514.0</v>
      </c>
      <c r="B184" s="1" t="s">
        <v>47</v>
      </c>
      <c r="C184" s="1" t="s">
        <v>37</v>
      </c>
      <c r="E184" s="1">
        <v>4.77</v>
      </c>
      <c r="F184" s="1">
        <v>7.0</v>
      </c>
      <c r="G184" s="1">
        <v>2.29</v>
      </c>
      <c r="H184" s="1">
        <v>5.0</v>
      </c>
      <c r="J184" s="6">
        <f t="shared" si="243"/>
        <v>1.480083857</v>
      </c>
      <c r="K184" s="7">
        <f t="shared" si="450"/>
        <v>3.082969432</v>
      </c>
      <c r="M184" s="1">
        <v>-155.0</v>
      </c>
      <c r="N184" s="1">
        <v>138.0</v>
      </c>
      <c r="O184" s="7">
        <f t="shared" ref="O184:P184" si="467">IF(M184&lt;0,1-(100/M184), 1+(M184/100))</f>
        <v>1.64516129</v>
      </c>
      <c r="P184" s="7">
        <f t="shared" si="467"/>
        <v>2.38</v>
      </c>
      <c r="R184" s="8">
        <f t="shared" ref="R184:S184" si="468">IF(((O184-J184)/J184)&gt;0,((O184-J184)/J184),0)</f>
        <v>0.1115324865</v>
      </c>
      <c r="S184" s="8">
        <f t="shared" si="468"/>
        <v>0</v>
      </c>
      <c r="U184" s="8">
        <f>IFS(R184&gt;0.1,O184,S184&gt;0.1,P184)</f>
        <v>1.64516129</v>
      </c>
      <c r="V184" s="4" t="str">
        <f>IFS(R184&gt;0.1, B184,S184&gt;0.1, C184)</f>
        <v>Orioles</v>
      </c>
      <c r="W184" s="1" t="s">
        <v>27</v>
      </c>
      <c r="X184" s="11">
        <f>IFs(W184="Yes", IF(U184&lt;&gt;0,U184-1), W184="No", -1)</f>
        <v>0.6451612903</v>
      </c>
      <c r="Z184" s="4">
        <f t="shared" si="453"/>
        <v>1</v>
      </c>
      <c r="AC184" s="20">
        <f t="shared" si="462"/>
        <v>0.643256917</v>
      </c>
    </row>
    <row r="185">
      <c r="A185" s="5">
        <v>45514.0</v>
      </c>
      <c r="B185" s="1" t="s">
        <v>51</v>
      </c>
      <c r="C185" s="1" t="s">
        <v>40</v>
      </c>
      <c r="E185" s="1">
        <v>5.71</v>
      </c>
      <c r="F185" s="1">
        <v>3.0</v>
      </c>
      <c r="G185" s="1">
        <v>2.23</v>
      </c>
      <c r="H185" s="1">
        <v>1.0</v>
      </c>
      <c r="J185" s="6">
        <f t="shared" si="243"/>
        <v>1.390542907</v>
      </c>
      <c r="K185" s="7">
        <f t="shared" si="450"/>
        <v>3.560538117</v>
      </c>
      <c r="M185" s="1">
        <v>-220.0</v>
      </c>
      <c r="N185" s="1">
        <v>200.0</v>
      </c>
      <c r="O185" s="7">
        <f t="shared" ref="O185:P185" si="469">IF(M185&lt;0,1-(100/M185), 1+(M185/100))</f>
        <v>1.454545455</v>
      </c>
      <c r="P185" s="7">
        <f t="shared" si="469"/>
        <v>3</v>
      </c>
      <c r="R185" s="8">
        <f t="shared" ref="R185:S185" si="470">IF(((O185-J185)/J185)&gt;0,((O185-J185)/J185),0)</f>
        <v>0.04602702084</v>
      </c>
      <c r="S185" s="8">
        <f t="shared" si="470"/>
        <v>0</v>
      </c>
      <c r="U185" s="8"/>
      <c r="V185" s="4"/>
      <c r="Z185" s="4">
        <f t="shared" si="453"/>
        <v>1</v>
      </c>
      <c r="AC185" s="20"/>
    </row>
    <row r="186">
      <c r="A186" s="5">
        <v>45514.0</v>
      </c>
      <c r="B186" s="1" t="s">
        <v>26</v>
      </c>
      <c r="C186" s="1" t="s">
        <v>42</v>
      </c>
      <c r="E186" s="1">
        <v>4.52</v>
      </c>
      <c r="F186" s="1">
        <v>1.0</v>
      </c>
      <c r="G186" s="1">
        <v>3.33</v>
      </c>
      <c r="H186" s="1">
        <v>11.0</v>
      </c>
      <c r="J186" s="6">
        <f t="shared" si="243"/>
        <v>1.736725664</v>
      </c>
      <c r="K186" s="7">
        <f t="shared" si="450"/>
        <v>2.357357357</v>
      </c>
      <c r="M186" s="1">
        <v>100.0</v>
      </c>
      <c r="N186" s="1">
        <v>-113.0</v>
      </c>
      <c r="O186" s="7">
        <f t="shared" ref="O186:P186" si="471">IF(M186&lt;0,1-(100/M186), 1+(M186/100))</f>
        <v>2</v>
      </c>
      <c r="P186" s="7">
        <f t="shared" si="471"/>
        <v>1.884955752</v>
      </c>
      <c r="R186" s="8">
        <f t="shared" ref="R186:S186" si="472">IF(((O186-J186)/J186)&gt;0,((O186-J186)/J186),0)</f>
        <v>0.1515923567</v>
      </c>
      <c r="S186" s="8">
        <f t="shared" si="472"/>
        <v>0</v>
      </c>
      <c r="U186" s="8">
        <f>IFS(R186&gt;0.1,O186,S186&gt;0.1,P186)</f>
        <v>2</v>
      </c>
      <c r="V186" s="4" t="str">
        <f>IFS(R186&gt;0.1, B186,S186&gt;0.1, C186)</f>
        <v>Phillies</v>
      </c>
      <c r="W186" s="1" t="s">
        <v>32</v>
      </c>
      <c r="X186" s="11">
        <f>IFs(W186="Yes", IF(U186&lt;&gt;0,U186-1), W186="No", -1)</f>
        <v>-1</v>
      </c>
      <c r="Z186" s="4">
        <f t="shared" si="453"/>
        <v>0</v>
      </c>
      <c r="AC186" s="20">
        <f t="shared" ref="AC186:AC193" si="475">(MIN(E114,F114)/MAX(E114,F114) + MIN(G114,H114)/MAX(G114,H114))/2</f>
        <v>0.4375</v>
      </c>
    </row>
    <row r="187">
      <c r="A187" s="5">
        <v>45514.0</v>
      </c>
      <c r="B187" s="1" t="s">
        <v>22</v>
      </c>
      <c r="C187" s="1" t="s">
        <v>43</v>
      </c>
      <c r="E187" s="1">
        <v>7.2</v>
      </c>
      <c r="F187" s="1">
        <v>1.0</v>
      </c>
      <c r="G187" s="1">
        <v>5.74</v>
      </c>
      <c r="H187" s="1">
        <v>4.0</v>
      </c>
      <c r="J187" s="6">
        <f t="shared" si="243"/>
        <v>1.797222222</v>
      </c>
      <c r="K187" s="7">
        <f t="shared" si="450"/>
        <v>2.254355401</v>
      </c>
      <c r="M187" s="1">
        <v>-103.0</v>
      </c>
      <c r="N187" s="1">
        <v>-112.0</v>
      </c>
      <c r="O187" s="7">
        <f t="shared" ref="O187:P187" si="473">IF(M187&lt;0,1-(100/M187), 1+(M187/100))</f>
        <v>1.970873786</v>
      </c>
      <c r="P187" s="7">
        <f t="shared" si="473"/>
        <v>1.892857143</v>
      </c>
      <c r="R187" s="8">
        <f t="shared" ref="R187:S187" si="474">IF(((O187-J187)/J187)&gt;0,((O187-J187)/J187),0)</f>
        <v>0.09662219955</v>
      </c>
      <c r="S187" s="8">
        <f t="shared" si="474"/>
        <v>0</v>
      </c>
      <c r="U187" s="8"/>
      <c r="V187" s="4"/>
      <c r="Z187" s="4">
        <f t="shared" si="453"/>
        <v>0</v>
      </c>
      <c r="AC187" s="20">
        <f t="shared" si="475"/>
        <v>0.8496590909</v>
      </c>
    </row>
    <row r="188">
      <c r="A188" s="5">
        <v>45514.0</v>
      </c>
      <c r="B188" s="1" t="s">
        <v>35</v>
      </c>
      <c r="C188" s="1" t="s">
        <v>33</v>
      </c>
      <c r="E188" s="1">
        <v>4.59</v>
      </c>
      <c r="F188" s="1">
        <v>0.0</v>
      </c>
      <c r="G188" s="1">
        <v>3.66</v>
      </c>
      <c r="H188" s="1">
        <v>4.0</v>
      </c>
      <c r="J188" s="6">
        <f t="shared" si="243"/>
        <v>1.797385621</v>
      </c>
      <c r="K188" s="7">
        <f t="shared" si="450"/>
        <v>2.254098361</v>
      </c>
      <c r="M188" s="1">
        <v>110.0</v>
      </c>
      <c r="N188" s="1">
        <v>-127.0</v>
      </c>
      <c r="O188" s="7">
        <f t="shared" ref="O188:P188" si="476">IF(M188&lt;0,1-(100/M188), 1+(M188/100))</f>
        <v>2.1</v>
      </c>
      <c r="P188" s="7">
        <f t="shared" si="476"/>
        <v>1.787401575</v>
      </c>
      <c r="R188" s="8">
        <f t="shared" ref="R188:S188" si="477">IF(((O188-J188)/J188)&gt;0,((O188-J188)/J188),0)</f>
        <v>0.1683636364</v>
      </c>
      <c r="S188" s="8">
        <f t="shared" si="477"/>
        <v>0</v>
      </c>
      <c r="U188" s="8">
        <f>IFS(R188&gt;0.1,O188,S188&gt;0.1,P188)</f>
        <v>2.1</v>
      </c>
      <c r="V188" s="4" t="str">
        <f>IFS(R188&gt;0.1, B188,S188&gt;0.1, C188)</f>
        <v>Mets</v>
      </c>
      <c r="W188" s="1" t="s">
        <v>32</v>
      </c>
      <c r="X188" s="11">
        <f>IFs(W188="Yes", IF(U188&lt;&gt;0,U188-1), W188="No", -1)</f>
        <v>-1</v>
      </c>
      <c r="Z188" s="4">
        <f t="shared" si="453"/>
        <v>0</v>
      </c>
      <c r="AC188" s="20">
        <f t="shared" si="475"/>
        <v>0.555100889</v>
      </c>
    </row>
    <row r="189">
      <c r="A189" s="5"/>
      <c r="J189" s="6" t="str">
        <f t="shared" si="243"/>
        <v/>
      </c>
      <c r="K189" s="7"/>
      <c r="O189" s="7"/>
      <c r="P189" s="7"/>
      <c r="R189" s="8"/>
      <c r="S189" s="8"/>
      <c r="U189" s="8"/>
      <c r="Z189" s="4"/>
      <c r="AC189" s="20">
        <f t="shared" si="475"/>
        <v>0.8178796095</v>
      </c>
    </row>
    <row r="190">
      <c r="A190" s="5">
        <v>45516.0</v>
      </c>
      <c r="B190" s="1" t="s">
        <v>49</v>
      </c>
      <c r="C190" s="1" t="s">
        <v>51</v>
      </c>
      <c r="E190" s="1">
        <v>3.8</v>
      </c>
      <c r="F190" s="1">
        <v>9.0</v>
      </c>
      <c r="G190" s="1">
        <v>3.66</v>
      </c>
      <c r="H190" s="1">
        <v>8.0</v>
      </c>
      <c r="J190" s="6">
        <f t="shared" si="243"/>
        <v>1.963157895</v>
      </c>
      <c r="K190" s="7">
        <f t="shared" ref="K190:K200" si="480">1/(G190/SUM(E190,G190))</f>
        <v>2.038251366</v>
      </c>
      <c r="M190" s="1">
        <v>105.0</v>
      </c>
      <c r="N190" s="1">
        <v>-125.0</v>
      </c>
      <c r="O190" s="7">
        <f t="shared" ref="O190:P190" si="478">IF(M190&lt;0,1-(100/M190), 1+(M190/100))</f>
        <v>2.05</v>
      </c>
      <c r="P190" s="7">
        <f t="shared" si="478"/>
        <v>1.8</v>
      </c>
      <c r="R190" s="8">
        <f t="shared" ref="R190:S190" si="479">IF(((O190-J190)/J190)&gt;0,((O190-J190)/J190),0)</f>
        <v>0.04423592493</v>
      </c>
      <c r="S190" s="8">
        <f t="shared" si="479"/>
        <v>0</v>
      </c>
      <c r="U190" s="8"/>
      <c r="Z190" s="4">
        <f t="shared" ref="Z190:Z200" si="483">IF((F190-H190)&gt;0,1,0)</f>
        <v>1</v>
      </c>
      <c r="AC190" s="20">
        <f t="shared" si="475"/>
        <v>0.3807106599</v>
      </c>
    </row>
    <row r="191">
      <c r="A191" s="5">
        <v>45516.0</v>
      </c>
      <c r="B191" s="1" t="s">
        <v>23</v>
      </c>
      <c r="C191" s="1" t="s">
        <v>21</v>
      </c>
      <c r="E191" s="1">
        <v>4.16</v>
      </c>
      <c r="F191" s="1">
        <v>1.0</v>
      </c>
      <c r="G191" s="1">
        <v>3.68</v>
      </c>
      <c r="H191" s="1">
        <v>6.0</v>
      </c>
      <c r="J191" s="6">
        <f t="shared" si="243"/>
        <v>1.884615385</v>
      </c>
      <c r="K191" s="7">
        <f t="shared" si="480"/>
        <v>2.130434783</v>
      </c>
      <c r="M191" s="1">
        <v>-140.0</v>
      </c>
      <c r="N191" s="1">
        <v>120.0</v>
      </c>
      <c r="O191" s="7">
        <f t="shared" ref="O191:P191" si="481">IF(M191&lt;0,1-(100/M191), 1+(M191/100))</f>
        <v>1.714285714</v>
      </c>
      <c r="P191" s="7">
        <f t="shared" si="481"/>
        <v>2.2</v>
      </c>
      <c r="R191" s="8">
        <f t="shared" ref="R191:S191" si="482">IF(((O191-J191)/J191)&gt;0,((O191-J191)/J191),0)</f>
        <v>0</v>
      </c>
      <c r="S191" s="8">
        <f t="shared" si="482"/>
        <v>0.03265306122</v>
      </c>
      <c r="U191" s="8"/>
      <c r="Z191" s="4">
        <f t="shared" si="483"/>
        <v>0</v>
      </c>
      <c r="AC191" s="20">
        <f t="shared" si="475"/>
        <v>0.7488826816</v>
      </c>
    </row>
    <row r="192">
      <c r="A192" s="5">
        <v>45516.0</v>
      </c>
      <c r="B192" s="1" t="s">
        <v>30</v>
      </c>
      <c r="C192" s="1" t="s">
        <v>37</v>
      </c>
      <c r="E192" s="1">
        <v>6.59</v>
      </c>
      <c r="F192" s="1">
        <v>6.0</v>
      </c>
      <c r="G192" s="1">
        <v>4.32</v>
      </c>
      <c r="H192" s="1">
        <v>1.0</v>
      </c>
      <c r="J192" s="6">
        <f t="shared" si="243"/>
        <v>1.655538695</v>
      </c>
      <c r="K192" s="7">
        <f t="shared" si="480"/>
        <v>2.525462963</v>
      </c>
      <c r="M192" s="1">
        <v>-130.0</v>
      </c>
      <c r="N192" s="1">
        <v>110.0</v>
      </c>
      <c r="O192" s="7">
        <f t="shared" ref="O192:P192" si="484">IF(M192&lt;0,1-(100/M192), 1+(M192/100))</f>
        <v>1.769230769</v>
      </c>
      <c r="P192" s="7">
        <f t="shared" si="484"/>
        <v>2.1</v>
      </c>
      <c r="R192" s="8">
        <f t="shared" ref="R192:S192" si="485">IF(((O192-J192)/J192)&gt;0,((O192-J192)/J192),0)</f>
        <v>0.06867376437</v>
      </c>
      <c r="S192" s="8">
        <f t="shared" si="485"/>
        <v>0</v>
      </c>
      <c r="U192" s="8"/>
      <c r="Z192" s="4">
        <f t="shared" si="483"/>
        <v>1</v>
      </c>
      <c r="AC192" s="20">
        <f t="shared" si="475"/>
        <v>0.5662356688</v>
      </c>
    </row>
    <row r="193">
      <c r="A193" s="5">
        <v>45516.0</v>
      </c>
      <c r="B193" s="1" t="s">
        <v>28</v>
      </c>
      <c r="C193" s="1" t="s">
        <v>39</v>
      </c>
      <c r="E193" s="1">
        <v>4.81</v>
      </c>
      <c r="F193" s="1">
        <v>5.0</v>
      </c>
      <c r="G193" s="1">
        <v>3.54</v>
      </c>
      <c r="H193" s="1">
        <v>4.0</v>
      </c>
      <c r="J193" s="6">
        <f t="shared" si="243"/>
        <v>1.735966736</v>
      </c>
      <c r="K193" s="7">
        <f t="shared" si="480"/>
        <v>2.358757062</v>
      </c>
      <c r="M193" s="1">
        <v>-130.0</v>
      </c>
      <c r="N193" s="1">
        <v>110.0</v>
      </c>
      <c r="O193" s="7">
        <f t="shared" ref="O193:P193" si="486">IF(M193&lt;0,1-(100/M193), 1+(M193/100))</f>
        <v>1.769230769</v>
      </c>
      <c r="P193" s="7">
        <f t="shared" si="486"/>
        <v>2.1</v>
      </c>
      <c r="R193" s="8">
        <f t="shared" ref="R193:S193" si="487">IF(((O193-J193)/J193)&gt;0,((O193-J193)/J193),0)</f>
        <v>0.01916167665</v>
      </c>
      <c r="S193" s="8">
        <f t="shared" si="487"/>
        <v>0</v>
      </c>
      <c r="U193" s="8"/>
      <c r="Z193" s="4">
        <f t="shared" si="483"/>
        <v>1</v>
      </c>
      <c r="AC193" s="20">
        <f t="shared" si="475"/>
        <v>0.6956221198</v>
      </c>
    </row>
    <row r="194">
      <c r="A194" s="5">
        <v>45516.0</v>
      </c>
      <c r="B194" s="1" t="s">
        <v>41</v>
      </c>
      <c r="C194" s="1" t="s">
        <v>25</v>
      </c>
      <c r="E194" s="1">
        <v>6.03</v>
      </c>
      <c r="F194" s="1">
        <v>3.0</v>
      </c>
      <c r="G194" s="1">
        <v>5.54</v>
      </c>
      <c r="H194" s="1">
        <v>8.0</v>
      </c>
      <c r="J194" s="6">
        <f t="shared" si="243"/>
        <v>1.918739635</v>
      </c>
      <c r="K194" s="7">
        <f t="shared" si="480"/>
        <v>2.088447653</v>
      </c>
      <c r="M194" s="1">
        <v>135.0</v>
      </c>
      <c r="N194" s="1">
        <v>-160.0</v>
      </c>
      <c r="O194" s="7">
        <f t="shared" ref="O194:P194" si="488">IF(M194&lt;0,1-(100/M194), 1+(M194/100))</f>
        <v>2.35</v>
      </c>
      <c r="P194" s="7">
        <f t="shared" si="488"/>
        <v>1.625</v>
      </c>
      <c r="R194" s="8">
        <f t="shared" ref="R194:S194" si="489">IF(((O194-J194)/J194)&gt;0,((O194-J194)/J194),0)</f>
        <v>0.2247623163</v>
      </c>
      <c r="S194" s="8">
        <f t="shared" si="489"/>
        <v>0</v>
      </c>
      <c r="U194" s="8">
        <f t="shared" ref="U194:U195" si="492">IFS(R194&gt;0.1,O194,S194&gt;0.1,P194)</f>
        <v>2.35</v>
      </c>
      <c r="V194" s="4" t="str">
        <f t="shared" ref="V194:V195" si="493">IFS(R194&gt;0.1, B194,S194&gt;0.1, C194)</f>
        <v>Royals</v>
      </c>
      <c r="W194" s="1" t="s">
        <v>32</v>
      </c>
      <c r="X194" s="11">
        <f t="shared" ref="X194:X195" si="494">IFs(W194="Yes", IF(U194&lt;&gt;0,U194-1), W194="No", -1)</f>
        <v>-1</v>
      </c>
      <c r="Z194" s="4">
        <f t="shared" si="483"/>
        <v>0</v>
      </c>
      <c r="AC194" s="20"/>
    </row>
    <row r="195">
      <c r="A195" s="5">
        <v>45516.0</v>
      </c>
      <c r="B195" s="1" t="s">
        <v>43</v>
      </c>
      <c r="C195" s="1" t="s">
        <v>52</v>
      </c>
      <c r="E195" s="1">
        <v>4.28</v>
      </c>
      <c r="F195" s="1">
        <v>5.0</v>
      </c>
      <c r="G195" s="1">
        <v>2.91</v>
      </c>
      <c r="H195" s="1">
        <v>2.0</v>
      </c>
      <c r="J195" s="6">
        <f t="shared" si="243"/>
        <v>1.679906542</v>
      </c>
      <c r="K195" s="7">
        <f t="shared" si="480"/>
        <v>2.470790378</v>
      </c>
      <c r="M195" s="1">
        <v>-110.0</v>
      </c>
      <c r="N195" s="1">
        <v>-110.0</v>
      </c>
      <c r="O195" s="7">
        <f t="shared" ref="O195:P195" si="490">IF(M195&lt;0,1-(100/M195), 1+(M195/100))</f>
        <v>1.909090909</v>
      </c>
      <c r="P195" s="7">
        <f t="shared" si="490"/>
        <v>1.909090909</v>
      </c>
      <c r="R195" s="8">
        <f t="shared" ref="R195:S195" si="491">IF(((O195-J195)/J195)&gt;0,((O195-J195)/J195),0)</f>
        <v>0.1364268555</v>
      </c>
      <c r="S195" s="8">
        <f t="shared" si="491"/>
        <v>0</v>
      </c>
      <c r="U195" s="8">
        <f t="shared" si="492"/>
        <v>1.909090909</v>
      </c>
      <c r="V195" s="4" t="str">
        <f t="shared" si="493"/>
        <v>Dodgers</v>
      </c>
      <c r="W195" s="1" t="s">
        <v>27</v>
      </c>
      <c r="X195" s="11">
        <f t="shared" si="494"/>
        <v>0.9090909091</v>
      </c>
      <c r="Z195" s="4">
        <f t="shared" si="483"/>
        <v>1</v>
      </c>
      <c r="AC195" s="20">
        <f t="shared" ref="AC195:AC196" si="497">(MIN(E123,F123)/MAX(E123,F123) + MIN(G123,H123)/MAX(G123,H123))/2</f>
        <v>0.3325</v>
      </c>
    </row>
    <row r="196">
      <c r="A196" s="5">
        <v>45516.0</v>
      </c>
      <c r="B196" s="1" t="s">
        <v>36</v>
      </c>
      <c r="C196" s="1" t="s">
        <v>40</v>
      </c>
      <c r="E196" s="1">
        <v>6.23</v>
      </c>
      <c r="F196" s="1">
        <v>2.0</v>
      </c>
      <c r="G196" s="1">
        <v>2.08</v>
      </c>
      <c r="H196" s="1">
        <v>12.0</v>
      </c>
      <c r="J196" s="6">
        <f t="shared" si="243"/>
        <v>1.333868379</v>
      </c>
      <c r="K196" s="7">
        <f t="shared" si="480"/>
        <v>3.995192308</v>
      </c>
      <c r="M196" s="1">
        <v>-350.0</v>
      </c>
      <c r="N196" s="1">
        <v>260.0</v>
      </c>
      <c r="O196" s="7">
        <f t="shared" ref="O196:P196" si="495">IF(M196&lt;0,1-(100/M196), 1+(M196/100))</f>
        <v>1.285714286</v>
      </c>
      <c r="P196" s="7">
        <f t="shared" si="495"/>
        <v>3.6</v>
      </c>
      <c r="R196" s="8">
        <f t="shared" ref="R196:S196" si="496">IF(((O196-J196)/J196)&gt;0,((O196-J196)/J196),0)</f>
        <v>0</v>
      </c>
      <c r="S196" s="8">
        <f t="shared" si="496"/>
        <v>0</v>
      </c>
      <c r="U196" s="8"/>
      <c r="Z196" s="4">
        <f t="shared" si="483"/>
        <v>0</v>
      </c>
      <c r="AC196" s="20">
        <f t="shared" si="497"/>
        <v>0.4834628378</v>
      </c>
    </row>
    <row r="197">
      <c r="A197" s="5">
        <v>45516.0</v>
      </c>
      <c r="B197" s="1" t="s">
        <v>38</v>
      </c>
      <c r="C197" s="1" t="s">
        <v>34</v>
      </c>
      <c r="E197" s="1">
        <v>5.01</v>
      </c>
      <c r="F197" s="1">
        <v>4.0</v>
      </c>
      <c r="G197" s="1">
        <v>3.25</v>
      </c>
      <c r="H197" s="1">
        <v>2.0</v>
      </c>
      <c r="J197" s="6">
        <f t="shared" si="243"/>
        <v>1.648702595</v>
      </c>
      <c r="K197" s="7">
        <f t="shared" si="480"/>
        <v>2.541538462</v>
      </c>
      <c r="M197" s="1">
        <v>-110.0</v>
      </c>
      <c r="N197" s="1">
        <v>-110.0</v>
      </c>
      <c r="O197" s="7">
        <f t="shared" ref="O197:P197" si="498">IF(M197&lt;0,1-(100/M197), 1+(M197/100))</f>
        <v>1.909090909</v>
      </c>
      <c r="P197" s="7">
        <f t="shared" si="498"/>
        <v>1.909090909</v>
      </c>
      <c r="R197" s="8">
        <f t="shared" ref="R197:S197" si="499">IF(((O197-J197)/J197)&gt;0,((O197-J197)/J197),0)</f>
        <v>0.1579352851</v>
      </c>
      <c r="S197" s="8">
        <f t="shared" si="499"/>
        <v>0</v>
      </c>
      <c r="U197" s="8">
        <f>IFS(R197&gt;0.1,O197,S197&gt;0.1,P197)</f>
        <v>1.909090909</v>
      </c>
      <c r="V197" s="4" t="str">
        <f>IFS(R197&gt;0.1, B197,S197&gt;0.1, C197)</f>
        <v>Blue Jays</v>
      </c>
      <c r="W197" s="1" t="s">
        <v>27</v>
      </c>
      <c r="X197" s="11">
        <f>IFs(W197="Yes", IF(U197&lt;&gt;0,U197-1), W197="No", -1)</f>
        <v>0.9090909091</v>
      </c>
      <c r="Z197" s="4">
        <f t="shared" si="483"/>
        <v>1</v>
      </c>
      <c r="AC197" s="20"/>
    </row>
    <row r="198">
      <c r="A198" s="5">
        <v>45516.0</v>
      </c>
      <c r="B198" s="1" t="s">
        <v>45</v>
      </c>
      <c r="C198" s="1" t="s">
        <v>22</v>
      </c>
      <c r="E198" s="1">
        <v>8.29</v>
      </c>
      <c r="F198" s="1">
        <v>2.0</v>
      </c>
      <c r="G198" s="1">
        <v>3.63</v>
      </c>
      <c r="H198" s="1">
        <v>1.0</v>
      </c>
      <c r="J198" s="6">
        <f t="shared" si="243"/>
        <v>1.43787696</v>
      </c>
      <c r="K198" s="7">
        <f t="shared" si="480"/>
        <v>3.283746556</v>
      </c>
      <c r="M198" s="1">
        <v>-190.0</v>
      </c>
      <c r="N198" s="1">
        <v>160.0</v>
      </c>
      <c r="O198" s="7">
        <f t="shared" ref="O198:P198" si="500">IF(M198&lt;0,1-(100/M198), 1+(M198/100))</f>
        <v>1.526315789</v>
      </c>
      <c r="P198" s="7">
        <f t="shared" si="500"/>
        <v>2.6</v>
      </c>
      <c r="R198" s="8">
        <f t="shared" ref="R198:S198" si="501">IF(((O198-J198)/J198)&gt;0,((O198-J198)/J198),0)</f>
        <v>0.06150653479</v>
      </c>
      <c r="S198" s="8">
        <f t="shared" si="501"/>
        <v>0</v>
      </c>
      <c r="U198" s="8"/>
      <c r="Z198" s="4">
        <f t="shared" si="483"/>
        <v>1</v>
      </c>
      <c r="AC198" s="20">
        <f>(MIN(E125,F125)/MAX(E125,F125) + MIN(G125,H125)/MAX(G125,H125))/2</f>
        <v>0.6289090909</v>
      </c>
    </row>
    <row r="199">
      <c r="A199" s="5">
        <v>45516.0</v>
      </c>
      <c r="B199" s="1" t="s">
        <v>42</v>
      </c>
      <c r="C199" s="1" t="s">
        <v>29</v>
      </c>
      <c r="E199" s="1">
        <v>7.23</v>
      </c>
      <c r="F199" s="1">
        <v>5.0</v>
      </c>
      <c r="G199" s="1">
        <v>3.1</v>
      </c>
      <c r="H199" s="1">
        <v>4.0</v>
      </c>
      <c r="J199" s="6">
        <f t="shared" si="243"/>
        <v>1.428769018</v>
      </c>
      <c r="K199" s="7">
        <f t="shared" si="480"/>
        <v>3.332258065</v>
      </c>
      <c r="M199" s="1">
        <v>-300.0</v>
      </c>
      <c r="N199" s="1">
        <v>225.0</v>
      </c>
      <c r="O199" s="7">
        <f t="shared" ref="O199:P199" si="502">IF(M199&lt;0,1-(100/M199), 1+(M199/100))</f>
        <v>1.333333333</v>
      </c>
      <c r="P199" s="7">
        <f t="shared" si="502"/>
        <v>3.25</v>
      </c>
      <c r="R199" s="8">
        <f t="shared" ref="R199:S199" si="503">IF(((O199-J199)/J199)&gt;0,((O199-J199)/J199),0)</f>
        <v>0</v>
      </c>
      <c r="S199" s="8">
        <f t="shared" si="503"/>
        <v>0</v>
      </c>
      <c r="U199" s="8"/>
      <c r="Z199" s="4">
        <f t="shared" si="483"/>
        <v>1</v>
      </c>
      <c r="AC199" s="20"/>
    </row>
    <row r="200">
      <c r="A200" s="5">
        <v>45516.0</v>
      </c>
      <c r="B200" s="1" t="s">
        <v>44</v>
      </c>
      <c r="C200" s="1" t="s">
        <v>20</v>
      </c>
      <c r="E200" s="1">
        <v>4.58</v>
      </c>
      <c r="F200" s="1">
        <v>0.0</v>
      </c>
      <c r="G200" s="1">
        <v>4.55</v>
      </c>
      <c r="H200" s="1">
        <v>1.0</v>
      </c>
      <c r="J200" s="6">
        <f t="shared" si="243"/>
        <v>1.993449782</v>
      </c>
      <c r="K200" s="7">
        <f t="shared" si="480"/>
        <v>2.006593407</v>
      </c>
      <c r="M200" s="1">
        <v>-115.0</v>
      </c>
      <c r="N200" s="1">
        <v>-105.0</v>
      </c>
      <c r="O200" s="7">
        <f t="shared" ref="O200:P200" si="504">IF(M200&lt;0,1-(100/M200), 1+(M200/100))</f>
        <v>1.869565217</v>
      </c>
      <c r="P200" s="7">
        <f t="shared" si="504"/>
        <v>1.952380952</v>
      </c>
      <c r="R200" s="8">
        <f t="shared" ref="R200:S200" si="505">IF(((O200-J200)/J200)&gt;0,((O200-J200)/J200),0)</f>
        <v>0</v>
      </c>
      <c r="S200" s="8">
        <f t="shared" si="505"/>
        <v>0</v>
      </c>
      <c r="U200" s="8"/>
      <c r="Z200" s="4">
        <f t="shared" si="483"/>
        <v>0</v>
      </c>
      <c r="AC200" s="20">
        <f t="shared" ref="AC200:AC209" si="506">(MIN(E126,F126)/MAX(E126,F126) + MIN(G126,H126)/MAX(G126,H126))/2</f>
        <v>0.6527184466</v>
      </c>
    </row>
    <row r="201">
      <c r="J201" s="6" t="str">
        <f t="shared" si="243"/>
        <v/>
      </c>
      <c r="K201" s="7"/>
      <c r="O201" s="7"/>
      <c r="P201" s="7"/>
      <c r="R201" s="8"/>
      <c r="S201" s="8"/>
      <c r="U201" s="8"/>
      <c r="Z201" s="4"/>
      <c r="AC201" s="20">
        <f t="shared" si="506"/>
        <v>0.2495</v>
      </c>
    </row>
    <row r="202">
      <c r="A202" s="5">
        <v>45517.0</v>
      </c>
      <c r="B202" s="1" t="s">
        <v>46</v>
      </c>
      <c r="C202" s="1" t="s">
        <v>47</v>
      </c>
      <c r="E202" s="1">
        <v>6.34</v>
      </c>
      <c r="F202" s="1">
        <v>9.0</v>
      </c>
      <c r="G202" s="1">
        <v>4.03</v>
      </c>
      <c r="H202" s="1">
        <v>3.0</v>
      </c>
      <c r="J202" s="6">
        <f t="shared" si="243"/>
        <v>1.635646688</v>
      </c>
      <c r="K202" s="7">
        <f t="shared" ref="K202:K215" si="509">1/(G202/SUM(E202,G202))</f>
        <v>2.573200993</v>
      </c>
      <c r="M202" s="1">
        <v>140.0</v>
      </c>
      <c r="N202" s="1">
        <v>-170.0</v>
      </c>
      <c r="O202" s="7">
        <f t="shared" ref="O202:P202" si="507">IF(M202&lt;0,1-(100/M202), 1+(M202/100))</f>
        <v>2.4</v>
      </c>
      <c r="P202" s="7">
        <f t="shared" si="507"/>
        <v>1.588235294</v>
      </c>
      <c r="R202" s="8">
        <f t="shared" ref="R202:S202" si="508">IF(((O202-J202)/J202)&gt;0,((O202-J202)/J202),0)</f>
        <v>0.4673095468</v>
      </c>
      <c r="S202" s="8">
        <f t="shared" si="508"/>
        <v>0</v>
      </c>
      <c r="U202" s="8">
        <f t="shared" ref="U202:U203" si="512">IFS(R202&gt;0.1,O202,S202&gt;0.1,P202)</f>
        <v>2.4</v>
      </c>
      <c r="V202" s="4" t="str">
        <f t="shared" ref="V202:V203" si="513">IFS(R202&gt;0.1, B202,S202&gt;0.1, C202)</f>
        <v>Nationals</v>
      </c>
      <c r="W202" s="1" t="s">
        <v>27</v>
      </c>
      <c r="X202" s="11">
        <f t="shared" ref="X202:X203" si="514">IFs(W202="Yes", IF(U202&lt;&gt;0,U202-1), W202="No", -1)</f>
        <v>1.4</v>
      </c>
      <c r="Z202" s="4">
        <f t="shared" ref="Z202:Z215" si="515">IF((F202-H202)&gt;0,1,0)</f>
        <v>1</v>
      </c>
      <c r="AC202" s="20">
        <f t="shared" si="506"/>
        <v>0.7248274117</v>
      </c>
    </row>
    <row r="203">
      <c r="A203" s="5">
        <v>45517.0</v>
      </c>
      <c r="B203" s="1" t="s">
        <v>26</v>
      </c>
      <c r="C203" s="1" t="s">
        <v>48</v>
      </c>
      <c r="E203" s="1">
        <v>4.12</v>
      </c>
      <c r="F203" s="1">
        <v>0.0</v>
      </c>
      <c r="G203" s="1">
        <v>3.36</v>
      </c>
      <c r="H203" s="1">
        <v>5.0</v>
      </c>
      <c r="J203" s="6">
        <f t="shared" si="243"/>
        <v>1.815533981</v>
      </c>
      <c r="K203" s="7">
        <f t="shared" si="509"/>
        <v>2.226190476</v>
      </c>
      <c r="M203" s="1">
        <v>-200.0</v>
      </c>
      <c r="N203" s="1">
        <v>165.0</v>
      </c>
      <c r="O203" s="7">
        <f t="shared" ref="O203:P203" si="510">IF(M203&lt;0,1-(100/M203), 1+(M203/100))</f>
        <v>1.5</v>
      </c>
      <c r="P203" s="7">
        <f t="shared" si="510"/>
        <v>2.65</v>
      </c>
      <c r="R203" s="8">
        <f t="shared" ref="R203:S203" si="511">IF(((O203-J203)/J203)&gt;0,((O203-J203)/J203),0)</f>
        <v>0</v>
      </c>
      <c r="S203" s="8">
        <f t="shared" si="511"/>
        <v>0.1903743316</v>
      </c>
      <c r="U203" s="8">
        <f t="shared" si="512"/>
        <v>2.65</v>
      </c>
      <c r="V203" s="4" t="str">
        <f t="shared" si="513"/>
        <v>Marlins</v>
      </c>
      <c r="W203" s="1" t="s">
        <v>27</v>
      </c>
      <c r="X203" s="11">
        <f t="shared" si="514"/>
        <v>1.65</v>
      </c>
      <c r="Z203" s="4">
        <f t="shared" si="515"/>
        <v>0</v>
      </c>
      <c r="AC203" s="20">
        <f t="shared" si="506"/>
        <v>0.667708944</v>
      </c>
    </row>
    <row r="204">
      <c r="A204" s="5">
        <v>45517.0</v>
      </c>
      <c r="B204" s="1" t="s">
        <v>33</v>
      </c>
      <c r="C204" s="1" t="s">
        <v>50</v>
      </c>
      <c r="E204" s="1">
        <v>3.93</v>
      </c>
      <c r="F204" s="1">
        <v>1.0</v>
      </c>
      <c r="G204" s="1">
        <v>3.88</v>
      </c>
      <c r="H204" s="1">
        <v>15.0</v>
      </c>
      <c r="J204" s="6">
        <f t="shared" si="243"/>
        <v>1.987277354</v>
      </c>
      <c r="K204" s="7">
        <f t="shared" si="509"/>
        <v>2.012886598</v>
      </c>
      <c r="M204" s="1">
        <v>-105.0</v>
      </c>
      <c r="N204" s="1">
        <v>-115.0</v>
      </c>
      <c r="O204" s="7">
        <f t="shared" ref="O204:P204" si="516">IF(M204&lt;0,1-(100/M204), 1+(M204/100))</f>
        <v>1.952380952</v>
      </c>
      <c r="P204" s="7">
        <f t="shared" si="516"/>
        <v>1.869565217</v>
      </c>
      <c r="R204" s="8">
        <f t="shared" ref="R204:S204" si="517">IF(((O204-J204)/J204)&gt;0,((O204-J204)/J204),0)</f>
        <v>0</v>
      </c>
      <c r="S204" s="8">
        <f t="shared" si="517"/>
        <v>0</v>
      </c>
      <c r="U204" s="8"/>
      <c r="X204" s="11"/>
      <c r="Z204" s="4">
        <f t="shared" si="515"/>
        <v>0</v>
      </c>
      <c r="AC204" s="20">
        <f t="shared" si="506"/>
        <v>0.6544878706</v>
      </c>
    </row>
    <row r="205">
      <c r="A205" s="5">
        <v>45517.0</v>
      </c>
      <c r="B205" s="1" t="s">
        <v>49</v>
      </c>
      <c r="C205" s="1" t="s">
        <v>51</v>
      </c>
      <c r="E205" s="1">
        <v>5.0</v>
      </c>
      <c r="F205" s="1">
        <v>2.0</v>
      </c>
      <c r="G205" s="1">
        <v>4.72</v>
      </c>
      <c r="H205" s="1">
        <v>1.0</v>
      </c>
      <c r="J205" s="6">
        <f t="shared" si="243"/>
        <v>1.944</v>
      </c>
      <c r="K205" s="7">
        <f t="shared" si="509"/>
        <v>2.059322034</v>
      </c>
      <c r="M205" s="1">
        <v>-150.0</v>
      </c>
      <c r="N205" s="1">
        <v>130.0</v>
      </c>
      <c r="O205" s="7">
        <f t="shared" ref="O205:P205" si="518">IF(M205&lt;0,1-(100/M205), 1+(M205/100))</f>
        <v>1.666666667</v>
      </c>
      <c r="P205" s="7">
        <f t="shared" si="518"/>
        <v>2.3</v>
      </c>
      <c r="R205" s="8">
        <f t="shared" ref="R205:S205" si="519">IF(((O205-J205)/J205)&gt;0,((O205-J205)/J205),0)</f>
        <v>0</v>
      </c>
      <c r="S205" s="8">
        <f t="shared" si="519"/>
        <v>0.116872428</v>
      </c>
      <c r="U205" s="8">
        <f t="shared" ref="U205:U206" si="522">IFS(R205&gt;0.1,O205,S205&gt;0.1,P205)</f>
        <v>2.3</v>
      </c>
      <c r="V205" s="4" t="str">
        <f t="shared" ref="V205:V206" si="523">IFS(R205&gt;0.1, B205,S205&gt;0.1, C205)</f>
        <v>Cubs</v>
      </c>
      <c r="W205" s="1" t="s">
        <v>32</v>
      </c>
      <c r="X205" s="11">
        <f t="shared" ref="X205:X206" si="524">IFs(W205="Yes", IF(U205&lt;&gt;0,U205-1), W205="No", -1)</f>
        <v>-1</v>
      </c>
      <c r="Z205" s="4">
        <f t="shared" si="515"/>
        <v>1</v>
      </c>
      <c r="AC205" s="20">
        <f t="shared" si="506"/>
        <v>0.9331666667</v>
      </c>
    </row>
    <row r="206">
      <c r="A206" s="5">
        <v>45517.0</v>
      </c>
      <c r="B206" s="1" t="s">
        <v>23</v>
      </c>
      <c r="C206" s="1" t="s">
        <v>21</v>
      </c>
      <c r="E206" s="1">
        <v>4.32</v>
      </c>
      <c r="F206" s="1">
        <v>1.0</v>
      </c>
      <c r="G206" s="1">
        <v>3.26</v>
      </c>
      <c r="H206" s="1">
        <v>4.0</v>
      </c>
      <c r="J206" s="6">
        <f t="shared" si="243"/>
        <v>1.75462963</v>
      </c>
      <c r="K206" s="7">
        <f t="shared" si="509"/>
        <v>2.325153374</v>
      </c>
      <c r="M206" s="1">
        <v>110.0</v>
      </c>
      <c r="N206" s="1">
        <v>-130.0</v>
      </c>
      <c r="O206" s="7">
        <f t="shared" ref="O206:P206" si="520">IF(M206&lt;0,1-(100/M206), 1+(M206/100))</f>
        <v>2.1</v>
      </c>
      <c r="P206" s="7">
        <f t="shared" si="520"/>
        <v>1.769230769</v>
      </c>
      <c r="R206" s="8">
        <f t="shared" ref="R206:S206" si="521">IF(((O206-J206)/J206)&gt;0,((O206-J206)/J206),0)</f>
        <v>0.1968337731</v>
      </c>
      <c r="S206" s="8">
        <f t="shared" si="521"/>
        <v>0</v>
      </c>
      <c r="U206" s="8">
        <f t="shared" si="522"/>
        <v>2.1</v>
      </c>
      <c r="V206" s="4" t="str">
        <f t="shared" si="523"/>
        <v>Cardinals</v>
      </c>
      <c r="W206" s="1" t="s">
        <v>32</v>
      </c>
      <c r="X206" s="11">
        <f t="shared" si="524"/>
        <v>-1</v>
      </c>
      <c r="Z206" s="4">
        <f t="shared" si="515"/>
        <v>0</v>
      </c>
      <c r="AC206" s="20">
        <f t="shared" si="506"/>
        <v>0.6854173623</v>
      </c>
    </row>
    <row r="207">
      <c r="A207" s="5">
        <v>45517.0</v>
      </c>
      <c r="B207" s="1" t="s">
        <v>30</v>
      </c>
      <c r="C207" s="1" t="s">
        <v>37</v>
      </c>
      <c r="E207" s="1">
        <v>4.89</v>
      </c>
      <c r="F207" s="1">
        <v>3.0</v>
      </c>
      <c r="G207" s="1">
        <v>3.14</v>
      </c>
      <c r="H207" s="1">
        <v>2.0</v>
      </c>
      <c r="J207" s="6">
        <f t="shared" si="243"/>
        <v>1.642126789</v>
      </c>
      <c r="K207" s="7">
        <f t="shared" si="509"/>
        <v>2.557324841</v>
      </c>
      <c r="M207" s="1">
        <v>-135.0</v>
      </c>
      <c r="N207" s="1">
        <v>115.0</v>
      </c>
      <c r="O207" s="7">
        <f t="shared" ref="O207:P207" si="525">IF(M207&lt;0,1-(100/M207), 1+(M207/100))</f>
        <v>1.740740741</v>
      </c>
      <c r="P207" s="7">
        <f t="shared" si="525"/>
        <v>2.15</v>
      </c>
      <c r="R207" s="8">
        <f t="shared" ref="R207:S207" si="526">IF(((O207-J207)/J207)&gt;0,((O207-J207)/J207),0)</f>
        <v>0.0600525806</v>
      </c>
      <c r="S207" s="8">
        <f t="shared" si="526"/>
        <v>0</v>
      </c>
      <c r="U207" s="8"/>
      <c r="X207" s="11"/>
      <c r="Z207" s="4">
        <f t="shared" si="515"/>
        <v>1</v>
      </c>
      <c r="AC207" s="20">
        <f t="shared" si="506"/>
        <v>0.6114351852</v>
      </c>
    </row>
    <row r="208">
      <c r="A208" s="5">
        <v>45517.0</v>
      </c>
      <c r="B208" s="1" t="s">
        <v>35</v>
      </c>
      <c r="C208" s="1" t="s">
        <v>31</v>
      </c>
      <c r="E208" s="1">
        <v>4.44</v>
      </c>
      <c r="F208" s="1">
        <v>4.0</v>
      </c>
      <c r="G208" s="1">
        <v>4.31</v>
      </c>
      <c r="H208" s="1">
        <v>9.0</v>
      </c>
      <c r="J208" s="6">
        <f t="shared" si="243"/>
        <v>1.970720721</v>
      </c>
      <c r="K208" s="7">
        <f t="shared" si="509"/>
        <v>2.030162413</v>
      </c>
      <c r="M208" s="1">
        <v>-180.0</v>
      </c>
      <c r="N208" s="1">
        <v>150.0</v>
      </c>
      <c r="O208" s="7">
        <f t="shared" ref="O208:P208" si="527">IF(M208&lt;0,1-(100/M208), 1+(M208/100))</f>
        <v>1.555555556</v>
      </c>
      <c r="P208" s="7">
        <f t="shared" si="527"/>
        <v>2.5</v>
      </c>
      <c r="R208" s="8">
        <f t="shared" ref="R208:S208" si="528">IF(((O208-J208)/J208)&gt;0,((O208-J208)/J208),0)</f>
        <v>0</v>
      </c>
      <c r="S208" s="8">
        <f t="shared" si="528"/>
        <v>0.2314285714</v>
      </c>
      <c r="U208" s="8">
        <f>IFS(R208&gt;0.1,O208,S208&gt;0.1,P208)</f>
        <v>2.5</v>
      </c>
      <c r="V208" s="4" t="str">
        <f>IFS(R208&gt;0.1, B208,S208&gt;0.1, C208)</f>
        <v>Athletics</v>
      </c>
      <c r="W208" s="1" t="s">
        <v>27</v>
      </c>
      <c r="X208" s="11">
        <f>IFs(W208="Yes", IF(U208&lt;&gt;0,U208-1), W208="No", -1)</f>
        <v>1.5</v>
      </c>
      <c r="Z208" s="4">
        <f t="shared" si="515"/>
        <v>0</v>
      </c>
      <c r="AC208" s="20">
        <f t="shared" si="506"/>
        <v>0.4731552511</v>
      </c>
    </row>
    <row r="209">
      <c r="A209" s="5">
        <v>45517.0</v>
      </c>
      <c r="B209" s="1" t="s">
        <v>28</v>
      </c>
      <c r="C209" s="1" t="s">
        <v>39</v>
      </c>
      <c r="E209" s="1">
        <v>5.21</v>
      </c>
      <c r="F209" s="1">
        <v>4.0</v>
      </c>
      <c r="G209" s="1">
        <v>4.2</v>
      </c>
      <c r="H209" s="1">
        <v>9.0</v>
      </c>
      <c r="J209" s="6">
        <f t="shared" si="243"/>
        <v>1.806142035</v>
      </c>
      <c r="K209" s="7">
        <f t="shared" si="509"/>
        <v>2.24047619</v>
      </c>
      <c r="M209" s="1">
        <v>-140.0</v>
      </c>
      <c r="N209" s="1">
        <v>120.0</v>
      </c>
      <c r="O209" s="7">
        <f t="shared" ref="O209:P209" si="529">IF(M209&lt;0,1-(100/M209), 1+(M209/100))</f>
        <v>1.714285714</v>
      </c>
      <c r="P209" s="7">
        <f t="shared" si="529"/>
        <v>2.2</v>
      </c>
      <c r="R209" s="8">
        <f t="shared" ref="R209:S209" si="530">IF(((O209-J209)/J209)&gt;0,((O209-J209)/J209),0)</f>
        <v>0</v>
      </c>
      <c r="S209" s="8">
        <f t="shared" si="530"/>
        <v>0</v>
      </c>
      <c r="U209" s="8"/>
      <c r="X209" s="11"/>
      <c r="Z209" s="4">
        <f t="shared" si="515"/>
        <v>0</v>
      </c>
      <c r="AC209" s="20">
        <f t="shared" si="506"/>
        <v>0.5623245614</v>
      </c>
    </row>
    <row r="210">
      <c r="A210" s="5">
        <v>45517.0</v>
      </c>
      <c r="B210" s="1" t="s">
        <v>52</v>
      </c>
      <c r="C210" s="1" t="s">
        <v>43</v>
      </c>
      <c r="E210" s="1">
        <v>5.77</v>
      </c>
      <c r="F210" s="1">
        <v>2.0</v>
      </c>
      <c r="G210" s="1">
        <v>4.11</v>
      </c>
      <c r="H210" s="1">
        <v>7.0</v>
      </c>
      <c r="J210" s="6">
        <f t="shared" si="243"/>
        <v>1.712305026</v>
      </c>
      <c r="K210" s="7">
        <f t="shared" si="509"/>
        <v>2.403892944</v>
      </c>
      <c r="M210" s="1">
        <v>100.0</v>
      </c>
      <c r="N210" s="1">
        <v>-120.0</v>
      </c>
      <c r="O210" s="7">
        <f t="shared" ref="O210:P210" si="531">IF(M210&lt;0,1-(100/M210), 1+(M210/100))</f>
        <v>2</v>
      </c>
      <c r="P210" s="7">
        <f t="shared" si="531"/>
        <v>1.833333333</v>
      </c>
      <c r="R210" s="8">
        <f t="shared" ref="R210:S210" si="532">IF(((O210-J210)/J210)&gt;0,((O210-J210)/J210),0)</f>
        <v>0.1680161943</v>
      </c>
      <c r="S210" s="8">
        <f t="shared" si="532"/>
        <v>0</v>
      </c>
      <c r="U210" s="8">
        <f t="shared" ref="U210:U211" si="535">IFS(R210&gt;0.1,O210,S210&gt;0.1,P210)</f>
        <v>2</v>
      </c>
      <c r="V210" s="4" t="str">
        <f t="shared" ref="V210:V211" si="536">IFS(R210&gt;0.1, B210,S210&gt;0.1, C210)</f>
        <v>Brewers</v>
      </c>
      <c r="W210" s="1" t="s">
        <v>32</v>
      </c>
      <c r="X210" s="11">
        <f t="shared" ref="X210:X211" si="537">IFs(W210="Yes", IF(U210&lt;&gt;0,U210-1), W210="No", -1)</f>
        <v>-1</v>
      </c>
      <c r="Z210" s="4">
        <f t="shared" si="515"/>
        <v>0</v>
      </c>
      <c r="AC210" s="20">
        <f t="shared" ref="AC210:AC212" si="538">(MIN(E137,F137)/MAX(E137,F137) + MIN(G137,H137)/MAX(G137,H137))/2</f>
        <v>0.6178544626</v>
      </c>
    </row>
    <row r="211">
      <c r="A211" s="5">
        <v>45517.0</v>
      </c>
      <c r="B211" s="1" t="s">
        <v>36</v>
      </c>
      <c r="C211" s="1" t="s">
        <v>40</v>
      </c>
      <c r="E211" s="1">
        <v>6.02</v>
      </c>
      <c r="F211" s="1">
        <v>4.0</v>
      </c>
      <c r="G211" s="1">
        <v>3.5</v>
      </c>
      <c r="H211" s="1">
        <v>1.0</v>
      </c>
      <c r="J211" s="6">
        <f t="shared" si="243"/>
        <v>1.581395349</v>
      </c>
      <c r="K211" s="7">
        <f t="shared" si="509"/>
        <v>2.72</v>
      </c>
      <c r="M211" s="1">
        <v>-300.0</v>
      </c>
      <c r="N211" s="1">
        <v>225.0</v>
      </c>
      <c r="O211" s="7">
        <f t="shared" ref="O211:P211" si="533">IF(M211&lt;0,1-(100/M211), 1+(M211/100))</f>
        <v>1.333333333</v>
      </c>
      <c r="P211" s="7">
        <f t="shared" si="533"/>
        <v>3.25</v>
      </c>
      <c r="R211" s="8">
        <f t="shared" ref="R211:S211" si="534">IF(((O211-J211)/J211)&gt;0,((O211-J211)/J211),0)</f>
        <v>0</v>
      </c>
      <c r="S211" s="8">
        <f t="shared" si="534"/>
        <v>0.1948529412</v>
      </c>
      <c r="U211" s="8">
        <f t="shared" si="535"/>
        <v>3.25</v>
      </c>
      <c r="V211" s="4" t="str">
        <f t="shared" si="536"/>
        <v>White Sox</v>
      </c>
      <c r="W211" s="1" t="s">
        <v>32</v>
      </c>
      <c r="X211" s="11">
        <f t="shared" si="537"/>
        <v>-1</v>
      </c>
      <c r="Z211" s="4">
        <f t="shared" si="515"/>
        <v>1</v>
      </c>
      <c r="AC211" s="20">
        <f t="shared" si="538"/>
        <v>0.4673913043</v>
      </c>
    </row>
    <row r="212">
      <c r="A212" s="5">
        <v>45517.0</v>
      </c>
      <c r="B212" s="10" t="s">
        <v>38</v>
      </c>
      <c r="C212" s="10" t="s">
        <v>34</v>
      </c>
      <c r="E212" s="1">
        <v>4.91</v>
      </c>
      <c r="F212" s="1">
        <v>6.0</v>
      </c>
      <c r="G212" s="1">
        <v>4.28</v>
      </c>
      <c r="H212" s="1">
        <v>1.0</v>
      </c>
      <c r="J212" s="6">
        <f t="shared" si="243"/>
        <v>1.871690428</v>
      </c>
      <c r="K212" s="7">
        <f t="shared" si="509"/>
        <v>2.147196262</v>
      </c>
      <c r="M212" s="1">
        <v>-125.0</v>
      </c>
      <c r="N212" s="1">
        <v>105.0</v>
      </c>
      <c r="O212" s="7">
        <f t="shared" ref="O212:P212" si="539">IF(M212&lt;0,1-(100/M212), 1+(M212/100))</f>
        <v>1.8</v>
      </c>
      <c r="P212" s="7">
        <f t="shared" si="539"/>
        <v>2.05</v>
      </c>
      <c r="R212" s="8">
        <f t="shared" ref="R212:S212" si="540">IF(((O212-J212)/J212)&gt;0,((O212-J212)/J212),0)</f>
        <v>0</v>
      </c>
      <c r="S212" s="8">
        <f t="shared" si="540"/>
        <v>0</v>
      </c>
      <c r="U212" s="8"/>
      <c r="X212" s="11"/>
      <c r="Z212" s="4">
        <f t="shared" si="515"/>
        <v>1</v>
      </c>
      <c r="AC212" s="20">
        <f t="shared" si="538"/>
        <v>0.775014556</v>
      </c>
    </row>
    <row r="213">
      <c r="A213" s="5">
        <v>45517.0</v>
      </c>
      <c r="B213" s="1" t="s">
        <v>45</v>
      </c>
      <c r="C213" s="1" t="s">
        <v>22</v>
      </c>
      <c r="E213" s="1">
        <v>5.64</v>
      </c>
      <c r="F213" s="1">
        <v>3.0</v>
      </c>
      <c r="G213" s="1">
        <v>4.16</v>
      </c>
      <c r="H213" s="1">
        <v>0.0</v>
      </c>
      <c r="J213" s="6">
        <f t="shared" si="243"/>
        <v>1.737588652</v>
      </c>
      <c r="K213" s="7">
        <f t="shared" si="509"/>
        <v>2.355769231</v>
      </c>
      <c r="M213" s="1">
        <v>-240.0</v>
      </c>
      <c r="N213" s="1">
        <v>185.0</v>
      </c>
      <c r="O213" s="7">
        <f t="shared" ref="O213:P213" si="541">IF(M213&lt;0,1-(100/M213), 1+(M213/100))</f>
        <v>1.416666667</v>
      </c>
      <c r="P213" s="7">
        <f t="shared" si="541"/>
        <v>2.85</v>
      </c>
      <c r="R213" s="8">
        <f t="shared" ref="R213:S213" si="542">IF(((O213-J213)/J213)&gt;0,((O213-J213)/J213),0)</f>
        <v>0</v>
      </c>
      <c r="S213" s="8">
        <f t="shared" si="542"/>
        <v>0.2097959184</v>
      </c>
      <c r="U213" s="8">
        <f>IFS(R213&gt;0.1,O213,S213&gt;0.1,P213)</f>
        <v>2.85</v>
      </c>
      <c r="V213" s="4" t="str">
        <f>IFS(R213&gt;0.1, B213,S213&gt;0.1, C213)</f>
        <v>Pirates</v>
      </c>
      <c r="W213" s="1" t="s">
        <v>32</v>
      </c>
      <c r="X213" s="11">
        <f>IFs(W213="Yes", IF(U213&lt;&gt;0,U213-1), W213="No", -1)</f>
        <v>-1</v>
      </c>
      <c r="Z213" s="4">
        <f t="shared" si="515"/>
        <v>1</v>
      </c>
      <c r="AC213" s="20">
        <f>(MIN(E160,F160)/MAX(E160,F160) + MIN(G160,H160)/MAX(G160,H160))/2</f>
        <v>0.7561002886</v>
      </c>
    </row>
    <row r="214">
      <c r="A214" s="5">
        <v>45517.0</v>
      </c>
      <c r="B214" s="1" t="s">
        <v>42</v>
      </c>
      <c r="C214" s="1" t="s">
        <v>29</v>
      </c>
      <c r="E214" s="1">
        <v>6.08</v>
      </c>
      <c r="F214" s="1">
        <v>4.0</v>
      </c>
      <c r="G214" s="1">
        <v>3.8</v>
      </c>
      <c r="H214" s="1">
        <v>3.0</v>
      </c>
      <c r="J214" s="6">
        <f t="shared" si="243"/>
        <v>1.625</v>
      </c>
      <c r="K214" s="7">
        <f t="shared" si="509"/>
        <v>2.6</v>
      </c>
      <c r="M214" s="1">
        <v>-200.0</v>
      </c>
      <c r="N214" s="1">
        <v>165.0</v>
      </c>
      <c r="O214" s="7">
        <f t="shared" ref="O214:P214" si="543">IF(M214&lt;0,1-(100/M214), 1+(M214/100))</f>
        <v>1.5</v>
      </c>
      <c r="P214" s="7">
        <f t="shared" si="543"/>
        <v>2.65</v>
      </c>
      <c r="R214" s="8">
        <f t="shared" ref="R214:S214" si="544">IF(((O214-J214)/J214)&gt;0,((O214-J214)/J214),0)</f>
        <v>0</v>
      </c>
      <c r="S214" s="8">
        <f t="shared" si="544"/>
        <v>0.01923076923</v>
      </c>
      <c r="U214" s="8"/>
      <c r="Z214" s="4">
        <f t="shared" si="515"/>
        <v>1</v>
      </c>
      <c r="AC214" s="20"/>
    </row>
    <row r="215">
      <c r="A215" s="5">
        <v>45517.0</v>
      </c>
      <c r="B215" s="1" t="s">
        <v>44</v>
      </c>
      <c r="C215" s="1" t="s">
        <v>20</v>
      </c>
      <c r="E215" s="1">
        <v>4.58</v>
      </c>
      <c r="F215" s="1">
        <v>3.0</v>
      </c>
      <c r="G215" s="1">
        <v>4.45</v>
      </c>
      <c r="H215" s="1">
        <v>4.0</v>
      </c>
      <c r="J215" s="6">
        <f t="shared" si="243"/>
        <v>1.971615721</v>
      </c>
      <c r="K215" s="7">
        <f t="shared" si="509"/>
        <v>2.029213483</v>
      </c>
      <c r="M215" s="1">
        <v>-110.0</v>
      </c>
      <c r="N215" s="1">
        <v>-110.0</v>
      </c>
      <c r="O215" s="7">
        <f t="shared" ref="O215:P215" si="545">IF(M215&lt;0,1-(100/M215), 1+(M215/100))</f>
        <v>1.909090909</v>
      </c>
      <c r="P215" s="7">
        <f t="shared" si="545"/>
        <v>1.909090909</v>
      </c>
      <c r="R215" s="8">
        <f t="shared" ref="R215:S215" si="546">IF(((O215-J215)/J215)&gt;0,((O215-J215)/J215),0)</f>
        <v>0</v>
      </c>
      <c r="S215" s="8">
        <f t="shared" si="546"/>
        <v>0</v>
      </c>
      <c r="U215" s="8"/>
      <c r="Z215" s="4">
        <f t="shared" si="515"/>
        <v>0</v>
      </c>
      <c r="AC215" s="20">
        <f t="shared" ref="AC215:AC216" si="547">(MIN(E162,F162)/MAX(E162,F162) + MIN(G162,H162)/MAX(G162,H162))/2</f>
        <v>0.5682525844</v>
      </c>
    </row>
    <row r="216">
      <c r="J216" s="6" t="str">
        <f t="shared" si="243"/>
        <v/>
      </c>
      <c r="K216" s="7"/>
      <c r="O216" s="7"/>
      <c r="P216" s="7"/>
      <c r="R216" s="8"/>
      <c r="S216" s="8"/>
      <c r="U216" s="8"/>
      <c r="AC216" s="20">
        <f t="shared" si="547"/>
        <v>0.6687641765</v>
      </c>
    </row>
    <row r="217">
      <c r="A217" s="5">
        <v>45518.0</v>
      </c>
      <c r="B217" s="1" t="s">
        <v>42</v>
      </c>
      <c r="C217" s="1" t="s">
        <v>29</v>
      </c>
      <c r="E217" s="1">
        <v>6.81</v>
      </c>
      <c r="F217" s="1">
        <v>11.0</v>
      </c>
      <c r="G217" s="1">
        <v>4.34</v>
      </c>
      <c r="H217" s="1">
        <v>4.0</v>
      </c>
      <c r="J217" s="6">
        <f t="shared" si="243"/>
        <v>1.637298091</v>
      </c>
      <c r="K217" s="7">
        <f t="shared" ref="K217:K228" si="550">1/(G217/SUM(E217,G217))</f>
        <v>2.569124424</v>
      </c>
      <c r="M217" s="1">
        <v>-190.0</v>
      </c>
      <c r="N217" s="1">
        <v>160.0</v>
      </c>
      <c r="O217" s="7">
        <f t="shared" ref="O217:P217" si="548">IF(M217&lt;0,1-(100/M217), 1+(M217/100))</f>
        <v>1.526315789</v>
      </c>
      <c r="P217" s="7">
        <f t="shared" si="548"/>
        <v>2.6</v>
      </c>
      <c r="R217" s="8">
        <f t="shared" ref="R217:S217" si="549">IF(((O217-J217)/J217)&gt;0,((O217-J217)/J217),0)</f>
        <v>0</v>
      </c>
      <c r="S217" s="8">
        <f t="shared" si="549"/>
        <v>0.01201793722</v>
      </c>
      <c r="U217" s="8"/>
      <c r="Z217" s="4">
        <f t="shared" ref="Z217:Z228" si="553">IF((F217-H217)&gt;0,1,0)</f>
        <v>1</v>
      </c>
      <c r="AC217" s="20">
        <f t="shared" ref="AC217:AC226" si="554">(MIN(E165,F165)/MAX(E165,F165) + MIN(G165,H165)/MAX(G165,H165))/2</f>
        <v>0.4471437279</v>
      </c>
    </row>
    <row r="218">
      <c r="A218" s="5">
        <v>45518.0</v>
      </c>
      <c r="B218" s="1" t="s">
        <v>22</v>
      </c>
      <c r="C218" s="1" t="s">
        <v>45</v>
      </c>
      <c r="E218" s="1">
        <v>4.97</v>
      </c>
      <c r="F218" s="1">
        <v>2.0</v>
      </c>
      <c r="G218" s="1">
        <v>4.58</v>
      </c>
      <c r="H218" s="1">
        <v>8.0</v>
      </c>
      <c r="J218" s="6">
        <f t="shared" si="243"/>
        <v>1.921529175</v>
      </c>
      <c r="K218" s="7">
        <f t="shared" si="550"/>
        <v>2.085152838</v>
      </c>
      <c r="M218" s="1">
        <v>115.0</v>
      </c>
      <c r="N218" s="1">
        <v>-135.0</v>
      </c>
      <c r="O218" s="7">
        <f t="shared" ref="O218:P218" si="551">IF(M218&lt;0,1-(100/M218), 1+(M218/100))</f>
        <v>2.15</v>
      </c>
      <c r="P218" s="7">
        <f t="shared" si="551"/>
        <v>1.740740741</v>
      </c>
      <c r="R218" s="8">
        <f t="shared" ref="R218:S218" si="552">IF(((O218-J218)/J218)&gt;0,((O218-J218)/J218),0)</f>
        <v>0.1189005236</v>
      </c>
      <c r="S218" s="8">
        <f t="shared" si="552"/>
        <v>0</v>
      </c>
      <c r="U218" s="8">
        <f t="shared" ref="U218:U220" si="557">IFS(R218&gt;0.1,O218,S218&gt;0.1,P218)</f>
        <v>2.15</v>
      </c>
      <c r="V218" s="4" t="str">
        <f t="shared" ref="V218:V220" si="558">IFS(R218&gt;0.1, B218,S218&gt;0.1, C218)</f>
        <v>Pirates</v>
      </c>
      <c r="W218" s="1" t="s">
        <v>32</v>
      </c>
      <c r="X218" s="11">
        <f t="shared" ref="X218:X220" si="559">IFs(W218="Yes", IF(U218&lt;&gt;0,U218-1), W218="No", -1)</f>
        <v>-1</v>
      </c>
      <c r="Z218" s="4">
        <f t="shared" si="553"/>
        <v>0</v>
      </c>
      <c r="AC218" s="20">
        <f t="shared" si="554"/>
        <v>0.526871842</v>
      </c>
    </row>
    <row r="219">
      <c r="A219" s="5">
        <v>45518.0</v>
      </c>
      <c r="B219" s="1" t="s">
        <v>47</v>
      </c>
      <c r="C219" s="1" t="s">
        <v>46</v>
      </c>
      <c r="E219" s="1">
        <v>4.37</v>
      </c>
      <c r="F219" s="1">
        <v>4.0</v>
      </c>
      <c r="G219" s="1">
        <v>3.73</v>
      </c>
      <c r="H219" s="1">
        <v>1.0</v>
      </c>
      <c r="J219" s="6">
        <f t="shared" si="243"/>
        <v>1.853546911</v>
      </c>
      <c r="K219" s="7">
        <f t="shared" si="550"/>
        <v>2.171581769</v>
      </c>
      <c r="M219" s="1">
        <v>-175.0</v>
      </c>
      <c r="N219" s="1">
        <v>145.0</v>
      </c>
      <c r="O219" s="7">
        <f t="shared" ref="O219:P219" si="555">IF(M219&lt;0,1-(100/M219), 1+(M219/100))</f>
        <v>1.571428571</v>
      </c>
      <c r="P219" s="7">
        <f t="shared" si="555"/>
        <v>2.45</v>
      </c>
      <c r="R219" s="8">
        <f t="shared" ref="R219:S219" si="556">IF(((O219-J219)/J219)&gt;0,((O219-J219)/J219),0)</f>
        <v>0</v>
      </c>
      <c r="S219" s="8">
        <f t="shared" si="556"/>
        <v>0.1282098765</v>
      </c>
      <c r="U219" s="8">
        <f t="shared" si="557"/>
        <v>2.45</v>
      </c>
      <c r="V219" s="4" t="str">
        <f t="shared" si="558"/>
        <v>Nationals</v>
      </c>
      <c r="W219" s="1" t="s">
        <v>32</v>
      </c>
      <c r="X219" s="11">
        <f t="shared" si="559"/>
        <v>-1</v>
      </c>
      <c r="Z219" s="4">
        <f t="shared" si="553"/>
        <v>1</v>
      </c>
      <c r="AC219" s="20">
        <f t="shared" si="554"/>
        <v>0.5645611916</v>
      </c>
    </row>
    <row r="220">
      <c r="A220" s="5">
        <v>45518.0</v>
      </c>
      <c r="B220" s="1" t="s">
        <v>26</v>
      </c>
      <c r="C220" s="1" t="s">
        <v>48</v>
      </c>
      <c r="E220" s="1">
        <v>6.94</v>
      </c>
      <c r="F220" s="1">
        <v>9.0</v>
      </c>
      <c r="G220" s="1">
        <v>2.79</v>
      </c>
      <c r="H220" s="1">
        <v>5.0</v>
      </c>
      <c r="J220" s="6">
        <f t="shared" si="243"/>
        <v>1.402017291</v>
      </c>
      <c r="K220" s="7">
        <f t="shared" si="550"/>
        <v>3.487455197</v>
      </c>
      <c r="M220" s="1">
        <v>-180.0</v>
      </c>
      <c r="N220" s="1">
        <v>150.0</v>
      </c>
      <c r="O220" s="7">
        <f t="shared" ref="O220:P220" si="560">IF(M220&lt;0,1-(100/M220), 1+(M220/100))</f>
        <v>1.555555556</v>
      </c>
      <c r="P220" s="7">
        <f t="shared" si="560"/>
        <v>2.5</v>
      </c>
      <c r="R220" s="8">
        <f t="shared" ref="R220:S220" si="561">IF(((O220-J220)/J220)&gt;0,((O220-J220)/J220),0)</f>
        <v>0.1095123901</v>
      </c>
      <c r="S220" s="8">
        <f t="shared" si="561"/>
        <v>0</v>
      </c>
      <c r="U220" s="8">
        <f t="shared" si="557"/>
        <v>1.555555556</v>
      </c>
      <c r="V220" s="4" t="str">
        <f t="shared" si="558"/>
        <v>Phillies</v>
      </c>
      <c r="W220" s="1" t="s">
        <v>27</v>
      </c>
      <c r="X220" s="11">
        <f t="shared" si="559"/>
        <v>0.5555555556</v>
      </c>
      <c r="Z220" s="4">
        <f t="shared" si="553"/>
        <v>1</v>
      </c>
      <c r="AC220" s="20">
        <f t="shared" si="554"/>
        <v>0.6597007238</v>
      </c>
    </row>
    <row r="221">
      <c r="A221" s="5">
        <v>45518.0</v>
      </c>
      <c r="B221" s="1" t="s">
        <v>33</v>
      </c>
      <c r="C221" s="1" t="s">
        <v>50</v>
      </c>
      <c r="E221" s="1">
        <v>4.19</v>
      </c>
      <c r="F221" s="1">
        <v>2.0</v>
      </c>
      <c r="G221" s="1">
        <v>3.23</v>
      </c>
      <c r="H221" s="1">
        <v>3.0</v>
      </c>
      <c r="J221" s="6">
        <f t="shared" si="243"/>
        <v>1.770883055</v>
      </c>
      <c r="K221" s="7">
        <f t="shared" si="550"/>
        <v>2.297213622</v>
      </c>
      <c r="M221" s="1">
        <v>-140.0</v>
      </c>
      <c r="N221" s="1">
        <v>120.0</v>
      </c>
      <c r="O221" s="7">
        <f t="shared" ref="O221:P221" si="562">IF(M221&lt;0,1-(100/M221), 1+(M221/100))</f>
        <v>1.714285714</v>
      </c>
      <c r="P221" s="7">
        <f t="shared" si="562"/>
        <v>2.2</v>
      </c>
      <c r="R221" s="8">
        <f t="shared" ref="R221:S221" si="563">IF(((O221-J221)/J221)&gt;0,((O221-J221)/J221),0)</f>
        <v>0</v>
      </c>
      <c r="S221" s="8">
        <f t="shared" si="563"/>
        <v>0</v>
      </c>
      <c r="U221" s="8"/>
      <c r="X221" s="11"/>
      <c r="Z221" s="4">
        <f t="shared" si="553"/>
        <v>0</v>
      </c>
      <c r="AC221" s="20">
        <f t="shared" si="554"/>
        <v>0.67275</v>
      </c>
    </row>
    <row r="222">
      <c r="A222" s="5">
        <v>45518.0</v>
      </c>
      <c r="B222" s="1" t="s">
        <v>51</v>
      </c>
      <c r="C222" s="1" t="s">
        <v>49</v>
      </c>
      <c r="E222" s="1">
        <v>3.99</v>
      </c>
      <c r="F222" s="1">
        <v>1.0</v>
      </c>
      <c r="G222" s="1">
        <v>3.42</v>
      </c>
      <c r="H222" s="1">
        <v>6.0</v>
      </c>
      <c r="J222" s="6">
        <f t="shared" si="243"/>
        <v>1.857142857</v>
      </c>
      <c r="K222" s="7">
        <f t="shared" si="550"/>
        <v>2.166666667</v>
      </c>
      <c r="M222" s="1">
        <v>125.0</v>
      </c>
      <c r="N222" s="1">
        <v>-140.0</v>
      </c>
      <c r="O222" s="7">
        <f t="shared" ref="O222:P222" si="564">IF(M222&lt;0,1-(100/M222), 1+(M222/100))</f>
        <v>2.25</v>
      </c>
      <c r="P222" s="7">
        <f t="shared" si="564"/>
        <v>1.714285714</v>
      </c>
      <c r="R222" s="8">
        <f t="shared" ref="R222:S222" si="565">IF(((O222-J222)/J222)&gt;0,((O222-J222)/J222),0)</f>
        <v>0.2115384615</v>
      </c>
      <c r="S222" s="8">
        <f t="shared" si="565"/>
        <v>0</v>
      </c>
      <c r="U222" s="8">
        <f t="shared" ref="U222:U227" si="568">IFS(R222&gt;0.1,O222,S222&gt;0.1,P222)</f>
        <v>2.25</v>
      </c>
      <c r="V222" s="4" t="str">
        <f t="shared" ref="V222:V227" si="569">IFS(R222&gt;0.1, B222,S222&gt;0.1, C222)</f>
        <v>Cubs</v>
      </c>
      <c r="W222" s="1" t="s">
        <v>32</v>
      </c>
      <c r="X222" s="11">
        <f t="shared" ref="X222:X227" si="570">IFs(W222="Yes", IF(U222&lt;&gt;0,U222-1), W222="No", -1)</f>
        <v>-1</v>
      </c>
      <c r="Z222" s="4">
        <f t="shared" si="553"/>
        <v>0</v>
      </c>
      <c r="AC222" s="20">
        <f t="shared" si="554"/>
        <v>0.6939285714</v>
      </c>
    </row>
    <row r="223">
      <c r="A223" s="5">
        <v>45518.0</v>
      </c>
      <c r="B223" s="1" t="s">
        <v>21</v>
      </c>
      <c r="C223" s="1" t="s">
        <v>23</v>
      </c>
      <c r="E223" s="1">
        <v>4.52</v>
      </c>
      <c r="F223" s="1">
        <v>9.0</v>
      </c>
      <c r="G223" s="1">
        <v>3.03</v>
      </c>
      <c r="H223" s="1">
        <v>2.0</v>
      </c>
      <c r="J223" s="6">
        <f t="shared" si="243"/>
        <v>1.670353982</v>
      </c>
      <c r="K223" s="7">
        <f t="shared" si="550"/>
        <v>2.491749175</v>
      </c>
      <c r="M223" s="1">
        <v>-105.0</v>
      </c>
      <c r="N223" s="1">
        <v>-115.0</v>
      </c>
      <c r="O223" s="7">
        <f t="shared" ref="O223:P223" si="566">IF(M223&lt;0,1-(100/M223), 1+(M223/100))</f>
        <v>1.952380952</v>
      </c>
      <c r="P223" s="7">
        <f t="shared" si="566"/>
        <v>1.869565217</v>
      </c>
      <c r="R223" s="8">
        <f t="shared" ref="R223:S223" si="567">IF(((O223-J223)/J223)&gt;0,((O223-J223)/J223),0)</f>
        <v>0.1688426364</v>
      </c>
      <c r="S223" s="8">
        <f t="shared" si="567"/>
        <v>0</v>
      </c>
      <c r="U223" s="8">
        <f t="shared" si="568"/>
        <v>1.952380952</v>
      </c>
      <c r="V223" s="4" t="str">
        <f t="shared" si="569"/>
        <v>Reds</v>
      </c>
      <c r="W223" s="1" t="s">
        <v>27</v>
      </c>
      <c r="X223" s="11">
        <f t="shared" si="570"/>
        <v>0.9523809524</v>
      </c>
      <c r="Z223" s="4">
        <f t="shared" si="553"/>
        <v>1</v>
      </c>
      <c r="AC223" s="20">
        <f t="shared" si="554"/>
        <v>0.7553954802</v>
      </c>
    </row>
    <row r="224">
      <c r="A224" s="5">
        <v>45518.0</v>
      </c>
      <c r="B224" s="1" t="s">
        <v>30</v>
      </c>
      <c r="C224" s="1" t="s">
        <v>37</v>
      </c>
      <c r="E224" s="1">
        <v>5.0</v>
      </c>
      <c r="F224" s="1">
        <v>2.0</v>
      </c>
      <c r="G224" s="1">
        <v>3.09</v>
      </c>
      <c r="H224" s="1">
        <v>1.0</v>
      </c>
      <c r="J224" s="6">
        <f t="shared" si="243"/>
        <v>1.618</v>
      </c>
      <c r="K224" s="7">
        <f t="shared" si="550"/>
        <v>2.618122977</v>
      </c>
      <c r="M224" s="1">
        <v>-120.0</v>
      </c>
      <c r="N224" s="1">
        <v>100.0</v>
      </c>
      <c r="O224" s="7">
        <f t="shared" ref="O224:P224" si="571">IF(M224&lt;0,1-(100/M224), 1+(M224/100))</f>
        <v>1.833333333</v>
      </c>
      <c r="P224" s="7">
        <f t="shared" si="571"/>
        <v>2</v>
      </c>
      <c r="R224" s="8">
        <f t="shared" ref="R224:S224" si="572">IF(((O224-J224)/J224)&gt;0,((O224-J224)/J224),0)</f>
        <v>0.1330861145</v>
      </c>
      <c r="S224" s="8">
        <f t="shared" si="572"/>
        <v>0</v>
      </c>
      <c r="U224" s="8">
        <f t="shared" si="568"/>
        <v>1.833333333</v>
      </c>
      <c r="V224" s="4" t="str">
        <f t="shared" si="569"/>
        <v>Astros</v>
      </c>
      <c r="W224" s="1" t="s">
        <v>27</v>
      </c>
      <c r="X224" s="11">
        <f t="shared" si="570"/>
        <v>0.8333333333</v>
      </c>
      <c r="Z224" s="4">
        <f t="shared" si="553"/>
        <v>1</v>
      </c>
      <c r="AC224" s="20">
        <f t="shared" si="554"/>
        <v>0.5467764096</v>
      </c>
    </row>
    <row r="225">
      <c r="A225" s="5">
        <v>45518.0</v>
      </c>
      <c r="B225" s="1" t="s">
        <v>31</v>
      </c>
      <c r="C225" s="1" t="s">
        <v>35</v>
      </c>
      <c r="E225" s="1">
        <v>5.84</v>
      </c>
      <c r="F225" s="1">
        <v>1.0</v>
      </c>
      <c r="G225" s="1">
        <v>5.23</v>
      </c>
      <c r="H225" s="1">
        <v>9.0</v>
      </c>
      <c r="J225" s="6">
        <f t="shared" si="243"/>
        <v>1.895547945</v>
      </c>
      <c r="K225" s="7">
        <f t="shared" si="550"/>
        <v>2.116634799</v>
      </c>
      <c r="M225" s="1">
        <v>150.0</v>
      </c>
      <c r="N225" s="1">
        <v>-180.0</v>
      </c>
      <c r="O225" s="7">
        <f t="shared" ref="O225:P225" si="573">IF(M225&lt;0,1-(100/M225), 1+(M225/100))</f>
        <v>2.5</v>
      </c>
      <c r="P225" s="7">
        <f t="shared" si="573"/>
        <v>1.555555556</v>
      </c>
      <c r="R225" s="8">
        <f t="shared" ref="R225:S225" si="574">IF(((O225-J225)/J225)&gt;0,((O225-J225)/J225),0)</f>
        <v>0.3188798555</v>
      </c>
      <c r="S225" s="8">
        <f t="shared" si="574"/>
        <v>0</v>
      </c>
      <c r="U225" s="8">
        <f t="shared" si="568"/>
        <v>2.5</v>
      </c>
      <c r="V225" s="4" t="str">
        <f t="shared" si="569"/>
        <v>Athletics</v>
      </c>
      <c r="W225" s="1" t="s">
        <v>32</v>
      </c>
      <c r="X225" s="11">
        <f t="shared" si="570"/>
        <v>-1</v>
      </c>
      <c r="Z225" s="4">
        <f t="shared" si="553"/>
        <v>0</v>
      </c>
      <c r="AC225" s="20">
        <f t="shared" si="554"/>
        <v>0.2633333333</v>
      </c>
    </row>
    <row r="226">
      <c r="A226" s="5">
        <v>45518.0</v>
      </c>
      <c r="B226" s="1" t="s">
        <v>36</v>
      </c>
      <c r="C226" s="1" t="s">
        <v>40</v>
      </c>
      <c r="E226" s="1">
        <v>5.55</v>
      </c>
      <c r="F226" s="1">
        <v>10.0</v>
      </c>
      <c r="G226" s="1">
        <v>3.98</v>
      </c>
      <c r="H226" s="1">
        <v>2.0</v>
      </c>
      <c r="J226" s="6">
        <f t="shared" si="243"/>
        <v>1.717117117</v>
      </c>
      <c r="K226" s="7">
        <f t="shared" si="550"/>
        <v>2.394472362</v>
      </c>
      <c r="M226" s="1">
        <v>-240.0</v>
      </c>
      <c r="N226" s="1">
        <v>185.0</v>
      </c>
      <c r="O226" s="7">
        <f t="shared" ref="O226:P226" si="575">IF(M226&lt;0,1-(100/M226), 1+(M226/100))</f>
        <v>1.416666667</v>
      </c>
      <c r="P226" s="7">
        <f t="shared" si="575"/>
        <v>2.85</v>
      </c>
      <c r="R226" s="8">
        <f t="shared" ref="R226:S226" si="576">IF(((O226-J226)/J226)&gt;0,((O226-J226)/J226),0)</f>
        <v>0</v>
      </c>
      <c r="S226" s="8">
        <f t="shared" si="576"/>
        <v>0.1902413431</v>
      </c>
      <c r="U226" s="8">
        <f t="shared" si="568"/>
        <v>2.85</v>
      </c>
      <c r="V226" s="4" t="str">
        <f t="shared" si="569"/>
        <v>White Sox</v>
      </c>
      <c r="W226" s="1" t="s">
        <v>32</v>
      </c>
      <c r="X226" s="11">
        <f t="shared" si="570"/>
        <v>-1</v>
      </c>
      <c r="Z226" s="4">
        <f t="shared" si="553"/>
        <v>1</v>
      </c>
      <c r="AC226" s="20">
        <f t="shared" si="554"/>
        <v>0.6387777778</v>
      </c>
    </row>
    <row r="227">
      <c r="A227" s="5">
        <v>45518.0</v>
      </c>
      <c r="B227" s="1" t="s">
        <v>38</v>
      </c>
      <c r="C227" s="1" t="s">
        <v>34</v>
      </c>
      <c r="E227" s="1">
        <v>6.06</v>
      </c>
      <c r="F227" s="1">
        <v>9.0</v>
      </c>
      <c r="G227" s="1">
        <v>3.2</v>
      </c>
      <c r="H227" s="1">
        <v>2.0</v>
      </c>
      <c r="J227" s="6">
        <f t="shared" si="243"/>
        <v>1.528052805</v>
      </c>
      <c r="K227" s="7">
        <f t="shared" si="550"/>
        <v>2.89375</v>
      </c>
      <c r="M227" s="1">
        <v>-105.0</v>
      </c>
      <c r="N227" s="1">
        <v>-115.0</v>
      </c>
      <c r="O227" s="7">
        <f t="shared" ref="O227:P227" si="577">IF(M227&lt;0,1-(100/M227), 1+(M227/100))</f>
        <v>1.952380952</v>
      </c>
      <c r="P227" s="7">
        <f t="shared" si="577"/>
        <v>1.869565217</v>
      </c>
      <c r="R227" s="8">
        <f t="shared" ref="R227:S227" si="578">IF(((O227-J227)/J227)&gt;0,((O227-J227)/J227),0)</f>
        <v>0.2776920703</v>
      </c>
      <c r="S227" s="8">
        <f t="shared" si="578"/>
        <v>0</v>
      </c>
      <c r="U227" s="8">
        <f t="shared" si="568"/>
        <v>1.952380952</v>
      </c>
      <c r="V227" s="4" t="str">
        <f t="shared" si="569"/>
        <v>Blue Jays</v>
      </c>
      <c r="W227" s="1" t="s">
        <v>27</v>
      </c>
      <c r="X227" s="11">
        <f t="shared" si="570"/>
        <v>0.9523809524</v>
      </c>
      <c r="Z227" s="4">
        <f t="shared" si="553"/>
        <v>1</v>
      </c>
      <c r="AC227" s="20"/>
    </row>
    <row r="228">
      <c r="A228" s="5">
        <v>45518.0</v>
      </c>
      <c r="B228" s="1" t="s">
        <v>20</v>
      </c>
      <c r="C228" s="1" t="s">
        <v>44</v>
      </c>
      <c r="E228" s="1">
        <v>5.3</v>
      </c>
      <c r="F228" s="1">
        <v>13.0</v>
      </c>
      <c r="G228" s="1">
        <v>4.84</v>
      </c>
      <c r="H228" s="1">
        <v>2.0</v>
      </c>
      <c r="J228" s="6">
        <f t="shared" si="243"/>
        <v>1.913207547</v>
      </c>
      <c r="K228" s="7">
        <f t="shared" si="550"/>
        <v>2.095041322</v>
      </c>
      <c r="M228" s="1">
        <v>110.0</v>
      </c>
      <c r="N228" s="1">
        <v>-130.0</v>
      </c>
      <c r="O228" s="7">
        <f t="shared" ref="O228:P228" si="579">IF(M228&lt;0,1-(100/M228), 1+(M228/100))</f>
        <v>2.1</v>
      </c>
      <c r="P228" s="7">
        <f t="shared" si="579"/>
        <v>1.769230769</v>
      </c>
      <c r="R228" s="8">
        <f t="shared" ref="R228:S228" si="580">IF(((O228-J228)/J228)&gt;0,((O228-J228)/J228),0)</f>
        <v>0.09763313609</v>
      </c>
      <c r="S228" s="8">
        <f t="shared" si="580"/>
        <v>0</v>
      </c>
      <c r="U228" s="8"/>
      <c r="Z228" s="4">
        <f t="shared" si="553"/>
        <v>1</v>
      </c>
      <c r="AC228" s="20">
        <f t="shared" ref="AC228:AC240" si="581">(MIN(E176,F176)/MAX(E176,F176) + MIN(G176,H176)/MAX(G176,H176))/2</f>
        <v>0.383125</v>
      </c>
    </row>
    <row r="229">
      <c r="A229" s="5"/>
      <c r="J229" s="6" t="str">
        <f t="shared" si="243"/>
        <v/>
      </c>
      <c r="K229" s="7"/>
      <c r="O229" s="7"/>
      <c r="P229" s="7"/>
      <c r="R229" s="8"/>
      <c r="S229" s="8"/>
      <c r="AC229" s="20">
        <f t="shared" si="581"/>
        <v>0.1269035533</v>
      </c>
    </row>
    <row r="230">
      <c r="A230" s="5">
        <v>45519.0</v>
      </c>
      <c r="B230" s="1" t="s">
        <v>43</v>
      </c>
      <c r="C230" s="1" t="s">
        <v>52</v>
      </c>
      <c r="E230" s="1">
        <v>6.45</v>
      </c>
      <c r="F230" s="1">
        <v>4.0</v>
      </c>
      <c r="G230" s="1">
        <v>5.1</v>
      </c>
      <c r="H230" s="1">
        <v>6.0</v>
      </c>
      <c r="J230" s="6">
        <f t="shared" si="243"/>
        <v>1.790697674</v>
      </c>
      <c r="K230" s="7">
        <f t="shared" ref="K230:K234" si="584">1/(G230/SUM(E230,G230))</f>
        <v>2.264705882</v>
      </c>
      <c r="M230" s="1">
        <v>-140.0</v>
      </c>
      <c r="N230" s="1">
        <v>120.0</v>
      </c>
      <c r="O230" s="7">
        <f t="shared" ref="O230:P230" si="582">IF(M230&lt;0,1-(100/M230), 1+(M230/100))</f>
        <v>1.714285714</v>
      </c>
      <c r="P230" s="7">
        <f t="shared" si="582"/>
        <v>2.2</v>
      </c>
      <c r="R230" s="8">
        <f t="shared" ref="R230:S230" si="583">IF(((O230-J230)/J230)&gt;0,((O230-J230)/J230),0)</f>
        <v>0</v>
      </c>
      <c r="S230" s="8">
        <f t="shared" si="583"/>
        <v>0</v>
      </c>
      <c r="U230" s="8"/>
      <c r="Z230" s="4">
        <f t="shared" ref="Z230:Z234" si="587">IF((F230-H230)&gt;0,1,0)</f>
        <v>0</v>
      </c>
      <c r="AC230" s="20">
        <f t="shared" si="581"/>
        <v>0.5302777778</v>
      </c>
    </row>
    <row r="231">
      <c r="A231" s="5">
        <v>45519.0</v>
      </c>
      <c r="B231" s="1" t="s">
        <v>20</v>
      </c>
      <c r="C231" s="1" t="s">
        <v>44</v>
      </c>
      <c r="E231" s="1">
        <v>3.45</v>
      </c>
      <c r="F231" s="1">
        <v>0.0</v>
      </c>
      <c r="G231" s="1">
        <v>3.09</v>
      </c>
      <c r="H231" s="1">
        <v>6.0</v>
      </c>
      <c r="J231" s="6">
        <f t="shared" si="243"/>
        <v>1.895652174</v>
      </c>
      <c r="K231" s="7">
        <f t="shared" si="584"/>
        <v>2.116504854</v>
      </c>
      <c r="M231" s="1">
        <v>100.0</v>
      </c>
      <c r="N231" s="1">
        <v>-120.0</v>
      </c>
      <c r="O231" s="7">
        <f t="shared" ref="O231:P231" si="585">IF(M231&lt;0,1-(100/M231), 1+(M231/100))</f>
        <v>2</v>
      </c>
      <c r="P231" s="7">
        <f t="shared" si="585"/>
        <v>1.833333333</v>
      </c>
      <c r="R231" s="8">
        <f t="shared" ref="R231:S231" si="586">IF(((O231-J231)/J231)&gt;0,((O231-J231)/J231),0)</f>
        <v>0.05504587156</v>
      </c>
      <c r="S231" s="8">
        <f t="shared" si="586"/>
        <v>0</v>
      </c>
      <c r="U231" s="8"/>
      <c r="Z231" s="4">
        <f t="shared" si="587"/>
        <v>0</v>
      </c>
      <c r="AC231" s="20">
        <f t="shared" si="581"/>
        <v>0.7624481605</v>
      </c>
    </row>
    <row r="232">
      <c r="A232" s="5">
        <v>45519.0</v>
      </c>
      <c r="B232" s="1" t="s">
        <v>28</v>
      </c>
      <c r="C232" s="1" t="s">
        <v>47</v>
      </c>
      <c r="E232" s="1">
        <v>5.78</v>
      </c>
      <c r="F232" s="1">
        <v>1.0</v>
      </c>
      <c r="G232" s="1">
        <v>3.58</v>
      </c>
      <c r="H232" s="1">
        <v>5.0</v>
      </c>
      <c r="J232" s="6">
        <f t="shared" si="243"/>
        <v>1.619377163</v>
      </c>
      <c r="K232" s="7">
        <f t="shared" si="584"/>
        <v>2.61452514</v>
      </c>
      <c r="M232" s="1">
        <v>120.0</v>
      </c>
      <c r="N232" s="1">
        <v>-140.0</v>
      </c>
      <c r="O232" s="7">
        <f t="shared" ref="O232:P232" si="588">IF(M232&lt;0,1-(100/M232), 1+(M232/100))</f>
        <v>2.2</v>
      </c>
      <c r="P232" s="7">
        <f t="shared" si="588"/>
        <v>1.714285714</v>
      </c>
      <c r="R232" s="8">
        <f t="shared" ref="R232:S232" si="589">IF(((O232-J232)/J232)&gt;0,((O232-J232)/J232),0)</f>
        <v>0.3585470085</v>
      </c>
      <c r="S232" s="8">
        <f t="shared" si="589"/>
        <v>0</v>
      </c>
      <c r="U232" s="8">
        <f>IFS(R232&gt;0.1,O232,S232&gt;0.1,P232)</f>
        <v>2.2</v>
      </c>
      <c r="V232" s="4" t="str">
        <f>IFS(R232&gt;0.1, B232,S232&gt;0.1, C232)</f>
        <v>Red Sox</v>
      </c>
      <c r="W232" s="1" t="s">
        <v>32</v>
      </c>
      <c r="X232" s="11">
        <f>IFs(W232="Yes", IF(U232&lt;&gt;0,U232-1), W232="No", -1)</f>
        <v>-1</v>
      </c>
      <c r="Z232" s="4">
        <f t="shared" si="587"/>
        <v>0</v>
      </c>
      <c r="AC232" s="20">
        <f t="shared" si="581"/>
        <v>0.7284063745</v>
      </c>
    </row>
    <row r="233">
      <c r="A233" s="5">
        <v>45519.0</v>
      </c>
      <c r="B233" s="1" t="s">
        <v>26</v>
      </c>
      <c r="C233" s="1" t="s">
        <v>46</v>
      </c>
      <c r="E233" s="1">
        <v>4.52</v>
      </c>
      <c r="F233" s="1">
        <v>13.0</v>
      </c>
      <c r="G233" s="1">
        <v>2.01</v>
      </c>
      <c r="H233" s="1">
        <v>3.0</v>
      </c>
      <c r="J233" s="6">
        <f t="shared" si="243"/>
        <v>1.444690265</v>
      </c>
      <c r="K233" s="7">
        <f t="shared" si="584"/>
        <v>3.248756219</v>
      </c>
      <c r="M233" s="1">
        <v>-275.0</v>
      </c>
      <c r="N233" s="1">
        <v>200.0</v>
      </c>
      <c r="O233" s="7">
        <f t="shared" ref="O233:P233" si="590">IF(M233&lt;0,1-(100/M233), 1+(M233/100))</f>
        <v>1.363636364</v>
      </c>
      <c r="P233" s="7">
        <f t="shared" si="590"/>
        <v>3</v>
      </c>
      <c r="R233" s="8">
        <f t="shared" ref="R233:S233" si="591">IF(((O233-J233)/J233)&gt;0,((O233-J233)/J233),0)</f>
        <v>0</v>
      </c>
      <c r="S233" s="8">
        <f t="shared" si="591"/>
        <v>0</v>
      </c>
      <c r="U233" s="8"/>
      <c r="X233" s="11"/>
      <c r="Z233" s="4">
        <f t="shared" si="587"/>
        <v>1</v>
      </c>
      <c r="AC233" s="20">
        <f t="shared" si="581"/>
        <v>0.3129715409</v>
      </c>
    </row>
    <row r="234">
      <c r="A234" s="5">
        <v>45519.0</v>
      </c>
      <c r="B234" s="1" t="s">
        <v>25</v>
      </c>
      <c r="C234" s="1" t="s">
        <v>39</v>
      </c>
      <c r="E234" s="1">
        <v>5.77</v>
      </c>
      <c r="F234" s="1">
        <v>3.0</v>
      </c>
      <c r="G234" s="1">
        <v>3.66</v>
      </c>
      <c r="H234" s="1">
        <v>2.0</v>
      </c>
      <c r="J234" s="6">
        <f t="shared" si="243"/>
        <v>1.634315425</v>
      </c>
      <c r="K234" s="7">
        <f t="shared" si="584"/>
        <v>2.576502732</v>
      </c>
      <c r="M234" s="1">
        <v>-115.0</v>
      </c>
      <c r="N234" s="1">
        <v>-105.0</v>
      </c>
      <c r="O234" s="7">
        <f t="shared" ref="O234:P234" si="592">IF(M234&lt;0,1-(100/M234), 1+(M234/100))</f>
        <v>1.869565217</v>
      </c>
      <c r="P234" s="7">
        <f t="shared" si="592"/>
        <v>1.952380952</v>
      </c>
      <c r="R234" s="8">
        <f t="shared" ref="R234:S234" si="593">IF(((O234-J234)/J234)&gt;0,((O234-J234)/J234),0)</f>
        <v>0.1439439347</v>
      </c>
      <c r="S234" s="8">
        <f t="shared" si="593"/>
        <v>0</v>
      </c>
      <c r="U234" s="8">
        <f>IFS(R234&gt;0.1,O234,S234&gt;0.1,P234)</f>
        <v>1.869565217</v>
      </c>
      <c r="V234" s="4" t="str">
        <f>IFS(R234&gt;0.1, B234,S234&gt;0.1, C234)</f>
        <v>Twins</v>
      </c>
      <c r="W234" s="1" t="s">
        <v>27</v>
      </c>
      <c r="X234" s="11">
        <f>IFs(W234="Yes", IF(U234&lt;&gt;0,U234-1), W234="No", -1)</f>
        <v>0.8695652174</v>
      </c>
      <c r="Z234" s="4">
        <f t="shared" si="587"/>
        <v>1</v>
      </c>
      <c r="AC234" s="20">
        <f t="shared" si="581"/>
        <v>0.07788161994</v>
      </c>
    </row>
    <row r="235">
      <c r="X235" s="11"/>
      <c r="AC235" s="20">
        <f t="shared" si="581"/>
        <v>0.7562852113</v>
      </c>
    </row>
    <row r="236">
      <c r="A236" s="5">
        <v>45524.0</v>
      </c>
      <c r="B236" s="1" t="s">
        <v>42</v>
      </c>
      <c r="C236" s="1" t="s">
        <v>48</v>
      </c>
      <c r="E236" s="1">
        <v>5.97</v>
      </c>
      <c r="F236" s="1">
        <v>3.0</v>
      </c>
      <c r="G236" s="1">
        <v>5.11</v>
      </c>
      <c r="H236" s="1">
        <v>1.0</v>
      </c>
      <c r="J236" s="6">
        <f t="shared" ref="J236:J242" si="596">IF(E236&gt;0,1/(E236/SUM(E236,G236)), "")</f>
        <v>1.855946399</v>
      </c>
      <c r="K236" s="7">
        <f t="shared" ref="K236:K242" si="597">1/(G236/SUM(E236,G236))</f>
        <v>2.168297456</v>
      </c>
      <c r="M236" s="1">
        <v>-130.0</v>
      </c>
      <c r="N236" s="1">
        <v>110.0</v>
      </c>
      <c r="O236" s="7">
        <f t="shared" ref="O236:P236" si="594">IF(M236&lt;0,1-(100/M236), 1+(M236/100))</f>
        <v>1.769230769</v>
      </c>
      <c r="P236" s="7">
        <f t="shared" si="594"/>
        <v>2.1</v>
      </c>
      <c r="R236" s="8">
        <f t="shared" ref="R236:S236" si="595">IF(((O236-J236)/J236)&gt;0,((O236-J236)/J236),0)</f>
        <v>0</v>
      </c>
      <c r="S236" s="8">
        <f t="shared" si="595"/>
        <v>0</v>
      </c>
      <c r="U236" s="8"/>
      <c r="X236" s="11"/>
      <c r="Z236" s="4">
        <f t="shared" ref="Z236:Z243" si="600">IF((F236-H236)&gt;0,1,0)</f>
        <v>1</v>
      </c>
      <c r="AC236" s="20">
        <f t="shared" si="581"/>
        <v>0.5697142857</v>
      </c>
    </row>
    <row r="237">
      <c r="A237" s="5">
        <v>45524.0</v>
      </c>
      <c r="B237" s="1" t="s">
        <v>29</v>
      </c>
      <c r="C237" s="1" t="s">
        <v>46</v>
      </c>
      <c r="E237" s="1">
        <v>4.13</v>
      </c>
      <c r="F237" s="1">
        <v>4.0</v>
      </c>
      <c r="G237" s="1">
        <v>3.84</v>
      </c>
      <c r="H237" s="1">
        <v>1.0</v>
      </c>
      <c r="J237" s="6">
        <f t="shared" si="596"/>
        <v>1.929782082</v>
      </c>
      <c r="K237" s="7">
        <f t="shared" si="597"/>
        <v>2.075520833</v>
      </c>
      <c r="M237" s="1">
        <v>130.0</v>
      </c>
      <c r="N237" s="1">
        <v>-150.0</v>
      </c>
      <c r="O237" s="7">
        <f t="shared" ref="O237:P237" si="598">IF(M237&lt;0,1-(100/M237), 1+(M237/100))</f>
        <v>2.3</v>
      </c>
      <c r="P237" s="7">
        <f t="shared" si="598"/>
        <v>1.666666667</v>
      </c>
      <c r="R237" s="8">
        <f t="shared" ref="R237:S237" si="599">IF(((O237-J237)/J237)&gt;0,((O237-J237)/J237),0)</f>
        <v>0.1918444166</v>
      </c>
      <c r="S237" s="8">
        <f t="shared" si="599"/>
        <v>0</v>
      </c>
      <c r="U237" s="8">
        <f>IFS(R237&gt;0.1,O237,S237&gt;0.1,P237)</f>
        <v>2.3</v>
      </c>
      <c r="V237" s="4" t="str">
        <f>IFS(R237&gt;0.1, B237,S237&gt;0.1, C237)</f>
        <v>Rockies</v>
      </c>
      <c r="W237" s="1" t="s">
        <v>27</v>
      </c>
      <c r="X237" s="11">
        <f>IFs(W237="Yes", IF(U237&lt;&gt;0,U237-1), W237="No", -1)</f>
        <v>1.3</v>
      </c>
      <c r="Z237" s="4">
        <f t="shared" si="600"/>
        <v>1</v>
      </c>
      <c r="AC237" s="20">
        <f t="shared" si="581"/>
        <v>0.4869122694</v>
      </c>
    </row>
    <row r="238">
      <c r="A238" s="5">
        <v>45524.0</v>
      </c>
      <c r="B238" s="1" t="s">
        <v>36</v>
      </c>
      <c r="C238" s="1" t="s">
        <v>49</v>
      </c>
      <c r="E238" s="1">
        <v>6.8</v>
      </c>
      <c r="F238" s="1">
        <v>5.0</v>
      </c>
      <c r="G238" s="1">
        <v>4.09</v>
      </c>
      <c r="H238" s="1">
        <v>9.0</v>
      </c>
      <c r="J238" s="6">
        <f t="shared" si="596"/>
        <v>1.601470588</v>
      </c>
      <c r="K238" s="7">
        <f t="shared" si="597"/>
        <v>2.662591687</v>
      </c>
      <c r="M238" s="1">
        <v>-150.0</v>
      </c>
      <c r="N238" s="1">
        <v>130.0</v>
      </c>
      <c r="O238" s="7">
        <f t="shared" ref="O238:P238" si="601">IF(M238&lt;0,1-(100/M238), 1+(M238/100))</f>
        <v>1.666666667</v>
      </c>
      <c r="P238" s="7">
        <f t="shared" si="601"/>
        <v>2.3</v>
      </c>
      <c r="R238" s="8">
        <f t="shared" ref="R238:S238" si="602">IF(((O238-J238)/J238)&gt;0,((O238-J238)/J238),0)</f>
        <v>0.04071013162</v>
      </c>
      <c r="S238" s="8">
        <f t="shared" si="602"/>
        <v>0</v>
      </c>
      <c r="U238" s="8"/>
      <c r="X238" s="11"/>
      <c r="Z238" s="4">
        <f t="shared" si="600"/>
        <v>0</v>
      </c>
      <c r="AC238" s="20">
        <f t="shared" si="581"/>
        <v>0.2619831054</v>
      </c>
    </row>
    <row r="239">
      <c r="A239" s="5">
        <v>45524.0</v>
      </c>
      <c r="B239" s="1" t="s">
        <v>38</v>
      </c>
      <c r="C239" s="1" t="s">
        <v>21</v>
      </c>
      <c r="E239" s="1">
        <v>5.55</v>
      </c>
      <c r="F239" s="1">
        <v>10.0</v>
      </c>
      <c r="G239" s="1">
        <v>4.16</v>
      </c>
      <c r="H239" s="1">
        <v>3.0</v>
      </c>
      <c r="J239" s="6">
        <f t="shared" si="596"/>
        <v>1.74954955</v>
      </c>
      <c r="K239" s="7">
        <f t="shared" si="597"/>
        <v>2.334134615</v>
      </c>
      <c r="M239" s="1">
        <v>-130.0</v>
      </c>
      <c r="N239" s="1">
        <v>110.0</v>
      </c>
      <c r="O239" s="7">
        <f t="shared" ref="O239:P239" si="603">IF(M239&lt;0,1-(100/M239), 1+(M239/100))</f>
        <v>1.769230769</v>
      </c>
      <c r="P239" s="7">
        <f t="shared" si="603"/>
        <v>2.1</v>
      </c>
      <c r="R239" s="8">
        <f t="shared" ref="R239:S239" si="604">IF(((O239-J239)/J239)&gt;0,((O239-J239)/J239),0)</f>
        <v>0.01124930682</v>
      </c>
      <c r="S239" s="8">
        <f t="shared" si="604"/>
        <v>0</v>
      </c>
      <c r="X239" s="11"/>
      <c r="Z239" s="4">
        <f t="shared" si="600"/>
        <v>1</v>
      </c>
      <c r="AC239" s="20">
        <f t="shared" si="581"/>
        <v>0.4178765002</v>
      </c>
    </row>
    <row r="240">
      <c r="A240" s="5">
        <v>45524.0</v>
      </c>
      <c r="B240" s="1" t="s">
        <v>35</v>
      </c>
      <c r="C240" s="1" t="s">
        <v>47</v>
      </c>
      <c r="E240" s="1">
        <v>5.43</v>
      </c>
      <c r="F240" s="1">
        <v>5.0</v>
      </c>
      <c r="G240" s="1">
        <v>4.94</v>
      </c>
      <c r="H240" s="1">
        <v>9.0</v>
      </c>
      <c r="J240" s="6">
        <f t="shared" si="596"/>
        <v>1.909760589</v>
      </c>
      <c r="K240" s="7">
        <f t="shared" si="597"/>
        <v>2.099190283</v>
      </c>
      <c r="M240" s="1">
        <v>-115.0</v>
      </c>
      <c r="N240" s="1">
        <v>-105.0</v>
      </c>
      <c r="O240" s="7">
        <f t="shared" ref="O240:P240" si="605">IF(M240&lt;0,1-(100/M240), 1+(M240/100))</f>
        <v>1.869565217</v>
      </c>
      <c r="P240" s="7">
        <f t="shared" si="605"/>
        <v>1.952380952</v>
      </c>
      <c r="R240" s="8">
        <f t="shared" ref="R240:S240" si="606">IF(((O240-J240)/J240)&gt;0,((O240-J240)/J240),0)</f>
        <v>0</v>
      </c>
      <c r="S240" s="8">
        <f t="shared" si="606"/>
        <v>0</v>
      </c>
      <c r="X240" s="11"/>
      <c r="Z240" s="4">
        <f t="shared" si="600"/>
        <v>0</v>
      </c>
      <c r="AC240" s="20">
        <f t="shared" si="581"/>
        <v>0.4575</v>
      </c>
    </row>
    <row r="241">
      <c r="A241" s="5">
        <v>45524.0</v>
      </c>
      <c r="B241" s="1" t="s">
        <v>20</v>
      </c>
      <c r="C241" s="1" t="s">
        <v>26</v>
      </c>
      <c r="E241" s="1">
        <v>4.23</v>
      </c>
      <c r="F241" s="1">
        <v>3.0</v>
      </c>
      <c r="G241" s="1">
        <v>3.22</v>
      </c>
      <c r="H241" s="1">
        <v>1.0</v>
      </c>
      <c r="J241" s="6">
        <f t="shared" si="596"/>
        <v>1.761229314</v>
      </c>
      <c r="K241" s="7">
        <f t="shared" si="597"/>
        <v>2.313664596</v>
      </c>
      <c r="M241" s="1">
        <v>125.0</v>
      </c>
      <c r="N241" s="1">
        <v>-145.0</v>
      </c>
      <c r="O241" s="7">
        <f t="shared" ref="O241:P241" si="607">IF(M241&lt;0,1-(100/M241), 1+(M241/100))</f>
        <v>2.25</v>
      </c>
      <c r="P241" s="7">
        <f t="shared" si="607"/>
        <v>1.689655172</v>
      </c>
      <c r="R241" s="8">
        <f t="shared" ref="R241:S241" si="608">IF(((O241-J241)/J241)&gt;0,((O241-J241)/J241),0)</f>
        <v>0.2775167785</v>
      </c>
      <c r="S241" s="8">
        <f t="shared" si="608"/>
        <v>0</v>
      </c>
      <c r="U241" s="8">
        <f>IFS(R241&gt;0.1,O241,S241&gt;0.1,P241)</f>
        <v>2.25</v>
      </c>
      <c r="V241" s="4" t="str">
        <f>IFS(R241&gt;0.1, B241,S241&gt;0.1, C241)</f>
        <v>Braves</v>
      </c>
      <c r="W241" s="1" t="s">
        <v>27</v>
      </c>
      <c r="X241" s="11">
        <f>IFs(W241="Yes", IF(U241&lt;&gt;0,U241-1), W241="No", -1)</f>
        <v>1.25</v>
      </c>
      <c r="Z241" s="4">
        <f t="shared" si="600"/>
        <v>1</v>
      </c>
      <c r="AC241" s="20"/>
    </row>
    <row r="242">
      <c r="A242" s="5">
        <v>45524.0</v>
      </c>
      <c r="B242" s="1" t="s">
        <v>52</v>
      </c>
      <c r="C242" s="1" t="s">
        <v>23</v>
      </c>
      <c r="E242" s="1">
        <v>4.53</v>
      </c>
      <c r="F242" s="1">
        <v>3.0</v>
      </c>
      <c r="G242" s="1">
        <v>4.27</v>
      </c>
      <c r="H242" s="1">
        <v>2.0</v>
      </c>
      <c r="J242" s="6">
        <f t="shared" si="596"/>
        <v>1.942604857</v>
      </c>
      <c r="K242" s="7">
        <f t="shared" si="597"/>
        <v>2.06088993</v>
      </c>
      <c r="M242" s="1">
        <v>105.0</v>
      </c>
      <c r="N242" s="1">
        <v>-125.0</v>
      </c>
      <c r="O242" s="7">
        <f t="shared" ref="O242:P242" si="609">IF(M242&lt;0,1-(100/M242), 1+(M242/100))</f>
        <v>2.05</v>
      </c>
      <c r="P242" s="7">
        <f t="shared" si="609"/>
        <v>1.8</v>
      </c>
      <c r="R242" s="8">
        <f t="shared" ref="R242:S242" si="610">IF(((O242-J242)/J242)&gt;0,((O242-J242)/J242),0)</f>
        <v>0.05528409091</v>
      </c>
      <c r="S242" s="8">
        <f t="shared" si="610"/>
        <v>0</v>
      </c>
      <c r="X242" s="11"/>
      <c r="Z242" s="4">
        <f t="shared" si="600"/>
        <v>1</v>
      </c>
      <c r="AC242" s="20">
        <f t="shared" ref="AC242:AC243" si="611">(MIN(E190,F190)/MAX(E190,F190) + MIN(G190,H190)/MAX(G190,H190))/2</f>
        <v>0.4398611111</v>
      </c>
    </row>
    <row r="243">
      <c r="A243" s="5">
        <v>45524.0</v>
      </c>
      <c r="B243" s="1" t="s">
        <v>22</v>
      </c>
      <c r="C243" s="1" t="s">
        <v>39</v>
      </c>
      <c r="E243" s="1">
        <v>4.18</v>
      </c>
      <c r="F243" s="1">
        <v>4.0</v>
      </c>
      <c r="G243" s="1">
        <v>3.53</v>
      </c>
      <c r="H243" s="1">
        <v>0.0</v>
      </c>
      <c r="X243" s="11"/>
      <c r="Z243" s="4">
        <f t="shared" si="600"/>
        <v>1</v>
      </c>
      <c r="AC243" s="20">
        <f t="shared" si="611"/>
        <v>0.4268589744</v>
      </c>
    </row>
    <row r="244">
      <c r="A244" s="5"/>
      <c r="X244" s="11"/>
      <c r="AC244" s="20">
        <f t="shared" ref="AC244:AC251" si="614">(MIN(E193,F193)/MAX(E193,F193) + MIN(G193,H193)/MAX(G193,H193))/2</f>
        <v>0.9235</v>
      </c>
    </row>
    <row r="245">
      <c r="A245" s="5">
        <v>45525.0</v>
      </c>
      <c r="B245" s="1" t="s">
        <v>30</v>
      </c>
      <c r="C245" s="1" t="s">
        <v>28</v>
      </c>
      <c r="E245" s="1">
        <v>5.62</v>
      </c>
      <c r="F245" s="1">
        <v>1.0</v>
      </c>
      <c r="G245" s="1">
        <v>5.35</v>
      </c>
      <c r="H245" s="1">
        <v>4.0</v>
      </c>
      <c r="J245" s="6">
        <f t="shared" ref="J245:J256" si="615">IF(E245&gt;0,1/(E245/SUM(E245,G245)), "")</f>
        <v>1.951957295</v>
      </c>
      <c r="K245" s="7">
        <f t="shared" ref="K245:K252" si="616">1/(G245/SUM(E245,G245))</f>
        <v>2.05046729</v>
      </c>
      <c r="M245" s="1">
        <v>-140.0</v>
      </c>
      <c r="N245" s="1">
        <v>120.0</v>
      </c>
      <c r="O245" s="7">
        <f t="shared" ref="O245:P245" si="612">IF(M245&lt;0,1-(100/M245), 1+(M245/100))</f>
        <v>1.714285714</v>
      </c>
      <c r="P245" s="7">
        <f t="shared" si="612"/>
        <v>2.2</v>
      </c>
      <c r="R245" s="8">
        <f t="shared" ref="R245:S245" si="613">IF(((O245-J245)/J245)&gt;0,((O245-J245)/J245),0)</f>
        <v>0</v>
      </c>
      <c r="S245" s="8">
        <f t="shared" si="613"/>
        <v>0.07292616226</v>
      </c>
      <c r="U245" s="8"/>
      <c r="X245" s="11"/>
      <c r="Z245" s="4">
        <f t="shared" ref="Z245:Z252" si="619">IF((F245-H245)&gt;0,1,0)</f>
        <v>0</v>
      </c>
      <c r="AC245" s="20">
        <f t="shared" si="614"/>
        <v>0.5950062189</v>
      </c>
    </row>
    <row r="246">
      <c r="A246" s="5">
        <v>45525.0</v>
      </c>
      <c r="B246" s="1" t="s">
        <v>39</v>
      </c>
      <c r="C246" s="1" t="s">
        <v>22</v>
      </c>
      <c r="E246" s="1">
        <v>3.97</v>
      </c>
      <c r="F246" s="1">
        <v>1.0</v>
      </c>
      <c r="G246" s="1">
        <v>3.62</v>
      </c>
      <c r="H246" s="1">
        <v>0.0</v>
      </c>
      <c r="J246" s="6">
        <f t="shared" si="615"/>
        <v>1.911838791</v>
      </c>
      <c r="K246" s="7">
        <f t="shared" si="616"/>
        <v>2.096685083</v>
      </c>
      <c r="M246" s="1">
        <v>-150.0</v>
      </c>
      <c r="N246" s="1">
        <v>130.0</v>
      </c>
      <c r="O246" s="7">
        <f t="shared" ref="O246:P246" si="617">IF(M246&lt;0,1-(100/M246), 1+(M246/100))</f>
        <v>1.666666667</v>
      </c>
      <c r="P246" s="7">
        <f t="shared" si="617"/>
        <v>2.3</v>
      </c>
      <c r="R246" s="8">
        <f t="shared" ref="R246:S246" si="618">IF(((O246-J246)/J246)&gt;0,((O246-J246)/J246),0)</f>
        <v>0</v>
      </c>
      <c r="S246" s="8">
        <f t="shared" si="618"/>
        <v>0.09696969697</v>
      </c>
      <c r="U246" s="8"/>
      <c r="X246" s="11"/>
      <c r="Z246" s="4">
        <f t="shared" si="619"/>
        <v>1</v>
      </c>
      <c r="AC246" s="20">
        <f t="shared" si="614"/>
        <v>0.7716426117</v>
      </c>
    </row>
    <row r="247">
      <c r="A247" s="5">
        <v>45525.0</v>
      </c>
      <c r="B247" s="1" t="s">
        <v>44</v>
      </c>
      <c r="C247" s="1" t="s">
        <v>40</v>
      </c>
      <c r="E247" s="1">
        <v>5.55</v>
      </c>
      <c r="F247" s="1">
        <v>2.0</v>
      </c>
      <c r="G247" s="1">
        <v>2.91</v>
      </c>
      <c r="H247" s="1">
        <v>6.0</v>
      </c>
      <c r="J247" s="6">
        <f t="shared" si="615"/>
        <v>1.524324324</v>
      </c>
      <c r="K247" s="7">
        <f t="shared" si="616"/>
        <v>2.907216495</v>
      </c>
      <c r="M247" s="1">
        <v>-225.0</v>
      </c>
      <c r="N247" s="1">
        <v>175.0</v>
      </c>
      <c r="O247" s="7">
        <f t="shared" ref="O247:P247" si="620">IF(M247&lt;0,1-(100/M247), 1+(M247/100))</f>
        <v>1.444444444</v>
      </c>
      <c r="P247" s="7">
        <f t="shared" si="620"/>
        <v>2.75</v>
      </c>
      <c r="R247" s="8">
        <f t="shared" ref="R247:S247" si="621">IF(((O247-J247)/J247)&gt;0,((O247-J247)/J247),0)</f>
        <v>0</v>
      </c>
      <c r="S247" s="8">
        <f t="shared" si="621"/>
        <v>0</v>
      </c>
      <c r="U247" s="8"/>
      <c r="X247" s="11"/>
      <c r="Z247" s="4">
        <f t="shared" si="619"/>
        <v>0</v>
      </c>
      <c r="AC247" s="20">
        <f t="shared" si="614"/>
        <v>0.2471803103</v>
      </c>
    </row>
    <row r="248">
      <c r="A248" s="5">
        <v>45525.0</v>
      </c>
      <c r="B248" s="1" t="s">
        <v>25</v>
      </c>
      <c r="C248" s="1" t="s">
        <v>45</v>
      </c>
      <c r="E248" s="1">
        <v>6.21</v>
      </c>
      <c r="F248" s="1">
        <v>11.0</v>
      </c>
      <c r="G248" s="1">
        <v>4.28</v>
      </c>
      <c r="H248" s="1">
        <v>4.0</v>
      </c>
      <c r="J248" s="6">
        <f t="shared" si="615"/>
        <v>1.68921095</v>
      </c>
      <c r="K248" s="7">
        <f t="shared" si="616"/>
        <v>2.450934579</v>
      </c>
      <c r="M248" s="1">
        <v>105.0</v>
      </c>
      <c r="N248" s="1">
        <v>-125.0</v>
      </c>
      <c r="O248" s="7">
        <f t="shared" ref="O248:P248" si="622">IF(M248&lt;0,1-(100/M248), 1+(M248/100))</f>
        <v>2.05</v>
      </c>
      <c r="P248" s="7">
        <f t="shared" si="622"/>
        <v>1.8</v>
      </c>
      <c r="R248" s="8">
        <f t="shared" ref="R248:S248" si="623">IF(((O248-J248)/J248)&gt;0,((O248-J248)/J248),0)</f>
        <v>0.2135843661</v>
      </c>
      <c r="S248" s="8">
        <f t="shared" si="623"/>
        <v>0</v>
      </c>
      <c r="U248" s="8">
        <f>IFS(R248&gt;0.1,O248,S248&gt;0.1,P248)</f>
        <v>2.05</v>
      </c>
      <c r="V248" s="4" t="str">
        <f>IFS(R248&gt;0.1, B248,S248&gt;0.1, C248)</f>
        <v>Twins</v>
      </c>
      <c r="W248" s="1" t="s">
        <v>27</v>
      </c>
      <c r="X248" s="11">
        <f>IFs(W248="Yes", IF(U248&lt;&gt;0,U248-1), W248="No", -1)</f>
        <v>1.05</v>
      </c>
      <c r="Z248" s="4">
        <f t="shared" si="619"/>
        <v>1</v>
      </c>
      <c r="AC248" s="20">
        <f t="shared" si="614"/>
        <v>0.7068939045</v>
      </c>
    </row>
    <row r="249">
      <c r="A249" s="5">
        <v>45525.0</v>
      </c>
      <c r="B249" s="1" t="s">
        <v>42</v>
      </c>
      <c r="C249" s="1" t="s">
        <v>48</v>
      </c>
      <c r="E249" s="1">
        <v>4.93</v>
      </c>
      <c r="F249" s="1">
        <v>10.0</v>
      </c>
      <c r="G249" s="1">
        <v>3.36</v>
      </c>
      <c r="H249" s="1">
        <v>8.0</v>
      </c>
      <c r="J249" s="6">
        <f t="shared" si="615"/>
        <v>1.681541582</v>
      </c>
      <c r="K249" s="7">
        <f t="shared" si="616"/>
        <v>2.467261905</v>
      </c>
      <c r="M249" s="1">
        <v>-160.0</v>
      </c>
      <c r="N249" s="1">
        <v>135.0</v>
      </c>
      <c r="O249" s="7">
        <f t="shared" ref="O249:P249" si="624">IF(M249&lt;0,1-(100/M249), 1+(M249/100))</f>
        <v>1.625</v>
      </c>
      <c r="P249" s="7">
        <f t="shared" si="624"/>
        <v>2.35</v>
      </c>
      <c r="R249" s="8">
        <f t="shared" ref="R249:S249" si="625">IF(((O249-J249)/J249)&gt;0,((O249-J249)/J249),0)</f>
        <v>0</v>
      </c>
      <c r="S249" s="8">
        <f t="shared" si="625"/>
        <v>0</v>
      </c>
      <c r="U249" s="8"/>
      <c r="X249" s="11"/>
      <c r="Z249" s="4">
        <f t="shared" si="619"/>
        <v>1</v>
      </c>
      <c r="AC249" s="20">
        <f t="shared" si="614"/>
        <v>0.2583683086</v>
      </c>
    </row>
    <row r="250">
      <c r="A250" s="5">
        <v>45525.0</v>
      </c>
      <c r="B250" s="1" t="s">
        <v>46</v>
      </c>
      <c r="C250" s="1" t="s">
        <v>29</v>
      </c>
      <c r="E250" s="1">
        <v>6.53</v>
      </c>
      <c r="F250" s="1">
        <v>6.0</v>
      </c>
      <c r="G250" s="1">
        <v>2.99</v>
      </c>
      <c r="H250" s="1">
        <v>1.0</v>
      </c>
      <c r="J250" s="6">
        <f t="shared" si="615"/>
        <v>1.457886677</v>
      </c>
      <c r="K250" s="7">
        <f t="shared" si="616"/>
        <v>3.183946488</v>
      </c>
      <c r="M250" s="1">
        <v>-160.0</v>
      </c>
      <c r="N250" s="1">
        <v>135.0</v>
      </c>
      <c r="O250" s="7">
        <f t="shared" ref="O250:P250" si="626">IF(M250&lt;0,1-(100/M250), 1+(M250/100))</f>
        <v>1.625</v>
      </c>
      <c r="P250" s="7">
        <f t="shared" si="626"/>
        <v>2.35</v>
      </c>
      <c r="R250" s="8">
        <f t="shared" ref="R250:S250" si="627">IF(((O250-J250)/J250)&gt;0,((O250-J250)/J250),0)</f>
        <v>0.1146271008</v>
      </c>
      <c r="S250" s="8">
        <f t="shared" si="627"/>
        <v>0</v>
      </c>
      <c r="U250" s="8">
        <f>IFS(R250&gt;0.1,O250,S250&gt;0.1,P250)</f>
        <v>1.625</v>
      </c>
      <c r="V250" s="4" t="str">
        <f>IFS(R250&gt;0.1, B250,S250&gt;0.1, C250)</f>
        <v>Nationals</v>
      </c>
      <c r="W250" s="1" t="s">
        <v>27</v>
      </c>
      <c r="X250" s="11">
        <f>IFs(W250="Yes", IF(U250&lt;&gt;0,U250-1), W250="No", -1)</f>
        <v>0.625</v>
      </c>
      <c r="Z250" s="4">
        <f t="shared" si="619"/>
        <v>1</v>
      </c>
      <c r="AC250" s="20">
        <f t="shared" si="614"/>
        <v>0.7332814661</v>
      </c>
    </row>
    <row r="251">
      <c r="A251" s="5">
        <v>45525.0</v>
      </c>
      <c r="B251" s="1" t="s">
        <v>36</v>
      </c>
      <c r="C251" s="1" t="s">
        <v>49</v>
      </c>
      <c r="E251" s="1">
        <v>7.81</v>
      </c>
      <c r="F251" s="1">
        <v>8.0</v>
      </c>
      <c r="G251" s="1">
        <v>4.37</v>
      </c>
      <c r="H251" s="1">
        <v>1.0</v>
      </c>
      <c r="J251" s="6">
        <f t="shared" si="615"/>
        <v>1.559539052</v>
      </c>
      <c r="K251" s="7">
        <f t="shared" si="616"/>
        <v>2.787185355</v>
      </c>
      <c r="M251" s="1">
        <v>-190.0</v>
      </c>
      <c r="N251" s="1">
        <v>160.0</v>
      </c>
      <c r="O251" s="7">
        <f t="shared" ref="O251:P251" si="628">IF(M251&lt;0,1-(100/M251), 1+(M251/100))</f>
        <v>1.526315789</v>
      </c>
      <c r="P251" s="7">
        <f t="shared" si="628"/>
        <v>2.6</v>
      </c>
      <c r="R251" s="8">
        <f t="shared" ref="R251:S251" si="629">IF(((O251-J251)/J251)&gt;0,((O251-J251)/J251),0)</f>
        <v>0</v>
      </c>
      <c r="S251" s="8">
        <f t="shared" si="629"/>
        <v>0</v>
      </c>
      <c r="U251" s="8"/>
      <c r="Z251" s="4">
        <f t="shared" si="619"/>
        <v>1</v>
      </c>
      <c r="AC251" s="20">
        <f t="shared" si="614"/>
        <v>0.1098901099</v>
      </c>
    </row>
    <row r="252">
      <c r="A252" s="5">
        <v>45525.0</v>
      </c>
      <c r="B252" s="1" t="s">
        <v>38</v>
      </c>
      <c r="C252" s="1" t="s">
        <v>21</v>
      </c>
      <c r="E252" s="1">
        <v>5.39</v>
      </c>
      <c r="F252" s="1">
        <v>7.0</v>
      </c>
      <c r="G252" s="1">
        <v>4.26</v>
      </c>
      <c r="H252" s="1">
        <v>11.0</v>
      </c>
      <c r="J252" s="6">
        <f t="shared" si="615"/>
        <v>1.790352505</v>
      </c>
      <c r="K252" s="7">
        <f t="shared" si="616"/>
        <v>2.265258216</v>
      </c>
      <c r="M252" s="1">
        <v>-120.0</v>
      </c>
      <c r="N252" s="1">
        <v>100.0</v>
      </c>
      <c r="O252" s="7">
        <f t="shared" ref="O252:P252" si="630">IF(M252&lt;0,1-(100/M252), 1+(M252/100))</f>
        <v>1.833333333</v>
      </c>
      <c r="P252" s="7">
        <f t="shared" si="630"/>
        <v>2</v>
      </c>
      <c r="R252" s="8">
        <f t="shared" ref="R252:S252" si="631">IF(((O252-J252)/J252)&gt;0,((O252-J252)/J252),0)</f>
        <v>0.02400690846</v>
      </c>
      <c r="S252" s="8">
        <f t="shared" si="631"/>
        <v>0</v>
      </c>
      <c r="U252" s="8"/>
      <c r="Z252" s="4">
        <f t="shared" si="619"/>
        <v>0</v>
      </c>
      <c r="AC252" s="20"/>
    </row>
    <row r="253">
      <c r="A253" s="5"/>
      <c r="J253" s="6" t="str">
        <f t="shared" si="615"/>
        <v/>
      </c>
      <c r="AC253" s="20">
        <f t="shared" ref="AC253:AC266" si="634">(MIN(E202,F202)/MAX(E202,F202) + MIN(G202,H202)/MAX(G202,H202))/2</f>
        <v>0.7244306589</v>
      </c>
    </row>
    <row r="254">
      <c r="A254" s="5">
        <v>45526.0</v>
      </c>
      <c r="B254" s="1" t="s">
        <v>46</v>
      </c>
      <c r="C254" s="1" t="s">
        <v>29</v>
      </c>
      <c r="E254" s="1">
        <v>4.91</v>
      </c>
      <c r="F254" s="1">
        <v>8.0</v>
      </c>
      <c r="G254" s="1">
        <v>4.0</v>
      </c>
      <c r="H254" s="1">
        <v>3.0</v>
      </c>
      <c r="J254" s="6">
        <f t="shared" si="615"/>
        <v>1.814663951</v>
      </c>
      <c r="K254" s="7">
        <f t="shared" ref="K254:K256" si="635">1/(G254/SUM(E254,G254))</f>
        <v>2.2275</v>
      </c>
      <c r="M254" s="1">
        <v>-135.0</v>
      </c>
      <c r="N254" s="1">
        <v>115.0</v>
      </c>
      <c r="O254" s="7">
        <f t="shared" ref="O254:P254" si="632">IF(M254&lt;0,1-(100/M254), 1+(M254/100))</f>
        <v>1.740740741</v>
      </c>
      <c r="P254" s="7">
        <f t="shared" si="632"/>
        <v>2.15</v>
      </c>
      <c r="R254" s="8">
        <f t="shared" ref="R254:S254" si="633">IF(((O254-J254)/J254)&gt;0,((O254-J254)/J254),0)</f>
        <v>0</v>
      </c>
      <c r="S254" s="8">
        <f t="shared" si="633"/>
        <v>0</v>
      </c>
      <c r="Z254" s="4">
        <f t="shared" ref="Z254:Z256" si="638">IF((F254-H254)&gt;0,1,0)</f>
        <v>1</v>
      </c>
      <c r="AC254" s="20">
        <f t="shared" si="634"/>
        <v>0.336</v>
      </c>
    </row>
    <row r="255">
      <c r="A255" s="5">
        <v>45526.0</v>
      </c>
      <c r="B255" s="1" t="s">
        <v>36</v>
      </c>
      <c r="C255" s="1" t="s">
        <v>49</v>
      </c>
      <c r="E255" s="1">
        <v>6.45</v>
      </c>
      <c r="F255" s="1">
        <v>6.0</v>
      </c>
      <c r="G255" s="1">
        <v>2.94</v>
      </c>
      <c r="H255" s="1">
        <v>0.0</v>
      </c>
      <c r="J255" s="6">
        <f t="shared" si="615"/>
        <v>1.455813953</v>
      </c>
      <c r="K255" s="7">
        <f t="shared" si="635"/>
        <v>3.193877551</v>
      </c>
      <c r="M255" s="1">
        <v>-175.0</v>
      </c>
      <c r="N255" s="1">
        <v>145.0</v>
      </c>
      <c r="O255" s="7">
        <f t="shared" ref="O255:P255" si="636">IF(M255&lt;0,1-(100/M255), 1+(M255/100))</f>
        <v>1.571428571</v>
      </c>
      <c r="P255" s="7">
        <f t="shared" si="636"/>
        <v>2.45</v>
      </c>
      <c r="R255" s="8">
        <f t="shared" ref="R255:S255" si="637">IF(((O255-J255)/J255)&gt;0,((O255-J255)/J255),0)</f>
        <v>0.07941579188</v>
      </c>
      <c r="S255" s="8">
        <f t="shared" si="637"/>
        <v>0</v>
      </c>
      <c r="Z255" s="4">
        <f t="shared" si="638"/>
        <v>1</v>
      </c>
      <c r="AC255" s="20">
        <f t="shared" si="634"/>
        <v>0.2565597964</v>
      </c>
    </row>
    <row r="256">
      <c r="A256" s="5">
        <v>45526.0</v>
      </c>
      <c r="B256" s="1" t="s">
        <v>52</v>
      </c>
      <c r="C256" s="1" t="s">
        <v>23</v>
      </c>
      <c r="E256" s="1">
        <v>4.56</v>
      </c>
      <c r="F256" s="1">
        <v>0.0</v>
      </c>
      <c r="G256" s="1">
        <v>3.7</v>
      </c>
      <c r="H256" s="1">
        <v>3.0</v>
      </c>
      <c r="J256" s="6">
        <f t="shared" si="615"/>
        <v>1.811403509</v>
      </c>
      <c r="K256" s="7">
        <f t="shared" si="635"/>
        <v>2.232432432</v>
      </c>
      <c r="M256" s="1">
        <v>-125.0</v>
      </c>
      <c r="N256" s="1">
        <v>105.0</v>
      </c>
      <c r="O256" s="7">
        <f t="shared" ref="O256:P256" si="639">IF(M256&lt;0,1-(100/M256), 1+(M256/100))</f>
        <v>1.8</v>
      </c>
      <c r="P256" s="7">
        <f t="shared" si="639"/>
        <v>2.05</v>
      </c>
      <c r="R256" s="8">
        <f t="shared" ref="R256:S256" si="640">IF(((O256-J256)/J256)&gt;0,((O256-J256)/J256),0)</f>
        <v>0</v>
      </c>
      <c r="S256" s="8">
        <f t="shared" si="640"/>
        <v>0</v>
      </c>
      <c r="Z256" s="4">
        <f t="shared" si="638"/>
        <v>0</v>
      </c>
      <c r="AC256" s="20">
        <f t="shared" si="634"/>
        <v>0.3059322034</v>
      </c>
    </row>
    <row r="257">
      <c r="A257" s="5"/>
      <c r="AC257" s="20">
        <f t="shared" si="634"/>
        <v>0.5232407407</v>
      </c>
    </row>
    <row r="258">
      <c r="A258" s="5">
        <v>45527.0</v>
      </c>
      <c r="B258" s="1" t="s">
        <v>67</v>
      </c>
      <c r="C258" s="1" t="s">
        <v>22</v>
      </c>
      <c r="E258" s="1">
        <v>5.44</v>
      </c>
      <c r="F258" s="1">
        <v>5.0</v>
      </c>
      <c r="G258" s="1">
        <v>3.9</v>
      </c>
      <c r="H258" s="1">
        <v>6.0</v>
      </c>
      <c r="J258" s="6">
        <f t="shared" ref="J258:J272" si="643">IF(E258&gt;0,1/(E258/SUM(E258,G258)), "")</f>
        <v>1.716911765</v>
      </c>
      <c r="K258" s="7">
        <f t="shared" ref="K258:K272" si="644">1/(G258/SUM(E258,G258))</f>
        <v>2.394871795</v>
      </c>
      <c r="M258" s="1">
        <v>100.0</v>
      </c>
      <c r="N258" s="1">
        <v>-120.0</v>
      </c>
      <c r="O258" s="7">
        <f t="shared" ref="O258:P258" si="641">IF(M258&lt;0,1-(100/M258), 1+(M258/100))</f>
        <v>2</v>
      </c>
      <c r="P258" s="7">
        <f t="shared" si="641"/>
        <v>1.833333333</v>
      </c>
      <c r="R258" s="8">
        <f t="shared" ref="R258:S258" si="642">IF(((O258-J258)/J258)&gt;0,((O258-J258)/J258),0)</f>
        <v>0.164882227</v>
      </c>
      <c r="S258" s="8">
        <f t="shared" si="642"/>
        <v>0</v>
      </c>
      <c r="U258" s="8">
        <f t="shared" ref="U258:U259" si="647">IFS(R258&gt;0.1,O258,S258&gt;0.1,P258)</f>
        <v>2</v>
      </c>
      <c r="V258" s="4" t="str">
        <f t="shared" ref="V258:V259" si="648">IFS(R258&gt;0.1, B258,S258&gt;0.1, C258)</f>
        <v>Reds </v>
      </c>
      <c r="W258" s="1" t="s">
        <v>32</v>
      </c>
      <c r="X258" s="11">
        <f t="shared" ref="X258:X259" si="649">IFs(W258="Yes", IF(U258&lt;&gt;0,U258-1), W258="No", -1)</f>
        <v>-1</v>
      </c>
      <c r="Z258" s="4">
        <f t="shared" ref="Z258:Z272" si="650">IF((F258-H258)&gt;0,1,0)</f>
        <v>0</v>
      </c>
      <c r="AC258" s="20">
        <f t="shared" si="634"/>
        <v>0.6252198038</v>
      </c>
    </row>
    <row r="259">
      <c r="A259" s="5">
        <v>45527.0</v>
      </c>
      <c r="B259" s="1" t="s">
        <v>36</v>
      </c>
      <c r="C259" s="1" t="s">
        <v>29</v>
      </c>
      <c r="E259" s="1">
        <v>5.73</v>
      </c>
      <c r="F259" s="1">
        <v>3.0</v>
      </c>
      <c r="G259" s="1">
        <v>4.1</v>
      </c>
      <c r="H259" s="1">
        <v>0.0</v>
      </c>
      <c r="J259" s="6">
        <f t="shared" si="643"/>
        <v>1.715532286</v>
      </c>
      <c r="K259" s="7">
        <f t="shared" si="644"/>
        <v>2.397560976</v>
      </c>
      <c r="M259" s="1">
        <v>-300.0</v>
      </c>
      <c r="N259" s="1">
        <v>225.0</v>
      </c>
      <c r="O259" s="7">
        <f t="shared" ref="O259:P259" si="645">IF(M259&lt;0,1-(100/M259), 1+(M259/100))</f>
        <v>1.333333333</v>
      </c>
      <c r="P259" s="7">
        <f t="shared" si="645"/>
        <v>3.25</v>
      </c>
      <c r="R259" s="8">
        <f t="shared" ref="R259:S259" si="646">IF(((O259-J259)/J259)&gt;0,((O259-J259)/J259),0)</f>
        <v>0</v>
      </c>
      <c r="S259" s="8">
        <f t="shared" si="646"/>
        <v>0.3555442523</v>
      </c>
      <c r="U259" s="8">
        <f t="shared" si="647"/>
        <v>3.25</v>
      </c>
      <c r="V259" s="4" t="str">
        <f t="shared" si="648"/>
        <v>Rockies</v>
      </c>
      <c r="W259" s="1" t="s">
        <v>32</v>
      </c>
      <c r="X259" s="11">
        <f t="shared" si="649"/>
        <v>-1</v>
      </c>
      <c r="Z259" s="4">
        <f t="shared" si="650"/>
        <v>1</v>
      </c>
      <c r="AC259" s="20">
        <f t="shared" si="634"/>
        <v>0.6898948949</v>
      </c>
    </row>
    <row r="260">
      <c r="A260" s="5">
        <v>45527.0</v>
      </c>
      <c r="B260" s="1" t="s">
        <v>30</v>
      </c>
      <c r="C260" s="1" t="s">
        <v>47</v>
      </c>
      <c r="E260" s="1">
        <v>6.63</v>
      </c>
      <c r="F260" s="1">
        <v>5.0</v>
      </c>
      <c r="G260" s="1">
        <v>5.43</v>
      </c>
      <c r="H260" s="1">
        <v>7.0</v>
      </c>
      <c r="J260" s="6">
        <f t="shared" si="643"/>
        <v>1.819004525</v>
      </c>
      <c r="K260" s="7">
        <f t="shared" si="644"/>
        <v>2.220994475</v>
      </c>
      <c r="M260" s="1">
        <v>-120.0</v>
      </c>
      <c r="N260" s="1">
        <v>100.0</v>
      </c>
      <c r="O260" s="7">
        <f t="shared" ref="O260:P260" si="651">IF(M260&lt;0,1-(100/M260), 1+(M260/100))</f>
        <v>1.833333333</v>
      </c>
      <c r="P260" s="7">
        <f t="shared" si="651"/>
        <v>2</v>
      </c>
      <c r="R260" s="8">
        <f t="shared" ref="R260:S260" si="652">IF(((O260-J260)/J260)&gt;0,((O260-J260)/J260),0)</f>
        <v>0.007877280265</v>
      </c>
      <c r="S260" s="8">
        <f t="shared" si="652"/>
        <v>0</v>
      </c>
      <c r="U260" s="8"/>
      <c r="Z260" s="4">
        <f t="shared" si="650"/>
        <v>0</v>
      </c>
      <c r="AC260" s="20">
        <f t="shared" si="634"/>
        <v>0.6172104926</v>
      </c>
    </row>
    <row r="261">
      <c r="A261" s="5">
        <v>45527.0</v>
      </c>
      <c r="B261" s="1" t="s">
        <v>38</v>
      </c>
      <c r="C261" s="1" t="s">
        <v>34</v>
      </c>
      <c r="E261" s="1">
        <v>7.14</v>
      </c>
      <c r="F261" s="1">
        <v>5.0</v>
      </c>
      <c r="G261" s="1">
        <v>2.52</v>
      </c>
      <c r="H261" s="1">
        <v>4.0</v>
      </c>
      <c r="J261" s="6">
        <f t="shared" si="643"/>
        <v>1.352941176</v>
      </c>
      <c r="K261" s="7">
        <f t="shared" si="644"/>
        <v>3.833333333</v>
      </c>
      <c r="M261" s="1">
        <v>-200.0</v>
      </c>
      <c r="N261" s="1">
        <v>165.0</v>
      </c>
      <c r="O261" s="7">
        <f t="shared" ref="O261:P261" si="653">IF(M261&lt;0,1-(100/M261), 1+(M261/100))</f>
        <v>1.5</v>
      </c>
      <c r="P261" s="7">
        <f t="shared" si="653"/>
        <v>2.65</v>
      </c>
      <c r="R261" s="8">
        <f t="shared" ref="R261:S261" si="654">IF(((O261-J261)/J261)&gt;0,((O261-J261)/J261),0)</f>
        <v>0.1086956522</v>
      </c>
      <c r="S261" s="8">
        <f t="shared" si="654"/>
        <v>0</v>
      </c>
      <c r="U261" s="8">
        <f>IFS(R261&gt;0.1,O261,S261&gt;0.1,P261)</f>
        <v>1.5</v>
      </c>
      <c r="V261" s="4" t="str">
        <f>IFS(R261&gt;0.1, B261,S261&gt;0.1, C261)</f>
        <v>Blue Jays</v>
      </c>
      <c r="W261" s="1" t="s">
        <v>27</v>
      </c>
      <c r="X261" s="11">
        <f>IFs(W261="Yes", IF(U261&lt;&gt;0,U261-1), W261="No", -1)</f>
        <v>0.5</v>
      </c>
      <c r="Z261" s="4">
        <f t="shared" si="650"/>
        <v>1</v>
      </c>
      <c r="AC261" s="20">
        <f t="shared" si="634"/>
        <v>0.4668816539</v>
      </c>
    </row>
    <row r="262">
      <c r="A262" s="5">
        <v>45527.0</v>
      </c>
      <c r="B262" s="1" t="s">
        <v>51</v>
      </c>
      <c r="C262" s="1" t="s">
        <v>48</v>
      </c>
      <c r="E262" s="1">
        <v>4.58</v>
      </c>
      <c r="F262" s="1">
        <v>6.0</v>
      </c>
      <c r="G262" s="1">
        <v>3.48</v>
      </c>
      <c r="H262" s="1">
        <v>3.0</v>
      </c>
      <c r="J262" s="6">
        <f t="shared" si="643"/>
        <v>1.759825328</v>
      </c>
      <c r="K262" s="7">
        <f t="shared" si="644"/>
        <v>2.316091954</v>
      </c>
      <c r="M262" s="1">
        <v>-125.0</v>
      </c>
      <c r="N262" s="1">
        <v>105.0</v>
      </c>
      <c r="O262" s="7">
        <f t="shared" ref="O262:P262" si="655">IF(M262&lt;0,1-(100/M262), 1+(M262/100))</f>
        <v>1.8</v>
      </c>
      <c r="P262" s="7">
        <f t="shared" si="655"/>
        <v>2.05</v>
      </c>
      <c r="R262" s="8">
        <f t="shared" ref="R262:S262" si="656">IF(((O262-J262)/J262)&gt;0,((O262-J262)/J262),0)</f>
        <v>0.02282878412</v>
      </c>
      <c r="S262" s="8">
        <f t="shared" si="656"/>
        <v>0</v>
      </c>
      <c r="U262" s="8"/>
      <c r="Z262" s="4">
        <f t="shared" si="650"/>
        <v>1</v>
      </c>
      <c r="AC262" s="20">
        <f t="shared" si="634"/>
        <v>0.4750830565</v>
      </c>
    </row>
    <row r="263">
      <c r="A263" s="5">
        <v>45527.0</v>
      </c>
      <c r="B263" s="1" t="s">
        <v>49</v>
      </c>
      <c r="C263" s="1" t="s">
        <v>39</v>
      </c>
      <c r="E263" s="1">
        <v>3.4</v>
      </c>
      <c r="F263" s="1">
        <v>3.0</v>
      </c>
      <c r="G263" s="1">
        <v>3.16</v>
      </c>
      <c r="H263" s="1">
        <v>5.0</v>
      </c>
      <c r="J263" s="6">
        <f t="shared" si="643"/>
        <v>1.929411765</v>
      </c>
      <c r="K263" s="7">
        <f t="shared" si="644"/>
        <v>2.075949367</v>
      </c>
      <c r="M263" s="1">
        <v>-135.0</v>
      </c>
      <c r="N263" s="1">
        <v>115.0</v>
      </c>
      <c r="O263" s="7">
        <f t="shared" ref="O263:P263" si="657">IF(M263&lt;0,1-(100/M263), 1+(M263/100))</f>
        <v>1.740740741</v>
      </c>
      <c r="P263" s="7">
        <f t="shared" si="657"/>
        <v>2.15</v>
      </c>
      <c r="R263" s="8">
        <f t="shared" ref="R263:S263" si="658">IF(((O263-J263)/J263)&gt;0,((O263-J263)/J263),0)</f>
        <v>0</v>
      </c>
      <c r="S263" s="8">
        <f t="shared" si="658"/>
        <v>0.03567073171</v>
      </c>
      <c r="U263" s="8"/>
      <c r="Z263" s="4">
        <f t="shared" si="650"/>
        <v>0</v>
      </c>
      <c r="AC263" s="20">
        <f t="shared" si="634"/>
        <v>0.5259890966</v>
      </c>
    </row>
    <row r="264">
      <c r="A264" s="5">
        <v>45527.0</v>
      </c>
      <c r="B264" s="1" t="s">
        <v>28</v>
      </c>
      <c r="C264" s="1" t="s">
        <v>42</v>
      </c>
      <c r="E264" s="1">
        <v>6.45</v>
      </c>
      <c r="F264" s="1">
        <v>2.0</v>
      </c>
      <c r="G264" s="1">
        <v>5.76</v>
      </c>
      <c r="H264" s="1">
        <v>12.0</v>
      </c>
      <c r="J264" s="6">
        <f t="shared" si="643"/>
        <v>1.893023256</v>
      </c>
      <c r="K264" s="7">
        <f t="shared" si="644"/>
        <v>2.119791667</v>
      </c>
      <c r="M264" s="1">
        <v>-130.0</v>
      </c>
      <c r="N264" s="1">
        <v>110.0</v>
      </c>
      <c r="O264" s="7">
        <f t="shared" ref="O264:P264" si="659">IF(M264&lt;0,1-(100/M264), 1+(M264/100))</f>
        <v>1.769230769</v>
      </c>
      <c r="P264" s="7">
        <f t="shared" si="659"/>
        <v>2.1</v>
      </c>
      <c r="R264" s="8">
        <f t="shared" ref="R264:S264" si="660">IF(((O264-J264)/J264)&gt;0,((O264-J264)/J264),0)</f>
        <v>0</v>
      </c>
      <c r="S264" s="8">
        <f t="shared" si="660"/>
        <v>0</v>
      </c>
      <c r="U264" s="8"/>
      <c r="Z264" s="4">
        <f t="shared" si="650"/>
        <v>0</v>
      </c>
      <c r="AC264" s="20">
        <f t="shared" si="634"/>
        <v>0.2659574468</v>
      </c>
    </row>
    <row r="265">
      <c r="A265" s="5">
        <v>45527.0</v>
      </c>
      <c r="B265" s="1" t="s">
        <v>20</v>
      </c>
      <c r="C265" s="1" t="s">
        <v>46</v>
      </c>
      <c r="E265" s="1">
        <v>4.18</v>
      </c>
      <c r="F265" s="1">
        <v>3.0</v>
      </c>
      <c r="G265" s="1">
        <v>3.03</v>
      </c>
      <c r="H265" s="1">
        <v>2.0</v>
      </c>
      <c r="J265" s="6">
        <f t="shared" si="643"/>
        <v>1.724880383</v>
      </c>
      <c r="K265" s="7">
        <f t="shared" si="644"/>
        <v>2.379537954</v>
      </c>
      <c r="M265" s="1">
        <v>-275.0</v>
      </c>
      <c r="N265" s="1">
        <v>200.0</v>
      </c>
      <c r="O265" s="7">
        <f t="shared" ref="O265:P265" si="661">IF(M265&lt;0,1-(100/M265), 1+(M265/100))</f>
        <v>1.363636364</v>
      </c>
      <c r="P265" s="7">
        <f t="shared" si="661"/>
        <v>3</v>
      </c>
      <c r="R265" s="8">
        <f t="shared" ref="R265:S265" si="662">IF(((O265-J265)/J265)&gt;0,((O265-J265)/J265),0)</f>
        <v>0</v>
      </c>
      <c r="S265" s="8">
        <f t="shared" si="662"/>
        <v>0.2607489598</v>
      </c>
      <c r="U265" s="8">
        <f>IFS(R265&gt;0.1,O265,S265&gt;0.1,P265)</f>
        <v>3</v>
      </c>
      <c r="V265" s="4" t="str">
        <f>IFS(R265&gt;0.1, B265,S265&gt;0.1, C265)</f>
        <v>Nationals</v>
      </c>
      <c r="W265" s="1" t="s">
        <v>32</v>
      </c>
      <c r="X265" s="11">
        <f>IFs(W265="Yes", IF(U265&lt;&gt;0,U265-1), W265="No", -1)</f>
        <v>-1</v>
      </c>
      <c r="Z265" s="4">
        <f t="shared" si="650"/>
        <v>1</v>
      </c>
      <c r="AC265" s="20">
        <f t="shared" si="634"/>
        <v>0.7236842105</v>
      </c>
    </row>
    <row r="266">
      <c r="A266" s="5">
        <v>45527.0</v>
      </c>
      <c r="B266" s="1" t="s">
        <v>25</v>
      </c>
      <c r="C266" s="1" t="s">
        <v>23</v>
      </c>
      <c r="E266" s="1">
        <v>7.67</v>
      </c>
      <c r="F266" s="1">
        <v>1.0</v>
      </c>
      <c r="G266" s="1">
        <v>5.78</v>
      </c>
      <c r="H266" s="1">
        <v>6.0</v>
      </c>
      <c r="J266" s="6">
        <f t="shared" si="643"/>
        <v>1.753585398</v>
      </c>
      <c r="K266" s="7">
        <f t="shared" si="644"/>
        <v>2.326989619</v>
      </c>
      <c r="M266" s="1">
        <v>-145.0</v>
      </c>
      <c r="N266" s="1">
        <v>125.0</v>
      </c>
      <c r="O266" s="7">
        <f t="shared" ref="O266:P266" si="663">IF(M266&lt;0,1-(100/M266), 1+(M266/100))</f>
        <v>1.689655172</v>
      </c>
      <c r="P266" s="7">
        <f t="shared" si="663"/>
        <v>2.25</v>
      </c>
      <c r="R266" s="8">
        <f t="shared" ref="R266:S266" si="664">IF(((O266-J266)/J266)&gt;0,((O266-J266)/J266),0)</f>
        <v>0</v>
      </c>
      <c r="S266" s="8">
        <f t="shared" si="664"/>
        <v>0</v>
      </c>
      <c r="U266" s="8"/>
      <c r="Z266" s="4">
        <f t="shared" si="650"/>
        <v>0</v>
      </c>
      <c r="AC266" s="20">
        <f t="shared" si="634"/>
        <v>0.7769491193</v>
      </c>
    </row>
    <row r="267">
      <c r="A267" s="5">
        <v>45527.0</v>
      </c>
      <c r="B267" s="1" t="s">
        <v>41</v>
      </c>
      <c r="C267" s="1" t="s">
        <v>26</v>
      </c>
      <c r="E267" s="1">
        <v>5.08</v>
      </c>
      <c r="F267" s="1">
        <v>7.0</v>
      </c>
      <c r="G267" s="1">
        <v>3.27</v>
      </c>
      <c r="H267" s="1">
        <v>4.0</v>
      </c>
      <c r="J267" s="6">
        <f t="shared" si="643"/>
        <v>1.643700787</v>
      </c>
      <c r="K267" s="7">
        <f t="shared" si="644"/>
        <v>2.55351682</v>
      </c>
      <c r="M267" s="1">
        <v>-135.0</v>
      </c>
      <c r="N267" s="1">
        <v>115.0</v>
      </c>
      <c r="O267" s="7">
        <f t="shared" ref="O267:P267" si="665">IF(M267&lt;0,1-(100/M267), 1+(M267/100))</f>
        <v>1.740740741</v>
      </c>
      <c r="P267" s="7">
        <f t="shared" si="665"/>
        <v>2.15</v>
      </c>
      <c r="R267" s="8">
        <f t="shared" ref="R267:S267" si="666">IF(((O267-J267)/J267)&gt;0,((O267-J267)/J267),0)</f>
        <v>0.05903748059</v>
      </c>
      <c r="S267" s="8">
        <f t="shared" si="666"/>
        <v>0</v>
      </c>
      <c r="U267" s="8"/>
      <c r="Z267" s="4">
        <f t="shared" si="650"/>
        <v>1</v>
      </c>
      <c r="AC267" s="20"/>
    </row>
    <row r="268">
      <c r="A268" s="5">
        <v>45527.0</v>
      </c>
      <c r="B268" s="1" t="s">
        <v>50</v>
      </c>
      <c r="C268" s="1" t="s">
        <v>40</v>
      </c>
      <c r="E268" s="1">
        <v>5.03</v>
      </c>
      <c r="F268" s="1">
        <v>5.0</v>
      </c>
      <c r="G268" s="1">
        <v>3.35</v>
      </c>
      <c r="H268" s="1">
        <v>2.0</v>
      </c>
      <c r="J268" s="6">
        <f t="shared" si="643"/>
        <v>1.666003976</v>
      </c>
      <c r="K268" s="7">
        <f t="shared" si="644"/>
        <v>2.501492537</v>
      </c>
      <c r="M268" s="1">
        <v>-150.0</v>
      </c>
      <c r="N268" s="1">
        <v>130.0</v>
      </c>
      <c r="O268" s="7">
        <f t="shared" ref="O268:P268" si="667">IF(M268&lt;0,1-(100/M268), 1+(M268/100))</f>
        <v>1.666666667</v>
      </c>
      <c r="P268" s="7">
        <f t="shared" si="667"/>
        <v>2.3</v>
      </c>
      <c r="R268" s="8">
        <f t="shared" ref="R268:S268" si="668">IF(((O268-J268)/J268)&gt;0,((O268-J268)/J268),0)</f>
        <v>0.0003977724741</v>
      </c>
      <c r="S268" s="8">
        <f t="shared" si="668"/>
        <v>0</v>
      </c>
      <c r="U268" s="8"/>
      <c r="Z268" s="4">
        <f t="shared" si="650"/>
        <v>1</v>
      </c>
      <c r="AC268" s="20">
        <f>(MIN(E217,F217)/MAX(E217,F217) + MIN(G217,H217)/MAX(G217,H217))/2</f>
        <v>0.7703749476</v>
      </c>
    </row>
    <row r="269">
      <c r="A269" s="5">
        <v>45527.0</v>
      </c>
      <c r="B269" s="1" t="s">
        <v>35</v>
      </c>
      <c r="C269" s="1" t="s">
        <v>45</v>
      </c>
      <c r="E269" s="1">
        <v>5.2</v>
      </c>
      <c r="F269" s="1">
        <v>0.0</v>
      </c>
      <c r="G269" s="1">
        <v>4.75</v>
      </c>
      <c r="H269" s="1">
        <v>7.0</v>
      </c>
      <c r="J269" s="6">
        <f t="shared" si="643"/>
        <v>1.913461538</v>
      </c>
      <c r="K269" s="7">
        <f t="shared" si="644"/>
        <v>2.094736842</v>
      </c>
      <c r="M269" s="1">
        <v>115.0</v>
      </c>
      <c r="N269" s="1">
        <v>-135.0</v>
      </c>
      <c r="O269" s="7">
        <f t="shared" ref="O269:P269" si="669">IF(M269&lt;0,1-(100/M269), 1+(M269/100))</f>
        <v>2.15</v>
      </c>
      <c r="P269" s="7">
        <f t="shared" si="669"/>
        <v>1.740740741</v>
      </c>
      <c r="R269" s="8">
        <f t="shared" ref="R269:S269" si="670">IF(((O269-J269)/J269)&gt;0,((O269-J269)/J269),0)</f>
        <v>0.1236180905</v>
      </c>
      <c r="S269" s="8">
        <f t="shared" si="670"/>
        <v>0</v>
      </c>
      <c r="U269" s="8">
        <f>IFS(R269&gt;0.1,O269,S269&gt;0.1,P269)</f>
        <v>2.15</v>
      </c>
      <c r="V269" s="4" t="str">
        <f>IFS(R269&gt;0.1, B269,S269&gt;0.1, C269)</f>
        <v>Mets</v>
      </c>
      <c r="W269" s="1" t="s">
        <v>32</v>
      </c>
      <c r="X269" s="11">
        <f>IFs(W269="Yes", IF(U269&lt;&gt;0,U269-1), W269="No", -1)</f>
        <v>-1</v>
      </c>
      <c r="Z269" s="4">
        <f t="shared" si="650"/>
        <v>0</v>
      </c>
      <c r="AC269" s="20"/>
    </row>
    <row r="270">
      <c r="A270" s="5">
        <v>45527.0</v>
      </c>
      <c r="B270" s="1" t="s">
        <v>52</v>
      </c>
      <c r="C270" s="1" t="s">
        <v>31</v>
      </c>
      <c r="E270" s="1">
        <v>4.79</v>
      </c>
      <c r="F270" s="1">
        <v>11.0</v>
      </c>
      <c r="G270" s="1">
        <v>3.45</v>
      </c>
      <c r="H270" s="1">
        <v>3.0</v>
      </c>
      <c r="J270" s="6">
        <f t="shared" si="643"/>
        <v>1.720250522</v>
      </c>
      <c r="K270" s="7">
        <f t="shared" si="644"/>
        <v>2.388405797</v>
      </c>
      <c r="M270" s="1">
        <v>-115.0</v>
      </c>
      <c r="N270" s="1">
        <v>-105.0</v>
      </c>
      <c r="O270" s="7">
        <f t="shared" ref="O270:P270" si="671">IF(M270&lt;0,1-(100/M270), 1+(M270/100))</f>
        <v>1.869565217</v>
      </c>
      <c r="P270" s="7">
        <f t="shared" si="671"/>
        <v>1.952380952</v>
      </c>
      <c r="R270" s="8">
        <f t="shared" ref="R270:S270" si="672">IF(((O270-J270)/J270)&gt;0,((O270-J270)/J270),0)</f>
        <v>0.0867982271</v>
      </c>
      <c r="S270" s="8">
        <f t="shared" si="672"/>
        <v>0</v>
      </c>
      <c r="U270" s="8"/>
      <c r="Z270" s="4">
        <f t="shared" si="650"/>
        <v>1</v>
      </c>
      <c r="AC270" s="20">
        <f t="shared" ref="AC270:AC280" si="675">(MIN(E218,F218)/MAX(E218,F218) + MIN(G218,H218)/MAX(G218,H218))/2</f>
        <v>0.4874572435</v>
      </c>
    </row>
    <row r="271">
      <c r="A271" s="5">
        <v>45527.0</v>
      </c>
      <c r="B271" s="1" t="s">
        <v>44</v>
      </c>
      <c r="C271" s="1" t="s">
        <v>33</v>
      </c>
      <c r="E271" s="1">
        <v>3.49</v>
      </c>
      <c r="F271" s="1">
        <v>5.0</v>
      </c>
      <c r="G271" s="1">
        <v>2.97</v>
      </c>
      <c r="H271" s="1">
        <v>6.0</v>
      </c>
      <c r="J271" s="6">
        <f t="shared" si="643"/>
        <v>1.851002865</v>
      </c>
      <c r="K271" s="7">
        <f t="shared" si="644"/>
        <v>2.175084175</v>
      </c>
      <c r="M271" s="1">
        <v>125.0</v>
      </c>
      <c r="N271" s="1">
        <v>-145.0</v>
      </c>
      <c r="O271" s="7">
        <f t="shared" ref="O271:P271" si="673">IF(M271&lt;0,1-(100/M271), 1+(M271/100))</f>
        <v>2.25</v>
      </c>
      <c r="P271" s="7">
        <f t="shared" si="673"/>
        <v>1.689655172</v>
      </c>
      <c r="R271" s="8">
        <f t="shared" ref="R271:S271" si="674">IF(((O271-J271)/J271)&gt;0,((O271-J271)/J271),0)</f>
        <v>0.2155572755</v>
      </c>
      <c r="S271" s="8">
        <f t="shared" si="674"/>
        <v>0</v>
      </c>
      <c r="U271" s="8">
        <f>IFS(R271&gt;0.1,O271,S271&gt;0.1,P271)</f>
        <v>2.25</v>
      </c>
      <c r="V271" s="4" t="str">
        <f>IFS(R271&gt;0.1, B271,S271&gt;0.1, C271)</f>
        <v>Giants</v>
      </c>
      <c r="W271" s="1" t="s">
        <v>32</v>
      </c>
      <c r="X271" s="11">
        <f>IFs(W271="Yes", IF(U271&lt;&gt;0,U271-1), W271="No", -1)</f>
        <v>-1</v>
      </c>
      <c r="Z271" s="4">
        <f t="shared" si="650"/>
        <v>0</v>
      </c>
      <c r="AC271" s="20">
        <f t="shared" si="675"/>
        <v>0.5917141613</v>
      </c>
    </row>
    <row r="272">
      <c r="A272" s="5">
        <v>45527.0</v>
      </c>
      <c r="B272" s="1" t="s">
        <v>43</v>
      </c>
      <c r="C272" s="1" t="s">
        <v>37</v>
      </c>
      <c r="E272" s="1">
        <v>5.76</v>
      </c>
      <c r="F272" s="1">
        <v>7.0</v>
      </c>
      <c r="G272" s="1">
        <v>4.32</v>
      </c>
      <c r="H272" s="1">
        <v>3.0</v>
      </c>
      <c r="J272" s="6">
        <f t="shared" si="643"/>
        <v>1.75</v>
      </c>
      <c r="K272" s="7">
        <f t="shared" si="644"/>
        <v>2.333333333</v>
      </c>
      <c r="M272" s="1">
        <v>-185.0</v>
      </c>
      <c r="N272" s="1">
        <v>155.0</v>
      </c>
      <c r="O272" s="7">
        <f t="shared" ref="O272:P272" si="676">IF(M272&lt;0,1-(100/M272), 1+(M272/100))</f>
        <v>1.540540541</v>
      </c>
      <c r="P272" s="7">
        <f t="shared" si="676"/>
        <v>2.55</v>
      </c>
      <c r="R272" s="8">
        <f t="shared" ref="R272:S272" si="677">IF(((O272-J272)/J272)&gt;0,((O272-J272)/J272),0)</f>
        <v>0</v>
      </c>
      <c r="S272" s="8">
        <f t="shared" si="677"/>
        <v>0.09285714286</v>
      </c>
      <c r="U272" s="8"/>
      <c r="Z272" s="4">
        <f t="shared" si="650"/>
        <v>1</v>
      </c>
      <c r="AC272" s="20">
        <f t="shared" si="675"/>
        <v>0.6645555556</v>
      </c>
    </row>
    <row r="273">
      <c r="A273" s="5"/>
      <c r="AC273" s="20">
        <f t="shared" si="675"/>
        <v>0.7030597693</v>
      </c>
    </row>
    <row r="274">
      <c r="A274" s="5">
        <v>45529.0</v>
      </c>
      <c r="B274" s="1" t="s">
        <v>20</v>
      </c>
      <c r="C274" s="1" t="s">
        <v>46</v>
      </c>
      <c r="E274" s="1">
        <v>7.14</v>
      </c>
      <c r="F274" s="1">
        <v>1.0</v>
      </c>
      <c r="G274" s="1">
        <v>3.63</v>
      </c>
      <c r="H274" s="1">
        <v>5.0</v>
      </c>
      <c r="J274" s="6">
        <f t="shared" ref="J274:J288" si="680">IF(E274&gt;0,1/(E274/SUM(E274,G274)), "")</f>
        <v>1.508403361</v>
      </c>
      <c r="K274" s="7">
        <f t="shared" ref="K274:K288" si="681">1/(G274/SUM(E274,G274))</f>
        <v>2.966942149</v>
      </c>
      <c r="M274" s="1">
        <v>-185.0</v>
      </c>
      <c r="N274" s="1">
        <v>155.0</v>
      </c>
      <c r="O274" s="7">
        <f t="shared" ref="O274:P274" si="678">IF(M274&lt;0,1-(100/M274), 1+(M274/100))</f>
        <v>1.540540541</v>
      </c>
      <c r="P274" s="7">
        <f t="shared" si="678"/>
        <v>2.55</v>
      </c>
      <c r="R274" s="8">
        <f t="shared" ref="R274:S274" si="679">IF(((O274-J274)/J274)&gt;0,((O274-J274)/J274),0)</f>
        <v>0.02130542799</v>
      </c>
      <c r="S274" s="8">
        <f t="shared" si="679"/>
        <v>0</v>
      </c>
      <c r="U274" s="8"/>
      <c r="Z274" s="4">
        <f t="shared" ref="Z274:Z288" si="684">IF((F274-H274)&gt;0,1,0)</f>
        <v>0</v>
      </c>
      <c r="AC274" s="20">
        <f t="shared" si="675"/>
        <v>0.4103132832</v>
      </c>
    </row>
    <row r="275">
      <c r="A275" s="5">
        <v>45529.0</v>
      </c>
      <c r="B275" s="1" t="s">
        <v>67</v>
      </c>
      <c r="C275" s="1" t="s">
        <v>22</v>
      </c>
      <c r="E275" s="1">
        <v>5.79</v>
      </c>
      <c r="F275" s="1">
        <v>3.0</v>
      </c>
      <c r="G275" s="1">
        <v>4.36</v>
      </c>
      <c r="H275" s="1">
        <v>4.0</v>
      </c>
      <c r="J275" s="6">
        <f t="shared" si="680"/>
        <v>1.753022453</v>
      </c>
      <c r="K275" s="7">
        <f t="shared" si="681"/>
        <v>2.327981651</v>
      </c>
      <c r="M275" s="1">
        <v>-110.0</v>
      </c>
      <c r="N275" s="1">
        <v>-110.0</v>
      </c>
      <c r="O275" s="7">
        <f t="shared" ref="O275:P275" si="682">IF(M275&lt;0,1-(100/M275), 1+(M275/100))</f>
        <v>1.909090909</v>
      </c>
      <c r="P275" s="7">
        <f t="shared" si="682"/>
        <v>1.909090909</v>
      </c>
      <c r="R275" s="8">
        <f t="shared" ref="R275:S275" si="683">IF(((O275-J275)/J275)&gt;0,((O275-J275)/J275),0)</f>
        <v>0.08902821317</v>
      </c>
      <c r="S275" s="8">
        <f t="shared" si="683"/>
        <v>0</v>
      </c>
      <c r="U275" s="8"/>
      <c r="Z275" s="4">
        <f t="shared" si="684"/>
        <v>0</v>
      </c>
      <c r="AC275" s="20">
        <f t="shared" si="675"/>
        <v>0.5811441144</v>
      </c>
    </row>
    <row r="276">
      <c r="A276" s="5">
        <v>45529.0</v>
      </c>
      <c r="B276" s="1" t="s">
        <v>36</v>
      </c>
      <c r="C276" s="1" t="s">
        <v>29</v>
      </c>
      <c r="E276" s="1">
        <v>4.84</v>
      </c>
      <c r="F276" s="1">
        <v>10.0</v>
      </c>
      <c r="G276" s="1">
        <v>4.34</v>
      </c>
      <c r="H276" s="1">
        <v>3.0</v>
      </c>
      <c r="J276" s="6">
        <f t="shared" si="680"/>
        <v>1.896694215</v>
      </c>
      <c r="K276" s="7">
        <f t="shared" si="681"/>
        <v>2.115207373</v>
      </c>
      <c r="M276" s="1">
        <v>-275.0</v>
      </c>
      <c r="N276" s="1">
        <v>200.0</v>
      </c>
      <c r="O276" s="7">
        <f t="shared" ref="O276:P276" si="685">IF(M276&lt;0,1-(100/M276), 1+(M276/100))</f>
        <v>1.363636364</v>
      </c>
      <c r="P276" s="7">
        <f t="shared" si="685"/>
        <v>3</v>
      </c>
      <c r="R276" s="8">
        <f t="shared" ref="R276:S276" si="686">IF(((O276-J276)/J276)&gt;0,((O276-J276)/J276),0)</f>
        <v>0</v>
      </c>
      <c r="S276" s="8">
        <f t="shared" si="686"/>
        <v>0.4183006536</v>
      </c>
      <c r="U276" s="8">
        <f>IFS(R276&gt;0.1,O276,S276&gt;0.1,P276)</f>
        <v>3</v>
      </c>
      <c r="V276" s="4" t="str">
        <f>IFS(R276&gt;0.1, B276,S276&gt;0.1, C276)</f>
        <v>Rockies</v>
      </c>
      <c r="W276" s="1" t="s">
        <v>32</v>
      </c>
      <c r="X276" s="11">
        <f>IFs(W276="Yes", IF(U276&lt;&gt;0,U276-1), W276="No", -1)</f>
        <v>-1</v>
      </c>
      <c r="Z276" s="4">
        <f t="shared" si="684"/>
        <v>1</v>
      </c>
      <c r="AC276" s="20">
        <f t="shared" si="675"/>
        <v>0.3618122977</v>
      </c>
    </row>
    <row r="277">
      <c r="A277" s="5">
        <v>45529.0</v>
      </c>
      <c r="B277" s="1" t="s">
        <v>28</v>
      </c>
      <c r="C277" s="1" t="s">
        <v>42</v>
      </c>
      <c r="E277" s="1">
        <v>5.2</v>
      </c>
      <c r="F277" s="1">
        <v>5.0</v>
      </c>
      <c r="G277" s="1">
        <v>5.08</v>
      </c>
      <c r="H277" s="1">
        <v>7.0</v>
      </c>
      <c r="J277" s="6">
        <f t="shared" si="680"/>
        <v>1.976923077</v>
      </c>
      <c r="K277" s="7">
        <f t="shared" si="681"/>
        <v>2.023622047</v>
      </c>
      <c r="M277" s="1">
        <v>-130.0</v>
      </c>
      <c r="N277" s="1">
        <v>110.0</v>
      </c>
      <c r="O277" s="7">
        <f t="shared" ref="O277:P277" si="687">IF(M277&lt;0,1-(100/M277), 1+(M277/100))</f>
        <v>1.769230769</v>
      </c>
      <c r="P277" s="7">
        <f t="shared" si="687"/>
        <v>2.1</v>
      </c>
      <c r="R277" s="8">
        <f t="shared" ref="R277:S277" si="688">IF(((O277-J277)/J277)&gt;0,((O277-J277)/J277),0)</f>
        <v>0</v>
      </c>
      <c r="S277" s="8">
        <f t="shared" si="688"/>
        <v>0.03774319066</v>
      </c>
      <c r="U277" s="8"/>
      <c r="Z277" s="4">
        <f t="shared" si="684"/>
        <v>0</v>
      </c>
      <c r="AC277" s="20">
        <f t="shared" si="675"/>
        <v>0.3761719939</v>
      </c>
    </row>
    <row r="278">
      <c r="A278" s="5">
        <v>45529.0</v>
      </c>
      <c r="B278" s="1" t="s">
        <v>38</v>
      </c>
      <c r="C278" s="1" t="s">
        <v>34</v>
      </c>
      <c r="E278" s="1">
        <v>5.93</v>
      </c>
      <c r="F278" s="1">
        <v>8.0</v>
      </c>
      <c r="G278" s="1">
        <v>3.48</v>
      </c>
      <c r="H278" s="1">
        <v>2.0</v>
      </c>
      <c r="J278" s="6">
        <f t="shared" si="680"/>
        <v>1.586846543</v>
      </c>
      <c r="K278" s="7">
        <f t="shared" si="681"/>
        <v>2.704022989</v>
      </c>
      <c r="M278" s="1">
        <v>-175.0</v>
      </c>
      <c r="N278" s="1">
        <v>145.0</v>
      </c>
      <c r="O278" s="7">
        <f t="shared" ref="O278:P278" si="689">IF(M278&lt;0,1-(100/M278), 1+(M278/100))</f>
        <v>1.571428571</v>
      </c>
      <c r="P278" s="7">
        <f t="shared" si="689"/>
        <v>2.45</v>
      </c>
      <c r="R278" s="8">
        <f t="shared" ref="R278:S278" si="690">IF(((O278-J278)/J278)&gt;0,((O278-J278)/J278),0)</f>
        <v>0</v>
      </c>
      <c r="S278" s="8">
        <f t="shared" si="690"/>
        <v>0</v>
      </c>
      <c r="U278" s="8"/>
      <c r="Z278" s="4">
        <f t="shared" si="684"/>
        <v>1</v>
      </c>
      <c r="AC278" s="20">
        <f t="shared" si="675"/>
        <v>0.5287562814</v>
      </c>
    </row>
    <row r="279">
      <c r="A279" s="5">
        <v>45529.0</v>
      </c>
      <c r="B279" s="1" t="s">
        <v>51</v>
      </c>
      <c r="C279" s="1" t="s">
        <v>48</v>
      </c>
      <c r="E279" s="1">
        <v>7.33</v>
      </c>
      <c r="F279" s="1">
        <v>2.0</v>
      </c>
      <c r="G279" s="1">
        <v>4.04</v>
      </c>
      <c r="H279" s="1">
        <v>7.0</v>
      </c>
      <c r="J279" s="6">
        <f t="shared" si="680"/>
        <v>1.551159618</v>
      </c>
      <c r="K279" s="7">
        <f t="shared" si="681"/>
        <v>2.814356436</v>
      </c>
      <c r="M279" s="1">
        <v>-170.0</v>
      </c>
      <c r="N279" s="1">
        <v>140.0</v>
      </c>
      <c r="O279" s="7">
        <f t="shared" ref="O279:P279" si="691">IF(M279&lt;0,1-(100/M279), 1+(M279/100))</f>
        <v>1.588235294</v>
      </c>
      <c r="P279" s="7">
        <f t="shared" si="691"/>
        <v>2.4</v>
      </c>
      <c r="R279" s="8">
        <f t="shared" ref="R279:S279" si="692">IF(((O279-J279)/J279)&gt;0,((O279-J279)/J279),0)</f>
        <v>0.02390190905</v>
      </c>
      <c r="S279" s="8">
        <f t="shared" si="692"/>
        <v>0</v>
      </c>
      <c r="U279" s="8"/>
      <c r="Z279" s="4">
        <f t="shared" si="684"/>
        <v>0</v>
      </c>
      <c r="AC279" s="20">
        <f t="shared" si="675"/>
        <v>0.6491666667</v>
      </c>
    </row>
    <row r="280">
      <c r="A280" s="5">
        <v>45529.0</v>
      </c>
      <c r="B280" s="1" t="s">
        <v>39</v>
      </c>
      <c r="C280" s="1" t="s">
        <v>49</v>
      </c>
      <c r="E280" s="1">
        <v>4.08</v>
      </c>
      <c r="F280" s="1">
        <v>2.0</v>
      </c>
      <c r="G280" s="1">
        <v>2.23</v>
      </c>
      <c r="H280" s="1">
        <v>4.0</v>
      </c>
      <c r="J280" s="6">
        <f t="shared" si="680"/>
        <v>1.546568627</v>
      </c>
      <c r="K280" s="7">
        <f t="shared" si="681"/>
        <v>2.829596413</v>
      </c>
      <c r="M280" s="1">
        <v>110.0</v>
      </c>
      <c r="N280" s="1">
        <v>-130.0</v>
      </c>
      <c r="O280" s="7">
        <f t="shared" ref="O280:P280" si="693">IF(M280&lt;0,1-(100/M280), 1+(M280/100))</f>
        <v>2.1</v>
      </c>
      <c r="P280" s="7">
        <f t="shared" si="693"/>
        <v>1.769230769</v>
      </c>
      <c r="R280" s="8">
        <f t="shared" ref="R280:S280" si="694">IF(((O280-J280)/J280)&gt;0,((O280-J280)/J280),0)</f>
        <v>0.357844691</v>
      </c>
      <c r="S280" s="8">
        <f t="shared" si="694"/>
        <v>0</v>
      </c>
      <c r="U280" s="8">
        <f t="shared" ref="U280:U281" si="697">IFS(R280&gt;0.1,O280,S280&gt;0.1,P280)</f>
        <v>2.1</v>
      </c>
      <c r="V280" s="4" t="str">
        <f t="shared" ref="V280:V281" si="698">IFS(R280&gt;0.1, B280,S280&gt;0.1, C280)</f>
        <v>Rangers</v>
      </c>
      <c r="W280" s="1" t="s">
        <v>32</v>
      </c>
      <c r="X280" s="11">
        <f t="shared" ref="X280:X281" si="699">IFs(W280="Yes", IF(U280&lt;&gt;0,U280-1), W280="No", -1)</f>
        <v>-1</v>
      </c>
      <c r="Z280" s="4">
        <f t="shared" si="684"/>
        <v>0</v>
      </c>
      <c r="AC280" s="20">
        <f t="shared" si="675"/>
        <v>0.4104577241</v>
      </c>
    </row>
    <row r="281">
      <c r="A281" s="5">
        <v>45529.0</v>
      </c>
      <c r="B281" s="1" t="s">
        <v>23</v>
      </c>
      <c r="C281" s="1" t="s">
        <v>25</v>
      </c>
      <c r="E281" s="1">
        <v>4.92</v>
      </c>
      <c r="F281" s="1">
        <v>3.0</v>
      </c>
      <c r="G281" s="1">
        <v>4.54</v>
      </c>
      <c r="H281" s="1">
        <v>2.0</v>
      </c>
      <c r="J281" s="6">
        <f t="shared" si="680"/>
        <v>1.922764228</v>
      </c>
      <c r="K281" s="7">
        <f t="shared" si="681"/>
        <v>2.083700441</v>
      </c>
      <c r="M281" s="1">
        <v>120.0</v>
      </c>
      <c r="N281" s="1">
        <v>-140.0</v>
      </c>
      <c r="O281" s="7">
        <f t="shared" ref="O281:P281" si="695">IF(M281&lt;0,1-(100/M281), 1+(M281/100))</f>
        <v>2.2</v>
      </c>
      <c r="P281" s="7">
        <f t="shared" si="695"/>
        <v>1.714285714</v>
      </c>
      <c r="R281" s="8">
        <f t="shared" ref="R281:S281" si="696">IF(((O281-J281)/J281)&gt;0,((O281-J281)/J281),0)</f>
        <v>0.1441860465</v>
      </c>
      <c r="S281" s="8">
        <f t="shared" si="696"/>
        <v>0</v>
      </c>
      <c r="U281" s="8">
        <f t="shared" si="697"/>
        <v>2.2</v>
      </c>
      <c r="V281" s="4" t="str">
        <f t="shared" si="698"/>
        <v>Cardinals</v>
      </c>
      <c r="W281" s="1" t="s">
        <v>27</v>
      </c>
      <c r="X281" s="11">
        <f t="shared" si="699"/>
        <v>1.2</v>
      </c>
      <c r="Z281" s="4">
        <f t="shared" si="684"/>
        <v>1</v>
      </c>
      <c r="AC281" s="20"/>
    </row>
    <row r="282">
      <c r="A282" s="5">
        <v>45529.0</v>
      </c>
      <c r="B282" s="1" t="s">
        <v>41</v>
      </c>
      <c r="C282" s="1" t="s">
        <v>26</v>
      </c>
      <c r="E282" s="1">
        <v>5.47</v>
      </c>
      <c r="F282" s="1">
        <v>3.0</v>
      </c>
      <c r="G282" s="1">
        <v>5.14</v>
      </c>
      <c r="H282" s="1">
        <v>11.0</v>
      </c>
      <c r="J282" s="6">
        <f t="shared" si="680"/>
        <v>1.939670932</v>
      </c>
      <c r="K282" s="7">
        <f t="shared" si="681"/>
        <v>2.064202335</v>
      </c>
      <c r="M282" s="1">
        <v>-140.0</v>
      </c>
      <c r="N282" s="1">
        <v>120.0</v>
      </c>
      <c r="O282" s="7">
        <f t="shared" ref="O282:P282" si="700">IF(M282&lt;0,1-(100/M282), 1+(M282/100))</f>
        <v>1.714285714</v>
      </c>
      <c r="P282" s="7">
        <f t="shared" si="700"/>
        <v>2.2</v>
      </c>
      <c r="R282" s="8">
        <f t="shared" ref="R282:S282" si="701">IF(((O282-J282)/J282)&gt;0,((O282-J282)/J282),0)</f>
        <v>0</v>
      </c>
      <c r="S282" s="8">
        <f t="shared" si="701"/>
        <v>0.0657869934</v>
      </c>
      <c r="U282" s="8"/>
      <c r="Z282" s="4">
        <f t="shared" si="684"/>
        <v>0</v>
      </c>
      <c r="AC282" s="20">
        <f t="shared" ref="AC282:AC285" si="704">(MIN(E230,F230)/MAX(E230,F230) + MIN(G230,H230)/MAX(G230,H230))/2</f>
        <v>0.7350775194</v>
      </c>
    </row>
    <row r="283">
      <c r="A283" s="5">
        <v>45529.0</v>
      </c>
      <c r="B283" s="1" t="s">
        <v>50</v>
      </c>
      <c r="C283" s="1" t="s">
        <v>40</v>
      </c>
      <c r="E283" s="1">
        <v>6.5</v>
      </c>
      <c r="F283" s="1">
        <v>9.0</v>
      </c>
      <c r="G283" s="1">
        <v>2.9</v>
      </c>
      <c r="H283" s="1">
        <v>4.0</v>
      </c>
      <c r="J283" s="6">
        <f t="shared" si="680"/>
        <v>1.446153846</v>
      </c>
      <c r="K283" s="7">
        <f t="shared" si="681"/>
        <v>3.24137931</v>
      </c>
      <c r="M283" s="1">
        <v>-140.0</v>
      </c>
      <c r="N283" s="1">
        <v>120.0</v>
      </c>
      <c r="O283" s="7">
        <f t="shared" ref="O283:P283" si="702">IF(M283&lt;0,1-(100/M283), 1+(M283/100))</f>
        <v>1.714285714</v>
      </c>
      <c r="P283" s="7">
        <f t="shared" si="702"/>
        <v>2.2</v>
      </c>
      <c r="R283" s="8">
        <f t="shared" ref="R283:S283" si="703">IF(((O283-J283)/J283)&gt;0,((O283-J283)/J283),0)</f>
        <v>0.1854103343</v>
      </c>
      <c r="S283" s="8">
        <f t="shared" si="703"/>
        <v>0</v>
      </c>
      <c r="U283" s="8">
        <f t="shared" ref="U283:U284" si="707">IFS(R283&gt;0.1,O283,S283&gt;0.1,P283)</f>
        <v>1.714285714</v>
      </c>
      <c r="V283" s="4" t="str">
        <f t="shared" ref="V283:V284" si="708">IFS(R283&gt;0.1, B283,S283&gt;0.1, C283)</f>
        <v>Tigers</v>
      </c>
      <c r="W283" s="1" t="s">
        <v>27</v>
      </c>
      <c r="X283" s="11">
        <f t="shared" ref="X283:X284" si="709">IFs(W283="Yes", IF(U283&lt;&gt;0,U283-1), W283="No", -1)</f>
        <v>0.7142857143</v>
      </c>
      <c r="Z283" s="4">
        <f t="shared" si="684"/>
        <v>1</v>
      </c>
      <c r="AC283" s="20">
        <f t="shared" si="704"/>
        <v>0.2575</v>
      </c>
    </row>
    <row r="284">
      <c r="A284" s="5">
        <v>45529.0</v>
      </c>
      <c r="B284" s="1" t="s">
        <v>52</v>
      </c>
      <c r="C284" s="1" t="s">
        <v>31</v>
      </c>
      <c r="E284" s="1">
        <v>7.36</v>
      </c>
      <c r="F284" s="1">
        <v>3.0</v>
      </c>
      <c r="G284" s="1">
        <v>4.08</v>
      </c>
      <c r="H284" s="1">
        <v>4.0</v>
      </c>
      <c r="J284" s="6">
        <f t="shared" si="680"/>
        <v>1.554347826</v>
      </c>
      <c r="K284" s="7">
        <f t="shared" si="681"/>
        <v>2.803921569</v>
      </c>
      <c r="M284" s="1">
        <v>-135.0</v>
      </c>
      <c r="N284" s="1">
        <v>115.0</v>
      </c>
      <c r="O284" s="7">
        <f t="shared" ref="O284:P284" si="705">IF(M284&lt;0,1-(100/M284), 1+(M284/100))</f>
        <v>1.740740741</v>
      </c>
      <c r="P284" s="7">
        <f t="shared" si="705"/>
        <v>2.15</v>
      </c>
      <c r="R284" s="8">
        <f t="shared" ref="R284:S284" si="706">IF(((O284-J284)/J284)&gt;0,((O284-J284)/J284),0)</f>
        <v>0.1199171199</v>
      </c>
      <c r="S284" s="8">
        <f t="shared" si="706"/>
        <v>0</v>
      </c>
      <c r="U284" s="8">
        <f t="shared" si="707"/>
        <v>1.740740741</v>
      </c>
      <c r="V284" s="4" t="str">
        <f t="shared" si="708"/>
        <v>Brewers</v>
      </c>
      <c r="W284" s="1" t="s">
        <v>32</v>
      </c>
      <c r="X284" s="11">
        <f t="shared" si="709"/>
        <v>-1</v>
      </c>
      <c r="Z284" s="4">
        <f t="shared" si="684"/>
        <v>0</v>
      </c>
      <c r="AC284" s="20">
        <f t="shared" si="704"/>
        <v>0.4445051903</v>
      </c>
    </row>
    <row r="285">
      <c r="A285" s="5">
        <v>45529.0</v>
      </c>
      <c r="B285" s="1" t="s">
        <v>33</v>
      </c>
      <c r="C285" s="1" t="s">
        <v>44</v>
      </c>
      <c r="E285" s="1">
        <v>6.24</v>
      </c>
      <c r="F285" s="1">
        <v>4.0</v>
      </c>
      <c r="G285" s="1">
        <v>4.09</v>
      </c>
      <c r="H285" s="1">
        <v>3.0</v>
      </c>
      <c r="J285" s="6">
        <f t="shared" si="680"/>
        <v>1.655448718</v>
      </c>
      <c r="K285" s="7">
        <f t="shared" si="681"/>
        <v>2.525672372</v>
      </c>
      <c r="M285" s="1">
        <v>-140.0</v>
      </c>
      <c r="N285" s="1">
        <v>120.0</v>
      </c>
      <c r="O285" s="7">
        <f t="shared" ref="O285:P285" si="710">IF(M285&lt;0,1-(100/M285), 1+(M285/100))</f>
        <v>1.714285714</v>
      </c>
      <c r="P285" s="7">
        <f t="shared" si="710"/>
        <v>2.2</v>
      </c>
      <c r="R285" s="8">
        <f t="shared" ref="R285:S285" si="711">IF(((O285-J285)/J285)&gt;0,((O285-J285)/J285),0)</f>
        <v>0.03554141889</v>
      </c>
      <c r="S285" s="8">
        <f t="shared" si="711"/>
        <v>0</v>
      </c>
      <c r="U285" s="8"/>
      <c r="Z285" s="4">
        <f t="shared" si="684"/>
        <v>1</v>
      </c>
      <c r="AC285" s="20">
        <f t="shared" si="704"/>
        <v>0.5088461538</v>
      </c>
    </row>
    <row r="286">
      <c r="A286" s="5">
        <v>45529.0</v>
      </c>
      <c r="B286" s="1" t="s">
        <v>35</v>
      </c>
      <c r="C286" s="1" t="s">
        <v>45</v>
      </c>
      <c r="E286" s="1">
        <v>4.48</v>
      </c>
      <c r="F286" s="1">
        <v>2.0</v>
      </c>
      <c r="G286" s="1">
        <v>4.29</v>
      </c>
      <c r="H286" s="1">
        <v>3.0</v>
      </c>
      <c r="J286" s="6">
        <f t="shared" si="680"/>
        <v>1.957589286</v>
      </c>
      <c r="K286" s="7">
        <f t="shared" si="681"/>
        <v>2.044289044</v>
      </c>
      <c r="M286" s="1">
        <v>100.0</v>
      </c>
      <c r="N286" s="1">
        <v>-120.0</v>
      </c>
      <c r="O286" s="7">
        <f t="shared" ref="O286:P286" si="712">IF(M286&lt;0,1-(100/M286), 1+(M286/100))</f>
        <v>2</v>
      </c>
      <c r="P286" s="7">
        <f t="shared" si="712"/>
        <v>1.833333333</v>
      </c>
      <c r="R286" s="8">
        <f t="shared" ref="R286:S286" si="713">IF(((O286-J286)/J286)&gt;0,((O286-J286)/J286),0)</f>
        <v>0.02166476625</v>
      </c>
      <c r="S286" s="8">
        <f t="shared" si="713"/>
        <v>0</v>
      </c>
      <c r="U286" s="8"/>
      <c r="Z286" s="4">
        <f t="shared" si="684"/>
        <v>0</v>
      </c>
      <c r="AC286" s="20"/>
    </row>
    <row r="287">
      <c r="A287" s="5">
        <v>45529.0</v>
      </c>
      <c r="B287" s="1" t="s">
        <v>43</v>
      </c>
      <c r="C287" s="1" t="s">
        <v>37</v>
      </c>
      <c r="E287" s="1">
        <v>6.04</v>
      </c>
      <c r="F287" s="1">
        <v>3.0</v>
      </c>
      <c r="G287" s="1">
        <v>6.53</v>
      </c>
      <c r="H287" s="1">
        <v>1.0</v>
      </c>
      <c r="J287" s="6">
        <f t="shared" si="680"/>
        <v>2.081125828</v>
      </c>
      <c r="K287" s="7">
        <f t="shared" si="681"/>
        <v>1.924961715</v>
      </c>
      <c r="M287" s="1">
        <v>-230.0</v>
      </c>
      <c r="N287" s="1">
        <v>180.0</v>
      </c>
      <c r="O287" s="7">
        <f t="shared" ref="O287:P287" si="714">IF(M287&lt;0,1-(100/M287), 1+(M287/100))</f>
        <v>1.434782609</v>
      </c>
      <c r="P287" s="7">
        <f t="shared" si="714"/>
        <v>2.8</v>
      </c>
      <c r="R287" s="8">
        <f t="shared" ref="R287:S287" si="715">IF(((O287-J287)/J287)&gt;0,((O287-J287)/J287),0)</f>
        <v>0</v>
      </c>
      <c r="S287" s="8">
        <f t="shared" si="715"/>
        <v>0.4545743835</v>
      </c>
      <c r="U287" s="8">
        <f>IFS(R287&gt;0.1,O287,S287&gt;0.1,P287)</f>
        <v>2.8</v>
      </c>
      <c r="V287" s="4" t="str">
        <f>IFS(R287&gt;0.1, B287,S287&gt;0.1, C287)</f>
        <v>Rays</v>
      </c>
      <c r="W287" s="1" t="s">
        <v>32</v>
      </c>
      <c r="X287" s="11">
        <f>IFs(W287="Yes", IF(U287&lt;&gt;0,U287-1), W287="No", -1)</f>
        <v>-1</v>
      </c>
      <c r="Z287" s="4">
        <f t="shared" si="684"/>
        <v>1</v>
      </c>
      <c r="AC287" s="20">
        <f>(MIN(E234,F234)/MAX(E234,F234) + MIN(G234,H234)/MAX(G234,H234))/2</f>
        <v>0.5331893817</v>
      </c>
    </row>
    <row r="288">
      <c r="A288" s="5">
        <v>45529.0</v>
      </c>
      <c r="B288" s="1" t="s">
        <v>47</v>
      </c>
      <c r="C288" s="1" t="s">
        <v>30</v>
      </c>
      <c r="E288" s="1">
        <v>4.34</v>
      </c>
      <c r="F288" s="1">
        <v>3.0</v>
      </c>
      <c r="G288" s="1">
        <v>4.29</v>
      </c>
      <c r="H288" s="1">
        <v>6.0</v>
      </c>
      <c r="J288" s="6">
        <f t="shared" si="680"/>
        <v>1.988479263</v>
      </c>
      <c r="K288" s="7">
        <f t="shared" si="681"/>
        <v>2.011655012</v>
      </c>
      <c r="M288" s="1">
        <v>-105.0</v>
      </c>
      <c r="N288" s="1">
        <v>-115.0</v>
      </c>
      <c r="O288" s="7">
        <f t="shared" ref="O288:P288" si="716">IF(M288&lt;0,1-(100/M288), 1+(M288/100))</f>
        <v>1.952380952</v>
      </c>
      <c r="P288" s="7">
        <f t="shared" si="716"/>
        <v>1.869565217</v>
      </c>
      <c r="R288" s="8">
        <f t="shared" ref="R288:S288" si="717">IF(((O288-J288)/J288)&gt;0,((O288-J288)/J288),0)</f>
        <v>0</v>
      </c>
      <c r="S288" s="8">
        <f t="shared" si="717"/>
        <v>0</v>
      </c>
      <c r="U288" s="8"/>
      <c r="Z288" s="4">
        <f t="shared" si="684"/>
        <v>0</v>
      </c>
      <c r="AC288" s="20"/>
    </row>
    <row r="289">
      <c r="A289" s="5"/>
      <c r="W289" s="15"/>
      <c r="AC289" s="20">
        <f t="shared" ref="AC289:AC296" si="720">(MIN(E236,F236)/MAX(E236,F236) + MIN(G236,H236)/MAX(G236,H236))/2</f>
        <v>0.3491036395</v>
      </c>
    </row>
    <row r="290">
      <c r="A290" s="5">
        <v>45530.0</v>
      </c>
      <c r="B290" s="1" t="s">
        <v>51</v>
      </c>
      <c r="C290" s="1" t="s">
        <v>22</v>
      </c>
      <c r="E290" s="1">
        <v>4.1</v>
      </c>
      <c r="F290" s="1">
        <v>18.0</v>
      </c>
      <c r="G290" s="1">
        <v>3.9</v>
      </c>
      <c r="H290" s="1">
        <v>8.0</v>
      </c>
      <c r="J290" s="6">
        <f t="shared" ref="J290:J298" si="721">IF(E290&gt;0,1/(E290/SUM(E290,G290)), "")</f>
        <v>1.951219512</v>
      </c>
      <c r="K290" s="7">
        <f t="shared" ref="K290:K298" si="722">1/(G290/SUM(E290,G290))</f>
        <v>2.051282051</v>
      </c>
      <c r="M290" s="1">
        <v>-110.0</v>
      </c>
      <c r="N290" s="1">
        <v>-110.0</v>
      </c>
      <c r="O290" s="7">
        <f t="shared" ref="O290:P290" si="718">IF(M290&lt;0,1-(100/M290), 1+(M290/100))</f>
        <v>1.909090909</v>
      </c>
      <c r="P290" s="7">
        <f t="shared" si="718"/>
        <v>1.909090909</v>
      </c>
      <c r="R290" s="8">
        <f t="shared" ref="R290:S290" si="719">IF(((O290-J290)/J290)&gt;0,((O290-J290)/J290),0)</f>
        <v>0</v>
      </c>
      <c r="S290" s="8">
        <f t="shared" si="719"/>
        <v>0</v>
      </c>
      <c r="U290" s="8"/>
      <c r="Z290" s="4">
        <f t="shared" ref="Z290:Z298" si="725">IF((F290-H290)&gt;0,1,0)</f>
        <v>1</v>
      </c>
      <c r="AC290" s="20">
        <f t="shared" si="720"/>
        <v>0.6144698345</v>
      </c>
    </row>
    <row r="291">
      <c r="A291" s="5">
        <v>45530.0</v>
      </c>
      <c r="B291" s="1" t="s">
        <v>26</v>
      </c>
      <c r="C291" s="1" t="s">
        <v>30</v>
      </c>
      <c r="E291" s="1">
        <v>4.83</v>
      </c>
      <c r="F291" s="1">
        <v>3.0</v>
      </c>
      <c r="G291" s="1">
        <v>4.43</v>
      </c>
      <c r="H291" s="1">
        <v>2.0</v>
      </c>
      <c r="J291" s="6">
        <f t="shared" si="721"/>
        <v>1.917184265</v>
      </c>
      <c r="K291" s="7">
        <f t="shared" si="722"/>
        <v>2.090293454</v>
      </c>
      <c r="M291" s="1">
        <v>-185.0</v>
      </c>
      <c r="N291" s="1">
        <v>155.0</v>
      </c>
      <c r="O291" s="7">
        <f t="shared" ref="O291:P291" si="723">IF(M291&lt;0,1-(100/M291), 1+(M291/100))</f>
        <v>1.540540541</v>
      </c>
      <c r="P291" s="7">
        <f t="shared" si="723"/>
        <v>2.55</v>
      </c>
      <c r="R291" s="8">
        <f t="shared" ref="R291:S291" si="724">IF(((O291-J291)/J291)&gt;0,((O291-J291)/J291),0)</f>
        <v>0</v>
      </c>
      <c r="S291" s="8">
        <f t="shared" si="724"/>
        <v>0.219924406</v>
      </c>
      <c r="U291" s="8">
        <f t="shared" ref="U291:U294" si="728">IFS(R291&gt;0.1,O291,S291&gt;0.1,P291)</f>
        <v>2.55</v>
      </c>
      <c r="V291" s="4" t="str">
        <f t="shared" ref="V291:V294" si="729">IFS(R291&gt;0.1, B291,S291&gt;0.1, C291)</f>
        <v>Astros</v>
      </c>
      <c r="W291" s="1" t="s">
        <v>32</v>
      </c>
      <c r="X291" s="11">
        <f t="shared" ref="X291:X294" si="730">IFs(W291="Yes", IF(U291&lt;&gt;0,U291-1), W291="No", -1)</f>
        <v>-1</v>
      </c>
      <c r="Z291" s="4">
        <f t="shared" si="725"/>
        <v>1</v>
      </c>
      <c r="AC291" s="20">
        <f t="shared" si="720"/>
        <v>0.594869281</v>
      </c>
    </row>
    <row r="292">
      <c r="A292" s="5">
        <v>45530.0</v>
      </c>
      <c r="B292" s="1" t="s">
        <v>41</v>
      </c>
      <c r="C292" s="1" t="s">
        <v>49</v>
      </c>
      <c r="E292" s="1">
        <v>4.98</v>
      </c>
      <c r="F292" s="1">
        <v>9.0</v>
      </c>
      <c r="G292" s="1">
        <v>4.23</v>
      </c>
      <c r="H292" s="1">
        <v>4.0</v>
      </c>
      <c r="J292" s="6">
        <f t="shared" si="721"/>
        <v>1.84939759</v>
      </c>
      <c r="K292" s="7">
        <f t="shared" si="722"/>
        <v>2.177304965</v>
      </c>
      <c r="M292" s="1">
        <v>115.0</v>
      </c>
      <c r="N292" s="1">
        <v>-135.0</v>
      </c>
      <c r="O292" s="7">
        <f t="shared" ref="O292:P292" si="726">IF(M292&lt;0,1-(100/M292), 1+(M292/100))</f>
        <v>2.15</v>
      </c>
      <c r="P292" s="7">
        <f t="shared" si="726"/>
        <v>1.740740741</v>
      </c>
      <c r="R292" s="8">
        <f t="shared" ref="R292:S292" si="727">IF(((O292-J292)/J292)&gt;0,((O292-J292)/J292),0)</f>
        <v>0.1625407166</v>
      </c>
      <c r="S292" s="8">
        <f t="shared" si="727"/>
        <v>0</v>
      </c>
      <c r="U292" s="8">
        <f t="shared" si="728"/>
        <v>2.15</v>
      </c>
      <c r="V292" s="4" t="str">
        <f t="shared" si="729"/>
        <v>Royals</v>
      </c>
      <c r="W292" s="1" t="s">
        <v>27</v>
      </c>
      <c r="X292" s="11">
        <f t="shared" si="730"/>
        <v>1.15</v>
      </c>
      <c r="Z292" s="4">
        <f t="shared" si="725"/>
        <v>1</v>
      </c>
      <c r="AC292" s="20">
        <f t="shared" si="720"/>
        <v>0.6380769231</v>
      </c>
    </row>
    <row r="293">
      <c r="A293" s="5">
        <v>45530.0</v>
      </c>
      <c r="B293" s="1" t="s">
        <v>36</v>
      </c>
      <c r="C293" s="1" t="s">
        <v>46</v>
      </c>
      <c r="E293" s="1">
        <v>6.22</v>
      </c>
      <c r="F293" s="1">
        <v>5.0</v>
      </c>
      <c r="G293" s="1">
        <v>4.73</v>
      </c>
      <c r="H293" s="1">
        <v>2.0</v>
      </c>
      <c r="J293" s="6">
        <f t="shared" si="721"/>
        <v>1.760450161</v>
      </c>
      <c r="K293" s="7">
        <f t="shared" si="722"/>
        <v>2.315010571</v>
      </c>
      <c r="M293" s="1">
        <v>-190.0</v>
      </c>
      <c r="N293" s="1">
        <v>160.0</v>
      </c>
      <c r="O293" s="7">
        <f t="shared" ref="O293:P293" si="731">IF(M293&lt;0,1-(100/M293), 1+(M293/100))</f>
        <v>1.526315789</v>
      </c>
      <c r="P293" s="7">
        <f t="shared" si="731"/>
        <v>2.6</v>
      </c>
      <c r="R293" s="8">
        <f t="shared" ref="R293:S293" si="732">IF(((O293-J293)/J293)&gt;0,((O293-J293)/J293),0)</f>
        <v>0</v>
      </c>
      <c r="S293" s="8">
        <f t="shared" si="732"/>
        <v>0.1231050228</v>
      </c>
      <c r="U293" s="8">
        <f t="shared" si="728"/>
        <v>2.6</v>
      </c>
      <c r="V293" s="4" t="str">
        <f t="shared" si="729"/>
        <v>Nationals</v>
      </c>
      <c r="W293" s="1" t="s">
        <v>32</v>
      </c>
      <c r="X293" s="11">
        <f t="shared" si="730"/>
        <v>-1</v>
      </c>
      <c r="Z293" s="4">
        <f t="shared" si="725"/>
        <v>1</v>
      </c>
      <c r="AC293" s="20">
        <f t="shared" si="720"/>
        <v>0.734849601</v>
      </c>
    </row>
    <row r="294">
      <c r="A294" s="5">
        <v>45530.0</v>
      </c>
      <c r="B294" s="1" t="s">
        <v>38</v>
      </c>
      <c r="C294" s="1" t="s">
        <v>28</v>
      </c>
      <c r="E294" s="1">
        <v>5.76</v>
      </c>
      <c r="F294" s="1">
        <v>7.0</v>
      </c>
      <c r="G294" s="1">
        <v>3.84</v>
      </c>
      <c r="H294" s="1">
        <v>3.0</v>
      </c>
      <c r="J294" s="6">
        <f t="shared" si="721"/>
        <v>1.666666667</v>
      </c>
      <c r="K294" s="7">
        <f t="shared" si="722"/>
        <v>2.5</v>
      </c>
      <c r="M294" s="1">
        <v>120.0</v>
      </c>
      <c r="N294" s="1">
        <v>-140.0</v>
      </c>
      <c r="O294" s="7">
        <f t="shared" ref="O294:P294" si="733">IF(M294&lt;0,1-(100/M294), 1+(M294/100))</f>
        <v>2.2</v>
      </c>
      <c r="P294" s="7">
        <f t="shared" si="733"/>
        <v>1.714285714</v>
      </c>
      <c r="R294" s="8">
        <f t="shared" ref="R294:S294" si="734">IF(((O294-J294)/J294)&gt;0,((O294-J294)/J294),0)</f>
        <v>0.32</v>
      </c>
      <c r="S294" s="8">
        <f t="shared" si="734"/>
        <v>0</v>
      </c>
      <c r="U294" s="8">
        <f t="shared" si="728"/>
        <v>2.2</v>
      </c>
      <c r="V294" s="4" t="str">
        <f t="shared" si="729"/>
        <v>Blue Jays</v>
      </c>
      <c r="W294" s="1" t="s">
        <v>27</v>
      </c>
      <c r="X294" s="11">
        <f t="shared" si="730"/>
        <v>1.2</v>
      </c>
      <c r="Z294" s="4">
        <f t="shared" si="725"/>
        <v>1</v>
      </c>
      <c r="AC294" s="20">
        <f t="shared" si="720"/>
        <v>0.5098894322</v>
      </c>
    </row>
    <row r="295">
      <c r="A295" s="5">
        <v>45530.0</v>
      </c>
      <c r="B295" s="1" t="s">
        <v>25</v>
      </c>
      <c r="C295" s="1" t="s">
        <v>20</v>
      </c>
      <c r="E295" s="1">
        <v>3.96</v>
      </c>
      <c r="F295" s="1">
        <v>6.0</v>
      </c>
      <c r="G295" s="1">
        <v>3.28</v>
      </c>
      <c r="H295" s="1">
        <v>10.0</v>
      </c>
      <c r="J295" s="6">
        <f t="shared" si="721"/>
        <v>1.828282828</v>
      </c>
      <c r="K295" s="7">
        <f t="shared" si="722"/>
        <v>2.207317073</v>
      </c>
      <c r="M295" s="1">
        <v>-120.0</v>
      </c>
      <c r="N295" s="1">
        <v>100.0</v>
      </c>
      <c r="O295" s="7">
        <f t="shared" ref="O295:P295" si="735">IF(M295&lt;0,1-(100/M295), 1+(M295/100))</f>
        <v>1.833333333</v>
      </c>
      <c r="P295" s="7">
        <f t="shared" si="735"/>
        <v>2</v>
      </c>
      <c r="R295" s="8">
        <f t="shared" ref="R295:S295" si="736">IF(((O295-J295)/J295)&gt;0,((O295-J295)/J295),0)</f>
        <v>0.002762430939</v>
      </c>
      <c r="S295" s="8">
        <f t="shared" si="736"/>
        <v>0</v>
      </c>
      <c r="U295" s="8"/>
      <c r="Z295" s="4">
        <f t="shared" si="725"/>
        <v>0</v>
      </c>
      <c r="AC295" s="20">
        <f t="shared" si="720"/>
        <v>0.5653178653</v>
      </c>
    </row>
    <row r="296">
      <c r="A296" s="5">
        <v>45530.0</v>
      </c>
      <c r="B296" s="1" t="s">
        <v>45</v>
      </c>
      <c r="C296" s="1" t="s">
        <v>23</v>
      </c>
      <c r="E296" s="1">
        <v>4.75</v>
      </c>
      <c r="F296" s="1">
        <v>7.0</v>
      </c>
      <c r="G296" s="1">
        <v>3.72</v>
      </c>
      <c r="H296" s="1">
        <v>4.0</v>
      </c>
      <c r="J296" s="6">
        <f t="shared" si="721"/>
        <v>1.783157895</v>
      </c>
      <c r="K296" s="7">
        <f t="shared" si="722"/>
        <v>2.27688172</v>
      </c>
      <c r="M296" s="1">
        <v>-105.0</v>
      </c>
      <c r="N296" s="1">
        <v>-115.0</v>
      </c>
      <c r="O296" s="7">
        <f t="shared" ref="O296:P296" si="737">IF(M296&lt;0,1-(100/M296), 1+(M296/100))</f>
        <v>1.952380952</v>
      </c>
      <c r="P296" s="7">
        <f t="shared" si="737"/>
        <v>1.869565217</v>
      </c>
      <c r="R296" s="8">
        <f t="shared" ref="R296:S296" si="738">IF(((O296-J296)/J296)&gt;0,((O296-J296)/J296),0)</f>
        <v>0.09490077023</v>
      </c>
      <c r="S296" s="8">
        <f t="shared" si="738"/>
        <v>0</v>
      </c>
      <c r="U296" s="8"/>
      <c r="Z296" s="4">
        <f t="shared" si="725"/>
        <v>1</v>
      </c>
      <c r="AC296" s="20">
        <f t="shared" si="720"/>
        <v>0.4784688995</v>
      </c>
    </row>
    <row r="297">
      <c r="A297" s="5">
        <v>45530.0</v>
      </c>
      <c r="B297" s="1" t="s">
        <v>29</v>
      </c>
      <c r="C297" s="1" t="s">
        <v>48</v>
      </c>
      <c r="E297" s="1">
        <v>5.18</v>
      </c>
      <c r="F297" s="1">
        <v>3.0</v>
      </c>
      <c r="G297" s="1">
        <v>3.94</v>
      </c>
      <c r="H297" s="1">
        <v>2.0</v>
      </c>
      <c r="J297" s="6">
        <f t="shared" si="721"/>
        <v>1.760617761</v>
      </c>
      <c r="K297" s="7">
        <f t="shared" si="722"/>
        <v>2.314720812</v>
      </c>
      <c r="M297" s="1">
        <v>-115.0</v>
      </c>
      <c r="N297" s="1">
        <v>-105.0</v>
      </c>
      <c r="O297" s="7">
        <f t="shared" ref="O297:P297" si="739">IF(M297&lt;0,1-(100/M297), 1+(M297/100))</f>
        <v>1.869565217</v>
      </c>
      <c r="P297" s="7">
        <f t="shared" si="739"/>
        <v>1.952380952</v>
      </c>
      <c r="R297" s="8">
        <f t="shared" ref="R297:S297" si="740">IF(((O297-J297)/J297)&gt;0,((O297-J297)/J297),0)</f>
        <v>0.06188024409</v>
      </c>
      <c r="S297" s="8">
        <f t="shared" si="740"/>
        <v>0</v>
      </c>
      <c r="U297" s="8"/>
      <c r="Z297" s="4">
        <f t="shared" si="725"/>
        <v>1</v>
      </c>
      <c r="AC297" s="20">
        <f t="shared" ref="AC297:AC301" si="743">(MIN(E245,F245)/MAX(E245,F245) + MIN(G245,H245)/MAX(G245,H245))/2</f>
        <v>0.4627997472</v>
      </c>
    </row>
    <row r="298">
      <c r="A298" s="5">
        <v>45530.0</v>
      </c>
      <c r="B298" s="1" t="s">
        <v>33</v>
      </c>
      <c r="C298" s="1" t="s">
        <v>37</v>
      </c>
      <c r="E298" s="1">
        <v>3.94</v>
      </c>
      <c r="F298" s="1">
        <v>5.0</v>
      </c>
      <c r="G298" s="1">
        <v>3.21</v>
      </c>
      <c r="H298" s="1">
        <v>1.0</v>
      </c>
      <c r="J298" s="6">
        <f t="shared" si="721"/>
        <v>1.814720812</v>
      </c>
      <c r="K298" s="7">
        <f t="shared" si="722"/>
        <v>2.22741433</v>
      </c>
      <c r="M298" s="1">
        <v>-130.0</v>
      </c>
      <c r="N298" s="1">
        <v>110.0</v>
      </c>
      <c r="O298" s="7">
        <f t="shared" ref="O298:P298" si="741">IF(M298&lt;0,1-(100/M298), 1+(M298/100))</f>
        <v>1.769230769</v>
      </c>
      <c r="P298" s="7">
        <f t="shared" si="741"/>
        <v>2.1</v>
      </c>
      <c r="R298" s="8">
        <f t="shared" ref="R298:S298" si="742">IF(((O298-J298)/J298)&gt;0,((O298-J298)/J298),0)</f>
        <v>0</v>
      </c>
      <c r="S298" s="8">
        <f t="shared" si="742"/>
        <v>0</v>
      </c>
      <c r="U298" s="8"/>
      <c r="Z298" s="4">
        <f t="shared" si="725"/>
        <v>1</v>
      </c>
      <c r="AC298" s="20">
        <f t="shared" si="743"/>
        <v>0.1259445844</v>
      </c>
    </row>
    <row r="299">
      <c r="U299" s="8"/>
      <c r="AC299" s="20">
        <f t="shared" si="743"/>
        <v>0.4226801802</v>
      </c>
    </row>
    <row r="300">
      <c r="A300" s="5">
        <v>45531.0</v>
      </c>
      <c r="B300" s="1" t="s">
        <v>51</v>
      </c>
      <c r="C300" s="1" t="s">
        <v>22</v>
      </c>
      <c r="E300" s="1">
        <v>7.53</v>
      </c>
      <c r="F300" s="1">
        <v>9.0</v>
      </c>
      <c r="G300" s="1">
        <v>4.9</v>
      </c>
      <c r="H300" s="1">
        <v>5.0</v>
      </c>
      <c r="J300" s="6">
        <f t="shared" ref="J300:J312" si="746">IF(E300&gt;0,1/(E300/SUM(E300,G300)), "")</f>
        <v>1.650730412</v>
      </c>
      <c r="K300" s="7">
        <f t="shared" ref="K300:K312" si="747">1/(G300/SUM(E300,G300))</f>
        <v>2.536734694</v>
      </c>
      <c r="M300" s="1">
        <v>-120.0</v>
      </c>
      <c r="N300" s="1">
        <v>100.0</v>
      </c>
      <c r="O300" s="7">
        <f t="shared" ref="O300:P300" si="744">IF(M300&lt;0,1-(100/M300), 1+(M300/100))</f>
        <v>1.833333333</v>
      </c>
      <c r="P300" s="7">
        <f t="shared" si="744"/>
        <v>2</v>
      </c>
      <c r="R300" s="8">
        <f t="shared" ref="R300:S300" si="745">IF(((O300-J300)/J300)&gt;0,((O300-J300)/J300),0)</f>
        <v>0.110619469</v>
      </c>
      <c r="S300" s="8">
        <f t="shared" si="745"/>
        <v>0</v>
      </c>
      <c r="U300" s="8">
        <f>IFS(R300&gt;0.1,O300,S300&gt;0.1,P300)</f>
        <v>1.833333333</v>
      </c>
      <c r="V300" s="4" t="str">
        <f>IFS(R300&gt;0.1, B300,S300&gt;0.1, C300)</f>
        <v>Cubs</v>
      </c>
      <c r="W300" s="1" t="s">
        <v>27</v>
      </c>
      <c r="X300" s="11">
        <f>IFs(W300="Yes", IF(U300&lt;&gt;0,U300-1), W300="No", -1)</f>
        <v>0.8333333333</v>
      </c>
      <c r="Z300" s="4">
        <f t="shared" ref="Z300:Z312" si="750">IF((F300-H300)&gt;0,1,0)</f>
        <v>1</v>
      </c>
      <c r="AC300" s="20">
        <f t="shared" si="743"/>
        <v>0.7495624469</v>
      </c>
    </row>
    <row r="301">
      <c r="A301" s="5">
        <v>45531.0</v>
      </c>
      <c r="B301" s="1" t="s">
        <v>26</v>
      </c>
      <c r="C301" s="1" t="s">
        <v>30</v>
      </c>
      <c r="E301" s="1">
        <v>3.51</v>
      </c>
      <c r="F301" s="1">
        <v>5.0</v>
      </c>
      <c r="G301" s="1">
        <v>2.98</v>
      </c>
      <c r="H301" s="1">
        <v>0.0</v>
      </c>
      <c r="J301" s="6">
        <f t="shared" si="746"/>
        <v>1.849002849</v>
      </c>
      <c r="K301" s="7">
        <f t="shared" si="747"/>
        <v>2.177852349</v>
      </c>
      <c r="M301" s="1">
        <v>-135.0</v>
      </c>
      <c r="N301" s="1">
        <v>115.0</v>
      </c>
      <c r="O301" s="7">
        <f t="shared" ref="O301:P301" si="748">IF(M301&lt;0,1-(100/M301), 1+(M301/100))</f>
        <v>1.740740741</v>
      </c>
      <c r="P301" s="7">
        <f t="shared" si="748"/>
        <v>2.15</v>
      </c>
      <c r="R301" s="8">
        <f t="shared" ref="R301:S301" si="749">IF(((O301-J301)/J301)&gt;0,((O301-J301)/J301),0)</f>
        <v>0</v>
      </c>
      <c r="S301" s="8">
        <f t="shared" si="749"/>
        <v>0</v>
      </c>
      <c r="U301" s="8"/>
      <c r="Z301" s="4">
        <f t="shared" si="750"/>
        <v>1</v>
      </c>
      <c r="AC301" s="20">
        <f t="shared" si="743"/>
        <v>0.4565</v>
      </c>
    </row>
    <row r="302">
      <c r="A302" s="5">
        <v>45531.0</v>
      </c>
      <c r="B302" s="1" t="s">
        <v>41</v>
      </c>
      <c r="C302" s="1" t="s">
        <v>49</v>
      </c>
      <c r="E302" s="1">
        <v>6.17</v>
      </c>
      <c r="F302" s="1">
        <v>6.0</v>
      </c>
      <c r="G302" s="1">
        <v>3.88</v>
      </c>
      <c r="H302" s="1">
        <v>1.0</v>
      </c>
      <c r="J302" s="6">
        <f t="shared" si="746"/>
        <v>1.628849271</v>
      </c>
      <c r="K302" s="7">
        <f t="shared" si="747"/>
        <v>2.590206186</v>
      </c>
      <c r="M302" s="1">
        <v>135.0</v>
      </c>
      <c r="N302" s="1">
        <v>-160.0</v>
      </c>
      <c r="O302" s="7">
        <f t="shared" ref="O302:P302" si="751">IF(M302&lt;0,1-(100/M302), 1+(M302/100))</f>
        <v>2.35</v>
      </c>
      <c r="P302" s="7">
        <f t="shared" si="751"/>
        <v>1.625</v>
      </c>
      <c r="R302" s="8">
        <f t="shared" ref="R302:S302" si="752">IF(((O302-J302)/J302)&gt;0,((O302-J302)/J302),0)</f>
        <v>0.4427363184</v>
      </c>
      <c r="S302" s="8">
        <f t="shared" si="752"/>
        <v>0</v>
      </c>
      <c r="U302" s="8">
        <f>IFS(R302&gt;0.1,O302,S302&gt;0.1,P302)</f>
        <v>2.35</v>
      </c>
      <c r="V302" s="4" t="str">
        <f>IFS(R302&gt;0.1, B302,S302&gt;0.1, C302)</f>
        <v>Royals</v>
      </c>
      <c r="W302" s="1" t="s">
        <v>27</v>
      </c>
      <c r="X302" s="11">
        <f>IFs(W302="Yes", IF(U302&lt;&gt;0,U302-1), W302="No", -1)</f>
        <v>1.35</v>
      </c>
      <c r="Z302" s="4">
        <f t="shared" si="750"/>
        <v>1</v>
      </c>
      <c r="AC302" s="20">
        <f t="shared" ref="AC302:AC303" si="755">(MIN(E251,F251)/MAX(E251,F251) + MIN(G251,H251)/MAX(G251,H251))/2</f>
        <v>0.602541476</v>
      </c>
    </row>
    <row r="303">
      <c r="A303" s="5">
        <v>45531.0</v>
      </c>
      <c r="B303" s="1" t="s">
        <v>21</v>
      </c>
      <c r="C303" s="1" t="s">
        <v>31</v>
      </c>
      <c r="E303" s="1">
        <v>5.47</v>
      </c>
      <c r="F303" s="1">
        <v>4.0</v>
      </c>
      <c r="G303" s="1">
        <v>4.26</v>
      </c>
      <c r="H303" s="1">
        <v>5.0</v>
      </c>
      <c r="J303" s="6">
        <f t="shared" si="746"/>
        <v>1.778793419</v>
      </c>
      <c r="K303" s="7">
        <f t="shared" si="747"/>
        <v>2.284037559</v>
      </c>
      <c r="M303" s="1">
        <v>-135.0</v>
      </c>
      <c r="N303" s="1">
        <v>115.0</v>
      </c>
      <c r="O303" s="7">
        <f t="shared" ref="O303:P303" si="753">IF(M303&lt;0,1-(100/M303), 1+(M303/100))</f>
        <v>1.740740741</v>
      </c>
      <c r="P303" s="7">
        <f t="shared" si="753"/>
        <v>2.15</v>
      </c>
      <c r="R303" s="8">
        <f t="shared" ref="R303:S303" si="754">IF(((O303-J303)/J303)&gt;0,((O303-J303)/J303),0)</f>
        <v>0</v>
      </c>
      <c r="S303" s="8">
        <f t="shared" si="754"/>
        <v>0</v>
      </c>
      <c r="U303" s="8"/>
      <c r="Z303" s="4">
        <f t="shared" si="750"/>
        <v>0</v>
      </c>
      <c r="AC303" s="20">
        <f t="shared" si="755"/>
        <v>0.5786363636</v>
      </c>
    </row>
    <row r="304">
      <c r="A304" s="5">
        <v>45531.0</v>
      </c>
      <c r="B304" s="1" t="s">
        <v>36</v>
      </c>
      <c r="C304" s="1" t="s">
        <v>46</v>
      </c>
      <c r="E304" s="1">
        <v>4.62</v>
      </c>
      <c r="F304" s="1">
        <v>2.0</v>
      </c>
      <c r="G304" s="1">
        <v>2.8</v>
      </c>
      <c r="H304" s="1">
        <v>4.0</v>
      </c>
      <c r="J304" s="6">
        <f t="shared" si="746"/>
        <v>1.606060606</v>
      </c>
      <c r="K304" s="7">
        <f t="shared" si="747"/>
        <v>2.65</v>
      </c>
      <c r="M304" s="1">
        <v>-275.0</v>
      </c>
      <c r="N304" s="1">
        <v>200.0</v>
      </c>
      <c r="O304" s="7">
        <f t="shared" ref="O304:P304" si="756">IF(M304&lt;0,1-(100/M304), 1+(M304/100))</f>
        <v>1.363636364</v>
      </c>
      <c r="P304" s="7">
        <f t="shared" si="756"/>
        <v>3</v>
      </c>
      <c r="R304" s="8">
        <f t="shared" ref="R304:S304" si="757">IF(((O304-J304)/J304)&gt;0,((O304-J304)/J304),0)</f>
        <v>0</v>
      </c>
      <c r="S304" s="8">
        <f t="shared" si="757"/>
        <v>0.1320754717</v>
      </c>
      <c r="U304" s="8">
        <f t="shared" ref="U304:U305" si="760">IFS(R304&gt;0.1,O304,S304&gt;0.1,P304)</f>
        <v>3</v>
      </c>
      <c r="V304" s="4" t="str">
        <f t="shared" ref="V304:V305" si="761">IFS(R304&gt;0.1, B304,S304&gt;0.1, C304)</f>
        <v>Nationals</v>
      </c>
      <c r="W304" s="1" t="s">
        <v>27</v>
      </c>
      <c r="X304" s="11">
        <f t="shared" ref="X304:X305" si="762">IFs(W304="Yes", IF(U304&lt;&gt;0,U304-1), W304="No", -1)</f>
        <v>2</v>
      </c>
      <c r="Z304" s="4">
        <f t="shared" si="750"/>
        <v>0</v>
      </c>
      <c r="AC304" s="20"/>
    </row>
    <row r="305">
      <c r="A305" s="5">
        <v>45531.0</v>
      </c>
      <c r="B305" s="1" t="s">
        <v>38</v>
      </c>
      <c r="C305" s="1" t="s">
        <v>28</v>
      </c>
      <c r="E305" s="1">
        <v>5.26</v>
      </c>
      <c r="F305" s="1">
        <v>3.0</v>
      </c>
      <c r="G305" s="1">
        <v>3.05</v>
      </c>
      <c r="H305" s="1">
        <v>6.0</v>
      </c>
      <c r="J305" s="6">
        <f t="shared" si="746"/>
        <v>1.579847909</v>
      </c>
      <c r="K305" s="7">
        <f t="shared" si="747"/>
        <v>2.724590164</v>
      </c>
      <c r="M305" s="1">
        <v>115.0</v>
      </c>
      <c r="N305" s="1">
        <v>-135.0</v>
      </c>
      <c r="O305" s="7">
        <f t="shared" ref="O305:P305" si="758">IF(M305&lt;0,1-(100/M305), 1+(M305/100))</f>
        <v>2.15</v>
      </c>
      <c r="P305" s="7">
        <f t="shared" si="758"/>
        <v>1.740740741</v>
      </c>
      <c r="R305" s="8">
        <f t="shared" ref="R305:S305" si="759">IF(((O305-J305)/J305)&gt;0,((O305-J305)/J305),0)</f>
        <v>0.3608904934</v>
      </c>
      <c r="S305" s="8">
        <f t="shared" si="759"/>
        <v>0</v>
      </c>
      <c r="U305" s="8">
        <f t="shared" si="760"/>
        <v>2.15</v>
      </c>
      <c r="V305" s="4" t="str">
        <f t="shared" si="761"/>
        <v>Blue Jays</v>
      </c>
      <c r="W305" s="1" t="s">
        <v>32</v>
      </c>
      <c r="X305" s="11">
        <f t="shared" si="762"/>
        <v>-1</v>
      </c>
      <c r="Z305" s="4">
        <f t="shared" si="750"/>
        <v>0</v>
      </c>
      <c r="AC305" s="20">
        <f t="shared" ref="AC305:AC307" si="765">(MIN(E254,F254)/MAX(E254,F254) + MIN(G254,H254)/MAX(G254,H254))/2</f>
        <v>0.681875</v>
      </c>
    </row>
    <row r="306">
      <c r="A306" s="5">
        <v>45531.0</v>
      </c>
      <c r="B306" s="1" t="s">
        <v>25</v>
      </c>
      <c r="C306" s="1" t="s">
        <v>20</v>
      </c>
      <c r="E306" s="1">
        <v>6.51</v>
      </c>
      <c r="F306" s="1">
        <v>6.0</v>
      </c>
      <c r="G306" s="1">
        <v>6.36</v>
      </c>
      <c r="H306" s="1">
        <v>8.0</v>
      </c>
      <c r="J306" s="6">
        <f t="shared" si="746"/>
        <v>1.976958525</v>
      </c>
      <c r="K306" s="7">
        <f t="shared" si="747"/>
        <v>2.023584906</v>
      </c>
      <c r="M306" s="1">
        <v>-110.0</v>
      </c>
      <c r="N306" s="1">
        <v>-110.0</v>
      </c>
      <c r="O306" s="7">
        <f t="shared" ref="O306:P306" si="763">IF(M306&lt;0,1-(100/M306), 1+(M306/100))</f>
        <v>1.909090909</v>
      </c>
      <c r="P306" s="7">
        <f t="shared" si="763"/>
        <v>1.909090909</v>
      </c>
      <c r="R306" s="8">
        <f t="shared" ref="R306:S306" si="764">IF(((O306-J306)/J306)&gt;0,((O306-J306)/J306),0)</f>
        <v>0</v>
      </c>
      <c r="S306" s="8">
        <f t="shared" si="764"/>
        <v>0</v>
      </c>
      <c r="U306" s="8"/>
      <c r="Z306" s="4">
        <f t="shared" si="750"/>
        <v>0</v>
      </c>
      <c r="AC306" s="20">
        <f t="shared" si="765"/>
        <v>0.4651162791</v>
      </c>
    </row>
    <row r="307">
      <c r="A307" s="5">
        <v>45531.0</v>
      </c>
      <c r="B307" s="1" t="s">
        <v>45</v>
      </c>
      <c r="C307" s="1" t="s">
        <v>23</v>
      </c>
      <c r="E307" s="1">
        <v>4.25</v>
      </c>
      <c r="F307" s="1">
        <v>7.0</v>
      </c>
      <c r="G307" s="1">
        <v>3.77</v>
      </c>
      <c r="H307" s="1">
        <v>5.0</v>
      </c>
      <c r="J307" s="6">
        <f t="shared" si="746"/>
        <v>1.887058824</v>
      </c>
      <c r="K307" s="7">
        <f t="shared" si="747"/>
        <v>2.127320955</v>
      </c>
      <c r="M307" s="1">
        <v>-135.0</v>
      </c>
      <c r="N307" s="1">
        <v>115.0</v>
      </c>
      <c r="O307" s="7">
        <f t="shared" ref="O307:P307" si="766">IF(M307&lt;0,1-(100/M307), 1+(M307/100))</f>
        <v>1.740740741</v>
      </c>
      <c r="P307" s="7">
        <f t="shared" si="766"/>
        <v>2.15</v>
      </c>
      <c r="R307" s="8">
        <f t="shared" ref="R307:S307" si="767">IF(((O307-J307)/J307)&gt;0,((O307-J307)/J307),0)</f>
        <v>0</v>
      </c>
      <c r="S307" s="8">
        <f t="shared" si="767"/>
        <v>0.01066084788</v>
      </c>
      <c r="U307" s="8"/>
      <c r="Z307" s="4">
        <f t="shared" si="750"/>
        <v>1</v>
      </c>
      <c r="AC307" s="20">
        <f t="shared" si="765"/>
        <v>0.4054054054</v>
      </c>
    </row>
    <row r="308">
      <c r="A308" s="5">
        <v>45531.0</v>
      </c>
      <c r="B308" s="1" t="s">
        <v>52</v>
      </c>
      <c r="C308" s="1" t="s">
        <v>44</v>
      </c>
      <c r="E308" s="1">
        <v>4.19</v>
      </c>
      <c r="F308" s="1">
        <v>4.0</v>
      </c>
      <c r="G308" s="1">
        <v>3.38</v>
      </c>
      <c r="H308" s="1">
        <v>5.0</v>
      </c>
      <c r="J308" s="6">
        <f t="shared" si="746"/>
        <v>1.806682578</v>
      </c>
      <c r="K308" s="7">
        <f t="shared" si="747"/>
        <v>2.23964497</v>
      </c>
      <c r="M308" s="1">
        <v>-115.0</v>
      </c>
      <c r="N308" s="1">
        <v>-105.0</v>
      </c>
      <c r="O308" s="7">
        <f t="shared" ref="O308:P308" si="768">IF(M308&lt;0,1-(100/M308), 1+(M308/100))</f>
        <v>1.869565217</v>
      </c>
      <c r="P308" s="7">
        <f t="shared" si="768"/>
        <v>1.952380952</v>
      </c>
      <c r="R308" s="8">
        <f t="shared" ref="R308:S308" si="769">IF(((O308-J308)/J308)&gt;0,((O308-J308)/J308),0)</f>
        <v>0.03480558268</v>
      </c>
      <c r="S308" s="8">
        <f t="shared" si="769"/>
        <v>0</v>
      </c>
      <c r="U308" s="8"/>
      <c r="Z308" s="4">
        <f t="shared" si="750"/>
        <v>0</v>
      </c>
      <c r="AC308" s="20"/>
    </row>
    <row r="309">
      <c r="A309" s="5">
        <v>45531.0</v>
      </c>
      <c r="B309" s="1" t="s">
        <v>29</v>
      </c>
      <c r="C309" s="1" t="s">
        <v>48</v>
      </c>
      <c r="E309" s="1">
        <v>6.62</v>
      </c>
      <c r="F309" s="1">
        <v>8.0</v>
      </c>
      <c r="G309" s="1">
        <v>3.67</v>
      </c>
      <c r="H309" s="1">
        <v>9.0</v>
      </c>
      <c r="J309" s="6">
        <f t="shared" si="746"/>
        <v>1.554380665</v>
      </c>
      <c r="K309" s="7">
        <f t="shared" si="747"/>
        <v>2.803814714</v>
      </c>
      <c r="M309" s="1">
        <v>-140.0</v>
      </c>
      <c r="N309" s="1">
        <v>120.0</v>
      </c>
      <c r="O309" s="7">
        <f t="shared" ref="O309:P309" si="770">IF(M309&lt;0,1-(100/M309), 1+(M309/100))</f>
        <v>1.714285714</v>
      </c>
      <c r="P309" s="7">
        <f t="shared" si="770"/>
        <v>2.2</v>
      </c>
      <c r="R309" s="8">
        <f t="shared" ref="R309:S309" si="771">IF(((O309-J309)/J309)&gt;0,((O309-J309)/J309),0)</f>
        <v>0.1028738026</v>
      </c>
      <c r="S309" s="8">
        <f t="shared" si="771"/>
        <v>0</v>
      </c>
      <c r="U309" s="8">
        <f>IFS(R309&gt;0.1,O309,S309&gt;0.1,P309)</f>
        <v>1.714285714</v>
      </c>
      <c r="V309" s="4" t="str">
        <f>IFS(R309&gt;0.1, B309,S309&gt;0.1, C309)</f>
        <v>Rockies</v>
      </c>
      <c r="W309" s="1" t="s">
        <v>32</v>
      </c>
      <c r="X309" s="11">
        <f>IFs(W309="Yes", IF(U309&lt;&gt;0,U309-1), W309="No", -1)</f>
        <v>-1</v>
      </c>
      <c r="Z309" s="4">
        <f t="shared" si="750"/>
        <v>0</v>
      </c>
      <c r="AC309" s="20">
        <f t="shared" ref="AC309:AC322" si="774">(MIN(E259,F259)/MAX(E259,F259) + MIN(G259,H259)/MAX(G259,H259))/2</f>
        <v>0.2617801047</v>
      </c>
    </row>
    <row r="310">
      <c r="A310" s="5">
        <v>45531.0</v>
      </c>
      <c r="B310" s="1" t="s">
        <v>33</v>
      </c>
      <c r="C310" s="1" t="s">
        <v>37</v>
      </c>
      <c r="E310" s="1">
        <v>3.79</v>
      </c>
      <c r="F310" s="1">
        <v>2.0</v>
      </c>
      <c r="G310" s="1">
        <v>2.41</v>
      </c>
      <c r="H310" s="1">
        <v>3.0</v>
      </c>
      <c r="J310" s="6">
        <f t="shared" si="746"/>
        <v>1.635883905</v>
      </c>
      <c r="K310" s="7">
        <f t="shared" si="747"/>
        <v>2.572614108</v>
      </c>
      <c r="M310" s="1">
        <v>-150.0</v>
      </c>
      <c r="N310" s="1">
        <v>130.0</v>
      </c>
      <c r="O310" s="7">
        <f t="shared" ref="O310:P310" si="772">IF(M310&lt;0,1-(100/M310), 1+(M310/100))</f>
        <v>1.666666667</v>
      </c>
      <c r="P310" s="7">
        <f t="shared" si="772"/>
        <v>2.3</v>
      </c>
      <c r="R310" s="8">
        <f t="shared" ref="R310:S310" si="773">IF(((O310-J310)/J310)&gt;0,((O310-J310)/J310),0)</f>
        <v>0.0188172043</v>
      </c>
      <c r="S310" s="8">
        <f t="shared" si="773"/>
        <v>0</v>
      </c>
      <c r="U310" s="8"/>
      <c r="Z310" s="4">
        <f t="shared" si="750"/>
        <v>0</v>
      </c>
      <c r="AC310" s="20">
        <f t="shared" si="774"/>
        <v>0.7649310493</v>
      </c>
    </row>
    <row r="311">
      <c r="A311" s="5">
        <v>45531.0</v>
      </c>
      <c r="B311" s="1" t="s">
        <v>42</v>
      </c>
      <c r="C311" s="1" t="s">
        <v>35</v>
      </c>
      <c r="E311" s="1">
        <v>5.64</v>
      </c>
      <c r="F311" s="1">
        <v>3.0</v>
      </c>
      <c r="G311" s="1">
        <v>5.11</v>
      </c>
      <c r="H311" s="1">
        <v>8.0</v>
      </c>
      <c r="J311" s="6">
        <f t="shared" si="746"/>
        <v>1.906028369</v>
      </c>
      <c r="K311" s="7">
        <f t="shared" si="747"/>
        <v>2.1037182</v>
      </c>
      <c r="M311" s="1">
        <v>-115.0</v>
      </c>
      <c r="N311" s="1">
        <v>-105.0</v>
      </c>
      <c r="O311" s="7">
        <f t="shared" ref="O311:P311" si="775">IF(M311&lt;0,1-(100/M311), 1+(M311/100))</f>
        <v>1.869565217</v>
      </c>
      <c r="P311" s="7">
        <f t="shared" si="775"/>
        <v>1.952380952</v>
      </c>
      <c r="R311" s="8">
        <f t="shared" ref="R311:S311" si="776">IF(((O311-J311)/J311)&gt;0,((O311-J311)/J311),0)</f>
        <v>0</v>
      </c>
      <c r="S311" s="8">
        <f t="shared" si="776"/>
        <v>0</v>
      </c>
      <c r="U311" s="8"/>
      <c r="Z311" s="4">
        <f t="shared" si="750"/>
        <v>0</v>
      </c>
      <c r="AC311" s="20">
        <f t="shared" si="774"/>
        <v>0.665140056</v>
      </c>
    </row>
    <row r="312">
      <c r="A312" s="5">
        <v>45531.0</v>
      </c>
      <c r="B312" s="1" t="s">
        <v>43</v>
      </c>
      <c r="C312" s="1" t="s">
        <v>47</v>
      </c>
      <c r="E312" s="1">
        <v>6.2</v>
      </c>
      <c r="F312" s="1">
        <v>2.0</v>
      </c>
      <c r="G312" s="1">
        <v>5.14</v>
      </c>
      <c r="H312" s="1">
        <v>3.0</v>
      </c>
      <c r="J312" s="6">
        <f t="shared" si="746"/>
        <v>1.829032258</v>
      </c>
      <c r="K312" s="7">
        <f t="shared" si="747"/>
        <v>2.206225681</v>
      </c>
      <c r="M312" s="1">
        <v>-200.0</v>
      </c>
      <c r="N312" s="1">
        <v>165.0</v>
      </c>
      <c r="O312" s="7">
        <f t="shared" ref="O312:P312" si="777">IF(M312&lt;0,1-(100/M312), 1+(M312/100))</f>
        <v>1.5</v>
      </c>
      <c r="P312" s="7">
        <f t="shared" si="777"/>
        <v>2.65</v>
      </c>
      <c r="R312" s="8">
        <f t="shared" ref="R312:S312" si="778">IF(((O312-J312)/J312)&gt;0,((O312-J312)/J312),0)</f>
        <v>0</v>
      </c>
      <c r="S312" s="8">
        <f t="shared" si="778"/>
        <v>0.2011463845</v>
      </c>
      <c r="U312" s="8">
        <f>IFS(R312&gt;0.1,O312,S312&gt;0.1,P312)</f>
        <v>2.65</v>
      </c>
      <c r="V312" s="4" t="str">
        <f>IFS(R312&gt;0.1, B312,S312&gt;0.1, C312)</f>
        <v>Orioles</v>
      </c>
      <c r="W312" s="1" t="s">
        <v>27</v>
      </c>
      <c r="X312" s="11">
        <f>IFs(W312="Yes", IF(U312&lt;&gt;0,U312-1), W312="No", -1)</f>
        <v>1.65</v>
      </c>
      <c r="Z312" s="4">
        <f t="shared" si="750"/>
        <v>0</v>
      </c>
      <c r="AC312" s="20">
        <f t="shared" si="774"/>
        <v>0.8127011494</v>
      </c>
    </row>
    <row r="313">
      <c r="AC313" s="20">
        <f t="shared" si="774"/>
        <v>0.7571764706</v>
      </c>
    </row>
    <row r="314">
      <c r="A314" s="5">
        <v>45532.0</v>
      </c>
      <c r="B314" s="1" t="s">
        <v>51</v>
      </c>
      <c r="C314" s="1" t="s">
        <v>22</v>
      </c>
      <c r="E314" s="1">
        <v>5.66</v>
      </c>
      <c r="F314" s="1">
        <v>14.0</v>
      </c>
      <c r="G314" s="1">
        <v>5.03</v>
      </c>
      <c r="H314" s="1">
        <v>10.0</v>
      </c>
      <c r="J314" s="6">
        <f t="shared" ref="J314:J327" si="781">IF(E314&gt;0,1/(E314/SUM(E314,G314)), "")</f>
        <v>1.88869258</v>
      </c>
      <c r="K314" s="7">
        <f t="shared" ref="K314:K327" si="782">1/(G314/SUM(E314,G314))</f>
        <v>2.125248509</v>
      </c>
      <c r="M314" s="1">
        <v>135.0</v>
      </c>
      <c r="N314" s="1">
        <v>-160.0</v>
      </c>
      <c r="O314" s="7">
        <f t="shared" ref="O314:P314" si="779">IF(M314&lt;0,1-(100/M314), 1+(M314/100))</f>
        <v>2.35</v>
      </c>
      <c r="P314" s="7">
        <f t="shared" si="779"/>
        <v>1.625</v>
      </c>
      <c r="R314" s="8">
        <f t="shared" ref="R314:S314" si="780">IF(((O314-J314)/J314)&gt;0,((O314-J314)/J314),0)</f>
        <v>0.2442469598</v>
      </c>
      <c r="S314" s="8">
        <f t="shared" si="780"/>
        <v>0</v>
      </c>
      <c r="U314" s="8">
        <f t="shared" ref="U314:U317" si="785">IFS(R314&gt;0.1,O314,S314&gt;0.1,P314)</f>
        <v>2.35</v>
      </c>
      <c r="V314" s="4" t="str">
        <f t="shared" ref="V314:V317" si="786">IFS(R314&gt;0.1, B314,S314&gt;0.1, C314)</f>
        <v>Cubs</v>
      </c>
      <c r="W314" s="1" t="s">
        <v>27</v>
      </c>
      <c r="X314" s="11">
        <f t="shared" ref="X314:X317" si="787">IFs(W314="Yes", IF(U314&lt;&gt;0,U314-1), W314="No", -1)</f>
        <v>1.35</v>
      </c>
      <c r="Z314" s="4">
        <f t="shared" ref="Z314:Z327" si="788">IF((F314-H314)&gt;0,1,0)</f>
        <v>1</v>
      </c>
      <c r="AC314" s="20">
        <f t="shared" si="774"/>
        <v>0.3950387597</v>
      </c>
    </row>
    <row r="315">
      <c r="A315" s="5">
        <v>45532.0</v>
      </c>
      <c r="B315" s="1" t="s">
        <v>41</v>
      </c>
      <c r="C315" s="1" t="s">
        <v>49</v>
      </c>
      <c r="E315" s="1">
        <v>4.95</v>
      </c>
      <c r="F315" s="1">
        <v>5.0</v>
      </c>
      <c r="G315" s="1">
        <v>2.6</v>
      </c>
      <c r="H315" s="1">
        <v>7.0</v>
      </c>
      <c r="J315" s="6">
        <f t="shared" si="781"/>
        <v>1.525252525</v>
      </c>
      <c r="K315" s="7">
        <f t="shared" si="782"/>
        <v>2.903846154</v>
      </c>
      <c r="M315" s="1">
        <v>130.0</v>
      </c>
      <c r="N315" s="1">
        <v>-150.0</v>
      </c>
      <c r="O315" s="7">
        <f t="shared" ref="O315:P315" si="783">IF(M315&lt;0,1-(100/M315), 1+(M315/100))</f>
        <v>2.3</v>
      </c>
      <c r="P315" s="7">
        <f t="shared" si="783"/>
        <v>1.666666667</v>
      </c>
      <c r="R315" s="8">
        <f t="shared" ref="R315:S315" si="784">IF(((O315-J315)/J315)&gt;0,((O315-J315)/J315),0)</f>
        <v>0.5079470199</v>
      </c>
      <c r="S315" s="8">
        <f t="shared" si="784"/>
        <v>0</v>
      </c>
      <c r="U315" s="8">
        <f t="shared" si="785"/>
        <v>2.3</v>
      </c>
      <c r="V315" s="4" t="str">
        <f t="shared" si="786"/>
        <v>Royals</v>
      </c>
      <c r="W315" s="1" t="s">
        <v>32</v>
      </c>
      <c r="X315" s="11">
        <f t="shared" si="787"/>
        <v>-1</v>
      </c>
      <c r="Z315" s="4">
        <f t="shared" si="788"/>
        <v>0</v>
      </c>
      <c r="AC315" s="20">
        <f t="shared" si="774"/>
        <v>0.6888846779</v>
      </c>
    </row>
    <row r="316">
      <c r="A316" s="5">
        <v>45532.0</v>
      </c>
      <c r="B316" s="1" t="s">
        <v>26</v>
      </c>
      <c r="C316" s="1" t="s">
        <v>30</v>
      </c>
      <c r="E316" s="1">
        <v>7.23</v>
      </c>
      <c r="F316" s="1">
        <v>0.0</v>
      </c>
      <c r="G316" s="1">
        <v>5.51</v>
      </c>
      <c r="H316" s="1">
        <v>10.0</v>
      </c>
      <c r="J316" s="6">
        <f t="shared" si="781"/>
        <v>1.762102351</v>
      </c>
      <c r="K316" s="7">
        <f t="shared" si="782"/>
        <v>2.31215971</v>
      </c>
      <c r="M316" s="1">
        <v>-105.0</v>
      </c>
      <c r="N316" s="1">
        <v>-115.0</v>
      </c>
      <c r="O316" s="7">
        <f t="shared" ref="O316:P316" si="789">IF(M316&lt;0,1-(100/M316), 1+(M316/100))</f>
        <v>1.952380952</v>
      </c>
      <c r="P316" s="7">
        <f t="shared" si="789"/>
        <v>1.869565217</v>
      </c>
      <c r="R316" s="8">
        <f t="shared" ref="R316:S316" si="790">IF(((O316-J316)/J316)&gt;0,((O316-J316)/J316),0)</f>
        <v>0.1079838529</v>
      </c>
      <c r="S316" s="8">
        <f t="shared" si="790"/>
        <v>0</v>
      </c>
      <c r="U316" s="8">
        <f t="shared" si="785"/>
        <v>1.952380952</v>
      </c>
      <c r="V316" s="4" t="str">
        <f t="shared" si="786"/>
        <v>Phillies</v>
      </c>
      <c r="W316" s="1" t="s">
        <v>32</v>
      </c>
      <c r="X316" s="11">
        <f t="shared" si="787"/>
        <v>-1</v>
      </c>
      <c r="Z316" s="4">
        <f t="shared" si="788"/>
        <v>0</v>
      </c>
      <c r="AC316" s="20">
        <f t="shared" si="774"/>
        <v>0.5468557149</v>
      </c>
    </row>
    <row r="317">
      <c r="A317" s="5">
        <v>45532.0</v>
      </c>
      <c r="B317" s="1" t="s">
        <v>33</v>
      </c>
      <c r="C317" s="1" t="s">
        <v>37</v>
      </c>
      <c r="E317" s="1">
        <v>2.77</v>
      </c>
      <c r="F317" s="1">
        <v>6.0</v>
      </c>
      <c r="G317" s="1">
        <v>2.61</v>
      </c>
      <c r="H317" s="1">
        <v>2.0</v>
      </c>
      <c r="J317" s="6">
        <f t="shared" si="781"/>
        <v>1.942238267</v>
      </c>
      <c r="K317" s="7">
        <f t="shared" si="782"/>
        <v>2.061302682</v>
      </c>
      <c r="M317" s="1">
        <v>-160.0</v>
      </c>
      <c r="N317" s="1">
        <v>135.0</v>
      </c>
      <c r="O317" s="7">
        <f t="shared" ref="O317:P317" si="791">IF(M317&lt;0,1-(100/M317), 1+(M317/100))</f>
        <v>1.625</v>
      </c>
      <c r="P317" s="7">
        <f t="shared" si="791"/>
        <v>2.35</v>
      </c>
      <c r="R317" s="8">
        <f t="shared" ref="R317:S317" si="792">IF(((O317-J317)/J317)&gt;0,((O317-J317)/J317),0)</f>
        <v>0</v>
      </c>
      <c r="S317" s="8">
        <f t="shared" si="792"/>
        <v>0.1400557621</v>
      </c>
      <c r="U317" s="8">
        <f t="shared" si="785"/>
        <v>2.35</v>
      </c>
      <c r="V317" s="4" t="str">
        <f t="shared" si="786"/>
        <v>Rays</v>
      </c>
      <c r="W317" s="1" t="s">
        <v>32</v>
      </c>
      <c r="X317" s="11">
        <f t="shared" si="787"/>
        <v>-1</v>
      </c>
      <c r="Z317" s="4">
        <f t="shared" si="788"/>
        <v>1</v>
      </c>
      <c r="AC317" s="20">
        <f t="shared" si="774"/>
        <v>0.7716071429</v>
      </c>
    </row>
    <row r="318">
      <c r="A318" s="5">
        <v>45532.0</v>
      </c>
      <c r="B318" s="1" t="s">
        <v>50</v>
      </c>
      <c r="C318" s="1" t="s">
        <v>34</v>
      </c>
      <c r="E318" s="1">
        <v>5.45</v>
      </c>
      <c r="F318" s="1">
        <v>3.0</v>
      </c>
      <c r="G318" s="1">
        <v>3.29</v>
      </c>
      <c r="H318" s="1">
        <v>2.0</v>
      </c>
      <c r="J318" s="6">
        <f t="shared" si="781"/>
        <v>1.603669725</v>
      </c>
      <c r="K318" s="7">
        <f t="shared" si="782"/>
        <v>2.656534954</v>
      </c>
      <c r="M318" s="1">
        <v>-150.0</v>
      </c>
      <c r="N318" s="1">
        <v>130.0</v>
      </c>
      <c r="O318" s="7">
        <f t="shared" ref="O318:P318" si="793">IF(M318&lt;0,1-(100/M318), 1+(M318/100))</f>
        <v>1.666666667</v>
      </c>
      <c r="P318" s="7">
        <f t="shared" si="793"/>
        <v>2.3</v>
      </c>
      <c r="R318" s="8">
        <f t="shared" ref="R318:S318" si="794">IF(((O318-J318)/J318)&gt;0,((O318-J318)/J318),0)</f>
        <v>0.03928299008</v>
      </c>
      <c r="S318" s="8">
        <f t="shared" si="794"/>
        <v>0</v>
      </c>
      <c r="Z318" s="4">
        <f t="shared" si="788"/>
        <v>1</v>
      </c>
      <c r="AC318" s="20">
        <f t="shared" si="774"/>
        <v>0.7955253553</v>
      </c>
    </row>
    <row r="319">
      <c r="A319" s="5">
        <v>45532.0</v>
      </c>
      <c r="B319" s="1" t="s">
        <v>21</v>
      </c>
      <c r="C319" s="1" t="s">
        <v>31</v>
      </c>
      <c r="E319" s="1">
        <v>4.35</v>
      </c>
      <c r="F319" s="1">
        <v>6.0</v>
      </c>
      <c r="G319" s="1">
        <v>4.34</v>
      </c>
      <c r="H319" s="1">
        <v>9.0</v>
      </c>
      <c r="J319" s="6">
        <f t="shared" si="781"/>
        <v>1.997701149</v>
      </c>
      <c r="K319" s="7">
        <f t="shared" si="782"/>
        <v>2.002304147</v>
      </c>
      <c r="M319" s="1">
        <v>-120.0</v>
      </c>
      <c r="N319" s="1">
        <v>110.0</v>
      </c>
      <c r="O319" s="7">
        <f t="shared" ref="O319:P319" si="795">IF(M319&lt;0,1-(100/M319), 1+(M319/100))</f>
        <v>1.833333333</v>
      </c>
      <c r="P319" s="7">
        <f t="shared" si="795"/>
        <v>2.1</v>
      </c>
      <c r="R319" s="8">
        <f t="shared" ref="R319:S319" si="796">IF(((O319-J319)/J319)&gt;0,((O319-J319)/J319),0)</f>
        <v>0</v>
      </c>
      <c r="S319" s="8">
        <f t="shared" si="796"/>
        <v>0.04879171461</v>
      </c>
      <c r="Z319" s="4">
        <f t="shared" si="788"/>
        <v>0</v>
      </c>
      <c r="AC319" s="20">
        <f t="shared" si="774"/>
        <v>0.3392857143</v>
      </c>
    </row>
    <row r="320">
      <c r="A320" s="5">
        <v>45532.0</v>
      </c>
      <c r="B320" s="1" t="s">
        <v>36</v>
      </c>
      <c r="C320" s="1" t="s">
        <v>46</v>
      </c>
      <c r="E320" s="1">
        <v>6.28</v>
      </c>
      <c r="F320" s="1">
        <v>2.0</v>
      </c>
      <c r="G320" s="1">
        <v>3.54</v>
      </c>
      <c r="H320" s="1">
        <v>5.0</v>
      </c>
      <c r="J320" s="6">
        <f t="shared" si="781"/>
        <v>1.563694268</v>
      </c>
      <c r="K320" s="7">
        <f t="shared" si="782"/>
        <v>2.774011299</v>
      </c>
      <c r="M320" s="1">
        <v>-200.0</v>
      </c>
      <c r="N320" s="1">
        <v>165.0</v>
      </c>
      <c r="O320" s="7">
        <f t="shared" ref="O320:P320" si="797">IF(M320&lt;0,1-(100/M320), 1+(M320/100))</f>
        <v>1.5</v>
      </c>
      <c r="P320" s="7">
        <f t="shared" si="797"/>
        <v>2.65</v>
      </c>
      <c r="R320" s="8">
        <f t="shared" ref="R320:S320" si="798">IF(((O320-J320)/J320)&gt;0,((O320-J320)/J320),0)</f>
        <v>0</v>
      </c>
      <c r="S320" s="8">
        <f t="shared" si="798"/>
        <v>0</v>
      </c>
      <c r="Z320" s="4">
        <f t="shared" si="788"/>
        <v>0</v>
      </c>
      <c r="AC320" s="20">
        <f t="shared" si="774"/>
        <v>0.6525098814</v>
      </c>
    </row>
    <row r="321">
      <c r="A321" s="5">
        <v>45532.0</v>
      </c>
      <c r="B321" s="1" t="s">
        <v>38</v>
      </c>
      <c r="C321" s="1" t="s">
        <v>28</v>
      </c>
      <c r="E321" s="1">
        <v>4.51</v>
      </c>
      <c r="F321" s="1">
        <v>0.0</v>
      </c>
      <c r="G321" s="1">
        <v>3.52</v>
      </c>
      <c r="H321" s="1">
        <v>3.0</v>
      </c>
      <c r="J321" s="6">
        <f t="shared" si="781"/>
        <v>1.780487805</v>
      </c>
      <c r="K321" s="7">
        <f t="shared" si="782"/>
        <v>2.28125</v>
      </c>
      <c r="M321" s="1">
        <v>125.0</v>
      </c>
      <c r="N321" s="1">
        <v>-145.0</v>
      </c>
      <c r="O321" s="7">
        <f t="shared" ref="O321:P321" si="799">IF(M321&lt;0,1-(100/M321), 1+(M321/100))</f>
        <v>2.25</v>
      </c>
      <c r="P321" s="7">
        <f t="shared" si="799"/>
        <v>1.689655172</v>
      </c>
      <c r="R321" s="8">
        <f t="shared" ref="R321:S321" si="800">IF(((O321-J321)/J321)&gt;0,((O321-J321)/J321),0)</f>
        <v>0.2636986301</v>
      </c>
      <c r="S321" s="8">
        <f t="shared" si="800"/>
        <v>0</v>
      </c>
      <c r="U321" s="8">
        <f>IFS(R321&gt;0.1,O321,S321&gt;0.1,P321)</f>
        <v>2.25</v>
      </c>
      <c r="V321" s="4" t="str">
        <f>IFS(R321&gt;0.1, B321,S321&gt;0.1, C321)</f>
        <v>Blue Jays</v>
      </c>
      <c r="W321" s="1" t="s">
        <v>32</v>
      </c>
      <c r="X321" s="11">
        <f>IFs(W321="Yes", IF(U321&lt;&gt;0,U321-1), W321="No", -1)</f>
        <v>-1</v>
      </c>
      <c r="Z321" s="4">
        <f t="shared" si="788"/>
        <v>0</v>
      </c>
      <c r="AC321" s="20">
        <f t="shared" si="774"/>
        <v>0.5965</v>
      </c>
    </row>
    <row r="322">
      <c r="A322" s="5">
        <v>45532.0</v>
      </c>
      <c r="B322" s="1" t="s">
        <v>20</v>
      </c>
      <c r="C322" s="1" t="s">
        <v>25</v>
      </c>
      <c r="E322" s="1">
        <v>6.29</v>
      </c>
      <c r="F322" s="1">
        <v>5.0</v>
      </c>
      <c r="G322" s="1">
        <v>4.69</v>
      </c>
      <c r="H322" s="1">
        <v>1.0</v>
      </c>
      <c r="J322" s="6">
        <f t="shared" si="781"/>
        <v>1.745627981</v>
      </c>
      <c r="K322" s="7">
        <f t="shared" si="782"/>
        <v>2.341151386</v>
      </c>
      <c r="M322" s="1">
        <v>-145.0</v>
      </c>
      <c r="N322" s="1">
        <v>125.0</v>
      </c>
      <c r="O322" s="7">
        <f t="shared" ref="O322:P322" si="801">IF(M322&lt;0,1-(100/M322), 1+(M322/100))</f>
        <v>1.689655172</v>
      </c>
      <c r="P322" s="7">
        <f t="shared" si="801"/>
        <v>2.25</v>
      </c>
      <c r="R322" s="8">
        <f t="shared" ref="R322:S322" si="802">IF(((O322-J322)/J322)&gt;0,((O322-J322)/J322),0)</f>
        <v>0</v>
      </c>
      <c r="S322" s="8">
        <f t="shared" si="802"/>
        <v>0</v>
      </c>
      <c r="Z322" s="4">
        <f t="shared" si="788"/>
        <v>1</v>
      </c>
      <c r="AC322" s="20">
        <f t="shared" si="774"/>
        <v>0.7586507937</v>
      </c>
    </row>
    <row r="323">
      <c r="A323" s="5">
        <v>45532.0</v>
      </c>
      <c r="B323" s="1" t="s">
        <v>45</v>
      </c>
      <c r="C323" s="1" t="s">
        <v>23</v>
      </c>
      <c r="E323" s="1">
        <v>4.74</v>
      </c>
      <c r="F323" s="1">
        <v>3.0</v>
      </c>
      <c r="G323" s="1">
        <v>4.51</v>
      </c>
      <c r="H323" s="1">
        <v>4.0</v>
      </c>
      <c r="J323" s="6">
        <f t="shared" si="781"/>
        <v>1.951476793</v>
      </c>
      <c r="K323" s="7">
        <f t="shared" si="782"/>
        <v>2.050997783</v>
      </c>
      <c r="M323" s="1">
        <v>-125.0</v>
      </c>
      <c r="N323" s="1">
        <v>105.0</v>
      </c>
      <c r="O323" s="7">
        <f t="shared" ref="O323:P323" si="803">IF(M323&lt;0,1-(100/M323), 1+(M323/100))</f>
        <v>1.8</v>
      </c>
      <c r="P323" s="7">
        <f t="shared" si="803"/>
        <v>2.05</v>
      </c>
      <c r="R323" s="8">
        <f t="shared" ref="R323:S323" si="804">IF(((O323-J323)/J323)&gt;0,((O323-J323)/J323),0)</f>
        <v>0</v>
      </c>
      <c r="S323" s="8">
        <f t="shared" si="804"/>
        <v>0</v>
      </c>
      <c r="Z323" s="4">
        <f t="shared" si="788"/>
        <v>0</v>
      </c>
      <c r="AC323" s="20"/>
    </row>
    <row r="324">
      <c r="A324" s="5">
        <v>45532.0</v>
      </c>
      <c r="B324" s="1" t="s">
        <v>44</v>
      </c>
      <c r="C324" s="1" t="s">
        <v>52</v>
      </c>
      <c r="E324" s="1">
        <v>4.67</v>
      </c>
      <c r="F324" s="1">
        <v>3.0</v>
      </c>
      <c r="G324" s="1">
        <v>4.44</v>
      </c>
      <c r="H324" s="1">
        <v>5.0</v>
      </c>
      <c r="J324" s="6">
        <f t="shared" si="781"/>
        <v>1.950749465</v>
      </c>
      <c r="K324" s="7">
        <f t="shared" si="782"/>
        <v>2.051801802</v>
      </c>
      <c r="M324" s="1">
        <v>135.0</v>
      </c>
      <c r="N324" s="1">
        <v>-160.0</v>
      </c>
      <c r="O324" s="7">
        <f t="shared" ref="O324:P324" si="805">IF(M324&lt;0,1-(100/M324), 1+(M324/100))</f>
        <v>2.35</v>
      </c>
      <c r="P324" s="7">
        <f t="shared" si="805"/>
        <v>1.625</v>
      </c>
      <c r="R324" s="8">
        <f t="shared" ref="R324:S324" si="806">IF(((O324-J324)/J324)&gt;0,((O324-J324)/J324),0)</f>
        <v>0.2046652031</v>
      </c>
      <c r="S324" s="8">
        <f t="shared" si="806"/>
        <v>0</v>
      </c>
      <c r="U324" s="8">
        <f>IFS(R324&gt;0.1,O324,S324&gt;0.1,P324)</f>
        <v>2.35</v>
      </c>
      <c r="V324" s="4" t="str">
        <f>IFS(R324&gt;0.1, B324,S324&gt;0.1, C324)</f>
        <v>Giants</v>
      </c>
      <c r="W324" s="1" t="s">
        <v>32</v>
      </c>
      <c r="X324" s="11">
        <f>IFs(W324="Yes", IF(U324&lt;&gt;0,U324-1), W324="No", -1)</f>
        <v>-1</v>
      </c>
      <c r="Z324" s="4">
        <f t="shared" si="788"/>
        <v>0</v>
      </c>
      <c r="AC324" s="20">
        <f t="shared" ref="AC324:AC334" si="809">(MIN(E274,F274)/MAX(E274,F274) + MIN(G274,H274)/MAX(G274,H274))/2</f>
        <v>0.4330280112</v>
      </c>
    </row>
    <row r="325">
      <c r="A325" s="5">
        <v>45532.0</v>
      </c>
      <c r="B325" s="1" t="s">
        <v>29</v>
      </c>
      <c r="C325" s="1" t="s">
        <v>48</v>
      </c>
      <c r="E325" s="1">
        <v>5.03</v>
      </c>
      <c r="F325" s="1">
        <v>8.0</v>
      </c>
      <c r="G325" s="1">
        <v>4.13</v>
      </c>
      <c r="H325" s="1">
        <v>2.0</v>
      </c>
      <c r="J325" s="6">
        <f t="shared" si="781"/>
        <v>1.821073559</v>
      </c>
      <c r="K325" s="7">
        <f t="shared" si="782"/>
        <v>2.217917676</v>
      </c>
      <c r="M325" s="1">
        <v>-130.0</v>
      </c>
      <c r="N325" s="1">
        <v>110.0</v>
      </c>
      <c r="O325" s="7">
        <f t="shared" ref="O325:P325" si="807">IF(M325&lt;0,1-(100/M325), 1+(M325/100))</f>
        <v>1.769230769</v>
      </c>
      <c r="P325" s="7">
        <f t="shared" si="807"/>
        <v>2.1</v>
      </c>
      <c r="R325" s="8">
        <f t="shared" ref="R325:S325" si="808">IF(((O325-J325)/J325)&gt;0,((O325-J325)/J325),0)</f>
        <v>0</v>
      </c>
      <c r="S325" s="8">
        <f t="shared" si="808"/>
        <v>0</v>
      </c>
      <c r="Z325" s="4">
        <f t="shared" si="788"/>
        <v>1</v>
      </c>
      <c r="AC325" s="20">
        <f t="shared" si="809"/>
        <v>0.7177829538</v>
      </c>
    </row>
    <row r="326">
      <c r="A326" s="5">
        <v>45532.0</v>
      </c>
      <c r="B326" s="1" t="s">
        <v>42</v>
      </c>
      <c r="C326" s="1" t="s">
        <v>35</v>
      </c>
      <c r="E326" s="1">
        <v>8.11</v>
      </c>
      <c r="F326" s="1">
        <v>8.0</v>
      </c>
      <c r="G326" s="1">
        <v>4.26</v>
      </c>
      <c r="H326" s="1">
        <v>5.0</v>
      </c>
      <c r="J326" s="6">
        <f t="shared" si="781"/>
        <v>1.525277435</v>
      </c>
      <c r="K326" s="7">
        <f t="shared" si="782"/>
        <v>2.903755869</v>
      </c>
      <c r="M326" s="1">
        <v>-125.0</v>
      </c>
      <c r="N326" s="1">
        <v>105.0</v>
      </c>
      <c r="O326" s="7">
        <f t="shared" ref="O326:P326" si="810">IF(M326&lt;0,1-(100/M326), 1+(M326/100))</f>
        <v>1.8</v>
      </c>
      <c r="P326" s="7">
        <f t="shared" si="810"/>
        <v>2.05</v>
      </c>
      <c r="R326" s="8">
        <f t="shared" ref="R326:S326" si="811">IF(((O326-J326)/J326)&gt;0,((O326-J326)/J326),0)</f>
        <v>0.180113177</v>
      </c>
      <c r="S326" s="8">
        <f t="shared" si="811"/>
        <v>0</v>
      </c>
      <c r="U326" s="8">
        <f>IFS(R326&gt;0.1,O326,S326&gt;0.1,P326)</f>
        <v>1.8</v>
      </c>
      <c r="V326" s="4" t="str">
        <f>IFS(R326&gt;0.1, B326,S326&gt;0.1, C326)</f>
        <v>Diamondbacks</v>
      </c>
      <c r="W326" s="1" t="s">
        <v>27</v>
      </c>
      <c r="X326" s="11">
        <f>IFs(W326="Yes", IF(U326&lt;&gt;0,U326-1), W326="No", -1)</f>
        <v>0.8</v>
      </c>
      <c r="Z326" s="4">
        <f t="shared" si="788"/>
        <v>1</v>
      </c>
      <c r="AC326" s="20">
        <f t="shared" si="809"/>
        <v>0.5876221198</v>
      </c>
    </row>
    <row r="327">
      <c r="A327" s="5">
        <v>45532.0</v>
      </c>
      <c r="B327" s="1" t="s">
        <v>47</v>
      </c>
      <c r="C327" s="1" t="s">
        <v>43</v>
      </c>
      <c r="E327" s="1">
        <v>6.19</v>
      </c>
      <c r="F327" s="1">
        <v>4.0</v>
      </c>
      <c r="G327" s="1">
        <v>4.72</v>
      </c>
      <c r="H327" s="1">
        <v>6.0</v>
      </c>
      <c r="J327" s="6">
        <f t="shared" si="781"/>
        <v>1.762520194</v>
      </c>
      <c r="K327" s="7">
        <f t="shared" si="782"/>
        <v>2.311440678</v>
      </c>
      <c r="M327" s="1">
        <v>-110.0</v>
      </c>
      <c r="N327" s="1">
        <v>-110.0</v>
      </c>
      <c r="O327" s="7">
        <f t="shared" ref="O327:P327" si="812">IF(M327&lt;0,1-(100/M327), 1+(M327/100))</f>
        <v>1.909090909</v>
      </c>
      <c r="P327" s="7">
        <f t="shared" si="812"/>
        <v>1.909090909</v>
      </c>
      <c r="R327" s="8">
        <f t="shared" ref="R327:S327" si="813">IF(((O327-J327)/J327)&gt;0,((O327-J327)/J327),0)</f>
        <v>0.08315973669</v>
      </c>
      <c r="S327" s="8">
        <f t="shared" si="813"/>
        <v>0</v>
      </c>
      <c r="Z327" s="4">
        <f t="shared" si="788"/>
        <v>0</v>
      </c>
      <c r="AC327" s="20">
        <f t="shared" si="809"/>
        <v>0.8436263736</v>
      </c>
    </row>
    <row r="328">
      <c r="A328" s="5"/>
      <c r="AC328" s="20">
        <f t="shared" si="809"/>
        <v>0.6579813218</v>
      </c>
    </row>
    <row r="329">
      <c r="A329" s="5">
        <v>45533.0</v>
      </c>
      <c r="B329" s="1" t="s">
        <v>50</v>
      </c>
      <c r="C329" s="1" t="s">
        <v>34</v>
      </c>
      <c r="E329" s="1">
        <v>7.22</v>
      </c>
      <c r="F329" s="1">
        <v>0.0</v>
      </c>
      <c r="G329" s="1">
        <v>2.25</v>
      </c>
      <c r="H329" s="1">
        <v>3.0</v>
      </c>
      <c r="J329" s="6">
        <f t="shared" ref="J329:J338" si="816">IF(E329&gt;0,1/(E329/SUM(E329,G329)), "")</f>
        <v>1.311634349</v>
      </c>
      <c r="K329" s="7">
        <f t="shared" ref="K329:K338" si="817">1/(G329/SUM(E329,G329))</f>
        <v>4.208888889</v>
      </c>
      <c r="M329" s="1">
        <v>-170.0</v>
      </c>
      <c r="N329" s="1">
        <v>140.0</v>
      </c>
      <c r="O329" s="7">
        <f t="shared" ref="O329:P329" si="814">IF(M329&lt;0,1-(100/M329), 1+(M329/100))</f>
        <v>1.588235294</v>
      </c>
      <c r="P329" s="7">
        <f t="shared" si="814"/>
        <v>2.4</v>
      </c>
      <c r="R329" s="8">
        <f t="shared" ref="R329:S329" si="815">IF(((O329-J329)/J329)&gt;0,((O329-J329)/J329),0)</f>
        <v>0.2108826635</v>
      </c>
      <c r="S329" s="8">
        <f t="shared" si="815"/>
        <v>0</v>
      </c>
      <c r="U329" s="8">
        <f>IFS(R329&gt;0.1,O329,S329&gt;0.1,P329)</f>
        <v>1.588235294</v>
      </c>
      <c r="V329" s="4" t="str">
        <f>IFS(R329&gt;0.1, B329,S329&gt;0.1, C329)</f>
        <v>Tigers</v>
      </c>
      <c r="W329" s="1" t="s">
        <v>32</v>
      </c>
      <c r="X329" s="11">
        <f>IFs(W329="Yes", IF(U329&lt;&gt;0,U329-1), W329="No", -1)</f>
        <v>-1</v>
      </c>
      <c r="Z329" s="4">
        <f t="shared" ref="Z329:Z338" si="820">IF((F329-H329)&gt;0,1,0)</f>
        <v>0</v>
      </c>
      <c r="AC329" s="20">
        <f t="shared" si="809"/>
        <v>0.4249970766</v>
      </c>
    </row>
    <row r="330">
      <c r="A330" s="5">
        <v>45533.0</v>
      </c>
      <c r="B330" s="1" t="s">
        <v>52</v>
      </c>
      <c r="C330" s="1" t="s">
        <v>44</v>
      </c>
      <c r="E330" s="1">
        <v>4.81</v>
      </c>
      <c r="F330" s="1">
        <v>6.0</v>
      </c>
      <c r="G330" s="1">
        <v>4.69</v>
      </c>
      <c r="H330" s="1">
        <v>0.0</v>
      </c>
      <c r="J330" s="6">
        <f t="shared" si="816"/>
        <v>1.975051975</v>
      </c>
      <c r="K330" s="7">
        <f t="shared" si="817"/>
        <v>2.025586354</v>
      </c>
      <c r="M330" s="1">
        <v>-130.0</v>
      </c>
      <c r="N330" s="1">
        <v>110.0</v>
      </c>
      <c r="O330" s="7">
        <f t="shared" ref="O330:P330" si="818">IF(M330&lt;0,1-(100/M330), 1+(M330/100))</f>
        <v>1.769230769</v>
      </c>
      <c r="P330" s="7">
        <f t="shared" si="818"/>
        <v>2.1</v>
      </c>
      <c r="R330" s="8">
        <f t="shared" ref="R330:S330" si="819">IF(((O330-J330)/J330)&gt;0,((O330-J330)/J330),0)</f>
        <v>0</v>
      </c>
      <c r="S330" s="8">
        <f t="shared" si="819"/>
        <v>0.03673684211</v>
      </c>
      <c r="Z330" s="4">
        <f t="shared" si="820"/>
        <v>1</v>
      </c>
      <c r="AC330" s="20">
        <f t="shared" si="809"/>
        <v>0.5238480392</v>
      </c>
    </row>
    <row r="331">
      <c r="A331" s="5">
        <v>45533.0</v>
      </c>
      <c r="B331" s="1" t="s">
        <v>39</v>
      </c>
      <c r="C331" s="1" t="s">
        <v>40</v>
      </c>
      <c r="E331" s="1">
        <v>5.85</v>
      </c>
      <c r="F331" s="1">
        <v>2.0</v>
      </c>
      <c r="G331" s="1">
        <v>3.09</v>
      </c>
      <c r="H331" s="1">
        <v>1.0</v>
      </c>
      <c r="J331" s="6">
        <f t="shared" si="816"/>
        <v>1.528205128</v>
      </c>
      <c r="K331" s="7">
        <f t="shared" si="817"/>
        <v>2.893203883</v>
      </c>
      <c r="M331" s="1">
        <v>-275.0</v>
      </c>
      <c r="N331" s="1">
        <v>200.0</v>
      </c>
      <c r="O331" s="7">
        <f t="shared" ref="O331:P331" si="821">IF(M331&lt;0,1-(100/M331), 1+(M331/100))</f>
        <v>1.363636364</v>
      </c>
      <c r="P331" s="7">
        <f t="shared" si="821"/>
        <v>3</v>
      </c>
      <c r="R331" s="8">
        <f t="shared" ref="R331:S331" si="822">IF(((O331-J331)/J331)&gt;0,((O331-J331)/J331),0)</f>
        <v>0</v>
      </c>
      <c r="S331" s="8">
        <f t="shared" si="822"/>
        <v>0.03691275168</v>
      </c>
      <c r="Z331" s="4">
        <f t="shared" si="820"/>
        <v>1</v>
      </c>
      <c r="AC331" s="20">
        <f t="shared" si="809"/>
        <v>0.525142366</v>
      </c>
    </row>
    <row r="332">
      <c r="A332" s="5">
        <v>45533.0</v>
      </c>
      <c r="B332" s="1" t="s">
        <v>45</v>
      </c>
      <c r="C332" s="1" t="s">
        <v>23</v>
      </c>
      <c r="E332" s="1">
        <v>6.56</v>
      </c>
      <c r="F332" s="1">
        <v>1.0</v>
      </c>
      <c r="G332" s="1">
        <v>2.66</v>
      </c>
      <c r="H332" s="1">
        <v>4.0</v>
      </c>
      <c r="J332" s="6">
        <f t="shared" si="816"/>
        <v>1.405487805</v>
      </c>
      <c r="K332" s="7">
        <f t="shared" si="817"/>
        <v>3.466165414</v>
      </c>
      <c r="M332" s="1">
        <v>-115.0</v>
      </c>
      <c r="N332" s="1">
        <v>-105.0</v>
      </c>
      <c r="O332" s="7">
        <f t="shared" ref="O332:P332" si="823">IF(M332&lt;0,1-(100/M332), 1+(M332/100))</f>
        <v>1.869565217</v>
      </c>
      <c r="P332" s="7">
        <f t="shared" si="823"/>
        <v>1.952380952</v>
      </c>
      <c r="R332" s="8">
        <f t="shared" ref="R332:S332" si="824">IF(((O332-J332)/J332)&gt;0,((O332-J332)/J332),0)</f>
        <v>0.330189569</v>
      </c>
      <c r="S332" s="8">
        <f t="shared" si="824"/>
        <v>0</v>
      </c>
      <c r="U332" s="8">
        <f>IFS(R332&gt;0.1,O332,S332&gt;0.1,P332)</f>
        <v>1.869565217</v>
      </c>
      <c r="V332" s="4" t="str">
        <f>IFS(R332&gt;0.1, B332,S332&gt;0.1, C332)</f>
        <v>Padres</v>
      </c>
      <c r="W332" s="1" t="s">
        <v>32</v>
      </c>
      <c r="X332" s="11">
        <f>IFs(W332="Yes", IF(U332&lt;&gt;0,U332-1), W332="No", -1)</f>
        <v>-1</v>
      </c>
      <c r="Z332" s="4">
        <f t="shared" si="820"/>
        <v>0</v>
      </c>
      <c r="AC332" s="20">
        <f t="shared" si="809"/>
        <v>0.5078593984</v>
      </c>
    </row>
    <row r="333">
      <c r="A333" s="5">
        <v>45533.0</v>
      </c>
      <c r="B333" s="1" t="s">
        <v>29</v>
      </c>
      <c r="C333" s="1" t="s">
        <v>48</v>
      </c>
      <c r="E333" s="1">
        <v>5.2</v>
      </c>
      <c r="F333" s="1">
        <v>8.0</v>
      </c>
      <c r="G333" s="1">
        <v>4.54</v>
      </c>
      <c r="H333" s="1">
        <v>12.0</v>
      </c>
      <c r="J333" s="6">
        <f t="shared" si="816"/>
        <v>1.873076923</v>
      </c>
      <c r="K333" s="7">
        <f t="shared" si="817"/>
        <v>2.145374449</v>
      </c>
      <c r="M333" s="1">
        <v>-130.0</v>
      </c>
      <c r="N333" s="1">
        <v>110.0</v>
      </c>
      <c r="O333" s="7">
        <f t="shared" ref="O333:P333" si="825">IF(M333&lt;0,1-(100/M333), 1+(M333/100))</f>
        <v>1.769230769</v>
      </c>
      <c r="P333" s="7">
        <f t="shared" si="825"/>
        <v>2.1</v>
      </c>
      <c r="R333" s="8">
        <f t="shared" ref="R333:S333" si="826">IF(((O333-J333)/J333)&gt;0,((O333-J333)/J333),0)</f>
        <v>0</v>
      </c>
      <c r="S333" s="8">
        <f t="shared" si="826"/>
        <v>0</v>
      </c>
      <c r="Z333" s="4">
        <f t="shared" si="820"/>
        <v>0</v>
      </c>
      <c r="AC333" s="20">
        <f t="shared" si="809"/>
        <v>0.7236111111</v>
      </c>
    </row>
    <row r="334">
      <c r="A334" s="5">
        <v>45533.0</v>
      </c>
      <c r="B334" s="1" t="s">
        <v>42</v>
      </c>
      <c r="C334" s="1" t="s">
        <v>35</v>
      </c>
      <c r="E334" s="1">
        <v>6.1</v>
      </c>
      <c r="F334" s="1">
        <v>2.0</v>
      </c>
      <c r="G334" s="1">
        <v>5.15</v>
      </c>
      <c r="H334" s="1">
        <v>3.0</v>
      </c>
      <c r="J334" s="6">
        <f t="shared" si="816"/>
        <v>1.844262295</v>
      </c>
      <c r="K334" s="7">
        <f t="shared" si="817"/>
        <v>2.184466019</v>
      </c>
      <c r="M334" s="1">
        <v>-120.0</v>
      </c>
      <c r="N334" s="1">
        <v>100.0</v>
      </c>
      <c r="O334" s="7">
        <f t="shared" ref="O334:P334" si="827">IF(M334&lt;0,1-(100/M334), 1+(M334/100))</f>
        <v>1.833333333</v>
      </c>
      <c r="P334" s="7">
        <f t="shared" si="827"/>
        <v>2</v>
      </c>
      <c r="R334" s="8">
        <f t="shared" ref="R334:S334" si="828">IF(((O334-J334)/J334)&gt;0,((O334-J334)/J334),0)</f>
        <v>0</v>
      </c>
      <c r="S334" s="8">
        <f t="shared" si="828"/>
        <v>0</v>
      </c>
      <c r="Z334" s="4">
        <f t="shared" si="820"/>
        <v>0</v>
      </c>
      <c r="AC334" s="20">
        <f t="shared" si="809"/>
        <v>0.6940004263</v>
      </c>
    </row>
    <row r="335">
      <c r="A335" s="5">
        <v>45533.0</v>
      </c>
      <c r="B335" s="1" t="s">
        <v>26</v>
      </c>
      <c r="C335" s="1" t="s">
        <v>20</v>
      </c>
      <c r="E335" s="1">
        <v>4.11</v>
      </c>
      <c r="F335" s="1">
        <v>5.0</v>
      </c>
      <c r="G335" s="1">
        <v>3.81</v>
      </c>
      <c r="H335" s="1">
        <v>4.0</v>
      </c>
      <c r="J335" s="6">
        <f t="shared" si="816"/>
        <v>1.927007299</v>
      </c>
      <c r="K335" s="7">
        <f t="shared" si="817"/>
        <v>2.078740157</v>
      </c>
      <c r="M335" s="1">
        <v>-165.0</v>
      </c>
      <c r="N335" s="1">
        <v>135.0</v>
      </c>
      <c r="O335" s="7">
        <f t="shared" ref="O335:P335" si="829">IF(M335&lt;0,1-(100/M335), 1+(M335/100))</f>
        <v>1.606060606</v>
      </c>
      <c r="P335" s="7">
        <f t="shared" si="829"/>
        <v>2.35</v>
      </c>
      <c r="R335" s="8">
        <f t="shared" ref="R335:S335" si="830">IF(((O335-J335)/J335)&gt;0,((O335-J335)/J335),0)</f>
        <v>0</v>
      </c>
      <c r="S335" s="8">
        <f t="shared" si="830"/>
        <v>0.1304924242</v>
      </c>
      <c r="U335" s="8">
        <f t="shared" ref="U335:U337" si="833">IFS(R335&gt;0.1,O335,S335&gt;0.1,P335)</f>
        <v>2.35</v>
      </c>
      <c r="V335" s="4" t="str">
        <f t="shared" ref="V335:V337" si="834">IFS(R335&gt;0.1, B335,S335&gt;0.1, C335)</f>
        <v>Braves</v>
      </c>
      <c r="W335" s="1" t="s">
        <v>32</v>
      </c>
      <c r="X335" s="11">
        <f t="shared" ref="X335:X337" si="835">IFs(W335="Yes", IF(U335&lt;&gt;0,U335-1), W335="No", -1)</f>
        <v>-1</v>
      </c>
      <c r="Z335" s="4">
        <f t="shared" si="820"/>
        <v>1</v>
      </c>
      <c r="AC335" s="20">
        <f t="shared" ref="AC335:AC337" si="836">(MIN(E286,F286)/MAX(E286,F286) + MIN(G286,H286)/MAX(G286,H286))/2</f>
        <v>0.5728646354</v>
      </c>
    </row>
    <row r="336">
      <c r="A336" s="5">
        <v>45533.0</v>
      </c>
      <c r="B336" s="1" t="s">
        <v>38</v>
      </c>
      <c r="C336" s="1" t="s">
        <v>28</v>
      </c>
      <c r="E336" s="1">
        <v>4.82</v>
      </c>
      <c r="F336" s="1">
        <v>2.0</v>
      </c>
      <c r="G336" s="1">
        <v>3.86</v>
      </c>
      <c r="H336" s="1">
        <v>0.0</v>
      </c>
      <c r="J336" s="6">
        <f t="shared" si="816"/>
        <v>1.800829876</v>
      </c>
      <c r="K336" s="7">
        <f t="shared" si="817"/>
        <v>2.248704663</v>
      </c>
      <c r="M336" s="1">
        <v>120.0</v>
      </c>
      <c r="N336" s="1">
        <v>-140.0</v>
      </c>
      <c r="O336" s="7">
        <f t="shared" ref="O336:P336" si="831">IF(M336&lt;0,1-(100/M336), 1+(M336/100))</f>
        <v>2.2</v>
      </c>
      <c r="P336" s="7">
        <f t="shared" si="831"/>
        <v>1.714285714</v>
      </c>
      <c r="R336" s="8">
        <f t="shared" ref="R336:S336" si="832">IF(((O336-J336)/J336)&gt;0,((O336-J336)/J336),0)</f>
        <v>0.2216589862</v>
      </c>
      <c r="S336" s="8">
        <f t="shared" si="832"/>
        <v>0</v>
      </c>
      <c r="U336" s="8">
        <f t="shared" si="833"/>
        <v>2.2</v>
      </c>
      <c r="V336" s="4" t="str">
        <f t="shared" si="834"/>
        <v>Blue Jays</v>
      </c>
      <c r="W336" s="1" t="s">
        <v>27</v>
      </c>
      <c r="X336" s="11">
        <f t="shared" si="835"/>
        <v>1.2</v>
      </c>
      <c r="Z336" s="4">
        <f t="shared" si="820"/>
        <v>1</v>
      </c>
      <c r="AC336" s="20">
        <f t="shared" si="836"/>
        <v>0.3249140493</v>
      </c>
    </row>
    <row r="337">
      <c r="A337" s="5">
        <v>45533.0</v>
      </c>
      <c r="B337" s="1" t="s">
        <v>41</v>
      </c>
      <c r="C337" s="1" t="s">
        <v>30</v>
      </c>
      <c r="E337" s="1">
        <v>6.34</v>
      </c>
      <c r="F337" s="1">
        <v>3.0</v>
      </c>
      <c r="G337" s="1">
        <v>5.44</v>
      </c>
      <c r="H337" s="1">
        <v>6.0</v>
      </c>
      <c r="J337" s="6">
        <f t="shared" si="816"/>
        <v>1.858044164</v>
      </c>
      <c r="K337" s="7">
        <f t="shared" si="817"/>
        <v>2.165441176</v>
      </c>
      <c r="M337" s="1">
        <v>130.0</v>
      </c>
      <c r="N337" s="1">
        <v>-150.0</v>
      </c>
      <c r="O337" s="7">
        <f t="shared" ref="O337:P337" si="837">IF(M337&lt;0,1-(100/M337), 1+(M337/100))</f>
        <v>2.3</v>
      </c>
      <c r="P337" s="7">
        <f t="shared" si="837"/>
        <v>1.666666667</v>
      </c>
      <c r="R337" s="8">
        <f t="shared" ref="R337:S337" si="838">IF(((O337-J337)/J337)&gt;0,((O337-J337)/J337),0)</f>
        <v>0.237860781</v>
      </c>
      <c r="S337" s="8">
        <f t="shared" si="838"/>
        <v>0</v>
      </c>
      <c r="U337" s="8">
        <f t="shared" si="833"/>
        <v>2.3</v>
      </c>
      <c r="V337" s="4" t="str">
        <f t="shared" si="834"/>
        <v>Royals</v>
      </c>
      <c r="W337" s="1" t="s">
        <v>32</v>
      </c>
      <c r="X337" s="11">
        <f t="shared" si="835"/>
        <v>-1</v>
      </c>
      <c r="Z337" s="4">
        <f t="shared" si="820"/>
        <v>0</v>
      </c>
      <c r="AC337" s="20">
        <f t="shared" si="836"/>
        <v>0.7031221198</v>
      </c>
    </row>
    <row r="338">
      <c r="A338" s="5">
        <v>45533.0</v>
      </c>
      <c r="B338" s="1" t="s">
        <v>43</v>
      </c>
      <c r="C338" s="1" t="s">
        <v>47</v>
      </c>
      <c r="E338" s="1">
        <v>5.56</v>
      </c>
      <c r="F338" s="1">
        <v>6.0</v>
      </c>
      <c r="G338" s="1">
        <v>5.22</v>
      </c>
      <c r="H338" s="1">
        <v>3.0</v>
      </c>
      <c r="J338" s="6">
        <f t="shared" si="816"/>
        <v>1.938848921</v>
      </c>
      <c r="K338" s="7">
        <f t="shared" si="817"/>
        <v>2.0651341</v>
      </c>
      <c r="M338" s="1">
        <v>-145.0</v>
      </c>
      <c r="N338" s="1">
        <v>125.0</v>
      </c>
      <c r="O338" s="7">
        <f t="shared" ref="O338:P338" si="839">IF(M338&lt;0,1-(100/M338), 1+(M338/100))</f>
        <v>1.689655172</v>
      </c>
      <c r="P338" s="7">
        <f t="shared" si="839"/>
        <v>2.25</v>
      </c>
      <c r="R338" s="8">
        <f t="shared" ref="R338:S338" si="840">IF(((O338-J338)/J338)&gt;0,((O338-J338)/J338),0)</f>
        <v>0</v>
      </c>
      <c r="S338" s="8">
        <f t="shared" si="840"/>
        <v>0.08951762523</v>
      </c>
      <c r="Z338" s="4">
        <f t="shared" si="820"/>
        <v>1</v>
      </c>
      <c r="AC338" s="20"/>
    </row>
    <row r="339">
      <c r="A339" s="5"/>
      <c r="AC339" s="20">
        <f t="shared" ref="AC339:AC347" si="843">(MIN(E290,F290)/MAX(E290,F290) + MIN(G290,H290)/MAX(G290,H290))/2</f>
        <v>0.3576388889</v>
      </c>
    </row>
    <row r="340">
      <c r="A340" s="5">
        <v>45535.0</v>
      </c>
      <c r="B340" s="1" t="s">
        <v>23</v>
      </c>
      <c r="C340" s="1" t="s">
        <v>36</v>
      </c>
      <c r="E340" s="1">
        <v>7.81</v>
      </c>
      <c r="F340" s="1">
        <v>6.0</v>
      </c>
      <c r="G340" s="1">
        <v>6.04</v>
      </c>
      <c r="H340" s="1">
        <v>55.0</v>
      </c>
      <c r="J340" s="6">
        <f t="shared" ref="J340:J344" si="844">IF(E340&gt;0,1/(E340/SUM(E340,G340)), "")</f>
        <v>1.773367478</v>
      </c>
      <c r="K340" s="7">
        <f t="shared" ref="K340:K344" si="845">1/(G340/SUM(E340,G340))</f>
        <v>2.293046358</v>
      </c>
      <c r="M340" s="1">
        <v>135.0</v>
      </c>
      <c r="N340" s="1">
        <v>-160.0</v>
      </c>
      <c r="O340" s="7">
        <f t="shared" ref="O340:P340" si="841">IF(M340&lt;0,1-(100/M340), 1+(M340/100))</f>
        <v>2.35</v>
      </c>
      <c r="P340" s="7">
        <f t="shared" si="841"/>
        <v>1.625</v>
      </c>
      <c r="R340" s="8">
        <f t="shared" ref="R340:S340" si="842">IF(((O340-J340)/J340)&gt;0,((O340-J340)/J340),0)</f>
        <v>0.3251624549</v>
      </c>
      <c r="S340" s="8">
        <f t="shared" si="842"/>
        <v>0</v>
      </c>
      <c r="U340" s="8">
        <f>IFS(R340&gt;0.1,O340,S340&gt;0.1,P340)</f>
        <v>2.35</v>
      </c>
      <c r="V340" s="4" t="str">
        <f>IFS(R340&gt;0.1, B340,S340&gt;0.1, C340)</f>
        <v>Cardinals</v>
      </c>
      <c r="W340" s="1" t="s">
        <v>27</v>
      </c>
      <c r="X340" s="11">
        <f>IFs(W340="Yes", IF(U340&lt;&gt;0,U340-1), W340="No", -1)</f>
        <v>1.35</v>
      </c>
      <c r="Z340" s="4">
        <f t="shared" ref="Z340:Z344" si="848">IF((F340-H340)&gt;0,1,0)</f>
        <v>0</v>
      </c>
      <c r="AC340" s="20">
        <f t="shared" si="843"/>
        <v>0.5362926405</v>
      </c>
    </row>
    <row r="341">
      <c r="A341" s="5">
        <v>45535.0</v>
      </c>
      <c r="B341" s="1" t="s">
        <v>51</v>
      </c>
      <c r="C341" s="1" t="s">
        <v>46</v>
      </c>
      <c r="E341" s="1">
        <v>4.82</v>
      </c>
      <c r="F341" s="1">
        <v>5.0</v>
      </c>
      <c r="G341" s="1">
        <v>4.02</v>
      </c>
      <c r="H341" s="1">
        <v>3.0</v>
      </c>
      <c r="J341" s="6">
        <f t="shared" si="844"/>
        <v>1.834024896</v>
      </c>
      <c r="K341" s="7">
        <f t="shared" si="845"/>
        <v>2.199004975</v>
      </c>
      <c r="M341" s="1">
        <v>-115.0</v>
      </c>
      <c r="N341" s="1">
        <v>-105.0</v>
      </c>
      <c r="O341" s="7">
        <f t="shared" ref="O341:P341" si="846">IF(M341&lt;0,1-(100/M341), 1+(M341/100))</f>
        <v>1.869565217</v>
      </c>
      <c r="P341" s="7">
        <f t="shared" si="846"/>
        <v>1.952380952</v>
      </c>
      <c r="R341" s="8">
        <f t="shared" ref="R341:S341" si="847">IF(((O341-J341)/J341)&gt;0,((O341-J341)/J341),0)</f>
        <v>0.01937831989</v>
      </c>
      <c r="S341" s="8">
        <f t="shared" si="847"/>
        <v>0</v>
      </c>
      <c r="U341" s="8"/>
      <c r="V341" s="4"/>
      <c r="Z341" s="4">
        <f t="shared" si="848"/>
        <v>1</v>
      </c>
      <c r="AC341" s="20">
        <f t="shared" si="843"/>
        <v>0.7494799054</v>
      </c>
    </row>
    <row r="342">
      <c r="A342" s="5">
        <v>45535.0</v>
      </c>
      <c r="B342" s="1" t="s">
        <v>45</v>
      </c>
      <c r="C342" s="1" t="s">
        <v>37</v>
      </c>
      <c r="E342" s="1">
        <v>5.82</v>
      </c>
      <c r="F342" s="1">
        <v>4.0</v>
      </c>
      <c r="G342" s="1">
        <v>3.37</v>
      </c>
      <c r="H342" s="1">
        <v>11.0</v>
      </c>
      <c r="J342" s="6">
        <f t="shared" si="844"/>
        <v>1.579037801</v>
      </c>
      <c r="K342" s="7">
        <f t="shared" si="845"/>
        <v>2.727002967</v>
      </c>
      <c r="M342" s="1">
        <v>105.0</v>
      </c>
      <c r="N342" s="1">
        <v>-125.0</v>
      </c>
      <c r="O342" s="7">
        <f t="shared" ref="O342:P342" si="849">IF(M342&lt;0,1-(100/M342), 1+(M342/100))</f>
        <v>2.05</v>
      </c>
      <c r="P342" s="7">
        <f t="shared" si="849"/>
        <v>1.8</v>
      </c>
      <c r="R342" s="8">
        <f t="shared" ref="R342:S342" si="850">IF(((O342-J342)/J342)&gt;0,((O342-J342)/J342),0)</f>
        <v>0.2982589771</v>
      </c>
      <c r="S342" s="8">
        <f t="shared" si="850"/>
        <v>0</v>
      </c>
      <c r="U342" s="8">
        <f>IFS(R342&gt;0.1,O342,S342&gt;0.1,P342)</f>
        <v>2.05</v>
      </c>
      <c r="V342" s="4" t="str">
        <f>IFS(R342&gt;0.1, B342,S342&gt;0.1, C342)</f>
        <v>Padres</v>
      </c>
      <c r="W342" s="1" t="s">
        <v>32</v>
      </c>
      <c r="X342" s="11">
        <f>IFs(W342="Yes", IF(U342&lt;&gt;0,U342-1), W342="No", -1)</f>
        <v>-1</v>
      </c>
      <c r="Z342" s="4">
        <f t="shared" si="848"/>
        <v>0</v>
      </c>
      <c r="AC342" s="20">
        <f t="shared" si="843"/>
        <v>0.6133457509</v>
      </c>
    </row>
    <row r="343">
      <c r="A343" s="5">
        <v>45535.0</v>
      </c>
      <c r="B343" s="1" t="s">
        <v>50</v>
      </c>
      <c r="C343" s="1" t="s">
        <v>28</v>
      </c>
      <c r="E343" s="1">
        <v>3.68</v>
      </c>
      <c r="F343" s="1">
        <v>2.0</v>
      </c>
      <c r="G343" s="1">
        <v>3.38</v>
      </c>
      <c r="H343" s="1">
        <v>1.0</v>
      </c>
      <c r="J343" s="6">
        <f t="shared" si="844"/>
        <v>1.918478261</v>
      </c>
      <c r="K343" s="7">
        <f t="shared" si="845"/>
        <v>2.088757396</v>
      </c>
      <c r="M343" s="1">
        <v>-145.0</v>
      </c>
      <c r="N343" s="1">
        <v>125.0</v>
      </c>
      <c r="O343" s="7">
        <f t="shared" ref="O343:P343" si="851">IF(M343&lt;0,1-(100/M343), 1+(M343/100))</f>
        <v>1.689655172</v>
      </c>
      <c r="P343" s="7">
        <f t="shared" si="851"/>
        <v>2.25</v>
      </c>
      <c r="R343" s="8">
        <f t="shared" ref="R343:S343" si="852">IF(((O343-J343)/J343)&gt;0,((O343-J343)/J343),0)</f>
        <v>0</v>
      </c>
      <c r="S343" s="8">
        <f t="shared" si="852"/>
        <v>0.07719546742</v>
      </c>
      <c r="U343" s="8"/>
      <c r="V343" s="4"/>
      <c r="Z343" s="4">
        <f t="shared" si="848"/>
        <v>1</v>
      </c>
      <c r="AC343" s="20">
        <f t="shared" si="843"/>
        <v>0.8020535714</v>
      </c>
    </row>
    <row r="344">
      <c r="A344" s="5">
        <v>45535.0</v>
      </c>
      <c r="B344" s="1" t="s">
        <v>49</v>
      </c>
      <c r="C344" s="1" t="s">
        <v>22</v>
      </c>
      <c r="E344" s="1">
        <v>6.32</v>
      </c>
      <c r="F344" s="1">
        <v>0.0</v>
      </c>
      <c r="G344" s="1">
        <v>4.99</v>
      </c>
      <c r="H344" s="1">
        <v>3.0</v>
      </c>
      <c r="J344" s="6">
        <f t="shared" si="844"/>
        <v>1.789556962</v>
      </c>
      <c r="K344" s="7">
        <f t="shared" si="845"/>
        <v>2.266533066</v>
      </c>
      <c r="M344" s="1">
        <v>-170.0</v>
      </c>
      <c r="N344" s="1">
        <v>140.0</v>
      </c>
      <c r="O344" s="7">
        <f t="shared" ref="O344:P344" si="853">IF(M344&lt;0,1-(100/M344), 1+(M344/100))</f>
        <v>1.588235294</v>
      </c>
      <c r="P344" s="7">
        <f t="shared" si="853"/>
        <v>2.4</v>
      </c>
      <c r="R344" s="8">
        <f t="shared" ref="R344:S344" si="854">IF(((O344-J344)/J344)&gt;0,((O344-J344)/J344),0)</f>
        <v>0</v>
      </c>
      <c r="S344" s="8">
        <f t="shared" si="854"/>
        <v>0.05888594164</v>
      </c>
      <c r="U344" s="8"/>
      <c r="V344" s="4"/>
      <c r="Z344" s="4">
        <f t="shared" si="848"/>
        <v>0</v>
      </c>
      <c r="AC344" s="20">
        <f t="shared" si="843"/>
        <v>0.494</v>
      </c>
    </row>
    <row r="345">
      <c r="A345" s="5"/>
      <c r="AC345" s="20">
        <f t="shared" si="843"/>
        <v>0.8042857143</v>
      </c>
    </row>
    <row r="346">
      <c r="A346" s="5">
        <v>45536.0</v>
      </c>
      <c r="B346" s="1" t="s">
        <v>25</v>
      </c>
      <c r="C346" s="1" t="s">
        <v>38</v>
      </c>
      <c r="E346" s="1">
        <v>4.49</v>
      </c>
      <c r="F346" s="1">
        <v>4.0</v>
      </c>
      <c r="G346" s="1">
        <v>3.87</v>
      </c>
      <c r="H346" s="1">
        <v>3.0</v>
      </c>
      <c r="J346" s="6">
        <f t="shared" ref="J346:J353" si="857">IF(E346&gt;0,1/(E346/SUM(E346,G346)), "")</f>
        <v>1.861915367</v>
      </c>
      <c r="K346" s="7">
        <f t="shared" ref="K346:K353" si="858">1/(G346/SUM(E346,G346))</f>
        <v>2.160206718</v>
      </c>
      <c r="M346" s="1">
        <v>-275.0</v>
      </c>
      <c r="N346" s="1">
        <v>200.0</v>
      </c>
      <c r="O346" s="7">
        <f t="shared" ref="O346:P346" si="855">IF(M346&lt;0,1-(100/M346), 1+(M346/100))</f>
        <v>1.363636364</v>
      </c>
      <c r="P346" s="7">
        <f t="shared" si="855"/>
        <v>3</v>
      </c>
      <c r="R346" s="8">
        <f t="shared" ref="R346:S346" si="856">IF(((O346-J346)/J346)&gt;0,((O346-J346)/J346),0)</f>
        <v>0</v>
      </c>
      <c r="S346" s="8">
        <f t="shared" si="856"/>
        <v>0.3887559809</v>
      </c>
      <c r="U346" s="8">
        <f t="shared" ref="U346:U347" si="861">IFS(R346&gt;0.1,O346,S346&gt;0.1,P346)</f>
        <v>3</v>
      </c>
      <c r="V346" s="4" t="str">
        <f t="shared" ref="V346:V347" si="862">IFS(R346&gt;0.1, B346,S346&gt;0.1, C346)</f>
        <v>Blue Jays</v>
      </c>
      <c r="W346" s="1" t="s">
        <v>32</v>
      </c>
      <c r="X346" s="11">
        <f t="shared" ref="X346:X347" si="863">IFs(W346="Yes", IF(U346&lt;&gt;0,U346-1), W346="No", -1)</f>
        <v>-1</v>
      </c>
      <c r="Z346" s="4">
        <f t="shared" ref="Z346:Z353" si="864">IF((F346-H346)&gt;0,1,0)</f>
        <v>1</v>
      </c>
      <c r="AC346" s="20">
        <f t="shared" si="843"/>
        <v>0.5433823962</v>
      </c>
    </row>
    <row r="347">
      <c r="A347" s="5">
        <v>45536.0</v>
      </c>
      <c r="B347" s="1" t="s">
        <v>41</v>
      </c>
      <c r="C347" s="1" t="s">
        <v>30</v>
      </c>
      <c r="E347" s="1">
        <v>5.45</v>
      </c>
      <c r="F347" s="1">
        <v>2.0</v>
      </c>
      <c r="G347" s="1">
        <v>5.26</v>
      </c>
      <c r="H347" s="1">
        <v>7.0</v>
      </c>
      <c r="J347" s="6">
        <f t="shared" si="857"/>
        <v>1.965137615</v>
      </c>
      <c r="K347" s="7">
        <f t="shared" si="858"/>
        <v>2.036121673</v>
      </c>
      <c r="M347" s="1">
        <v>130.0</v>
      </c>
      <c r="N347" s="1">
        <v>-150.0</v>
      </c>
      <c r="O347" s="7">
        <f t="shared" ref="O347:P347" si="859">IF(M347&lt;0,1-(100/M347), 1+(M347/100))</f>
        <v>2.3</v>
      </c>
      <c r="P347" s="7">
        <f t="shared" si="859"/>
        <v>1.666666667</v>
      </c>
      <c r="R347" s="8">
        <f t="shared" ref="R347:S347" si="860">IF(((O347-J347)/J347)&gt;0,((O347-J347)/J347),0)</f>
        <v>0.1704014939</v>
      </c>
      <c r="S347" s="8">
        <f t="shared" si="860"/>
        <v>0</v>
      </c>
      <c r="U347" s="8">
        <f t="shared" si="861"/>
        <v>2.3</v>
      </c>
      <c r="V347" s="4" t="str">
        <f t="shared" si="862"/>
        <v>Royals</v>
      </c>
      <c r="W347" s="1" t="s">
        <v>32</v>
      </c>
      <c r="X347" s="11">
        <f t="shared" si="863"/>
        <v>-1</v>
      </c>
      <c r="Z347" s="4">
        <f t="shared" si="864"/>
        <v>0</v>
      </c>
      <c r="AC347" s="20">
        <f t="shared" si="843"/>
        <v>0.5497632399</v>
      </c>
    </row>
    <row r="348">
      <c r="A348" s="5">
        <v>45536.0</v>
      </c>
      <c r="B348" s="1" t="s">
        <v>35</v>
      </c>
      <c r="C348" s="1" t="s">
        <v>40</v>
      </c>
      <c r="E348" s="1">
        <v>4.72</v>
      </c>
      <c r="F348" s="1">
        <v>2.0</v>
      </c>
      <c r="G348" s="1">
        <v>3.11</v>
      </c>
      <c r="H348" s="1">
        <v>0.0</v>
      </c>
      <c r="J348" s="6">
        <f t="shared" si="857"/>
        <v>1.658898305</v>
      </c>
      <c r="K348" s="7">
        <f t="shared" si="858"/>
        <v>2.517684887</v>
      </c>
      <c r="M348" s="1">
        <v>-175.0</v>
      </c>
      <c r="N348" s="1">
        <v>145.0</v>
      </c>
      <c r="O348" s="7">
        <f t="shared" ref="O348:P348" si="865">IF(M348&lt;0,1-(100/M348), 1+(M348/100))</f>
        <v>1.571428571</v>
      </c>
      <c r="P348" s="7">
        <f t="shared" si="865"/>
        <v>2.45</v>
      </c>
      <c r="R348" s="8">
        <f t="shared" ref="R348:S348" si="866">IF(((O348-J348)/J348)&gt;0,((O348-J348)/J348),0)</f>
        <v>0</v>
      </c>
      <c r="S348" s="8">
        <f t="shared" si="866"/>
        <v>0</v>
      </c>
      <c r="U348" s="8"/>
      <c r="V348" s="4"/>
      <c r="Z348" s="4">
        <f t="shared" si="864"/>
        <v>1</v>
      </c>
      <c r="AC348" s="20"/>
    </row>
    <row r="349">
      <c r="A349" s="5">
        <v>45536.0</v>
      </c>
      <c r="B349" s="1" t="s">
        <v>31</v>
      </c>
      <c r="C349" s="1" t="s">
        <v>39</v>
      </c>
      <c r="E349" s="1">
        <v>10.93</v>
      </c>
      <c r="F349" s="1">
        <v>4.0</v>
      </c>
      <c r="G349" s="1">
        <v>3.78</v>
      </c>
      <c r="H349" s="1">
        <v>6.0</v>
      </c>
      <c r="J349" s="6">
        <f t="shared" si="857"/>
        <v>1.345837145</v>
      </c>
      <c r="K349" s="7">
        <f t="shared" si="858"/>
        <v>3.891534392</v>
      </c>
      <c r="M349" s="1">
        <v>115.0</v>
      </c>
      <c r="N349" s="1">
        <v>-135.0</v>
      </c>
      <c r="O349" s="7">
        <f t="shared" ref="O349:P349" si="867">IF(M349&lt;0,1-(100/M349), 1+(M349/100))</f>
        <v>2.15</v>
      </c>
      <c r="P349" s="7">
        <f t="shared" si="867"/>
        <v>1.740740741</v>
      </c>
      <c r="R349" s="8">
        <f t="shared" ref="R349:S349" si="868">IF(((O349-J349)/J349)&gt;0,((O349-J349)/J349),0)</f>
        <v>0.5975186948</v>
      </c>
      <c r="S349" s="8">
        <f t="shared" si="868"/>
        <v>0</v>
      </c>
      <c r="U349" s="8">
        <f t="shared" ref="U349:U350" si="871">IFS(R349&gt;0.1,O349,S349&gt;0.1,P349)</f>
        <v>2.15</v>
      </c>
      <c r="V349" s="4" t="str">
        <f t="shared" ref="V349:V350" si="872">IFS(R349&gt;0.1, B349,S349&gt;0.1, C349)</f>
        <v>Athletics</v>
      </c>
      <c r="W349" s="1" t="s">
        <v>32</v>
      </c>
      <c r="X349" s="11">
        <f t="shared" ref="X349:X350" si="873">IFs(W349="Yes", IF(U349&lt;&gt;0,U349-1), W349="No", -1)</f>
        <v>-1</v>
      </c>
      <c r="Z349" s="4">
        <f t="shared" si="864"/>
        <v>0</v>
      </c>
      <c r="AC349" s="20">
        <f>(MIN(E300,F300)/MAX(E300,F300) + MIN(G300,H300)/MAX(G300,H300))/2</f>
        <v>0.9083333333</v>
      </c>
    </row>
    <row r="350">
      <c r="A350" s="5">
        <v>45536.0</v>
      </c>
      <c r="B350" s="1" t="s">
        <v>29</v>
      </c>
      <c r="C350" s="1" t="s">
        <v>47</v>
      </c>
      <c r="E350" s="1">
        <v>6.45</v>
      </c>
      <c r="F350" s="1">
        <v>1.0</v>
      </c>
      <c r="G350" s="1">
        <v>5.89</v>
      </c>
      <c r="H350" s="1">
        <v>6.0</v>
      </c>
      <c r="J350" s="6">
        <f t="shared" si="857"/>
        <v>1.913178295</v>
      </c>
      <c r="K350" s="7">
        <f t="shared" si="858"/>
        <v>2.095076401</v>
      </c>
      <c r="M350" s="1">
        <v>160.0</v>
      </c>
      <c r="N350" s="1">
        <v>-190.0</v>
      </c>
      <c r="O350" s="7">
        <f t="shared" ref="O350:P350" si="869">IF(M350&lt;0,1-(100/M350), 1+(M350/100))</f>
        <v>2.6</v>
      </c>
      <c r="P350" s="7">
        <f t="shared" si="869"/>
        <v>1.526315789</v>
      </c>
      <c r="R350" s="8">
        <f t="shared" ref="R350:S350" si="870">IF(((O350-J350)/J350)&gt;0,((O350-J350)/J350),0)</f>
        <v>0.3589951378</v>
      </c>
      <c r="S350" s="8">
        <f t="shared" si="870"/>
        <v>0</v>
      </c>
      <c r="U350" s="8">
        <f t="shared" si="871"/>
        <v>2.6</v>
      </c>
      <c r="V350" s="4" t="str">
        <f t="shared" si="872"/>
        <v>Rockies</v>
      </c>
      <c r="W350" s="1" t="s">
        <v>32</v>
      </c>
      <c r="X350" s="11">
        <f t="shared" si="873"/>
        <v>-1</v>
      </c>
      <c r="Z350" s="4">
        <f t="shared" si="864"/>
        <v>0</v>
      </c>
      <c r="AC350" s="20">
        <f t="shared" ref="AC350:AC357" si="876">(MIN(E302,F302)/MAX(E302,F302) + MIN(G302,H302)/MAX(G302,H302))/2</f>
        <v>0.6150896423</v>
      </c>
    </row>
    <row r="351">
      <c r="A351" s="5">
        <v>45536.0</v>
      </c>
      <c r="B351" s="1" t="s">
        <v>44</v>
      </c>
      <c r="C351" s="1" t="s">
        <v>48</v>
      </c>
      <c r="E351" s="1">
        <v>4.84</v>
      </c>
      <c r="F351" s="1">
        <v>5.0</v>
      </c>
      <c r="G351" s="1">
        <v>2.66</v>
      </c>
      <c r="H351" s="1">
        <v>7.0</v>
      </c>
      <c r="J351" s="6">
        <f t="shared" si="857"/>
        <v>1.549586777</v>
      </c>
      <c r="K351" s="7">
        <f t="shared" si="858"/>
        <v>2.819548872</v>
      </c>
      <c r="M351" s="1">
        <v>-275.0</v>
      </c>
      <c r="N351" s="1">
        <v>200.0</v>
      </c>
      <c r="O351" s="7">
        <f t="shared" ref="O351:P351" si="874">IF(M351&lt;0,1-(100/M351), 1+(M351/100))</f>
        <v>1.363636364</v>
      </c>
      <c r="P351" s="7">
        <f t="shared" si="874"/>
        <v>3</v>
      </c>
      <c r="R351" s="8">
        <f t="shared" ref="R351:S351" si="875">IF(((O351-J351)/J351)&gt;0,((O351-J351)/J351),0)</f>
        <v>0</v>
      </c>
      <c r="S351" s="8">
        <f t="shared" si="875"/>
        <v>0.064</v>
      </c>
      <c r="U351" s="8"/>
      <c r="V351" s="4"/>
      <c r="Z351" s="4">
        <f t="shared" si="864"/>
        <v>0</v>
      </c>
      <c r="AC351" s="20">
        <f t="shared" si="876"/>
        <v>0.791630713</v>
      </c>
    </row>
    <row r="352">
      <c r="A352" s="5">
        <v>45536.0</v>
      </c>
      <c r="B352" s="1" t="s">
        <v>43</v>
      </c>
      <c r="C352" s="1" t="s">
        <v>42</v>
      </c>
      <c r="E352" s="1">
        <v>6.31</v>
      </c>
      <c r="F352" s="1">
        <v>3.0</v>
      </c>
      <c r="G352" s="1">
        <v>5.66</v>
      </c>
      <c r="H352" s="1">
        <v>14.0</v>
      </c>
      <c r="J352" s="6">
        <f t="shared" si="857"/>
        <v>1.896988906</v>
      </c>
      <c r="K352" s="7">
        <f t="shared" si="858"/>
        <v>2.114840989</v>
      </c>
      <c r="M352" s="1">
        <v>-110.0</v>
      </c>
      <c r="N352" s="1">
        <v>-110.0</v>
      </c>
      <c r="O352" s="7">
        <f t="shared" ref="O352:P352" si="877">IF(M352&lt;0,1-(100/M352), 1+(M352/100))</f>
        <v>1.909090909</v>
      </c>
      <c r="P352" s="7">
        <f t="shared" si="877"/>
        <v>1.909090909</v>
      </c>
      <c r="R352" s="8">
        <f t="shared" ref="R352:S352" si="878">IF(((O352-J352)/J352)&gt;0,((O352-J352)/J352),0)</f>
        <v>0.006379585327</v>
      </c>
      <c r="S352" s="8">
        <f t="shared" si="878"/>
        <v>0</v>
      </c>
      <c r="U352" s="8"/>
      <c r="V352" s="4"/>
      <c r="Z352" s="4">
        <f t="shared" si="864"/>
        <v>0</v>
      </c>
      <c r="AC352" s="20">
        <f t="shared" si="876"/>
        <v>0.5664502165</v>
      </c>
    </row>
    <row r="353">
      <c r="A353" s="5">
        <v>45536.0</v>
      </c>
      <c r="B353" s="1" t="s">
        <v>20</v>
      </c>
      <c r="C353" s="1" t="s">
        <v>26</v>
      </c>
      <c r="E353" s="1">
        <v>4.28</v>
      </c>
      <c r="F353" s="1">
        <v>2.0</v>
      </c>
      <c r="G353" s="1">
        <v>2.77</v>
      </c>
      <c r="H353" s="1">
        <v>3.0</v>
      </c>
      <c r="J353" s="6">
        <f t="shared" si="857"/>
        <v>1.647196262</v>
      </c>
      <c r="K353" s="7">
        <f t="shared" si="858"/>
        <v>2.545126354</v>
      </c>
      <c r="M353" s="1">
        <v>115.0</v>
      </c>
      <c r="N353" s="1">
        <v>-135.0</v>
      </c>
      <c r="O353" s="7">
        <f t="shared" ref="O353:P353" si="879">IF(M353&lt;0,1-(100/M353), 1+(M353/100))</f>
        <v>2.15</v>
      </c>
      <c r="P353" s="7">
        <f t="shared" si="879"/>
        <v>1.740740741</v>
      </c>
      <c r="R353" s="8">
        <f t="shared" ref="R353:S353" si="880">IF(((O353-J353)/J353)&gt;0,((O353-J353)/J353),0)</f>
        <v>0.305248227</v>
      </c>
      <c r="S353" s="8">
        <f t="shared" si="880"/>
        <v>0</v>
      </c>
      <c r="U353" s="8">
        <f>IFS(R353&gt;0.1,O353,S353&gt;0.1,P353)</f>
        <v>2.15</v>
      </c>
      <c r="V353" s="4" t="str">
        <f>IFS(R353&gt;0.1, B353,S353&gt;0.1, C353)</f>
        <v>Braves</v>
      </c>
      <c r="W353" s="1" t="s">
        <v>32</v>
      </c>
      <c r="X353" s="11">
        <f>IFs(W353="Yes", IF(U353&lt;&gt;0,U353-1), W353="No", -1)</f>
        <v>-1</v>
      </c>
      <c r="Z353" s="4">
        <f t="shared" si="864"/>
        <v>0</v>
      </c>
      <c r="AC353" s="20">
        <f t="shared" si="876"/>
        <v>0.5393377693</v>
      </c>
    </row>
    <row r="354">
      <c r="A354" s="5"/>
      <c r="AC354" s="20">
        <f t="shared" si="876"/>
        <v>0.8583294931</v>
      </c>
    </row>
    <row r="355">
      <c r="A355" s="5">
        <v>45538.0</v>
      </c>
      <c r="B355" s="1" t="s">
        <v>47</v>
      </c>
      <c r="C355" s="1" t="s">
        <v>40</v>
      </c>
      <c r="E355" s="1">
        <v>7.16</v>
      </c>
      <c r="G355" s="1">
        <v>3.85</v>
      </c>
      <c r="J355" s="6">
        <f t="shared" ref="J355:J366" si="883">IF(E355&gt;0,1/(E355/SUM(E355,G355)), "")</f>
        <v>1.537709497</v>
      </c>
      <c r="K355" s="7">
        <f t="shared" ref="K355:K366" si="884">1/(G355/SUM(E355,G355))</f>
        <v>2.85974026</v>
      </c>
      <c r="M355" s="1">
        <v>-300.0</v>
      </c>
      <c r="N355" s="1">
        <v>225.0</v>
      </c>
      <c r="O355" s="7">
        <f t="shared" ref="O355:P355" si="881">IF(M355&lt;0,1-(100/M355), 1+(M355/100))</f>
        <v>1.333333333</v>
      </c>
      <c r="P355" s="7">
        <f t="shared" si="881"/>
        <v>3.25</v>
      </c>
      <c r="R355" s="8">
        <f t="shared" ref="R355:S355" si="882">IF(((O355-J355)/J355)&gt;0,((O355-J355)/J355),0)</f>
        <v>0</v>
      </c>
      <c r="S355" s="8">
        <f t="shared" si="882"/>
        <v>0.1364668483</v>
      </c>
      <c r="U355" s="8">
        <f>IFS(R355&gt;0.1,O355,S355&gt;0.1,P355)</f>
        <v>3.25</v>
      </c>
      <c r="V355" s="4" t="str">
        <f>IFS(R355&gt;0.1, B355,S355&gt;0.1, C355)</f>
        <v>White Sox</v>
      </c>
      <c r="W355" s="1" t="s">
        <v>32</v>
      </c>
      <c r="X355" s="11">
        <f>IFs(W355="Yes", IF(U355&lt;&gt;0,U355-1), W355="No", -1)</f>
        <v>-1</v>
      </c>
      <c r="AC355" s="20">
        <f t="shared" si="876"/>
        <v>0.6805714286</v>
      </c>
    </row>
    <row r="356">
      <c r="A356" s="5">
        <v>45538.0</v>
      </c>
      <c r="B356" s="1" t="s">
        <v>48</v>
      </c>
      <c r="C356" s="1" t="s">
        <v>46</v>
      </c>
      <c r="E356" s="1">
        <v>3.93</v>
      </c>
      <c r="G356" s="1">
        <v>3.51</v>
      </c>
      <c r="J356" s="6">
        <f t="shared" si="883"/>
        <v>1.893129771</v>
      </c>
      <c r="K356" s="7">
        <f t="shared" si="884"/>
        <v>2.11965812</v>
      </c>
      <c r="M356" s="1">
        <v>-115.0</v>
      </c>
      <c r="N356" s="1">
        <v>-105.0</v>
      </c>
      <c r="O356" s="7">
        <f t="shared" ref="O356:P356" si="885">IF(M356&lt;0,1-(100/M356), 1+(M356/100))</f>
        <v>1.869565217</v>
      </c>
      <c r="P356" s="7">
        <f t="shared" si="885"/>
        <v>1.952380952</v>
      </c>
      <c r="R356" s="8">
        <f t="shared" ref="R356:S356" si="886">IF(((O356-J356)/J356)&gt;0,((O356-J356)/J356),0)</f>
        <v>0</v>
      </c>
      <c r="S356" s="8">
        <f t="shared" si="886"/>
        <v>0</v>
      </c>
      <c r="U356" s="8"/>
      <c r="V356" s="4"/>
      <c r="X356" s="11"/>
      <c r="AC356" s="20">
        <f t="shared" si="876"/>
        <v>0.815326969</v>
      </c>
    </row>
    <row r="357">
      <c r="A357" s="5">
        <v>45538.0</v>
      </c>
      <c r="B357" s="1" t="s">
        <v>37</v>
      </c>
      <c r="C357" s="1" t="s">
        <v>25</v>
      </c>
      <c r="E357" s="1">
        <v>7.49</v>
      </c>
      <c r="G357" s="1">
        <v>3.54</v>
      </c>
      <c r="J357" s="6">
        <f t="shared" si="883"/>
        <v>1.472630174</v>
      </c>
      <c r="K357" s="7">
        <f t="shared" si="884"/>
        <v>3.115819209</v>
      </c>
      <c r="M357" s="1">
        <v>-110.0</v>
      </c>
      <c r="N357" s="1">
        <v>-110.0</v>
      </c>
      <c r="O357" s="7">
        <f t="shared" ref="O357:P357" si="887">IF(M357&lt;0,1-(100/M357), 1+(M357/100))</f>
        <v>1.909090909</v>
      </c>
      <c r="P357" s="7">
        <f t="shared" si="887"/>
        <v>1.909090909</v>
      </c>
      <c r="R357" s="8">
        <f t="shared" ref="R357:S357" si="888">IF(((O357-J357)/J357)&gt;0,((O357-J357)/J357),0)</f>
        <v>0.2963817687</v>
      </c>
      <c r="S357" s="8">
        <f t="shared" si="888"/>
        <v>0</v>
      </c>
      <c r="U357" s="8">
        <f t="shared" ref="U357:U358" si="891">IFS(R357&gt;0.1,O357,S357&gt;0.1,P357)</f>
        <v>1.909090909</v>
      </c>
      <c r="V357" s="4" t="str">
        <f t="shared" ref="V357:V358" si="892">IFS(R357&gt;0.1, B357,S357&gt;0.1, C357)</f>
        <v>Rays</v>
      </c>
      <c r="W357" s="1" t="s">
        <v>27</v>
      </c>
      <c r="X357" s="11">
        <f t="shared" ref="X357:X358" si="893">IFs(W357="Yes", IF(U357&lt;&gt;0,U357-1), W357="No", -1)</f>
        <v>0.9090909091</v>
      </c>
      <c r="AC357" s="20">
        <f t="shared" si="876"/>
        <v>0.6176388889</v>
      </c>
    </row>
    <row r="358">
      <c r="A358" s="5">
        <v>45538.0</v>
      </c>
      <c r="B358" s="1" t="s">
        <v>26</v>
      </c>
      <c r="C358" s="1" t="s">
        <v>38</v>
      </c>
      <c r="E358" s="1">
        <v>5.13</v>
      </c>
      <c r="G358" s="1">
        <v>4.1</v>
      </c>
      <c r="J358" s="6">
        <f t="shared" si="883"/>
        <v>1.799220273</v>
      </c>
      <c r="K358" s="7">
        <f t="shared" si="884"/>
        <v>2.251219512</v>
      </c>
      <c r="M358" s="1">
        <v>100.0</v>
      </c>
      <c r="N358" s="1">
        <v>-120.0</v>
      </c>
      <c r="O358" s="7">
        <f t="shared" ref="O358:P358" si="889">IF(M358&lt;0,1-(100/M358), 1+(M358/100))</f>
        <v>2</v>
      </c>
      <c r="P358" s="7">
        <f t="shared" si="889"/>
        <v>1.833333333</v>
      </c>
      <c r="R358" s="8">
        <f t="shared" ref="R358:S358" si="890">IF(((O358-J358)/J358)&gt;0,((O358-J358)/J358),0)</f>
        <v>0.1115926327</v>
      </c>
      <c r="S358" s="8">
        <f t="shared" si="890"/>
        <v>0</v>
      </c>
      <c r="U358" s="8">
        <f t="shared" si="891"/>
        <v>2</v>
      </c>
      <c r="V358" s="4" t="str">
        <f t="shared" si="892"/>
        <v>Phillies</v>
      </c>
      <c r="W358" s="1" t="s">
        <v>27</v>
      </c>
      <c r="X358" s="11">
        <f t="shared" si="893"/>
        <v>1</v>
      </c>
      <c r="AC358" s="20"/>
    </row>
    <row r="359">
      <c r="A359" s="5">
        <v>45538.0</v>
      </c>
      <c r="B359" s="1" t="s">
        <v>35</v>
      </c>
      <c r="C359" s="1" t="s">
        <v>28</v>
      </c>
      <c r="E359" s="1">
        <v>5.01</v>
      </c>
      <c r="G359" s="1">
        <v>4.55</v>
      </c>
      <c r="J359" s="6">
        <f t="shared" si="883"/>
        <v>1.908183633</v>
      </c>
      <c r="K359" s="7">
        <f t="shared" si="884"/>
        <v>2.101098901</v>
      </c>
      <c r="M359" s="1">
        <v>-140.0</v>
      </c>
      <c r="N359" s="1">
        <v>120.0</v>
      </c>
      <c r="O359" s="7">
        <f t="shared" ref="O359:P359" si="894">IF(M359&lt;0,1-(100/M359), 1+(M359/100))</f>
        <v>1.714285714</v>
      </c>
      <c r="P359" s="7">
        <f t="shared" si="894"/>
        <v>2.2</v>
      </c>
      <c r="R359" s="8">
        <f t="shared" ref="R359:S359" si="895">IF(((O359-J359)/J359)&gt;0,((O359-J359)/J359),0)</f>
        <v>0</v>
      </c>
      <c r="S359" s="8">
        <f t="shared" si="895"/>
        <v>0.04707112971</v>
      </c>
      <c r="U359" s="8"/>
      <c r="V359" s="4"/>
      <c r="X359" s="11"/>
      <c r="AC359" s="20">
        <f t="shared" ref="AC359:AC361" si="898">(MIN(E310,F310)/MAX(E310,F310) + MIN(G310,H310)/MAX(G310,H310))/2</f>
        <v>0.6655189094</v>
      </c>
    </row>
    <row r="360">
      <c r="A360" s="5">
        <v>45538.0</v>
      </c>
      <c r="B360" s="1" t="s">
        <v>20</v>
      </c>
      <c r="C360" s="1" t="s">
        <v>29</v>
      </c>
      <c r="E360" s="1">
        <v>4.75</v>
      </c>
      <c r="G360" s="1">
        <v>2.45</v>
      </c>
      <c r="J360" s="6">
        <f t="shared" si="883"/>
        <v>1.515789474</v>
      </c>
      <c r="K360" s="7">
        <f t="shared" si="884"/>
        <v>2.93877551</v>
      </c>
      <c r="M360" s="1">
        <v>-350.0</v>
      </c>
      <c r="N360" s="1">
        <v>260.0</v>
      </c>
      <c r="O360" s="7">
        <f t="shared" ref="O360:P360" si="896">IF(M360&lt;0,1-(100/M360), 1+(M360/100))</f>
        <v>1.285714286</v>
      </c>
      <c r="P360" s="7">
        <f t="shared" si="896"/>
        <v>3.6</v>
      </c>
      <c r="R360" s="8">
        <f t="shared" ref="R360:S360" si="897">IF(((O360-J360)/J360)&gt;0,((O360-J360)/J360),0)</f>
        <v>0</v>
      </c>
      <c r="S360" s="8">
        <f t="shared" si="897"/>
        <v>0.225</v>
      </c>
      <c r="U360" s="8">
        <f t="shared" ref="U360:U363" si="901">IFS(R360&gt;0.1,O360,S360&gt;0.1,P360)</f>
        <v>3.6</v>
      </c>
      <c r="V360" s="4" t="str">
        <f t="shared" ref="V360:V363" si="902">IFS(R360&gt;0.1, B360,S360&gt;0.1, C360)</f>
        <v>Rockies</v>
      </c>
      <c r="W360" s="1" t="s">
        <v>32</v>
      </c>
      <c r="X360" s="11">
        <f t="shared" ref="X360:X363" si="903">IFs(W360="Yes", IF(U360&lt;&gt;0,U360-1), W360="No", -1)</f>
        <v>-1</v>
      </c>
      <c r="AC360" s="20">
        <f t="shared" si="898"/>
        <v>0.5853324468</v>
      </c>
    </row>
    <row r="361">
      <c r="A361" s="5">
        <v>45538.0</v>
      </c>
      <c r="B361" s="1" t="s">
        <v>23</v>
      </c>
      <c r="C361" s="1" t="s">
        <v>52</v>
      </c>
      <c r="E361" s="1">
        <v>4.88</v>
      </c>
      <c r="G361" s="1">
        <v>4.82</v>
      </c>
      <c r="J361" s="6">
        <f t="shared" si="883"/>
        <v>1.987704918</v>
      </c>
      <c r="K361" s="7">
        <f t="shared" si="884"/>
        <v>2.012448133</v>
      </c>
      <c r="M361" s="1">
        <v>130.0</v>
      </c>
      <c r="N361" s="1">
        <v>-150.0</v>
      </c>
      <c r="O361" s="7">
        <f t="shared" ref="O361:P361" si="899">IF(M361&lt;0,1-(100/M361), 1+(M361/100))</f>
        <v>2.3</v>
      </c>
      <c r="P361" s="7">
        <f t="shared" si="899"/>
        <v>1.666666667</v>
      </c>
      <c r="R361" s="8">
        <f t="shared" ref="R361:S361" si="900">IF(((O361-J361)/J361)&gt;0,((O361-J361)/J361),0)</f>
        <v>0.1571134021</v>
      </c>
      <c r="S361" s="8">
        <f t="shared" si="900"/>
        <v>0</v>
      </c>
      <c r="U361" s="8">
        <f t="shared" si="901"/>
        <v>2.3</v>
      </c>
      <c r="V361" s="4" t="str">
        <f t="shared" si="902"/>
        <v>Cardinals</v>
      </c>
      <c r="W361" s="1" t="s">
        <v>27</v>
      </c>
      <c r="X361" s="11">
        <f t="shared" si="903"/>
        <v>1.3</v>
      </c>
      <c r="AC361" s="20">
        <f t="shared" si="898"/>
        <v>0.4531191164</v>
      </c>
    </row>
    <row r="362">
      <c r="A362" s="5">
        <v>45538.0</v>
      </c>
      <c r="B362" s="1" t="s">
        <v>41</v>
      </c>
      <c r="C362" s="1" t="s">
        <v>49</v>
      </c>
      <c r="E362" s="1">
        <v>5.97</v>
      </c>
      <c r="G362" s="1">
        <v>4.86</v>
      </c>
      <c r="J362" s="6">
        <f t="shared" si="883"/>
        <v>1.814070352</v>
      </c>
      <c r="K362" s="7">
        <f t="shared" si="884"/>
        <v>2.228395062</v>
      </c>
      <c r="M362" s="1">
        <v>100.0</v>
      </c>
      <c r="N362" s="1">
        <v>-120.0</v>
      </c>
      <c r="O362" s="7">
        <f t="shared" ref="O362:P362" si="904">IF(M362&lt;0,1-(100/M362), 1+(M362/100))</f>
        <v>2</v>
      </c>
      <c r="P362" s="7">
        <f t="shared" si="904"/>
        <v>1.833333333</v>
      </c>
      <c r="R362" s="8">
        <f t="shared" ref="R362:S362" si="905">IF(((O362-J362)/J362)&gt;0,((O362-J362)/J362),0)</f>
        <v>0.1024930748</v>
      </c>
      <c r="S362" s="8">
        <f t="shared" si="905"/>
        <v>0</v>
      </c>
      <c r="U362" s="8">
        <f t="shared" si="901"/>
        <v>2</v>
      </c>
      <c r="V362" s="4" t="str">
        <f t="shared" si="902"/>
        <v>Royals</v>
      </c>
      <c r="W362" s="1" t="s">
        <v>32</v>
      </c>
      <c r="X362" s="11">
        <f t="shared" si="903"/>
        <v>-1</v>
      </c>
      <c r="AC362" s="20"/>
    </row>
    <row r="363">
      <c r="A363" s="5">
        <v>45538.0</v>
      </c>
      <c r="B363" s="1" t="s">
        <v>51</v>
      </c>
      <c r="C363" s="1" t="s">
        <v>22</v>
      </c>
      <c r="E363" s="1">
        <v>8.35</v>
      </c>
      <c r="G363" s="1">
        <v>4.83</v>
      </c>
      <c r="J363" s="6">
        <f t="shared" si="883"/>
        <v>1.578443114</v>
      </c>
      <c r="K363" s="7">
        <f t="shared" si="884"/>
        <v>2.728778468</v>
      </c>
      <c r="M363" s="1">
        <v>105.0</v>
      </c>
      <c r="N363" s="1">
        <v>-125.0</v>
      </c>
      <c r="O363" s="7">
        <f t="shared" ref="O363:P363" si="906">IF(M363&lt;0,1-(100/M363), 1+(M363/100))</f>
        <v>2.05</v>
      </c>
      <c r="P363" s="7">
        <f t="shared" si="906"/>
        <v>1.8</v>
      </c>
      <c r="R363" s="8">
        <f t="shared" ref="R363:S363" si="907">IF(((O363-J363)/J363)&gt;0,((O363-J363)/J363),0)</f>
        <v>0.2987481032</v>
      </c>
      <c r="S363" s="8">
        <f t="shared" si="907"/>
        <v>0</v>
      </c>
      <c r="U363" s="8">
        <f t="shared" si="901"/>
        <v>2.05</v>
      </c>
      <c r="V363" s="4" t="str">
        <f t="shared" si="902"/>
        <v>Cubs</v>
      </c>
      <c r="W363" s="1" t="s">
        <v>32</v>
      </c>
      <c r="X363" s="11">
        <f t="shared" si="903"/>
        <v>-1</v>
      </c>
      <c r="AC363" s="20">
        <f t="shared" ref="AC363:AC365" si="910">(MIN(E314,F314)/MAX(E314,F314) + MIN(G314,H314)/MAX(G314,H314))/2</f>
        <v>0.4536428571</v>
      </c>
    </row>
    <row r="364">
      <c r="A364" s="5">
        <v>45538.0</v>
      </c>
      <c r="B364" s="1" t="s">
        <v>36</v>
      </c>
      <c r="C364" s="1" t="s">
        <v>39</v>
      </c>
      <c r="E364" s="1">
        <v>5.7</v>
      </c>
      <c r="G364" s="1">
        <v>4.03</v>
      </c>
      <c r="J364" s="6">
        <f t="shared" si="883"/>
        <v>1.707017544</v>
      </c>
      <c r="K364" s="7">
        <f t="shared" si="884"/>
        <v>2.41439206</v>
      </c>
      <c r="M364" s="1">
        <v>-145.0</v>
      </c>
      <c r="N364" s="1">
        <v>125.0</v>
      </c>
      <c r="O364" s="7">
        <f t="shared" ref="O364:P364" si="908">IF(M364&lt;0,1-(100/M364), 1+(M364/100))</f>
        <v>1.689655172</v>
      </c>
      <c r="P364" s="7">
        <f t="shared" si="908"/>
        <v>2.25</v>
      </c>
      <c r="R364" s="8">
        <f t="shared" ref="R364:S364" si="909">IF(((O364-J364)/J364)&gt;0,((O364-J364)/J364),0)</f>
        <v>0</v>
      </c>
      <c r="S364" s="8">
        <f t="shared" si="909"/>
        <v>0</v>
      </c>
      <c r="U364" s="8"/>
      <c r="V364" s="4"/>
      <c r="X364" s="11"/>
      <c r="AC364" s="20">
        <f t="shared" si="910"/>
        <v>0.6807142857</v>
      </c>
    </row>
    <row r="365">
      <c r="A365" s="5">
        <v>45538.0</v>
      </c>
      <c r="B365" s="1" t="s">
        <v>43</v>
      </c>
      <c r="C365" s="1" t="s">
        <v>34</v>
      </c>
      <c r="E365" s="1">
        <v>5.61</v>
      </c>
      <c r="G365" s="1">
        <v>2.97</v>
      </c>
      <c r="J365" s="6">
        <f t="shared" si="883"/>
        <v>1.529411765</v>
      </c>
      <c r="K365" s="7">
        <f t="shared" si="884"/>
        <v>2.888888889</v>
      </c>
      <c r="M365" s="1">
        <v>-185.0</v>
      </c>
      <c r="N365" s="1">
        <v>155.0</v>
      </c>
      <c r="O365" s="7">
        <f t="shared" ref="O365:P365" si="911">IF(M365&lt;0,1-(100/M365), 1+(M365/100))</f>
        <v>1.540540541</v>
      </c>
      <c r="P365" s="7">
        <f t="shared" si="911"/>
        <v>2.55</v>
      </c>
      <c r="R365" s="8">
        <f t="shared" ref="R365:S365" si="912">IF(((O365-J365)/J365)&gt;0,((O365-J365)/J365),0)</f>
        <v>0.007276507277</v>
      </c>
      <c r="S365" s="8">
        <f t="shared" si="912"/>
        <v>0</v>
      </c>
      <c r="U365" s="8"/>
      <c r="V365" s="4"/>
      <c r="X365" s="11"/>
      <c r="AC365" s="20">
        <f t="shared" si="910"/>
        <v>0.2755</v>
      </c>
    </row>
    <row r="366">
      <c r="A366" s="5">
        <v>45538.0</v>
      </c>
      <c r="B366" s="1" t="s">
        <v>42</v>
      </c>
      <c r="C366" s="1" t="s">
        <v>44</v>
      </c>
      <c r="E366" s="1">
        <v>5.97</v>
      </c>
      <c r="G366" s="1">
        <v>3.68</v>
      </c>
      <c r="J366" s="6">
        <f t="shared" si="883"/>
        <v>1.61641541</v>
      </c>
      <c r="K366" s="7">
        <f t="shared" si="884"/>
        <v>2.622282609</v>
      </c>
      <c r="M366" s="1">
        <v>-120.0</v>
      </c>
      <c r="N366" s="1">
        <v>100.0</v>
      </c>
      <c r="O366" s="7">
        <f t="shared" ref="O366:P366" si="913">IF(M366&lt;0,1-(100/M366), 1+(M366/100))</f>
        <v>1.833333333</v>
      </c>
      <c r="P366" s="7">
        <f t="shared" si="913"/>
        <v>2</v>
      </c>
      <c r="R366" s="8">
        <f t="shared" ref="R366:S366" si="914">IF(((O366-J366)/J366)&gt;0,((O366-J366)/J366),0)</f>
        <v>0.1341968912</v>
      </c>
      <c r="S366" s="8">
        <f t="shared" si="914"/>
        <v>0</v>
      </c>
      <c r="U366" s="8">
        <f>IFS(R366&gt;0.1,O366,S366&gt;0.1,P366)</f>
        <v>1.833333333</v>
      </c>
      <c r="V366" s="4" t="str">
        <f>IFS(R366&gt;0.1, B366,S366&gt;0.1, C366)</f>
        <v>Diamondbacks</v>
      </c>
      <c r="W366" s="1" t="s">
        <v>27</v>
      </c>
      <c r="X366" s="11">
        <f>IFs(W366="Yes", IF(U366&lt;&gt;0,U366-1), W366="No", -1)</f>
        <v>0.8333333333</v>
      </c>
      <c r="AC366" s="20">
        <f t="shared" ref="AC366:AC375" si="915">(MIN(E318,F318)/MAX(E318,F318) + MIN(G318,H318)/MAX(G318,H318))/2</f>
        <v>0.5791807256</v>
      </c>
    </row>
    <row r="367">
      <c r="A367" s="5"/>
      <c r="AC367" s="20">
        <f t="shared" si="915"/>
        <v>0.6036111111</v>
      </c>
    </row>
    <row r="368">
      <c r="A368" s="5">
        <v>45541.0</v>
      </c>
      <c r="B368" s="1" t="s">
        <v>52</v>
      </c>
      <c r="C368" s="1" t="s">
        <v>29</v>
      </c>
      <c r="E368" s="1">
        <v>4.63</v>
      </c>
      <c r="G368" s="1">
        <v>3.52</v>
      </c>
      <c r="J368" s="6">
        <f t="shared" ref="J368:J380" si="918">IF(E368&gt;0,1/(E368/SUM(E368,G368)), "")</f>
        <v>1.760259179</v>
      </c>
      <c r="K368" s="7">
        <f t="shared" ref="K368:K380" si="919">1/(G368/SUM(E368,G368))</f>
        <v>2.315340909</v>
      </c>
      <c r="M368" s="1">
        <v>-240.0</v>
      </c>
      <c r="N368" s="1">
        <v>185.0</v>
      </c>
      <c r="O368" s="7">
        <f t="shared" ref="O368:P368" si="916">IF(M368&lt;0,1-(100/M368), 1+(M368/100))</f>
        <v>1.416666667</v>
      </c>
      <c r="P368" s="7">
        <f t="shared" si="916"/>
        <v>2.85</v>
      </c>
      <c r="R368" s="8">
        <f t="shared" ref="R368:S368" si="917">IF(((O368-J368)/J368)&gt;0,((O368-J368)/J368),0)</f>
        <v>0</v>
      </c>
      <c r="S368" s="8">
        <f t="shared" si="917"/>
        <v>0.2309202454</v>
      </c>
      <c r="U368" s="8">
        <f t="shared" ref="U368:U369" si="922">IFS(R368&gt;0.1,O368,S368&gt;0.1,P368)</f>
        <v>2.85</v>
      </c>
      <c r="V368" s="4" t="str">
        <f t="shared" ref="V368:V369" si="923">IFS(R368&gt;0.1, B368,S368&gt;0.1, C368)</f>
        <v>Rockies</v>
      </c>
      <c r="W368" s="17"/>
      <c r="AC368" s="20">
        <f t="shared" si="915"/>
        <v>0.5132356688</v>
      </c>
    </row>
    <row r="369">
      <c r="A369" s="5">
        <v>45541.0</v>
      </c>
      <c r="B369" s="1" t="s">
        <v>46</v>
      </c>
      <c r="C369" s="1" t="s">
        <v>22</v>
      </c>
      <c r="E369" s="1">
        <v>8.62</v>
      </c>
      <c r="G369" s="1">
        <v>5.43</v>
      </c>
      <c r="J369" s="6">
        <f t="shared" si="918"/>
        <v>1.629930394</v>
      </c>
      <c r="K369" s="7">
        <f t="shared" si="919"/>
        <v>2.58747698</v>
      </c>
      <c r="M369" s="1">
        <v>-105.0</v>
      </c>
      <c r="N369" s="1">
        <v>-115.0</v>
      </c>
      <c r="O369" s="7">
        <f t="shared" ref="O369:P369" si="920">IF(M369&lt;0,1-(100/M369), 1+(M369/100))</f>
        <v>1.952380952</v>
      </c>
      <c r="P369" s="7">
        <f t="shared" si="920"/>
        <v>1.869565217</v>
      </c>
      <c r="R369" s="8">
        <f t="shared" ref="R369:S369" si="921">IF(((O369-J369)/J369)&gt;0,((O369-J369)/J369),0)</f>
        <v>0.1978308761</v>
      </c>
      <c r="S369" s="8">
        <f t="shared" si="921"/>
        <v>0</v>
      </c>
      <c r="U369" s="8">
        <f t="shared" si="922"/>
        <v>1.952380952</v>
      </c>
      <c r="V369" s="4" t="str">
        <f t="shared" si="923"/>
        <v>Nationals</v>
      </c>
      <c r="W369" s="17"/>
      <c r="AC369" s="20">
        <f t="shared" si="915"/>
        <v>0.4261363636</v>
      </c>
    </row>
    <row r="370">
      <c r="A370" s="5">
        <v>45541.0</v>
      </c>
      <c r="B370" s="1" t="s">
        <v>47</v>
      </c>
      <c r="C370" s="1" t="s">
        <v>37</v>
      </c>
      <c r="E370" s="1">
        <v>4.76</v>
      </c>
      <c r="G370" s="1">
        <v>3.81</v>
      </c>
      <c r="J370" s="6">
        <f t="shared" si="918"/>
        <v>1.800420168</v>
      </c>
      <c r="K370" s="7">
        <f t="shared" si="919"/>
        <v>2.249343832</v>
      </c>
      <c r="M370" s="1">
        <v>-160.0</v>
      </c>
      <c r="N370" s="1">
        <v>135.0</v>
      </c>
      <c r="O370" s="7">
        <f t="shared" ref="O370:P370" si="924">IF(M370&lt;0,1-(100/M370), 1+(M370/100))</f>
        <v>1.625</v>
      </c>
      <c r="P370" s="7">
        <f t="shared" si="924"/>
        <v>2.35</v>
      </c>
      <c r="R370" s="8">
        <f t="shared" ref="R370:S370" si="925">IF(((O370-J370)/J370)&gt;0,((O370-J370)/J370),0)</f>
        <v>0</v>
      </c>
      <c r="S370" s="8">
        <f t="shared" si="925"/>
        <v>0.04474912485</v>
      </c>
      <c r="U370" s="8"/>
      <c r="V370" s="4"/>
      <c r="AC370" s="20">
        <f t="shared" si="915"/>
        <v>0.5040660879</v>
      </c>
    </row>
    <row r="371">
      <c r="A371" s="5">
        <v>45541.0</v>
      </c>
      <c r="B371" s="1" t="s">
        <v>35</v>
      </c>
      <c r="C371" s="1" t="s">
        <v>21</v>
      </c>
      <c r="E371" s="1">
        <v>6.18</v>
      </c>
      <c r="G371" s="1">
        <v>3.05</v>
      </c>
      <c r="J371" s="6">
        <f t="shared" si="918"/>
        <v>1.493527508</v>
      </c>
      <c r="K371" s="7">
        <f t="shared" si="919"/>
        <v>3.026229508</v>
      </c>
      <c r="M371" s="1">
        <v>-180.0</v>
      </c>
      <c r="N371" s="1">
        <v>150.0</v>
      </c>
      <c r="O371" s="7">
        <f t="shared" ref="O371:P371" si="926">IF(M371&lt;0,1-(100/M371), 1+(M371/100))</f>
        <v>1.555555556</v>
      </c>
      <c r="P371" s="7">
        <f t="shared" si="926"/>
        <v>2.5</v>
      </c>
      <c r="R371" s="8">
        <f t="shared" ref="R371:S371" si="927">IF(((O371-J371)/J371)&gt;0,((O371-J371)/J371),0)</f>
        <v>0.04153123871</v>
      </c>
      <c r="S371" s="8">
        <f t="shared" si="927"/>
        <v>0</v>
      </c>
      <c r="U371" s="8"/>
      <c r="V371" s="4"/>
      <c r="AC371" s="20">
        <f t="shared" si="915"/>
        <v>0.7599146762</v>
      </c>
    </row>
    <row r="372">
      <c r="A372" s="5">
        <v>45541.0</v>
      </c>
      <c r="B372" s="1" t="s">
        <v>26</v>
      </c>
      <c r="C372" s="1" t="s">
        <v>48</v>
      </c>
      <c r="E372" s="1">
        <v>6.13</v>
      </c>
      <c r="G372" s="1">
        <v>3.31</v>
      </c>
      <c r="J372" s="6">
        <f t="shared" si="918"/>
        <v>1.539967374</v>
      </c>
      <c r="K372" s="7">
        <f t="shared" si="919"/>
        <v>2.851963746</v>
      </c>
      <c r="M372" s="1">
        <v>-250.0</v>
      </c>
      <c r="N372" s="1">
        <v>190.0</v>
      </c>
      <c r="O372" s="7">
        <f t="shared" ref="O372:P372" si="928">IF(M372&lt;0,1-(100/M372), 1+(M372/100))</f>
        <v>1.4</v>
      </c>
      <c r="P372" s="7">
        <f t="shared" si="928"/>
        <v>2.9</v>
      </c>
      <c r="R372" s="8">
        <f t="shared" ref="R372:S372" si="929">IF(((O372-J372)/J372)&gt;0,((O372-J372)/J372),0)</f>
        <v>0</v>
      </c>
      <c r="S372" s="8">
        <f t="shared" si="929"/>
        <v>0.01684322034</v>
      </c>
      <c r="U372" s="8"/>
      <c r="V372" s="4"/>
      <c r="AC372" s="20">
        <f t="shared" si="915"/>
        <v>0.7651991435</v>
      </c>
    </row>
    <row r="373">
      <c r="A373" s="5">
        <v>45541.0</v>
      </c>
      <c r="B373" s="1" t="s">
        <v>28</v>
      </c>
      <c r="C373" s="1" t="s">
        <v>40</v>
      </c>
      <c r="E373" s="1">
        <v>5.56</v>
      </c>
      <c r="G373" s="1">
        <v>2.89</v>
      </c>
      <c r="J373" s="6">
        <f t="shared" si="918"/>
        <v>1.519784173</v>
      </c>
      <c r="K373" s="7">
        <f t="shared" si="919"/>
        <v>2.923875433</v>
      </c>
      <c r="M373" s="1">
        <v>-300.0</v>
      </c>
      <c r="N373" s="1">
        <v>225.0</v>
      </c>
      <c r="O373" s="7">
        <f t="shared" ref="O373:P373" si="930">IF(M373&lt;0,1-(100/M373), 1+(M373/100))</f>
        <v>1.333333333</v>
      </c>
      <c r="P373" s="7">
        <f t="shared" si="930"/>
        <v>3.25</v>
      </c>
      <c r="R373" s="8">
        <f t="shared" ref="R373:S373" si="931">IF(((O373-J373)/J373)&gt;0,((O373-J373)/J373),0)</f>
        <v>0</v>
      </c>
      <c r="S373" s="8">
        <f t="shared" si="931"/>
        <v>0.1115384615</v>
      </c>
      <c r="U373" s="8">
        <f t="shared" ref="U373:U375" si="934">IFS(R373&gt;0.1,O373,S373&gt;0.1,P373)</f>
        <v>3.25</v>
      </c>
      <c r="V373" s="4" t="str">
        <f t="shared" ref="V373:V375" si="935">IFS(R373&gt;0.1, B373,S373&gt;0.1, C373)</f>
        <v>White Sox</v>
      </c>
      <c r="W373" s="17"/>
      <c r="AC373" s="20">
        <f t="shared" si="915"/>
        <v>0.5565057506</v>
      </c>
    </row>
    <row r="374">
      <c r="A374" s="5">
        <v>45541.0</v>
      </c>
      <c r="B374" s="1" t="s">
        <v>38</v>
      </c>
      <c r="C374" s="1" t="s">
        <v>20</v>
      </c>
      <c r="E374" s="1">
        <v>3.86</v>
      </c>
      <c r="G374" s="1">
        <v>3.19</v>
      </c>
      <c r="J374" s="6">
        <f t="shared" si="918"/>
        <v>1.82642487</v>
      </c>
      <c r="K374" s="7">
        <f t="shared" si="919"/>
        <v>2.210031348</v>
      </c>
      <c r="M374" s="1">
        <v>140.0</v>
      </c>
      <c r="N374" s="1">
        <v>-170.0</v>
      </c>
      <c r="O374" s="7">
        <f t="shared" ref="O374:P374" si="932">IF(M374&lt;0,1-(100/M374), 1+(M374/100))</f>
        <v>2.4</v>
      </c>
      <c r="P374" s="7">
        <f t="shared" si="932"/>
        <v>1.588235294</v>
      </c>
      <c r="R374" s="8">
        <f t="shared" ref="R374:S374" si="933">IF(((O374-J374)/J374)&gt;0,((O374-J374)/J374),0)</f>
        <v>0.3140425532</v>
      </c>
      <c r="S374" s="8">
        <f t="shared" si="933"/>
        <v>0</v>
      </c>
      <c r="U374" s="8">
        <f t="shared" si="934"/>
        <v>2.4</v>
      </c>
      <c r="V374" s="4" t="str">
        <f t="shared" si="935"/>
        <v>Blue Jays</v>
      </c>
      <c r="W374" s="17"/>
      <c r="AC374" s="20">
        <f t="shared" si="915"/>
        <v>0.9192182491</v>
      </c>
    </row>
    <row r="375">
      <c r="A375" s="5">
        <v>45541.0</v>
      </c>
      <c r="B375" s="1" t="s">
        <v>34</v>
      </c>
      <c r="C375" s="1" t="s">
        <v>39</v>
      </c>
      <c r="E375" s="1">
        <v>7.07</v>
      </c>
      <c r="G375" s="1">
        <v>4.59</v>
      </c>
      <c r="J375" s="6">
        <f t="shared" si="918"/>
        <v>1.649222065</v>
      </c>
      <c r="K375" s="7">
        <f t="shared" si="919"/>
        <v>2.540305011</v>
      </c>
      <c r="M375" s="1">
        <v>135.0</v>
      </c>
      <c r="N375" s="1">
        <v>-160.0</v>
      </c>
      <c r="O375" s="7">
        <f t="shared" ref="O375:P375" si="936">IF(M375&lt;0,1-(100/M375), 1+(M375/100))</f>
        <v>2.35</v>
      </c>
      <c r="P375" s="7">
        <f t="shared" si="936"/>
        <v>1.625</v>
      </c>
      <c r="R375" s="8">
        <f t="shared" ref="R375:S375" si="937">IF(((O375-J375)/J375)&gt;0,((O375-J375)/J375),0)</f>
        <v>0.4249142367</v>
      </c>
      <c r="S375" s="8">
        <f t="shared" si="937"/>
        <v>0</v>
      </c>
      <c r="U375" s="8">
        <f t="shared" si="934"/>
        <v>2.35</v>
      </c>
      <c r="V375" s="4" t="str">
        <f t="shared" si="935"/>
        <v>Angels</v>
      </c>
      <c r="W375" s="17"/>
      <c r="AC375" s="20">
        <f t="shared" si="915"/>
        <v>0.7164351104</v>
      </c>
    </row>
    <row r="376">
      <c r="A376" s="5">
        <v>45541.0</v>
      </c>
      <c r="B376" s="1" t="s">
        <v>41</v>
      </c>
      <c r="C376" s="1" t="s">
        <v>25</v>
      </c>
      <c r="E376" s="1">
        <v>4.78</v>
      </c>
      <c r="G376" s="1">
        <v>3.93</v>
      </c>
      <c r="J376" s="6">
        <f t="shared" si="918"/>
        <v>1.822175732</v>
      </c>
      <c r="K376" s="7">
        <f t="shared" si="919"/>
        <v>2.216284987</v>
      </c>
      <c r="M376" s="1">
        <v>-140.0</v>
      </c>
      <c r="N376" s="1">
        <v>120.0</v>
      </c>
      <c r="O376" s="7">
        <f t="shared" ref="O376:P376" si="938">IF(M376&lt;0,1-(100/M376), 1+(M376/100))</f>
        <v>1.714285714</v>
      </c>
      <c r="P376" s="7">
        <f t="shared" si="938"/>
        <v>2.2</v>
      </c>
      <c r="R376" s="8">
        <f t="shared" ref="R376:S376" si="939">IF(((O376-J376)/J376)&gt;0,((O376-J376)/J376),0)</f>
        <v>0</v>
      </c>
      <c r="S376" s="8">
        <f t="shared" si="939"/>
        <v>0</v>
      </c>
      <c r="U376" s="8"/>
      <c r="V376" s="4"/>
      <c r="AC376" s="20"/>
    </row>
    <row r="377">
      <c r="A377" s="5">
        <v>45541.0</v>
      </c>
      <c r="B377" s="1" t="s">
        <v>42</v>
      </c>
      <c r="C377" s="1" t="s">
        <v>30</v>
      </c>
      <c r="E377" s="1">
        <v>5.43</v>
      </c>
      <c r="G377" s="1">
        <v>3.3</v>
      </c>
      <c r="J377" s="6">
        <f t="shared" si="918"/>
        <v>1.607734807</v>
      </c>
      <c r="K377" s="7">
        <f t="shared" si="919"/>
        <v>2.645454545</v>
      </c>
      <c r="M377" s="1">
        <v>140.0</v>
      </c>
      <c r="N377" s="1">
        <v>-170.0</v>
      </c>
      <c r="O377" s="7">
        <f t="shared" ref="O377:P377" si="940">IF(M377&lt;0,1-(100/M377), 1+(M377/100))</f>
        <v>2.4</v>
      </c>
      <c r="P377" s="7">
        <f t="shared" si="940"/>
        <v>1.588235294</v>
      </c>
      <c r="R377" s="8">
        <f t="shared" ref="R377:S377" si="941">IF(((O377-J377)/J377)&gt;0,((O377-J377)/J377),0)</f>
        <v>0.4927835052</v>
      </c>
      <c r="S377" s="8">
        <f t="shared" si="941"/>
        <v>0</v>
      </c>
      <c r="U377" s="8">
        <f>IFS(R377&gt;0.1,O377,S377&gt;0.1,P377)</f>
        <v>2.4</v>
      </c>
      <c r="V377" s="4" t="str">
        <f>IFS(R377&gt;0.1, B377,S377&gt;0.1, C377)</f>
        <v>Diamondbacks</v>
      </c>
      <c r="W377" s="17"/>
      <c r="AC377" s="20">
        <f t="shared" ref="AC377:AC380" si="944">(MIN(E329,F329)/MAX(E329,F329) + MIN(G329,H329)/MAX(G329,H329))/2</f>
        <v>0.375</v>
      </c>
    </row>
    <row r="378">
      <c r="A378" s="5">
        <v>45541.0</v>
      </c>
      <c r="B378" s="1" t="s">
        <v>33</v>
      </c>
      <c r="C378" s="1" t="s">
        <v>23</v>
      </c>
      <c r="E378" s="1">
        <v>5.57</v>
      </c>
      <c r="G378" s="1">
        <v>5.35</v>
      </c>
      <c r="J378" s="6">
        <f t="shared" si="918"/>
        <v>1.960502693</v>
      </c>
      <c r="K378" s="7">
        <f t="shared" si="919"/>
        <v>2.041121495</v>
      </c>
      <c r="M378" s="1">
        <v>-110.0</v>
      </c>
      <c r="N378" s="1">
        <v>-110.0</v>
      </c>
      <c r="O378" s="7">
        <f t="shared" ref="O378:P378" si="942">IF(M378&lt;0,1-(100/M378), 1+(M378/100))</f>
        <v>1.909090909</v>
      </c>
      <c r="P378" s="7">
        <f t="shared" si="942"/>
        <v>1.909090909</v>
      </c>
      <c r="R378" s="8">
        <f t="shared" ref="R378:S378" si="943">IF(((O378-J378)/J378)&gt;0,((O378-J378)/J378),0)</f>
        <v>0</v>
      </c>
      <c r="S378" s="8">
        <f t="shared" si="943"/>
        <v>0</v>
      </c>
      <c r="U378" s="8"/>
      <c r="V378" s="4"/>
      <c r="AC378" s="20">
        <f t="shared" si="944"/>
        <v>0.4008333333</v>
      </c>
    </row>
    <row r="379">
      <c r="A379" s="5">
        <v>45541.0</v>
      </c>
      <c r="B379" s="1" t="s">
        <v>45</v>
      </c>
      <c r="C379" s="1" t="s">
        <v>44</v>
      </c>
      <c r="E379" s="1">
        <v>6.93</v>
      </c>
      <c r="G379" s="1">
        <v>4.15</v>
      </c>
      <c r="J379" s="6">
        <f t="shared" si="918"/>
        <v>1.598845599</v>
      </c>
      <c r="K379" s="7">
        <f t="shared" si="919"/>
        <v>2.669879518</v>
      </c>
      <c r="M379" s="1">
        <v>-220.0</v>
      </c>
      <c r="N379" s="1">
        <v>170.0</v>
      </c>
      <c r="O379" s="7">
        <f t="shared" ref="O379:P379" si="945">IF(M379&lt;0,1-(100/M379), 1+(M379/100))</f>
        <v>1.454545455</v>
      </c>
      <c r="P379" s="7">
        <f t="shared" si="945"/>
        <v>2.7</v>
      </c>
      <c r="R379" s="8">
        <f t="shared" ref="R379:S379" si="946">IF(((O379-J379)/J379)&gt;0,((O379-J379)/J379),0)</f>
        <v>0</v>
      </c>
      <c r="S379" s="8">
        <f t="shared" si="946"/>
        <v>0.01128158845</v>
      </c>
      <c r="U379" s="8"/>
      <c r="V379" s="4"/>
      <c r="AC379" s="20">
        <f t="shared" si="944"/>
        <v>0.3327524687</v>
      </c>
    </row>
    <row r="380">
      <c r="A380" s="5">
        <v>45541.0</v>
      </c>
      <c r="B380" s="1" t="s">
        <v>50</v>
      </c>
      <c r="C380" s="1" t="s">
        <v>31</v>
      </c>
      <c r="E380" s="1">
        <v>5.17</v>
      </c>
      <c r="G380" s="1">
        <v>4.11</v>
      </c>
      <c r="J380" s="6">
        <f t="shared" si="918"/>
        <v>1.794970986</v>
      </c>
      <c r="K380" s="7">
        <f t="shared" si="919"/>
        <v>2.257907543</v>
      </c>
      <c r="M380" s="1">
        <v>-170.0</v>
      </c>
      <c r="N380" s="1">
        <v>140.0</v>
      </c>
      <c r="O380" s="7">
        <f t="shared" ref="O380:P380" si="947">IF(M380&lt;0,1-(100/M380), 1+(M380/100))</f>
        <v>1.588235294</v>
      </c>
      <c r="P380" s="7">
        <f t="shared" si="947"/>
        <v>2.4</v>
      </c>
      <c r="R380" s="8">
        <f t="shared" ref="R380:S380" si="948">IF(((O380-J380)/J380)&gt;0,((O380-J380)/J380),0)</f>
        <v>0</v>
      </c>
      <c r="S380" s="8">
        <f t="shared" si="948"/>
        <v>0.06293103448</v>
      </c>
      <c r="U380" s="8"/>
      <c r="V380" s="4"/>
      <c r="AC380" s="20">
        <f t="shared" si="944"/>
        <v>0.4087195122</v>
      </c>
    </row>
    <row r="381">
      <c r="A381" s="5"/>
      <c r="AC381" s="20">
        <f t="shared" ref="AC381:AC385" si="951">(MIN(E334,F334)/MAX(E334,F334) + MIN(G334,H334)/MAX(G334,H334))/2</f>
        <v>0.4551965622</v>
      </c>
    </row>
    <row r="382">
      <c r="A382" s="5">
        <v>45544.0</v>
      </c>
      <c r="B382" s="1" t="s">
        <v>22</v>
      </c>
      <c r="C382" s="1" t="s">
        <v>48</v>
      </c>
      <c r="E382" s="1">
        <v>4.19</v>
      </c>
      <c r="G382" s="1">
        <v>3.11</v>
      </c>
      <c r="J382" s="6">
        <f t="shared" ref="J382:J390" si="952">IF(E382&gt;0,1/(E382/SUM(E382,G382)), "")</f>
        <v>1.742243437</v>
      </c>
      <c r="K382" s="7">
        <f t="shared" ref="K382:K390" si="953">1/(G382/SUM(E382,G382))</f>
        <v>2.347266881</v>
      </c>
      <c r="M382" s="1">
        <v>-275.0</v>
      </c>
      <c r="N382" s="1">
        <v>200.0</v>
      </c>
      <c r="O382" s="7">
        <f t="shared" ref="O382:P382" si="949">IF(M382&lt;0,1-(100/M382), 1+(M382/100))</f>
        <v>1.363636364</v>
      </c>
      <c r="P382" s="7">
        <f t="shared" si="949"/>
        <v>3</v>
      </c>
      <c r="R382" s="8">
        <f t="shared" ref="R382:S382" si="950">IF(((O382-J382)/J382)&gt;0,((O382-J382)/J382),0)</f>
        <v>0</v>
      </c>
      <c r="S382" s="8">
        <f t="shared" si="950"/>
        <v>0.2780821918</v>
      </c>
      <c r="U382" s="8">
        <f>IFS(R382&gt;0.1,O382,S382&gt;0.1,P382)</f>
        <v>3</v>
      </c>
      <c r="V382" s="4" t="str">
        <f>IFS(R382&gt;0.1, B382,S382&gt;0.1, C382)</f>
        <v>Marlins</v>
      </c>
      <c r="AC382" s="20">
        <f t="shared" si="951"/>
        <v>0.88725</v>
      </c>
    </row>
    <row r="383">
      <c r="A383" s="5">
        <v>45544.0</v>
      </c>
      <c r="B383" s="1" t="s">
        <v>26</v>
      </c>
      <c r="C383" s="1" t="s">
        <v>37</v>
      </c>
      <c r="E383" s="1">
        <v>5.47</v>
      </c>
      <c r="G383" s="1">
        <v>3.12</v>
      </c>
      <c r="J383" s="6">
        <f t="shared" si="952"/>
        <v>1.570383912</v>
      </c>
      <c r="K383" s="7">
        <f t="shared" si="953"/>
        <v>2.753205128</v>
      </c>
      <c r="M383" s="1">
        <v>-220.0</v>
      </c>
      <c r="N383" s="1">
        <v>170.0</v>
      </c>
      <c r="O383" s="7">
        <f t="shared" ref="O383:P383" si="954">IF(M383&lt;0,1-(100/M383), 1+(M383/100))</f>
        <v>1.454545455</v>
      </c>
      <c r="P383" s="7">
        <f t="shared" si="954"/>
        <v>2.7</v>
      </c>
      <c r="R383" s="8">
        <f t="shared" ref="R383:S383" si="955">IF(((O383-J383)/J383)&gt;0,((O383-J383)/J383),0)</f>
        <v>0</v>
      </c>
      <c r="S383" s="8">
        <f t="shared" si="955"/>
        <v>0</v>
      </c>
      <c r="U383" s="8"/>
      <c r="AC383" s="20">
        <f t="shared" si="951"/>
        <v>0.2074688797</v>
      </c>
    </row>
    <row r="384">
      <c r="A384" s="5">
        <v>45544.0</v>
      </c>
      <c r="B384" s="1" t="s">
        <v>21</v>
      </c>
      <c r="C384" s="1" t="s">
        <v>20</v>
      </c>
      <c r="E384" s="1">
        <v>4.29</v>
      </c>
      <c r="G384" s="1">
        <v>3.2</v>
      </c>
      <c r="J384" s="6">
        <f t="shared" si="952"/>
        <v>1.745920746</v>
      </c>
      <c r="K384" s="7">
        <f t="shared" si="953"/>
        <v>2.340625</v>
      </c>
      <c r="M384" s="1">
        <v>135.0</v>
      </c>
      <c r="N384" s="1">
        <v>-160.0</v>
      </c>
      <c r="O384" s="7">
        <f t="shared" ref="O384:P384" si="956">IF(M384&lt;0,1-(100/M384), 1+(M384/100))</f>
        <v>2.35</v>
      </c>
      <c r="P384" s="7">
        <f t="shared" si="956"/>
        <v>1.625</v>
      </c>
      <c r="R384" s="8">
        <f t="shared" ref="R384:S384" si="957">IF(((O384-J384)/J384)&gt;0,((O384-J384)/J384),0)</f>
        <v>0.3459946595</v>
      </c>
      <c r="S384" s="8">
        <f t="shared" si="957"/>
        <v>0</v>
      </c>
      <c r="U384" s="8">
        <f t="shared" ref="U384:U386" si="960">IFS(R384&gt;0.1,O384,S384&gt;0.1,P384)</f>
        <v>2.35</v>
      </c>
      <c r="V384" s="4" t="str">
        <f t="shared" ref="V384:V386" si="961">IFS(R384&gt;0.1, B384,S384&gt;0.1, C384)</f>
        <v>Reds</v>
      </c>
      <c r="AC384" s="20">
        <f t="shared" si="951"/>
        <v>0.6899263933</v>
      </c>
    </row>
    <row r="385">
      <c r="A385" s="5">
        <v>45544.0</v>
      </c>
      <c r="B385" s="1" t="s">
        <v>36</v>
      </c>
      <c r="C385" s="1" t="s">
        <v>41</v>
      </c>
      <c r="E385" s="1">
        <v>5.28</v>
      </c>
      <c r="G385" s="1">
        <v>4.68</v>
      </c>
      <c r="J385" s="6">
        <f t="shared" si="952"/>
        <v>1.886363636</v>
      </c>
      <c r="K385" s="7">
        <f t="shared" si="953"/>
        <v>2.128205128</v>
      </c>
      <c r="M385" s="1">
        <v>-185.0</v>
      </c>
      <c r="N385" s="1">
        <v>155.0</v>
      </c>
      <c r="O385" s="7">
        <f t="shared" ref="O385:P385" si="958">IF(M385&lt;0,1-(100/M385), 1+(M385/100))</f>
        <v>1.540540541</v>
      </c>
      <c r="P385" s="7">
        <f t="shared" si="958"/>
        <v>2.55</v>
      </c>
      <c r="R385" s="8">
        <f t="shared" ref="R385:S385" si="959">IF(((O385-J385)/J385)&gt;0,((O385-J385)/J385),0)</f>
        <v>0</v>
      </c>
      <c r="S385" s="8">
        <f t="shared" si="959"/>
        <v>0.1981927711</v>
      </c>
      <c r="U385" s="8">
        <f t="shared" si="960"/>
        <v>2.55</v>
      </c>
      <c r="V385" s="4" t="str">
        <f t="shared" si="961"/>
        <v>Royals</v>
      </c>
      <c r="AC385" s="20">
        <f t="shared" si="951"/>
        <v>0.7506896552</v>
      </c>
    </row>
    <row r="386">
      <c r="A386" s="5">
        <v>45544.0</v>
      </c>
      <c r="B386" s="1" t="s">
        <v>38</v>
      </c>
      <c r="C386" s="1" t="s">
        <v>35</v>
      </c>
      <c r="E386" s="1">
        <v>3.12</v>
      </c>
      <c r="G386" s="1">
        <v>2.77</v>
      </c>
      <c r="J386" s="6">
        <f t="shared" si="952"/>
        <v>1.887820513</v>
      </c>
      <c r="K386" s="7">
        <f t="shared" si="953"/>
        <v>2.126353791</v>
      </c>
      <c r="M386" s="1">
        <v>115.0</v>
      </c>
      <c r="N386" s="1">
        <v>-135.0</v>
      </c>
      <c r="O386" s="7">
        <f t="shared" ref="O386:P386" si="962">IF(M386&lt;0,1-(100/M386), 1+(M386/100))</f>
        <v>2.15</v>
      </c>
      <c r="P386" s="7">
        <f t="shared" si="962"/>
        <v>1.740740741</v>
      </c>
      <c r="R386" s="8">
        <f t="shared" ref="R386:S386" si="963">IF(((O386-J386)/J386)&gt;0,((O386-J386)/J386),0)</f>
        <v>0.1388794567</v>
      </c>
      <c r="S386" s="8">
        <f t="shared" si="963"/>
        <v>0</v>
      </c>
      <c r="U386" s="8">
        <f t="shared" si="960"/>
        <v>2.15</v>
      </c>
      <c r="V386" s="4" t="str">
        <f t="shared" si="961"/>
        <v>Blue Jays</v>
      </c>
      <c r="AC386" s="20"/>
    </row>
    <row r="387">
      <c r="A387" s="5">
        <v>45544.0</v>
      </c>
      <c r="B387" s="1" t="s">
        <v>28</v>
      </c>
      <c r="C387" s="1" t="s">
        <v>47</v>
      </c>
      <c r="E387" s="1">
        <v>4.12</v>
      </c>
      <c r="G387" s="1">
        <v>3.9</v>
      </c>
      <c r="J387" s="6">
        <f t="shared" si="952"/>
        <v>1.946601942</v>
      </c>
      <c r="K387" s="7">
        <f t="shared" si="953"/>
        <v>2.056410256</v>
      </c>
      <c r="M387" s="1">
        <v>-125.0</v>
      </c>
      <c r="N387" s="1">
        <v>105.0</v>
      </c>
      <c r="O387" s="7">
        <f t="shared" ref="O387:P387" si="964">IF(M387&lt;0,1-(100/M387), 1+(M387/100))</f>
        <v>1.8</v>
      </c>
      <c r="P387" s="7">
        <f t="shared" si="964"/>
        <v>2.05</v>
      </c>
      <c r="R387" s="8">
        <f t="shared" ref="R387:S387" si="965">IF(((O387-J387)/J387)&gt;0,((O387-J387)/J387),0)</f>
        <v>0</v>
      </c>
      <c r="S387" s="8">
        <f t="shared" si="965"/>
        <v>0</v>
      </c>
      <c r="U387" s="8"/>
      <c r="AC387" s="20">
        <f t="shared" ref="AC387:AC391" si="968">(MIN(E340,F340)/MAX(E340,F340) + MIN(G340,H340)/MAX(G340,H340))/2</f>
        <v>0.4390320102</v>
      </c>
    </row>
    <row r="388">
      <c r="A388" s="5">
        <v>45544.0</v>
      </c>
      <c r="B388" s="1" t="s">
        <v>34</v>
      </c>
      <c r="C388" s="1" t="s">
        <v>25</v>
      </c>
      <c r="E388" s="1">
        <v>5.59</v>
      </c>
      <c r="G388" s="1">
        <v>4.73</v>
      </c>
      <c r="J388" s="6">
        <f t="shared" si="952"/>
        <v>1.846153846</v>
      </c>
      <c r="K388" s="7">
        <f t="shared" si="953"/>
        <v>2.181818182</v>
      </c>
      <c r="M388" s="1">
        <v>155.0</v>
      </c>
      <c r="N388" s="1">
        <v>-185.0</v>
      </c>
      <c r="O388" s="7">
        <f t="shared" ref="O388:P388" si="966">IF(M388&lt;0,1-(100/M388), 1+(M388/100))</f>
        <v>2.55</v>
      </c>
      <c r="P388" s="7">
        <f t="shared" si="966"/>
        <v>1.540540541</v>
      </c>
      <c r="R388" s="8">
        <f t="shared" ref="R388:S388" si="967">IF(((O388-J388)/J388)&gt;0,((O388-J388)/J388),0)</f>
        <v>0.38125</v>
      </c>
      <c r="S388" s="8">
        <f t="shared" si="967"/>
        <v>0</v>
      </c>
      <c r="U388" s="8">
        <f>IFS(R388&gt;0.1,O388,S388&gt;0.1,P388)</f>
        <v>2.55</v>
      </c>
      <c r="V388" s="4" t="str">
        <f>IFS(R388&gt;0.1, B388,S388&gt;0.1, C388)</f>
        <v>Angels</v>
      </c>
      <c r="AC388" s="20">
        <f t="shared" si="968"/>
        <v>0.8551343284</v>
      </c>
    </row>
    <row r="389">
      <c r="A389" s="5">
        <v>45544.0</v>
      </c>
      <c r="B389" s="1" t="s">
        <v>49</v>
      </c>
      <c r="C389" s="1" t="s">
        <v>40</v>
      </c>
      <c r="E389" s="1">
        <v>5.87</v>
      </c>
      <c r="G389" s="1">
        <v>3.21</v>
      </c>
      <c r="J389" s="6">
        <f t="shared" si="952"/>
        <v>1.546848382</v>
      </c>
      <c r="K389" s="7">
        <f t="shared" si="953"/>
        <v>2.828660436</v>
      </c>
      <c r="M389" s="1">
        <v>-225.0</v>
      </c>
      <c r="N389" s="1">
        <v>175.0</v>
      </c>
      <c r="O389" s="7">
        <f t="shared" ref="O389:P389" si="969">IF(M389&lt;0,1-(100/M389), 1+(M389/100))</f>
        <v>1.444444444</v>
      </c>
      <c r="P389" s="7">
        <f t="shared" si="969"/>
        <v>2.75</v>
      </c>
      <c r="R389" s="8">
        <f t="shared" ref="R389:S389" si="970">IF(((O389-J389)/J389)&gt;0,((O389-J389)/J389),0)</f>
        <v>0</v>
      </c>
      <c r="S389" s="8">
        <f t="shared" si="970"/>
        <v>0</v>
      </c>
      <c r="U389" s="8"/>
      <c r="AC389" s="20">
        <f t="shared" si="968"/>
        <v>0.4968244299</v>
      </c>
    </row>
    <row r="390">
      <c r="A390" s="5">
        <v>45544.0</v>
      </c>
      <c r="B390" s="1" t="s">
        <v>43</v>
      </c>
      <c r="C390" s="1" t="s">
        <v>51</v>
      </c>
      <c r="E390" s="1">
        <v>5.38</v>
      </c>
      <c r="G390" s="1">
        <v>5.26</v>
      </c>
      <c r="J390" s="6">
        <f t="shared" si="952"/>
        <v>1.977695167</v>
      </c>
      <c r="K390" s="7">
        <f t="shared" si="953"/>
        <v>2.022813688</v>
      </c>
      <c r="M390" s="1">
        <v>-180.0</v>
      </c>
      <c r="N390" s="1">
        <v>150.0</v>
      </c>
      <c r="O390" s="7">
        <f t="shared" ref="O390:P390" si="971">IF(M390&lt;0,1-(100/M390), 1+(M390/100))</f>
        <v>1.555555556</v>
      </c>
      <c r="P390" s="7">
        <f t="shared" si="971"/>
        <v>2.5</v>
      </c>
      <c r="R390" s="8">
        <f t="shared" ref="R390:S390" si="972">IF(((O390-J390)/J390)&gt;0,((O390-J390)/J390),0)</f>
        <v>0</v>
      </c>
      <c r="S390" s="8">
        <f t="shared" si="972"/>
        <v>0.2359022556</v>
      </c>
      <c r="U390" s="8">
        <f>IFS(R390&gt;0.1,O390,S390&gt;0.1,P390)</f>
        <v>2.5</v>
      </c>
      <c r="V390" s="4" t="str">
        <f>IFS(R390&gt;0.1, B390,S390&gt;0.1, C390)</f>
        <v>Cubs</v>
      </c>
      <c r="AC390" s="20">
        <f t="shared" si="968"/>
        <v>0.4196681245</v>
      </c>
    </row>
    <row r="391">
      <c r="AC391" s="20">
        <f t="shared" si="968"/>
        <v>0.3006012024</v>
      </c>
    </row>
    <row r="392">
      <c r="A392" s="5">
        <v>45545.0</v>
      </c>
      <c r="B392" s="1" t="s">
        <v>22</v>
      </c>
      <c r="C392" s="1" t="s">
        <v>48</v>
      </c>
      <c r="E392" s="1">
        <v>7.01</v>
      </c>
      <c r="G392" s="1">
        <v>3.97</v>
      </c>
      <c r="AC392" s="20"/>
    </row>
    <row r="393">
      <c r="A393" s="5">
        <v>45545.0</v>
      </c>
      <c r="B393" s="1" t="s">
        <v>26</v>
      </c>
      <c r="C393" s="1" t="s">
        <v>37</v>
      </c>
      <c r="E393" s="1">
        <v>4.12</v>
      </c>
      <c r="G393" s="1">
        <v>2.13</v>
      </c>
      <c r="AC393" s="20">
        <f t="shared" ref="AC393:AC400" si="973">(MIN(E346,F346)/MAX(E346,F346) + MIN(G346,H346)/MAX(G346,H346))/2</f>
        <v>0.8330311977</v>
      </c>
    </row>
    <row r="394">
      <c r="A394" s="5">
        <v>45545.0</v>
      </c>
      <c r="B394" s="1" t="s">
        <v>50</v>
      </c>
      <c r="C394" s="1" t="s">
        <v>29</v>
      </c>
      <c r="E394" s="1">
        <v>5.61</v>
      </c>
      <c r="G394" s="1">
        <v>4.05</v>
      </c>
      <c r="AC394" s="20">
        <f t="shared" si="973"/>
        <v>0.5592005242</v>
      </c>
    </row>
    <row r="395">
      <c r="A395" s="5">
        <v>45545.0</v>
      </c>
      <c r="B395" s="1" t="s">
        <v>46</v>
      </c>
      <c r="C395" s="1" t="s">
        <v>20</v>
      </c>
      <c r="E395" s="1">
        <v>3.74</v>
      </c>
      <c r="G395" s="1">
        <v>3.31</v>
      </c>
      <c r="AC395" s="20">
        <f t="shared" si="973"/>
        <v>0.2118644068</v>
      </c>
    </row>
    <row r="396">
      <c r="A396" s="5">
        <v>45545.0</v>
      </c>
      <c r="B396" s="1" t="s">
        <v>36</v>
      </c>
      <c r="C396" s="1" t="s">
        <v>41</v>
      </c>
      <c r="E396" s="1">
        <v>5.36</v>
      </c>
      <c r="G396" s="1">
        <v>3.88</v>
      </c>
      <c r="AC396" s="20">
        <f t="shared" si="973"/>
        <v>0.4979826167</v>
      </c>
    </row>
    <row r="397">
      <c r="A397" s="5">
        <v>45545.0</v>
      </c>
      <c r="B397" s="1" t="s">
        <v>38</v>
      </c>
      <c r="C397" s="1" t="s">
        <v>35</v>
      </c>
      <c r="E397" s="1">
        <v>5.17</v>
      </c>
      <c r="G397" s="1">
        <v>3.73</v>
      </c>
      <c r="AC397" s="20">
        <f t="shared" si="973"/>
        <v>0.5683527132</v>
      </c>
    </row>
    <row r="398">
      <c r="A398" s="5">
        <v>45545.0</v>
      </c>
      <c r="B398" s="1" t="s">
        <v>47</v>
      </c>
      <c r="C398" s="1" t="s">
        <v>28</v>
      </c>
      <c r="E398" s="1">
        <v>4.31</v>
      </c>
      <c r="G398" s="1">
        <v>3.17</v>
      </c>
      <c r="AC398" s="20">
        <f t="shared" si="973"/>
        <v>0.674</v>
      </c>
    </row>
    <row r="399">
      <c r="A399" s="5">
        <v>45545.0</v>
      </c>
      <c r="B399" s="1" t="s">
        <v>25</v>
      </c>
      <c r="C399" s="1" t="s">
        <v>34</v>
      </c>
      <c r="E399" s="1">
        <v>4.12</v>
      </c>
      <c r="G399" s="1">
        <v>3.67</v>
      </c>
      <c r="AC399" s="20">
        <f t="shared" si="973"/>
        <v>0.4398607652</v>
      </c>
    </row>
    <row r="400">
      <c r="A400" s="5">
        <v>45545.0</v>
      </c>
      <c r="B400" s="1" t="s">
        <v>49</v>
      </c>
      <c r="C400" s="1" t="s">
        <v>40</v>
      </c>
      <c r="E400" s="1">
        <v>4.97</v>
      </c>
      <c r="G400" s="1">
        <v>3.47</v>
      </c>
      <c r="AC400" s="20">
        <f t="shared" si="973"/>
        <v>0.6953115265</v>
      </c>
    </row>
    <row r="401">
      <c r="A401" s="5">
        <v>45545.0</v>
      </c>
      <c r="B401" s="1" t="s">
        <v>23</v>
      </c>
      <c r="C401" s="1" t="s">
        <v>21</v>
      </c>
      <c r="E401" s="1">
        <v>4.94</v>
      </c>
      <c r="G401" s="1">
        <v>3.37</v>
      </c>
      <c r="AC401" s="20"/>
    </row>
    <row r="402">
      <c r="A402" s="5">
        <v>45545.0</v>
      </c>
      <c r="B402" s="1" t="s">
        <v>30</v>
      </c>
      <c r="C402" s="1" t="s">
        <v>31</v>
      </c>
      <c r="E402" s="1">
        <v>6.3</v>
      </c>
      <c r="G402" s="1">
        <v>3.71</v>
      </c>
      <c r="AC402" s="20"/>
    </row>
    <row r="403">
      <c r="A403" s="5">
        <v>45545.0</v>
      </c>
      <c r="B403" s="1" t="s">
        <v>33</v>
      </c>
      <c r="C403" s="1" t="s">
        <v>45</v>
      </c>
      <c r="E403" s="1">
        <v>4.77</v>
      </c>
      <c r="G403" s="1">
        <v>4.74</v>
      </c>
      <c r="AC403" s="20"/>
    </row>
    <row r="404">
      <c r="A404" s="5">
        <v>45545.0</v>
      </c>
      <c r="B404" s="1" t="s">
        <v>42</v>
      </c>
      <c r="C404" s="1" t="s">
        <v>39</v>
      </c>
      <c r="E404" s="1">
        <v>6.35</v>
      </c>
      <c r="G404" s="1">
        <v>3.28</v>
      </c>
      <c r="AC404" s="20"/>
    </row>
    <row r="405">
      <c r="A405" s="5">
        <v>45545.0</v>
      </c>
      <c r="B405" s="1" t="s">
        <v>44</v>
      </c>
      <c r="C405" s="1" t="s">
        <v>52</v>
      </c>
      <c r="E405" s="1">
        <v>4.09</v>
      </c>
      <c r="G405" s="1">
        <v>3.71</v>
      </c>
      <c r="AC405" s="20"/>
    </row>
    <row r="406">
      <c r="A406" s="5">
        <v>45545.0</v>
      </c>
      <c r="B406" s="1" t="s">
        <v>43</v>
      </c>
      <c r="C406" s="1" t="s">
        <v>51</v>
      </c>
      <c r="AC406" s="20"/>
    </row>
    <row r="407">
      <c r="AC407" s="20"/>
    </row>
  </sheetData>
  <dataValidations>
    <dataValidation type="list" allowBlank="1" showErrorMessage="1" sqref="W4:W8 W12 W15:W17 W19:W20 W25:W26 W28:W30 W33:W35 W37 W39:W42 W46:W49 W51:W53 W55:W57 W59:W61 W63:W68 W70:W72 W74:W75 W78:W79 W81:W86 W88 W90:W91 W94:W99 W101 W105 W108 W110:W112 W115:W116 W118:W121 W123:W124 W126:W127 W129 W131 W134 W139:W140 W144:W146 W148 W153:W154 W156 W158:W159 W166 W173:W174 W178 W180 W182 W184 W186 W188 W194:W195 W197 W202:W203 W205:W206 W208 W210:W211 W213 W218:W220 W222:W227 W232 W234 W237 W241 W248 W250 W258:W259 W261 W265 W269 W271 W276 W280:W281 W283:W284 W287 W291:W294 W300 W302 W304:W305 W309 W312 W314:W317 W321 W324 W326 W329 W332 W335:W337 W340 W342 W346:W347 W349:W350 W353 W355 W357:W358 W360:W363 W366 W368:W369 W373:W375 W377">
      <formula1>"Yes,No"</formula1>
    </dataValidation>
  </dataValidations>
  <drawing r:id="rId1"/>
</worksheet>
</file>