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1" l="1"/>
  <c r="L98" i="1"/>
  <c r="L99" i="1"/>
  <c r="L100" i="1"/>
  <c r="L101" i="1"/>
  <c r="L102" i="1"/>
  <c r="L103" i="1"/>
  <c r="L104" i="1"/>
  <c r="L105" i="1"/>
  <c r="L110" i="1"/>
  <c r="L111" i="1"/>
  <c r="L112" i="1"/>
  <c r="L113" i="1"/>
  <c r="L114" i="1"/>
  <c r="L115" i="1"/>
  <c r="L116" i="1"/>
  <c r="L117" i="1"/>
  <c r="L118" i="1"/>
  <c r="F109" i="1"/>
  <c r="K118" i="1"/>
  <c r="H118" i="1"/>
  <c r="G118" i="1"/>
  <c r="F118" i="1"/>
  <c r="K117" i="1"/>
  <c r="H117" i="1"/>
  <c r="G117" i="1"/>
  <c r="F117" i="1"/>
  <c r="K116" i="1"/>
  <c r="H116" i="1"/>
  <c r="G116" i="1"/>
  <c r="F116" i="1"/>
  <c r="K115" i="1"/>
  <c r="H115" i="1"/>
  <c r="G115" i="1"/>
  <c r="F115" i="1"/>
  <c r="K114" i="1"/>
  <c r="H114" i="1"/>
  <c r="G114" i="1"/>
  <c r="F114" i="1"/>
  <c r="K113" i="1"/>
  <c r="H113" i="1"/>
  <c r="G113" i="1"/>
  <c r="F113" i="1"/>
  <c r="K112" i="1"/>
  <c r="H112" i="1"/>
  <c r="G112" i="1"/>
  <c r="F112" i="1"/>
  <c r="K111" i="1"/>
  <c r="H111" i="1"/>
  <c r="G111" i="1"/>
  <c r="F111" i="1"/>
  <c r="K110" i="1"/>
  <c r="H110" i="1"/>
  <c r="G110" i="1"/>
  <c r="F110" i="1"/>
  <c r="K109" i="1"/>
  <c r="H109" i="1"/>
  <c r="G109" i="1"/>
  <c r="L96" i="1"/>
  <c r="K97" i="1"/>
  <c r="K98" i="1"/>
  <c r="K99" i="1"/>
  <c r="K100" i="1"/>
  <c r="K101" i="1"/>
  <c r="K102" i="1"/>
  <c r="K103" i="1"/>
  <c r="K104" i="1"/>
  <c r="K105" i="1"/>
  <c r="K96" i="1"/>
  <c r="H97" i="1"/>
  <c r="H98" i="1"/>
  <c r="H99" i="1"/>
  <c r="H100" i="1"/>
  <c r="H101" i="1"/>
  <c r="H102" i="1"/>
  <c r="H103" i="1"/>
  <c r="H104" i="1"/>
  <c r="H105" i="1"/>
  <c r="H96" i="1"/>
  <c r="G97" i="1"/>
  <c r="G98" i="1"/>
  <c r="G99" i="1"/>
  <c r="G100" i="1"/>
  <c r="G101" i="1"/>
  <c r="G102" i="1"/>
  <c r="G103" i="1"/>
  <c r="G104" i="1"/>
  <c r="G105" i="1"/>
  <c r="G96" i="1"/>
  <c r="F96" i="1"/>
  <c r="F97" i="1"/>
  <c r="F98" i="1"/>
  <c r="F99" i="1"/>
  <c r="F100" i="1"/>
  <c r="F101" i="1"/>
  <c r="F102" i="1"/>
  <c r="F103" i="1"/>
  <c r="F104" i="1"/>
  <c r="F105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25" i="1"/>
  <c r="H26" i="1"/>
  <c r="H27" i="1"/>
  <c r="H28" i="1"/>
  <c r="H29" i="1"/>
  <c r="H30" i="1"/>
  <c r="I30" i="1"/>
  <c r="H31" i="1"/>
  <c r="H32" i="1"/>
  <c r="H33" i="1"/>
  <c r="H34" i="1"/>
  <c r="H35" i="1"/>
  <c r="H36" i="1"/>
  <c r="H37" i="1"/>
  <c r="I37" i="1"/>
  <c r="H38" i="1"/>
  <c r="I38" i="1"/>
  <c r="H39" i="1"/>
  <c r="H40" i="1"/>
  <c r="H41" i="1"/>
  <c r="H42" i="1"/>
  <c r="H43" i="1"/>
  <c r="H44" i="1"/>
  <c r="H45" i="1"/>
  <c r="I45" i="1"/>
  <c r="J45" i="1" s="1"/>
  <c r="H46" i="1"/>
  <c r="H47" i="1"/>
  <c r="H48" i="1"/>
  <c r="H49" i="1"/>
  <c r="H50" i="1"/>
  <c r="H51" i="1"/>
  <c r="H52" i="1"/>
  <c r="I52" i="1"/>
  <c r="J52" i="1" s="1"/>
  <c r="H53" i="1"/>
  <c r="H54" i="1"/>
  <c r="H55" i="1"/>
  <c r="H56" i="1"/>
  <c r="H57" i="1"/>
  <c r="H58" i="1"/>
  <c r="H59" i="1"/>
  <c r="I59" i="1"/>
  <c r="J59" i="1" s="1"/>
  <c r="H60" i="1"/>
  <c r="H61" i="1"/>
  <c r="H62" i="1"/>
  <c r="H63" i="1"/>
  <c r="H64" i="1"/>
  <c r="H65" i="1"/>
  <c r="H66" i="1"/>
  <c r="I66" i="1"/>
  <c r="J66" i="1" s="1"/>
  <c r="H67" i="1"/>
  <c r="H68" i="1"/>
  <c r="H69" i="1"/>
  <c r="H70" i="1"/>
  <c r="H71" i="1"/>
  <c r="H72" i="1"/>
  <c r="H73" i="1"/>
  <c r="I73" i="1"/>
  <c r="H74" i="1"/>
  <c r="H75" i="1"/>
  <c r="H76" i="1"/>
  <c r="H77" i="1"/>
  <c r="H78" i="1"/>
  <c r="H79" i="1"/>
  <c r="H80" i="1"/>
  <c r="I80" i="1"/>
  <c r="J80" i="1" s="1"/>
  <c r="H81" i="1"/>
  <c r="H82" i="1"/>
  <c r="H83" i="1"/>
  <c r="I83" i="1"/>
  <c r="H84" i="1"/>
  <c r="I84" i="1"/>
  <c r="H85" i="1"/>
  <c r="H86" i="1"/>
  <c r="H87" i="1"/>
  <c r="H88" i="1"/>
  <c r="H89" i="1"/>
  <c r="H90" i="1"/>
  <c r="H91" i="1"/>
  <c r="H92" i="1"/>
  <c r="T21" i="1"/>
  <c r="T65" i="1"/>
  <c r="T80" i="1"/>
  <c r="I3" i="1"/>
  <c r="H3" i="1"/>
  <c r="AO4" i="1"/>
  <c r="AP4" i="1"/>
  <c r="AS4" i="1"/>
  <c r="AT4" i="1"/>
  <c r="AO5" i="1"/>
  <c r="AP5" i="1"/>
  <c r="AS5" i="1"/>
  <c r="AO6" i="1"/>
  <c r="AP6" i="1"/>
  <c r="AT6" i="1" s="1"/>
  <c r="AS6" i="1"/>
  <c r="AO7" i="1"/>
  <c r="AP7" i="1"/>
  <c r="AS7" i="1"/>
  <c r="AO8" i="1"/>
  <c r="AP8" i="1"/>
  <c r="AS8" i="1"/>
  <c r="AT8" i="1"/>
  <c r="AO9" i="1"/>
  <c r="AT9" i="1" s="1"/>
  <c r="AP9" i="1"/>
  <c r="AS9" i="1"/>
  <c r="AO10" i="1"/>
  <c r="AT10" i="1" s="1"/>
  <c r="AP10" i="1"/>
  <c r="AS10" i="1"/>
  <c r="AO11" i="1"/>
  <c r="AP11" i="1"/>
  <c r="AT11" i="1" s="1"/>
  <c r="AS11" i="1"/>
  <c r="AO12" i="1"/>
  <c r="AP12" i="1"/>
  <c r="AS12" i="1"/>
  <c r="AO13" i="1"/>
  <c r="AP13" i="1"/>
  <c r="AT13" i="1" s="1"/>
  <c r="AS13" i="1"/>
  <c r="AO14" i="1"/>
  <c r="AP14" i="1"/>
  <c r="AT14" i="1" s="1"/>
  <c r="AS14" i="1"/>
  <c r="AO15" i="1"/>
  <c r="AP15" i="1"/>
  <c r="AS15" i="1"/>
  <c r="AO16" i="1"/>
  <c r="AT16" i="1" s="1"/>
  <c r="AP16" i="1"/>
  <c r="AS16" i="1"/>
  <c r="AO17" i="1"/>
  <c r="AP17" i="1"/>
  <c r="AS17" i="1"/>
  <c r="AT17" i="1"/>
  <c r="AO18" i="1"/>
  <c r="AP18" i="1"/>
  <c r="AS18" i="1"/>
  <c r="AO19" i="1"/>
  <c r="AP19" i="1"/>
  <c r="AS19" i="1"/>
  <c r="AT19" i="1"/>
  <c r="AO20" i="1"/>
  <c r="AP20" i="1"/>
  <c r="AT20" i="1" s="1"/>
  <c r="AS20" i="1"/>
  <c r="AO21" i="1"/>
  <c r="AP21" i="1"/>
  <c r="AS21" i="1"/>
  <c r="AO22" i="1"/>
  <c r="AP22" i="1"/>
  <c r="AT22" i="1" s="1"/>
  <c r="AS22" i="1"/>
  <c r="AO23" i="1"/>
  <c r="AT23" i="1" s="1"/>
  <c r="AP23" i="1"/>
  <c r="AS23" i="1"/>
  <c r="AO24" i="1"/>
  <c r="AP24" i="1"/>
  <c r="AS24" i="1"/>
  <c r="AO25" i="1"/>
  <c r="AP25" i="1"/>
  <c r="AS25" i="1"/>
  <c r="AT25" i="1"/>
  <c r="AO26" i="1"/>
  <c r="AP26" i="1"/>
  <c r="AS26" i="1"/>
  <c r="AO27" i="1"/>
  <c r="AP27" i="1"/>
  <c r="AS27" i="1"/>
  <c r="AT27" i="1"/>
  <c r="AO28" i="1"/>
  <c r="AP28" i="1"/>
  <c r="AT28" i="1" s="1"/>
  <c r="AS28" i="1"/>
  <c r="AO29" i="1"/>
  <c r="AP29" i="1"/>
  <c r="AT29" i="1" s="1"/>
  <c r="AS29" i="1"/>
  <c r="AO30" i="1"/>
  <c r="AP30" i="1"/>
  <c r="AT30" i="1" s="1"/>
  <c r="AS30" i="1"/>
  <c r="AO31" i="1"/>
  <c r="AP31" i="1"/>
  <c r="AS31" i="1"/>
  <c r="AO32" i="1"/>
  <c r="AP32" i="1"/>
  <c r="AT32" i="1" s="1"/>
  <c r="AS32" i="1"/>
  <c r="AO33" i="1"/>
  <c r="AT33" i="1" s="1"/>
  <c r="AP33" i="1"/>
  <c r="AS33" i="1"/>
  <c r="AO34" i="1"/>
  <c r="AP34" i="1"/>
  <c r="AS34" i="1"/>
  <c r="AO35" i="1"/>
  <c r="AP35" i="1"/>
  <c r="AS35" i="1"/>
  <c r="AT35" i="1"/>
  <c r="AO36" i="1"/>
  <c r="AP36" i="1"/>
  <c r="AS36" i="1"/>
  <c r="AT36" i="1"/>
  <c r="AO37" i="1"/>
  <c r="AT37" i="1" s="1"/>
  <c r="AP37" i="1"/>
  <c r="AS37" i="1"/>
  <c r="AO38" i="1"/>
  <c r="AP38" i="1"/>
  <c r="AT38" i="1" s="1"/>
  <c r="AS38" i="1"/>
  <c r="AO39" i="1"/>
  <c r="AP39" i="1"/>
  <c r="AS39" i="1"/>
  <c r="AO40" i="1"/>
  <c r="AP40" i="1"/>
  <c r="AS40" i="1"/>
  <c r="AT40" i="1"/>
  <c r="AO41" i="1"/>
  <c r="AT41" i="1" s="1"/>
  <c r="AP41" i="1"/>
  <c r="AS41" i="1"/>
  <c r="AO42" i="1"/>
  <c r="AT42" i="1" s="1"/>
  <c r="AP42" i="1"/>
  <c r="AS42" i="1"/>
  <c r="AO43" i="1"/>
  <c r="AP43" i="1"/>
  <c r="AS43" i="1"/>
  <c r="AT43" i="1"/>
  <c r="AO44" i="1"/>
  <c r="AP44" i="1"/>
  <c r="AT44" i="1" s="1"/>
  <c r="AS44" i="1"/>
  <c r="AO45" i="1"/>
  <c r="AT45" i="1" s="1"/>
  <c r="AP45" i="1"/>
  <c r="AS45" i="1"/>
  <c r="AO46" i="1"/>
  <c r="AP46" i="1"/>
  <c r="AS46" i="1"/>
  <c r="AT46" i="1"/>
  <c r="AO47" i="1"/>
  <c r="AT47" i="1" s="1"/>
  <c r="AP47" i="1"/>
  <c r="AS47" i="1"/>
  <c r="AO48" i="1"/>
  <c r="AP48" i="1"/>
  <c r="AS48" i="1"/>
  <c r="AT48" i="1"/>
  <c r="AO49" i="1"/>
  <c r="AP49" i="1"/>
  <c r="AS49" i="1"/>
  <c r="AO50" i="1"/>
  <c r="AT50" i="1" s="1"/>
  <c r="AP50" i="1"/>
  <c r="AS50" i="1"/>
  <c r="AO51" i="1"/>
  <c r="AT51" i="1" s="1"/>
  <c r="AP51" i="1"/>
  <c r="AS51" i="1"/>
  <c r="AO52" i="1"/>
  <c r="AT52" i="1" s="1"/>
  <c r="AP52" i="1"/>
  <c r="AS52" i="1"/>
  <c r="AO53" i="1"/>
  <c r="AT53" i="1" s="1"/>
  <c r="AP53" i="1"/>
  <c r="AS53" i="1"/>
  <c r="AO54" i="1"/>
  <c r="AP54" i="1"/>
  <c r="AS54" i="1"/>
  <c r="AT54" i="1"/>
  <c r="AO55" i="1"/>
  <c r="AP55" i="1"/>
  <c r="AS55" i="1"/>
  <c r="AO56" i="1"/>
  <c r="AP56" i="1"/>
  <c r="AS56" i="1"/>
  <c r="AT56" i="1"/>
  <c r="AO57" i="1"/>
  <c r="AT57" i="1" s="1"/>
  <c r="AP57" i="1"/>
  <c r="AS57" i="1"/>
  <c r="AO58" i="1"/>
  <c r="AT58" i="1" s="1"/>
  <c r="AP58" i="1"/>
  <c r="AS58" i="1"/>
  <c r="AO59" i="1"/>
  <c r="AT59" i="1" s="1"/>
  <c r="AP59" i="1"/>
  <c r="AS59" i="1"/>
  <c r="AO60" i="1"/>
  <c r="AP60" i="1"/>
  <c r="AS60" i="1"/>
  <c r="AO61" i="1"/>
  <c r="AT61" i="1" s="1"/>
  <c r="AP61" i="1"/>
  <c r="AS61" i="1"/>
  <c r="AO62" i="1"/>
  <c r="AP62" i="1"/>
  <c r="AT62" i="1" s="1"/>
  <c r="AS62" i="1"/>
  <c r="AO63" i="1"/>
  <c r="AP63" i="1"/>
  <c r="AS63" i="1"/>
  <c r="AO64" i="1"/>
  <c r="AP64" i="1"/>
  <c r="AS64" i="1"/>
  <c r="AT64" i="1"/>
  <c r="AO65" i="1"/>
  <c r="AP65" i="1"/>
  <c r="AS65" i="1"/>
  <c r="AT65" i="1"/>
  <c r="AU65" i="1" s="1"/>
  <c r="AO66" i="1"/>
  <c r="AT66" i="1" s="1"/>
  <c r="AP66" i="1"/>
  <c r="AS66" i="1"/>
  <c r="AO67" i="1"/>
  <c r="AP67" i="1"/>
  <c r="AT67" i="1" s="1"/>
  <c r="AS67" i="1"/>
  <c r="AO68" i="1"/>
  <c r="AP68" i="1"/>
  <c r="AT68" i="1" s="1"/>
  <c r="AS68" i="1"/>
  <c r="AO69" i="1"/>
  <c r="AT69" i="1" s="1"/>
  <c r="AP69" i="1"/>
  <c r="AS69" i="1"/>
  <c r="AO70" i="1"/>
  <c r="AP70" i="1"/>
  <c r="AS70" i="1"/>
  <c r="AT70" i="1"/>
  <c r="AO71" i="1"/>
  <c r="AT71" i="1" s="1"/>
  <c r="AP71" i="1"/>
  <c r="AS71" i="1"/>
  <c r="AO72" i="1"/>
  <c r="AP72" i="1"/>
  <c r="AS72" i="1"/>
  <c r="AT72" i="1"/>
  <c r="AO73" i="1"/>
  <c r="AP73" i="1"/>
  <c r="AS73" i="1"/>
  <c r="AO74" i="1"/>
  <c r="AT74" i="1" s="1"/>
  <c r="AP74" i="1"/>
  <c r="AS74" i="1"/>
  <c r="AO75" i="1"/>
  <c r="AP75" i="1"/>
  <c r="AS75" i="1"/>
  <c r="AT75" i="1"/>
  <c r="AO76" i="1"/>
  <c r="AT76" i="1" s="1"/>
  <c r="AP76" i="1"/>
  <c r="AS76" i="1"/>
  <c r="AO77" i="1"/>
  <c r="AP77" i="1"/>
  <c r="AS77" i="1"/>
  <c r="AO78" i="1"/>
  <c r="AP78" i="1"/>
  <c r="AT78" i="1" s="1"/>
  <c r="AS78" i="1"/>
  <c r="AO79" i="1"/>
  <c r="AT79" i="1" s="1"/>
  <c r="AP79" i="1"/>
  <c r="AS79" i="1"/>
  <c r="AO80" i="1"/>
  <c r="AP80" i="1"/>
  <c r="AS80" i="1"/>
  <c r="AT80" i="1"/>
  <c r="AO81" i="1"/>
  <c r="AT81" i="1" s="1"/>
  <c r="AP81" i="1"/>
  <c r="AS81" i="1"/>
  <c r="AO82" i="1"/>
  <c r="AT82" i="1" s="1"/>
  <c r="AP82" i="1"/>
  <c r="AS82" i="1"/>
  <c r="AO83" i="1"/>
  <c r="AT83" i="1" s="1"/>
  <c r="AP83" i="1"/>
  <c r="AS83" i="1"/>
  <c r="AO84" i="1"/>
  <c r="AT84" i="1" s="1"/>
  <c r="AP84" i="1"/>
  <c r="AS84" i="1"/>
  <c r="AO85" i="1"/>
  <c r="AP85" i="1"/>
  <c r="AS85" i="1"/>
  <c r="AO86" i="1"/>
  <c r="AP86" i="1"/>
  <c r="AT86" i="1" s="1"/>
  <c r="AS86" i="1"/>
  <c r="AO87" i="1"/>
  <c r="AT87" i="1" s="1"/>
  <c r="AP87" i="1"/>
  <c r="AS87" i="1"/>
  <c r="AO88" i="1"/>
  <c r="AP88" i="1"/>
  <c r="AS88" i="1"/>
  <c r="AT88" i="1"/>
  <c r="AO89" i="1"/>
  <c r="AP89" i="1"/>
  <c r="AS89" i="1"/>
  <c r="AO90" i="1"/>
  <c r="AT90" i="1" s="1"/>
  <c r="AP90" i="1"/>
  <c r="AS90" i="1"/>
  <c r="AO91" i="1"/>
  <c r="AP91" i="1"/>
  <c r="AS91" i="1"/>
  <c r="AT91" i="1"/>
  <c r="AO92" i="1"/>
  <c r="AP92" i="1"/>
  <c r="AS92" i="1"/>
  <c r="AT92" i="1"/>
  <c r="AG3" i="1"/>
  <c r="AS3" i="1"/>
  <c r="AP3" i="1"/>
  <c r="AT3" i="1" s="1"/>
  <c r="AO3" i="1"/>
  <c r="AB4" i="1"/>
  <c r="AC4" i="1"/>
  <c r="AF4" i="1"/>
  <c r="AB5" i="1"/>
  <c r="AC5" i="1"/>
  <c r="AF5" i="1"/>
  <c r="AB6" i="1"/>
  <c r="AC6" i="1"/>
  <c r="AF6" i="1"/>
  <c r="AG6" i="1"/>
  <c r="AB7" i="1"/>
  <c r="AC7" i="1"/>
  <c r="AF7" i="1"/>
  <c r="AB8" i="1"/>
  <c r="AC8" i="1"/>
  <c r="AF8" i="1"/>
  <c r="AG8" i="1"/>
  <c r="AB9" i="1"/>
  <c r="AG9" i="1" s="1"/>
  <c r="AC9" i="1"/>
  <c r="AF9" i="1"/>
  <c r="AB10" i="1"/>
  <c r="AG10" i="1" s="1"/>
  <c r="AC10" i="1"/>
  <c r="AF10" i="1"/>
  <c r="AB11" i="1"/>
  <c r="AC11" i="1"/>
  <c r="AF11" i="1"/>
  <c r="AG11" i="1"/>
  <c r="AB12" i="1"/>
  <c r="AG12" i="1" s="1"/>
  <c r="AC12" i="1"/>
  <c r="AF12" i="1"/>
  <c r="AB13" i="1"/>
  <c r="AC13" i="1"/>
  <c r="AF13" i="1"/>
  <c r="AB14" i="1"/>
  <c r="AC14" i="1"/>
  <c r="AF14" i="1"/>
  <c r="AG14" i="1"/>
  <c r="AH14" i="1"/>
  <c r="AB15" i="1"/>
  <c r="AG15" i="1" s="1"/>
  <c r="AC15" i="1"/>
  <c r="AF15" i="1"/>
  <c r="AB16" i="1"/>
  <c r="AC16" i="1"/>
  <c r="AF16" i="1"/>
  <c r="AG16" i="1"/>
  <c r="AB17" i="1"/>
  <c r="AG17" i="1" s="1"/>
  <c r="AH17" i="1" s="1"/>
  <c r="AC17" i="1"/>
  <c r="AF17" i="1"/>
  <c r="AB18" i="1"/>
  <c r="AC18" i="1"/>
  <c r="AF18" i="1"/>
  <c r="AB19" i="1"/>
  <c r="AG19" i="1" s="1"/>
  <c r="AC19" i="1"/>
  <c r="AF19" i="1"/>
  <c r="AB20" i="1"/>
  <c r="AG20" i="1" s="1"/>
  <c r="AC20" i="1"/>
  <c r="AF20" i="1"/>
  <c r="AB21" i="1"/>
  <c r="AC21" i="1"/>
  <c r="AG21" i="1" s="1"/>
  <c r="AF21" i="1"/>
  <c r="AB22" i="1"/>
  <c r="AC22" i="1"/>
  <c r="AF22" i="1"/>
  <c r="AB23" i="1"/>
  <c r="AG23" i="1" s="1"/>
  <c r="AC23" i="1"/>
  <c r="AF23" i="1"/>
  <c r="AB24" i="1"/>
  <c r="AC24" i="1"/>
  <c r="AG24" i="1" s="1"/>
  <c r="AF24" i="1"/>
  <c r="AB25" i="1"/>
  <c r="AC25" i="1"/>
  <c r="AF25" i="1"/>
  <c r="AG25" i="1"/>
  <c r="AB26" i="1"/>
  <c r="AC26" i="1"/>
  <c r="AF26" i="1"/>
  <c r="AB27" i="1"/>
  <c r="AC27" i="1"/>
  <c r="AF27" i="1"/>
  <c r="AG27" i="1"/>
  <c r="AB28" i="1"/>
  <c r="AG28" i="1" s="1"/>
  <c r="AC28" i="1"/>
  <c r="AF28" i="1"/>
  <c r="AB29" i="1"/>
  <c r="AC29" i="1"/>
  <c r="AF29" i="1"/>
  <c r="AB30" i="1"/>
  <c r="AC30" i="1"/>
  <c r="AF30" i="1"/>
  <c r="AG30" i="1"/>
  <c r="AH30" i="1" s="1"/>
  <c r="AB31" i="1"/>
  <c r="AC31" i="1"/>
  <c r="AF31" i="1"/>
  <c r="AB32" i="1"/>
  <c r="AC32" i="1"/>
  <c r="AF32" i="1"/>
  <c r="AG32" i="1"/>
  <c r="AB33" i="1"/>
  <c r="AG33" i="1" s="1"/>
  <c r="AH33" i="1" s="1"/>
  <c r="AC33" i="1"/>
  <c r="AF33" i="1"/>
  <c r="AB34" i="1"/>
  <c r="AC34" i="1"/>
  <c r="AF34" i="1"/>
  <c r="AB35" i="1"/>
  <c r="AC35" i="1"/>
  <c r="AG35" i="1" s="1"/>
  <c r="AF35" i="1"/>
  <c r="AB36" i="1"/>
  <c r="AG36" i="1" s="1"/>
  <c r="AC36" i="1"/>
  <c r="AF36" i="1"/>
  <c r="AB37" i="1"/>
  <c r="AC37" i="1"/>
  <c r="AG37" i="1" s="1"/>
  <c r="AF37" i="1"/>
  <c r="AB38" i="1"/>
  <c r="AC38" i="1"/>
  <c r="AG38" i="1" s="1"/>
  <c r="AF38" i="1"/>
  <c r="AB39" i="1"/>
  <c r="AG39" i="1" s="1"/>
  <c r="AC39" i="1"/>
  <c r="AF39" i="1"/>
  <c r="AB40" i="1"/>
  <c r="AC40" i="1"/>
  <c r="AF40" i="1"/>
  <c r="AG40" i="1"/>
  <c r="AB41" i="1"/>
  <c r="AC41" i="1"/>
  <c r="AF41" i="1"/>
  <c r="AG41" i="1"/>
  <c r="AB42" i="1"/>
  <c r="AG42" i="1" s="1"/>
  <c r="AC42" i="1"/>
  <c r="AF42" i="1"/>
  <c r="AB43" i="1"/>
  <c r="AC43" i="1"/>
  <c r="AF43" i="1"/>
  <c r="AG43" i="1"/>
  <c r="AB44" i="1"/>
  <c r="AG44" i="1" s="1"/>
  <c r="AC44" i="1"/>
  <c r="AF44" i="1"/>
  <c r="AB45" i="1"/>
  <c r="AC45" i="1"/>
  <c r="AG45" i="1" s="1"/>
  <c r="AF45" i="1"/>
  <c r="AB46" i="1"/>
  <c r="AC46" i="1"/>
  <c r="AF46" i="1"/>
  <c r="AG46" i="1"/>
  <c r="AB47" i="1"/>
  <c r="AG47" i="1" s="1"/>
  <c r="AC47" i="1"/>
  <c r="AF47" i="1"/>
  <c r="AB48" i="1"/>
  <c r="AC48" i="1"/>
  <c r="AF48" i="1"/>
  <c r="AG48" i="1"/>
  <c r="AB49" i="1"/>
  <c r="AC49" i="1"/>
  <c r="AF49" i="1"/>
  <c r="AG49" i="1"/>
  <c r="AB50" i="1"/>
  <c r="AG50" i="1" s="1"/>
  <c r="AC50" i="1"/>
  <c r="AF50" i="1"/>
  <c r="AB51" i="1"/>
  <c r="AG51" i="1" s="1"/>
  <c r="AH51" i="1" s="1"/>
  <c r="AC51" i="1"/>
  <c r="AF51" i="1"/>
  <c r="AB52" i="1"/>
  <c r="AG52" i="1" s="1"/>
  <c r="AC52" i="1"/>
  <c r="AF52" i="1"/>
  <c r="AB53" i="1"/>
  <c r="AC53" i="1"/>
  <c r="AG53" i="1" s="1"/>
  <c r="AF53" i="1"/>
  <c r="AB54" i="1"/>
  <c r="AG54" i="1" s="1"/>
  <c r="AC54" i="1"/>
  <c r="AF54" i="1"/>
  <c r="AB55" i="1"/>
  <c r="AG55" i="1" s="1"/>
  <c r="AC55" i="1"/>
  <c r="AF55" i="1"/>
  <c r="AB56" i="1"/>
  <c r="AC56" i="1"/>
  <c r="AF56" i="1"/>
  <c r="AB57" i="1"/>
  <c r="AG57" i="1" s="1"/>
  <c r="AH57" i="1" s="1"/>
  <c r="AC57" i="1"/>
  <c r="AF57" i="1"/>
  <c r="AB58" i="1"/>
  <c r="AC58" i="1"/>
  <c r="AF58" i="1"/>
  <c r="AB59" i="1"/>
  <c r="AC59" i="1"/>
  <c r="AF59" i="1"/>
  <c r="AB60" i="1"/>
  <c r="AG60" i="1" s="1"/>
  <c r="AC60" i="1"/>
  <c r="AF60" i="1"/>
  <c r="AB61" i="1"/>
  <c r="AC61" i="1"/>
  <c r="AG61" i="1" s="1"/>
  <c r="AF61" i="1"/>
  <c r="AB62" i="1"/>
  <c r="AG62" i="1" s="1"/>
  <c r="AC62" i="1"/>
  <c r="AF62" i="1"/>
  <c r="AB63" i="1"/>
  <c r="AG63" i="1" s="1"/>
  <c r="AC63" i="1"/>
  <c r="AF63" i="1"/>
  <c r="AB64" i="1"/>
  <c r="AC64" i="1"/>
  <c r="AG64" i="1" s="1"/>
  <c r="AF64" i="1"/>
  <c r="AB65" i="1"/>
  <c r="AC65" i="1"/>
  <c r="AF65" i="1"/>
  <c r="AG65" i="1"/>
  <c r="AB66" i="1"/>
  <c r="AG66" i="1" s="1"/>
  <c r="AC66" i="1"/>
  <c r="AF66" i="1"/>
  <c r="AB67" i="1"/>
  <c r="AC67" i="1"/>
  <c r="AF67" i="1"/>
  <c r="AG67" i="1"/>
  <c r="AB68" i="1"/>
  <c r="AC68" i="1"/>
  <c r="AF68" i="1"/>
  <c r="AB69" i="1"/>
  <c r="AC69" i="1"/>
  <c r="AF69" i="1"/>
  <c r="AB70" i="1"/>
  <c r="AC70" i="1"/>
  <c r="AF70" i="1"/>
  <c r="AG70" i="1"/>
  <c r="AB71" i="1"/>
  <c r="AC71" i="1"/>
  <c r="AF71" i="1"/>
  <c r="AB72" i="1"/>
  <c r="AC72" i="1"/>
  <c r="AF72" i="1"/>
  <c r="AG72" i="1"/>
  <c r="AB73" i="1"/>
  <c r="AC73" i="1"/>
  <c r="AF73" i="1"/>
  <c r="AG73" i="1"/>
  <c r="AB74" i="1"/>
  <c r="AC74" i="1"/>
  <c r="AF74" i="1"/>
  <c r="AB75" i="1"/>
  <c r="AG75" i="1" s="1"/>
  <c r="AC75" i="1"/>
  <c r="AF75" i="1"/>
  <c r="AB76" i="1"/>
  <c r="AG76" i="1" s="1"/>
  <c r="AC76" i="1"/>
  <c r="AF76" i="1"/>
  <c r="AB77" i="1"/>
  <c r="AC77" i="1"/>
  <c r="AG77" i="1" s="1"/>
  <c r="AF77" i="1"/>
  <c r="AB78" i="1"/>
  <c r="AC78" i="1"/>
  <c r="AF78" i="1"/>
  <c r="AG78" i="1"/>
  <c r="AB79" i="1"/>
  <c r="AC79" i="1"/>
  <c r="AF79" i="1"/>
  <c r="AB80" i="1"/>
  <c r="AC80" i="1"/>
  <c r="AF80" i="1"/>
  <c r="AG80" i="1"/>
  <c r="AB81" i="1"/>
  <c r="AC81" i="1"/>
  <c r="AF81" i="1"/>
  <c r="AG81" i="1"/>
  <c r="AB82" i="1"/>
  <c r="AG82" i="1" s="1"/>
  <c r="AC82" i="1"/>
  <c r="AF82" i="1"/>
  <c r="AB83" i="1"/>
  <c r="AC83" i="1"/>
  <c r="AF83" i="1"/>
  <c r="AG83" i="1"/>
  <c r="AH83" i="1" s="1"/>
  <c r="AB84" i="1"/>
  <c r="AG84" i="1" s="1"/>
  <c r="AC84" i="1"/>
  <c r="AF84" i="1"/>
  <c r="AB85" i="1"/>
  <c r="AC85" i="1"/>
  <c r="AG85" i="1" s="1"/>
  <c r="AF85" i="1"/>
  <c r="AB86" i="1"/>
  <c r="AG86" i="1" s="1"/>
  <c r="AC86" i="1"/>
  <c r="AF86" i="1"/>
  <c r="AB87" i="1"/>
  <c r="AC87" i="1"/>
  <c r="AF87" i="1"/>
  <c r="AB88" i="1"/>
  <c r="AC88" i="1"/>
  <c r="AF88" i="1"/>
  <c r="AG88" i="1"/>
  <c r="AB89" i="1"/>
  <c r="AC89" i="1"/>
  <c r="AF89" i="1"/>
  <c r="AG89" i="1"/>
  <c r="AB90" i="1"/>
  <c r="AC90" i="1"/>
  <c r="AF90" i="1"/>
  <c r="AB91" i="1"/>
  <c r="AG91" i="1" s="1"/>
  <c r="AC91" i="1"/>
  <c r="AF91" i="1"/>
  <c r="AB92" i="1"/>
  <c r="AG92" i="1" s="1"/>
  <c r="AC92" i="1"/>
  <c r="AF92" i="1"/>
  <c r="AF3" i="1"/>
  <c r="AC3" i="1"/>
  <c r="AB3" i="1"/>
  <c r="P4" i="1"/>
  <c r="T4" i="1" s="1"/>
  <c r="S4" i="1"/>
  <c r="P5" i="1"/>
  <c r="S5" i="1"/>
  <c r="P6" i="1"/>
  <c r="T6" i="1" s="1"/>
  <c r="S6" i="1"/>
  <c r="P7" i="1"/>
  <c r="T7" i="1" s="1"/>
  <c r="S7" i="1"/>
  <c r="P8" i="1"/>
  <c r="T8" i="1" s="1"/>
  <c r="S8" i="1"/>
  <c r="P9" i="1"/>
  <c r="T9" i="1" s="1"/>
  <c r="S9" i="1"/>
  <c r="P10" i="1"/>
  <c r="T10" i="1" s="1"/>
  <c r="S10" i="1"/>
  <c r="P11" i="1"/>
  <c r="T11" i="1" s="1"/>
  <c r="S11" i="1"/>
  <c r="P12" i="1"/>
  <c r="T12" i="1" s="1"/>
  <c r="S12" i="1"/>
  <c r="P13" i="1"/>
  <c r="T13" i="1" s="1"/>
  <c r="S13" i="1"/>
  <c r="P14" i="1"/>
  <c r="T14" i="1" s="1"/>
  <c r="S14" i="1"/>
  <c r="P15" i="1"/>
  <c r="T15" i="1" s="1"/>
  <c r="S15" i="1"/>
  <c r="P16" i="1"/>
  <c r="T16" i="1" s="1"/>
  <c r="S16" i="1"/>
  <c r="P17" i="1"/>
  <c r="T17" i="1" s="1"/>
  <c r="S17" i="1"/>
  <c r="P18" i="1"/>
  <c r="T18" i="1" s="1"/>
  <c r="S18" i="1"/>
  <c r="P19" i="1"/>
  <c r="T19" i="1" s="1"/>
  <c r="S19" i="1"/>
  <c r="P20" i="1"/>
  <c r="T20" i="1" s="1"/>
  <c r="S20" i="1"/>
  <c r="P21" i="1"/>
  <c r="S21" i="1"/>
  <c r="P22" i="1"/>
  <c r="T22" i="1" s="1"/>
  <c r="S22" i="1"/>
  <c r="P23" i="1"/>
  <c r="T23" i="1" s="1"/>
  <c r="S23" i="1"/>
  <c r="P24" i="1"/>
  <c r="T24" i="1" s="1"/>
  <c r="S24" i="1"/>
  <c r="P25" i="1"/>
  <c r="T25" i="1" s="1"/>
  <c r="S25" i="1"/>
  <c r="P26" i="1"/>
  <c r="T26" i="1" s="1"/>
  <c r="S26" i="1"/>
  <c r="P27" i="1"/>
  <c r="T27" i="1" s="1"/>
  <c r="S27" i="1"/>
  <c r="P28" i="1"/>
  <c r="T28" i="1" s="1"/>
  <c r="S28" i="1"/>
  <c r="P29" i="1"/>
  <c r="T29" i="1" s="1"/>
  <c r="S29" i="1"/>
  <c r="P30" i="1"/>
  <c r="T30" i="1" s="1"/>
  <c r="S30" i="1"/>
  <c r="P31" i="1"/>
  <c r="T31" i="1" s="1"/>
  <c r="S31" i="1"/>
  <c r="P32" i="1"/>
  <c r="T32" i="1" s="1"/>
  <c r="S32" i="1"/>
  <c r="P33" i="1"/>
  <c r="T33" i="1" s="1"/>
  <c r="S33" i="1"/>
  <c r="P34" i="1"/>
  <c r="T34" i="1" s="1"/>
  <c r="S34" i="1"/>
  <c r="P35" i="1"/>
  <c r="T35" i="1" s="1"/>
  <c r="S35" i="1"/>
  <c r="P36" i="1"/>
  <c r="T36" i="1" s="1"/>
  <c r="S36" i="1"/>
  <c r="P37" i="1"/>
  <c r="T37" i="1" s="1"/>
  <c r="S37" i="1"/>
  <c r="P38" i="1"/>
  <c r="T38" i="1" s="1"/>
  <c r="S38" i="1"/>
  <c r="P39" i="1"/>
  <c r="T39" i="1" s="1"/>
  <c r="S39" i="1"/>
  <c r="P40" i="1"/>
  <c r="T40" i="1" s="1"/>
  <c r="S40" i="1"/>
  <c r="P41" i="1"/>
  <c r="T41" i="1" s="1"/>
  <c r="S41" i="1"/>
  <c r="P42" i="1"/>
  <c r="T42" i="1" s="1"/>
  <c r="S42" i="1"/>
  <c r="P43" i="1"/>
  <c r="T43" i="1" s="1"/>
  <c r="S43" i="1"/>
  <c r="P44" i="1"/>
  <c r="T44" i="1" s="1"/>
  <c r="S44" i="1"/>
  <c r="P45" i="1"/>
  <c r="T45" i="1" s="1"/>
  <c r="S45" i="1"/>
  <c r="P46" i="1"/>
  <c r="T46" i="1" s="1"/>
  <c r="S46" i="1"/>
  <c r="P47" i="1"/>
  <c r="T47" i="1" s="1"/>
  <c r="S47" i="1"/>
  <c r="P48" i="1"/>
  <c r="T48" i="1" s="1"/>
  <c r="S48" i="1"/>
  <c r="P49" i="1"/>
  <c r="T49" i="1" s="1"/>
  <c r="S49" i="1"/>
  <c r="P50" i="1"/>
  <c r="T50" i="1" s="1"/>
  <c r="S50" i="1"/>
  <c r="P51" i="1"/>
  <c r="T51" i="1" s="1"/>
  <c r="S51" i="1"/>
  <c r="P52" i="1"/>
  <c r="T52" i="1" s="1"/>
  <c r="S52" i="1"/>
  <c r="P53" i="1"/>
  <c r="T53" i="1" s="1"/>
  <c r="S53" i="1"/>
  <c r="P54" i="1"/>
  <c r="T54" i="1" s="1"/>
  <c r="S54" i="1"/>
  <c r="P55" i="1"/>
  <c r="T55" i="1" s="1"/>
  <c r="S55" i="1"/>
  <c r="P56" i="1"/>
  <c r="T56" i="1" s="1"/>
  <c r="S56" i="1"/>
  <c r="P57" i="1"/>
  <c r="T57" i="1" s="1"/>
  <c r="S57" i="1"/>
  <c r="P58" i="1"/>
  <c r="T58" i="1" s="1"/>
  <c r="S58" i="1"/>
  <c r="P59" i="1"/>
  <c r="T59" i="1" s="1"/>
  <c r="S59" i="1"/>
  <c r="P60" i="1"/>
  <c r="T60" i="1" s="1"/>
  <c r="S60" i="1"/>
  <c r="P61" i="1"/>
  <c r="T61" i="1" s="1"/>
  <c r="S61" i="1"/>
  <c r="P62" i="1"/>
  <c r="T62" i="1" s="1"/>
  <c r="S62" i="1"/>
  <c r="P63" i="1"/>
  <c r="T63" i="1" s="1"/>
  <c r="S63" i="1"/>
  <c r="P64" i="1"/>
  <c r="T64" i="1" s="1"/>
  <c r="S64" i="1"/>
  <c r="P65" i="1"/>
  <c r="S65" i="1"/>
  <c r="P66" i="1"/>
  <c r="T66" i="1" s="1"/>
  <c r="S66" i="1"/>
  <c r="P67" i="1"/>
  <c r="T67" i="1" s="1"/>
  <c r="S67" i="1"/>
  <c r="P68" i="1"/>
  <c r="T68" i="1" s="1"/>
  <c r="S68" i="1"/>
  <c r="P69" i="1"/>
  <c r="T69" i="1" s="1"/>
  <c r="S69" i="1"/>
  <c r="P70" i="1"/>
  <c r="T70" i="1" s="1"/>
  <c r="S70" i="1"/>
  <c r="P71" i="1"/>
  <c r="T71" i="1" s="1"/>
  <c r="S71" i="1"/>
  <c r="P72" i="1"/>
  <c r="T72" i="1" s="1"/>
  <c r="S72" i="1"/>
  <c r="P73" i="1"/>
  <c r="T73" i="1" s="1"/>
  <c r="S73" i="1"/>
  <c r="P74" i="1"/>
  <c r="T74" i="1" s="1"/>
  <c r="S74" i="1"/>
  <c r="P75" i="1"/>
  <c r="T75" i="1" s="1"/>
  <c r="S75" i="1"/>
  <c r="P76" i="1"/>
  <c r="T76" i="1" s="1"/>
  <c r="S76" i="1"/>
  <c r="P77" i="1"/>
  <c r="T77" i="1" s="1"/>
  <c r="S77" i="1"/>
  <c r="P78" i="1"/>
  <c r="T78" i="1" s="1"/>
  <c r="S78" i="1"/>
  <c r="P79" i="1"/>
  <c r="T79" i="1" s="1"/>
  <c r="S79" i="1"/>
  <c r="P80" i="1"/>
  <c r="S80" i="1"/>
  <c r="P81" i="1"/>
  <c r="T81" i="1" s="1"/>
  <c r="S81" i="1"/>
  <c r="P82" i="1"/>
  <c r="T82" i="1" s="1"/>
  <c r="S82" i="1"/>
  <c r="P83" i="1"/>
  <c r="T83" i="1" s="1"/>
  <c r="S83" i="1"/>
  <c r="P84" i="1"/>
  <c r="T84" i="1" s="1"/>
  <c r="S84" i="1"/>
  <c r="P85" i="1"/>
  <c r="T85" i="1" s="1"/>
  <c r="S85" i="1"/>
  <c r="P86" i="1"/>
  <c r="T86" i="1" s="1"/>
  <c r="S86" i="1"/>
  <c r="P87" i="1"/>
  <c r="T87" i="1" s="1"/>
  <c r="S87" i="1"/>
  <c r="P88" i="1"/>
  <c r="T88" i="1" s="1"/>
  <c r="S88" i="1"/>
  <c r="P89" i="1"/>
  <c r="T89" i="1" s="1"/>
  <c r="S89" i="1"/>
  <c r="P90" i="1"/>
  <c r="T90" i="1" s="1"/>
  <c r="S90" i="1"/>
  <c r="P91" i="1"/>
  <c r="T91" i="1" s="1"/>
  <c r="S91" i="1"/>
  <c r="P92" i="1"/>
  <c r="T92" i="1" s="1"/>
  <c r="S92" i="1"/>
  <c r="S3" i="1"/>
  <c r="P3" i="1"/>
  <c r="T3" i="1" s="1"/>
  <c r="E4" i="1"/>
  <c r="E5" i="1"/>
  <c r="E6" i="1"/>
  <c r="E7" i="1"/>
  <c r="E8" i="1"/>
  <c r="E9" i="1"/>
  <c r="E10" i="1"/>
  <c r="E11" i="1"/>
  <c r="E12" i="1"/>
  <c r="E13" i="1"/>
  <c r="I13" i="1" s="1"/>
  <c r="J13" i="1" s="1"/>
  <c r="E14" i="1"/>
  <c r="I14" i="1" s="1"/>
  <c r="J14" i="1" s="1"/>
  <c r="E15" i="1"/>
  <c r="I15" i="1" s="1"/>
  <c r="J15" i="1" s="1"/>
  <c r="E16" i="1"/>
  <c r="I16" i="1" s="1"/>
  <c r="J16" i="1" s="1"/>
  <c r="E17" i="1"/>
  <c r="I17" i="1" s="1"/>
  <c r="E18" i="1"/>
  <c r="I18" i="1" s="1"/>
  <c r="E19" i="1"/>
  <c r="I19" i="1" s="1"/>
  <c r="J19" i="1" s="1"/>
  <c r="E20" i="1"/>
  <c r="I20" i="1" s="1"/>
  <c r="J20" i="1" s="1"/>
  <c r="E21" i="1"/>
  <c r="I21" i="1" s="1"/>
  <c r="J21" i="1" s="1"/>
  <c r="E22" i="1"/>
  <c r="I22" i="1" s="1"/>
  <c r="J22" i="1" s="1"/>
  <c r="E23" i="1"/>
  <c r="I23" i="1" s="1"/>
  <c r="J23" i="1" s="1"/>
  <c r="E24" i="1"/>
  <c r="I24" i="1" s="1"/>
  <c r="J24" i="1" s="1"/>
  <c r="E25" i="1"/>
  <c r="E26" i="1"/>
  <c r="I26" i="1" s="1"/>
  <c r="J26" i="1" s="1"/>
  <c r="E27" i="1"/>
  <c r="I27" i="1" s="1"/>
  <c r="J27" i="1" s="1"/>
  <c r="E28" i="1"/>
  <c r="I28" i="1" s="1"/>
  <c r="J28" i="1" s="1"/>
  <c r="E29" i="1"/>
  <c r="I29" i="1" s="1"/>
  <c r="J29" i="1" s="1"/>
  <c r="E30" i="1"/>
  <c r="E31" i="1"/>
  <c r="I31" i="1" s="1"/>
  <c r="E32" i="1"/>
  <c r="I32" i="1" s="1"/>
  <c r="E33" i="1"/>
  <c r="I33" i="1" s="1"/>
  <c r="E34" i="1"/>
  <c r="I34" i="1" s="1"/>
  <c r="J34" i="1" s="1"/>
  <c r="E35" i="1"/>
  <c r="I35" i="1" s="1"/>
  <c r="J35" i="1" s="1"/>
  <c r="E36" i="1"/>
  <c r="I36" i="1" s="1"/>
  <c r="J36" i="1" s="1"/>
  <c r="E37" i="1"/>
  <c r="E38" i="1"/>
  <c r="E39" i="1"/>
  <c r="I39" i="1" s="1"/>
  <c r="J39" i="1" s="1"/>
  <c r="E40" i="1"/>
  <c r="I40" i="1" s="1"/>
  <c r="J40" i="1" s="1"/>
  <c r="E41" i="1"/>
  <c r="I41" i="1" s="1"/>
  <c r="E42" i="1"/>
  <c r="I42" i="1" s="1"/>
  <c r="J42" i="1" s="1"/>
  <c r="E43" i="1"/>
  <c r="I43" i="1" s="1"/>
  <c r="E44" i="1"/>
  <c r="I44" i="1" s="1"/>
  <c r="J44" i="1" s="1"/>
  <c r="E45" i="1"/>
  <c r="E46" i="1"/>
  <c r="I46" i="1" s="1"/>
  <c r="J46" i="1" s="1"/>
  <c r="E47" i="1"/>
  <c r="I47" i="1" s="1"/>
  <c r="J47" i="1" s="1"/>
  <c r="E48" i="1"/>
  <c r="I48" i="1" s="1"/>
  <c r="J48" i="1" s="1"/>
  <c r="E49" i="1"/>
  <c r="I49" i="1" s="1"/>
  <c r="E50" i="1"/>
  <c r="I50" i="1" s="1"/>
  <c r="J50" i="1" s="1"/>
  <c r="E51" i="1"/>
  <c r="I51" i="1" s="1"/>
  <c r="E52" i="1"/>
  <c r="E53" i="1"/>
  <c r="I53" i="1" s="1"/>
  <c r="E54" i="1"/>
  <c r="I54" i="1" s="1"/>
  <c r="E55" i="1"/>
  <c r="I55" i="1" s="1"/>
  <c r="J55" i="1" s="1"/>
  <c r="E56" i="1"/>
  <c r="I56" i="1" s="1"/>
  <c r="J56" i="1" s="1"/>
  <c r="E57" i="1"/>
  <c r="I57" i="1" s="1"/>
  <c r="E58" i="1"/>
  <c r="I58" i="1" s="1"/>
  <c r="E59" i="1"/>
  <c r="E60" i="1"/>
  <c r="I60" i="1" s="1"/>
  <c r="E61" i="1"/>
  <c r="I61" i="1" s="1"/>
  <c r="J61" i="1" s="1"/>
  <c r="E62" i="1"/>
  <c r="I62" i="1" s="1"/>
  <c r="E63" i="1"/>
  <c r="I63" i="1" s="1"/>
  <c r="J63" i="1" s="1"/>
  <c r="E64" i="1"/>
  <c r="I64" i="1" s="1"/>
  <c r="E65" i="1"/>
  <c r="I65" i="1" s="1"/>
  <c r="E66" i="1"/>
  <c r="E67" i="1"/>
  <c r="I67" i="1" s="1"/>
  <c r="J67" i="1" s="1"/>
  <c r="E68" i="1"/>
  <c r="I68" i="1" s="1"/>
  <c r="E69" i="1"/>
  <c r="I69" i="1" s="1"/>
  <c r="J69" i="1" s="1"/>
  <c r="E70" i="1"/>
  <c r="I70" i="1" s="1"/>
  <c r="J70" i="1" s="1"/>
  <c r="E71" i="1"/>
  <c r="I71" i="1" s="1"/>
  <c r="E72" i="1"/>
  <c r="I72" i="1" s="1"/>
  <c r="E73" i="1"/>
  <c r="E74" i="1"/>
  <c r="I74" i="1" s="1"/>
  <c r="E75" i="1"/>
  <c r="I75" i="1" s="1"/>
  <c r="J75" i="1" s="1"/>
  <c r="E76" i="1"/>
  <c r="I76" i="1" s="1"/>
  <c r="E77" i="1"/>
  <c r="I77" i="1" s="1"/>
  <c r="J77" i="1" s="1"/>
  <c r="E78" i="1"/>
  <c r="I78" i="1" s="1"/>
  <c r="E79" i="1"/>
  <c r="I79" i="1" s="1"/>
  <c r="J79" i="1" s="1"/>
  <c r="E80" i="1"/>
  <c r="E81" i="1"/>
  <c r="I81" i="1" s="1"/>
  <c r="E82" i="1"/>
  <c r="I82" i="1" s="1"/>
  <c r="E83" i="1"/>
  <c r="E84" i="1"/>
  <c r="E85" i="1"/>
  <c r="I85" i="1" s="1"/>
  <c r="J85" i="1" s="1"/>
  <c r="E86" i="1"/>
  <c r="I86" i="1" s="1"/>
  <c r="E87" i="1"/>
  <c r="I87" i="1" s="1"/>
  <c r="J87" i="1" s="1"/>
  <c r="E88" i="1"/>
  <c r="I88" i="1" s="1"/>
  <c r="J88" i="1" s="1"/>
  <c r="E89" i="1"/>
  <c r="I89" i="1" s="1"/>
  <c r="E90" i="1"/>
  <c r="I90" i="1" s="1"/>
  <c r="J90" i="1" s="1"/>
  <c r="E91" i="1"/>
  <c r="I91" i="1" s="1"/>
  <c r="J91" i="1" s="1"/>
  <c r="E92" i="1"/>
  <c r="I92" i="1" s="1"/>
  <c r="J92" i="1" s="1"/>
  <c r="E3" i="1"/>
  <c r="M103" i="1" l="1"/>
  <c r="M118" i="1"/>
  <c r="M116" i="1"/>
  <c r="L109" i="1"/>
  <c r="M109" i="1" s="1"/>
  <c r="M112" i="1"/>
  <c r="M111" i="1"/>
  <c r="M110" i="1"/>
  <c r="M117" i="1"/>
  <c r="M113" i="1"/>
  <c r="M114" i="1"/>
  <c r="M115" i="1"/>
  <c r="M104" i="1"/>
  <c r="M102" i="1"/>
  <c r="M101" i="1"/>
  <c r="M100" i="1"/>
  <c r="M99" i="1"/>
  <c r="M105" i="1"/>
  <c r="M98" i="1"/>
  <c r="M97" i="1"/>
  <c r="M96" i="1"/>
  <c r="AU91" i="1"/>
  <c r="AT89" i="1"/>
  <c r="AU89" i="1" s="1"/>
  <c r="AT85" i="1"/>
  <c r="AU83" i="1"/>
  <c r="AU84" i="1"/>
  <c r="AU86" i="1"/>
  <c r="AU92" i="1"/>
  <c r="AG90" i="1"/>
  <c r="AH90" i="1" s="1"/>
  <c r="AH89" i="1"/>
  <c r="AG87" i="1"/>
  <c r="AH86" i="1"/>
  <c r="AH84" i="1"/>
  <c r="U86" i="1"/>
  <c r="J86" i="1"/>
  <c r="J84" i="1"/>
  <c r="J83" i="1"/>
  <c r="AU78" i="1"/>
  <c r="AT77" i="1"/>
  <c r="AU75" i="1"/>
  <c r="AT73" i="1"/>
  <c r="AU81" i="1"/>
  <c r="AU76" i="1"/>
  <c r="AU80" i="1"/>
  <c r="AU73" i="1"/>
  <c r="AH82" i="1"/>
  <c r="AG79" i="1"/>
  <c r="AH79" i="1" s="1"/>
  <c r="AH75" i="1"/>
  <c r="AG74" i="1"/>
  <c r="AH74" i="1" s="1"/>
  <c r="AH78" i="1"/>
  <c r="AH81" i="1"/>
  <c r="U78" i="1"/>
  <c r="J76" i="1"/>
  <c r="J82" i="1"/>
  <c r="J78" i="1"/>
  <c r="J74" i="1"/>
  <c r="AU72" i="1"/>
  <c r="AU67" i="1"/>
  <c r="AT63" i="1"/>
  <c r="AU68" i="1"/>
  <c r="AU64" i="1"/>
  <c r="AU70" i="1"/>
  <c r="AG71" i="1"/>
  <c r="AH71" i="1" s="1"/>
  <c r="AG69" i="1"/>
  <c r="AG68" i="1"/>
  <c r="AH67" i="1"/>
  <c r="AH65" i="1"/>
  <c r="AH66" i="1"/>
  <c r="AH64" i="1"/>
  <c r="AH70" i="1"/>
  <c r="U70" i="1"/>
  <c r="J71" i="1"/>
  <c r="J72" i="1"/>
  <c r="J68" i="1"/>
  <c r="J64" i="1"/>
  <c r="AT60" i="1"/>
  <c r="AU60" i="1" s="1"/>
  <c r="AT55" i="1"/>
  <c r="AU59" i="1"/>
  <c r="AU54" i="1"/>
  <c r="AU56" i="1"/>
  <c r="AU62" i="1"/>
  <c r="AU53" i="1"/>
  <c r="AU57" i="1"/>
  <c r="AG59" i="1"/>
  <c r="AG58" i="1"/>
  <c r="AG56" i="1"/>
  <c r="AH62" i="1"/>
  <c r="AH54" i="1"/>
  <c r="AH58" i="1"/>
  <c r="U62" i="1"/>
  <c r="U54" i="1"/>
  <c r="J60" i="1"/>
  <c r="J62" i="1"/>
  <c r="J58" i="1"/>
  <c r="J54" i="1"/>
  <c r="J53" i="1"/>
  <c r="AU51" i="1"/>
  <c r="AT49" i="1"/>
  <c r="AU49" i="1" s="1"/>
  <c r="AU44" i="1"/>
  <c r="AU46" i="1"/>
  <c r="AU52" i="1"/>
  <c r="AU48" i="1"/>
  <c r="AU45" i="1"/>
  <c r="AU43" i="1"/>
  <c r="AH49" i="1"/>
  <c r="AH47" i="1"/>
  <c r="AH43" i="1"/>
  <c r="AH45" i="1"/>
  <c r="AH46" i="1"/>
  <c r="U46" i="1"/>
  <c r="J51" i="1"/>
  <c r="J43" i="1"/>
  <c r="AU40" i="1"/>
  <c r="AT39" i="1"/>
  <c r="AU35" i="1"/>
  <c r="AT34" i="1"/>
  <c r="AH38" i="1"/>
  <c r="AH40" i="1"/>
  <c r="AH35" i="1"/>
  <c r="AG34" i="1"/>
  <c r="AH34" i="1" s="1"/>
  <c r="U38" i="1"/>
  <c r="J38" i="1"/>
  <c r="J37" i="1"/>
  <c r="AU32" i="1"/>
  <c r="AT31" i="1"/>
  <c r="AU31" i="1" s="1"/>
  <c r="AU28" i="1"/>
  <c r="AU27" i="1"/>
  <c r="AT26" i="1"/>
  <c r="AU26" i="1" s="1"/>
  <c r="AU25" i="1"/>
  <c r="AT24" i="1"/>
  <c r="AU36" i="1"/>
  <c r="AU30" i="1"/>
  <c r="AU79" i="1"/>
  <c r="AU39" i="1"/>
  <c r="AU23" i="1"/>
  <c r="AU87" i="1"/>
  <c r="AU71" i="1"/>
  <c r="AU63" i="1"/>
  <c r="AU55" i="1"/>
  <c r="AU47" i="1"/>
  <c r="AU38" i="1"/>
  <c r="AU34" i="1"/>
  <c r="AU90" i="1"/>
  <c r="AU82" i="1"/>
  <c r="AU74" i="1"/>
  <c r="AU66" i="1"/>
  <c r="AU58" i="1"/>
  <c r="AU50" i="1"/>
  <c r="AU42" i="1"/>
  <c r="AU37" i="1"/>
  <c r="AU88" i="1"/>
  <c r="AU33" i="1"/>
  <c r="AU41" i="1"/>
  <c r="AU24" i="1"/>
  <c r="AH72" i="1"/>
  <c r="AH59" i="1"/>
  <c r="AH50" i="1"/>
  <c r="AH48" i="1"/>
  <c r="AH37" i="1"/>
  <c r="AH63" i="1"/>
  <c r="AH61" i="1"/>
  <c r="AH91" i="1"/>
  <c r="AH80" i="1"/>
  <c r="AH56" i="1"/>
  <c r="AH88" i="1"/>
  <c r="AH32" i="1"/>
  <c r="AG31" i="1"/>
  <c r="AH31" i="1" s="1"/>
  <c r="AG29" i="1"/>
  <c r="AH29" i="1" s="1"/>
  <c r="AH27" i="1"/>
  <c r="AG26" i="1"/>
  <c r="AH26" i="1" s="1"/>
  <c r="AH25" i="1"/>
  <c r="AH24" i="1"/>
  <c r="AH92" i="1"/>
  <c r="AH60" i="1"/>
  <c r="AH28" i="1"/>
  <c r="AH68" i="1"/>
  <c r="AH36" i="1"/>
  <c r="AH76" i="1"/>
  <c r="AH44" i="1"/>
  <c r="AH73" i="1"/>
  <c r="AH41" i="1"/>
  <c r="AH52" i="1"/>
  <c r="U30" i="1"/>
  <c r="U87" i="1"/>
  <c r="U79" i="1"/>
  <c r="U71" i="1"/>
  <c r="U63" i="1"/>
  <c r="U55" i="1"/>
  <c r="U47" i="1"/>
  <c r="U39" i="1"/>
  <c r="U31" i="1"/>
  <c r="U2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5" i="1"/>
  <c r="U29" i="1"/>
  <c r="J32" i="1"/>
  <c r="J31" i="1"/>
  <c r="J30" i="1"/>
  <c r="AU22" i="1"/>
  <c r="AT21" i="1"/>
  <c r="AU21" i="1" s="1"/>
  <c r="AU20" i="1"/>
  <c r="AU19" i="1"/>
  <c r="AT18" i="1"/>
  <c r="AU17" i="1"/>
  <c r="AT15" i="1"/>
  <c r="AU15" i="1" s="1"/>
  <c r="AU18" i="1"/>
  <c r="AU16" i="1"/>
  <c r="AU14" i="1"/>
  <c r="AU13" i="1"/>
  <c r="AG22" i="1"/>
  <c r="AH22" i="1" s="1"/>
  <c r="AH19" i="1"/>
  <c r="AG18" i="1"/>
  <c r="AH18" i="1" s="1"/>
  <c r="AG13" i="1"/>
  <c r="AH13" i="1" s="1"/>
  <c r="AH20" i="1"/>
  <c r="AH16" i="1"/>
  <c r="AH15" i="1"/>
  <c r="U22" i="1"/>
  <c r="U14" i="1"/>
  <c r="U15" i="1"/>
  <c r="U21" i="1"/>
  <c r="U17" i="1"/>
  <c r="U13" i="1"/>
  <c r="J18" i="1"/>
  <c r="AT12" i="1"/>
  <c r="AU12" i="1" s="1"/>
  <c r="AU9" i="1"/>
  <c r="AT7" i="1"/>
  <c r="AU7" i="1" s="1"/>
  <c r="AU6" i="1"/>
  <c r="AT5" i="1"/>
  <c r="AU11" i="1"/>
  <c r="AU4" i="1"/>
  <c r="AU10" i="1"/>
  <c r="AU8" i="1"/>
  <c r="AU5" i="1"/>
  <c r="AU3" i="1"/>
  <c r="AH11" i="1"/>
  <c r="AH9" i="1"/>
  <c r="AG7" i="1"/>
  <c r="AH7" i="1" s="1"/>
  <c r="AH6" i="1"/>
  <c r="AG5" i="1"/>
  <c r="AG4" i="1"/>
  <c r="AH12" i="1"/>
  <c r="AH3" i="1"/>
  <c r="AH8" i="1"/>
  <c r="AH5" i="1"/>
  <c r="U9" i="1"/>
  <c r="U7" i="1"/>
  <c r="T5" i="1"/>
  <c r="U5" i="1" s="1"/>
  <c r="U3" i="1"/>
  <c r="U91" i="1"/>
  <c r="U83" i="1"/>
  <c r="U67" i="1"/>
  <c r="U59" i="1"/>
  <c r="U51" i="1"/>
  <c r="U43" i="1"/>
  <c r="U35" i="1"/>
  <c r="U27" i="1"/>
  <c r="U19" i="1"/>
  <c r="U11" i="1"/>
  <c r="U90" i="1"/>
  <c r="U82" i="1"/>
  <c r="U66" i="1"/>
  <c r="U58" i="1"/>
  <c r="U42" i="1"/>
  <c r="U34" i="1"/>
  <c r="U26" i="1"/>
  <c r="U18" i="1"/>
  <c r="U74" i="1"/>
  <c r="U75" i="1"/>
  <c r="U50" i="1"/>
  <c r="U10" i="1"/>
  <c r="U6" i="1"/>
  <c r="J11" i="1"/>
  <c r="J8" i="1"/>
  <c r="J7" i="1"/>
  <c r="J6" i="1"/>
  <c r="J4" i="1"/>
  <c r="J5" i="1"/>
  <c r="J12" i="1"/>
  <c r="J10" i="1"/>
  <c r="J3" i="1"/>
  <c r="AU85" i="1"/>
  <c r="AU77" i="1"/>
  <c r="AU69" i="1"/>
  <c r="AU61" i="1"/>
  <c r="AU29" i="1"/>
  <c r="AH69" i="1"/>
  <c r="AH39" i="1"/>
  <c r="AH77" i="1"/>
  <c r="AH4" i="1"/>
  <c r="AH87" i="1"/>
  <c r="AH85" i="1"/>
  <c r="AH55" i="1"/>
  <c r="AH53" i="1"/>
  <c r="AH23" i="1"/>
  <c r="AH21" i="1"/>
  <c r="AH42" i="1"/>
  <c r="AH10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J89" i="1"/>
  <c r="J81" i="1"/>
  <c r="J73" i="1"/>
  <c r="J65" i="1"/>
  <c r="J57" i="1"/>
  <c r="J49" i="1"/>
  <c r="J41" i="1"/>
  <c r="J33" i="1"/>
  <c r="J25" i="1"/>
  <c r="J17" i="1"/>
  <c r="J9" i="1"/>
</calcChain>
</file>

<file path=xl/sharedStrings.xml><?xml version="1.0" encoding="utf-8"?>
<sst xmlns="http://schemas.openxmlformats.org/spreadsheetml/2006/main" count="76" uniqueCount="23">
  <si>
    <t>trannmiter 4 tuned @ 841KHz</t>
  </si>
  <si>
    <t>position</t>
  </si>
  <si>
    <t>It</t>
  </si>
  <si>
    <t>Vr</t>
  </si>
  <si>
    <t>RL</t>
  </si>
  <si>
    <t>Vs</t>
  </si>
  <si>
    <t>efficiency</t>
  </si>
  <si>
    <t>Pt</t>
  </si>
  <si>
    <t>Pr</t>
  </si>
  <si>
    <t>angle</t>
  </si>
  <si>
    <t>Vsen</t>
  </si>
  <si>
    <t>Vsen2</t>
  </si>
  <si>
    <t>Vsen4</t>
  </si>
  <si>
    <t>IT2</t>
  </si>
  <si>
    <t>IT4</t>
  </si>
  <si>
    <t>VR</t>
  </si>
  <si>
    <t>trannmiter 2 tuned @ 841KHz</t>
  </si>
  <si>
    <t>trannmiter 2 &amp; 4 INPHASE tuned @ 857KHz</t>
  </si>
  <si>
    <t>trannmiter 2 &amp; 4 ANTIPHASE tuned @ 825KHz</t>
  </si>
  <si>
    <t>transmiter 2&amp;4 inphase 1 antiphase tuned @833KHz</t>
  </si>
  <si>
    <t>transmiter 1&amp;2&amp;4 tuned @873.77KHz middle of 1,2,4</t>
  </si>
  <si>
    <t>Vsen1</t>
  </si>
  <si>
    <t>IT1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</si>
</sst>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0" xfId="0" applyFill="1" applyAlignment="1"/>
    <xf numFmtId="0" fontId="1" fillId="3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3coil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Inphase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Sheet1!$A$96:$A$105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Sheet1!$K$96:$K$105</c:f>
              <c:numCache>
                <c:formatCode>General</c:formatCode>
                <c:ptCount val="10"/>
                <c:pt idx="0">
                  <c:v>0.281604415274463</c:v>
                </c:pt>
                <c:pt idx="1">
                  <c:v>0.27427446300715991</c:v>
                </c:pt>
                <c:pt idx="2">
                  <c:v>0.24899522673031027</c:v>
                </c:pt>
                <c:pt idx="3">
                  <c:v>0.2227452267303103</c:v>
                </c:pt>
                <c:pt idx="4">
                  <c:v>0.17527684964200477</c:v>
                </c:pt>
                <c:pt idx="5">
                  <c:v>0.1284582338902148</c:v>
                </c:pt>
                <c:pt idx="6">
                  <c:v>9.5943317422434365E-2</c:v>
                </c:pt>
                <c:pt idx="7">
                  <c:v>3.6401551312649175E-2</c:v>
                </c:pt>
                <c:pt idx="8">
                  <c:v>9.7756563245823391E-3</c:v>
                </c:pt>
                <c:pt idx="9">
                  <c:v>3.8191527446300715E-4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D-4FDD-8A80-618B0D3B58F4}"/>
            </c:ext>
          </c:extLst>
        </c:ser>
        <c:ser>
          <c:idx val="1"/>
          <c:order val="1"/>
          <c:tx>
            <c:v>Antiphase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Sheet1!$K$109:$K$118</c:f>
              <c:numCache>
                <c:formatCode>General</c:formatCode>
                <c:ptCount val="10"/>
                <c:pt idx="0">
                  <c:v>6.5781622911694516E-3</c:v>
                </c:pt>
                <c:pt idx="1">
                  <c:v>1.220107398568019E-2</c:v>
                </c:pt>
                <c:pt idx="2">
                  <c:v>2.6312649164677807E-2</c:v>
                </c:pt>
                <c:pt idx="3">
                  <c:v>4.4143198090692136E-2</c:v>
                </c:pt>
                <c:pt idx="4">
                  <c:v>6.4582935560859187E-2</c:v>
                </c:pt>
                <c:pt idx="5">
                  <c:v>0.10177147971360381</c:v>
                </c:pt>
                <c:pt idx="6">
                  <c:v>0.13068257756563245</c:v>
                </c:pt>
                <c:pt idx="7">
                  <c:v>0.17269928400954654</c:v>
                </c:pt>
                <c:pt idx="8">
                  <c:v>0.19046837708830552</c:v>
                </c:pt>
                <c:pt idx="9">
                  <c:v>0.18180429594272074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D-4FDD-8A80-618B0D3B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49327"/>
        <c:axId val="739548079"/>
      </c:lineChart>
      <c:catAx>
        <c:axId val="739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48079"/>
        <c:crosses val="autoZero"/>
        <c:auto val="1"/>
        <c:lblAlgn val="ctr"/>
        <c:lblOffset val="100"/>
        <c:noMultiLvlLbl val="0"/>
      </c:catAx>
      <c:valAx>
        <c:axId val="7395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80680</xdr:colOff>
      <xdr:row>93</xdr:row>
      <xdr:rowOff>85164</xdr:rowOff>
    </xdr:from>
    <xdr:to>
      <xdr:col>25</xdr:col>
      <xdr:colOff>564777</xdr:colOff>
      <xdr:row>117</xdr:row>
      <xdr:rowOff>170328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J92" totalsRowShown="0" headerRowDxfId="87" dataDxfId="86">
  <autoFilter ref="A2:J9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osition" dataDxfId="85"/>
    <tableColumn id="2" name="angle" dataDxfId="84"/>
    <tableColumn id="3" name="Vsen" dataDxfId="83"/>
    <tableColumn id="4" name="VR" dataDxfId="82"/>
    <tableColumn id="5" name="It" dataDxfId="81">
      <calculatedColumnFormula>Table1[[#This Row],[Vsen]]/207</calculatedColumnFormula>
    </tableColumn>
    <tableColumn id="6" name="RL" dataDxfId="80"/>
    <tableColumn id="7" name="Vs" dataDxfId="79"/>
    <tableColumn id="8" name="Pr" dataDxfId="78">
      <calculatedColumnFormula>Table1[[#This Row],[VR]]^2/Table1[[#This Row],[RL]]</calculatedColumnFormula>
    </tableColumn>
    <tableColumn id="9" name="Pt" dataDxfId="77">
      <calculatedColumnFormula>Table1[[#This Row],[It]]*Table1[[#This Row],[Vs]]/PI()*SQRT(2)-Table1[[#This Row],[It]]^2*0.207</calculatedColumnFormula>
    </tableColumn>
    <tableColumn id="10" name="efficiency" dataDxfId="76">
      <calculatedColumnFormula>Table1[[#This Row],[Pr]]/Table1[[#This Row],[Pt]]*100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W2:AH92" totalsRowShown="0" headerRowDxfId="75" dataDxfId="74">
  <autoFilter ref="W2:AH9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osition" dataDxfId="73"/>
    <tableColumn id="2" name="angle" dataDxfId="72"/>
    <tableColumn id="3" name="Vsen2" dataDxfId="71"/>
    <tableColumn id="4" name="Vsen4" dataDxfId="70"/>
    <tableColumn id="5" name="Vr" dataDxfId="69"/>
    <tableColumn id="6" name="IT2" dataDxfId="68">
      <calculatedColumnFormula>Table134[[#This Row],[Vsen2]]/179.2</calculatedColumnFormula>
    </tableColumn>
    <tableColumn id="7" name="IT4" dataDxfId="67">
      <calculatedColumnFormula>Table134[[#This Row],[Vsen4]]/207</calculatedColumnFormula>
    </tableColumn>
    <tableColumn id="8" name="RL" dataDxfId="66"/>
    <tableColumn id="9" name="Vs" dataDxfId="65"/>
    <tableColumn id="10" name="Pr" dataDxfId="64">
      <calculatedColumnFormula>Table134[[#This Row],[Vr]]^2/Table134[[#This Row],[RL]]</calculatedColumnFormula>
    </tableColumn>
    <tableColumn id="11" name="Pt" dataDxfId="63">
      <calculatedColumnFormula>Table134[[#This Row],[Vs]]*SQRT(2)/PI()*(Table134[[#This Row],[IT2]]+Table134[[#This Row],[IT4]])-Table134[[#This Row],[IT2]]^2*0.1792-Table134[[#This Row],[IT4]]^2*0.207</calculatedColumnFormula>
    </tableColumn>
    <tableColumn id="12" name="efficiency" dataDxfId="62">
      <calculatedColumnFormula>Table134[[#This Row],[Pr]]/Table134[[#This Row],[Pt]]*100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L2:U92" totalsRowShown="0" headerRowDxfId="61" dataDxfId="60">
  <autoFilter ref="L2:U9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osition" dataDxfId="59"/>
    <tableColumn id="2" name="angle" dataDxfId="58"/>
    <tableColumn id="3" name="Vsen" dataDxfId="57"/>
    <tableColumn id="4" name="Vr" dataDxfId="56"/>
    <tableColumn id="5" name="It" dataDxfId="55">
      <calculatedColumnFormula>Table13[[#This Row],[Vsen]]/179.2</calculatedColumnFormula>
    </tableColumn>
    <tableColumn id="6" name="RL" dataDxfId="54"/>
    <tableColumn id="7" name="Vs" dataDxfId="53"/>
    <tableColumn id="8" name="Pr" dataDxfId="52">
      <calculatedColumnFormula>Table13[[#This Row],[Vr]]^2/Table13[[#This Row],[RL]]</calculatedColumnFormula>
    </tableColumn>
    <tableColumn id="9" name="Pt" dataDxfId="51">
      <calculatedColumnFormula>Table13[[#This Row],[It]]*Table13[[#This Row],[Vs]]/PI()*SQRT(2)-Table13[[#This Row],[It]]^2*0.1792</calculatedColumnFormula>
    </tableColumn>
    <tableColumn id="10" name="efficiency" dataDxfId="50">
      <calculatedColumnFormula>Table13[[#This Row],[Pr]]/Table13[[#This Row],[Pt]]*100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J2:AU92" totalsRowShown="0" headerRowDxfId="49" dataDxfId="48">
  <autoFilter ref="AJ2:AU9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osition" dataDxfId="47"/>
    <tableColumn id="2" name="angle" dataDxfId="46"/>
    <tableColumn id="3" name="Vsen2" dataDxfId="45"/>
    <tableColumn id="4" name="Vsen4" dataDxfId="44"/>
    <tableColumn id="5" name="Vr" dataDxfId="43"/>
    <tableColumn id="6" name="IT2" dataDxfId="42">
      <calculatedColumnFormula>Table1345[[#This Row],[Vsen2]]/179.2</calculatedColumnFormula>
    </tableColumn>
    <tableColumn id="7" name="IT4" dataDxfId="41">
      <calculatedColumnFormula>Table1345[[#This Row],[Vsen4]]/207</calculatedColumnFormula>
    </tableColumn>
    <tableColumn id="8" name="RL" dataDxfId="40"/>
    <tableColumn id="9" name="Vs" dataDxfId="39"/>
    <tableColumn id="10" name="Pr" dataDxfId="38">
      <calculatedColumnFormula>Table1345[[#This Row],[Vr]]^2/Table1345[[#This Row],[RL]]</calculatedColumnFormula>
    </tableColumn>
    <tableColumn id="11" name="Pt" dataDxfId="37">
      <calculatedColumnFormula>Table1345[[#This Row],[Vs]]*SQRT(2)/PI()*(Table1345[[#This Row],[IT2]]+Table1345[[#This Row],[IT4]])-Table1345[[#This Row],[IT2]]^2*0.1792-Table1345[[#This Row],[IT4]]^2*0.207</calculatedColumnFormula>
    </tableColumn>
    <tableColumn id="12" name="efficiency" dataDxfId="36">
      <calculatedColumnFormula>Table1345[[#This Row],[Pr]]/Table1345[[#This Row],[Pt]]*100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95:M105" totalsRowShown="0" headerRowDxfId="35" dataDxfId="33" headerRowBorderDxfId="34" tableBorderDxfId="32" totalsRowBorderDxfId="31">
  <autoFilter ref="A95:M10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gle" dataDxfId="30"/>
    <tableColumn id="2" name="Vsen1" dataDxfId="29"/>
    <tableColumn id="3" name="Vsen2" dataDxfId="28"/>
    <tableColumn id="4" name="Vsen4" dataDxfId="27"/>
    <tableColumn id="5" name="Vr" dataDxfId="26"/>
    <tableColumn id="6" name="IT1" dataDxfId="25">
      <calculatedColumnFormula>Table5[[#This Row],[Vsen2]]/206.5</calculatedColumnFormula>
    </tableColumn>
    <tableColumn id="7" name="IT2" dataDxfId="24">
      <calculatedColumnFormula>Table5[[#This Row],[Vsen2]]/179.2</calculatedColumnFormula>
    </tableColumn>
    <tableColumn id="8" name="IT4" dataDxfId="23">
      <calculatedColumnFormula>Table5[[#This Row],[Vsen4]]/207</calculatedColumnFormula>
    </tableColumn>
    <tableColumn id="9" name="RL" dataDxfId="22"/>
    <tableColumn id="10" name="Vs" dataDxfId="21"/>
    <tableColumn id="11" name="Pr" dataDxfId="20">
      <calculatedColumnFormula>Table5[[#This Row],[Vr]]^2/Table5[[#This Row],[RL]]</calculatedColumnFormula>
    </tableColumn>
    <tableColumn id="12" name="Pt" dataDxfId="19">
      <calculatedColumnFormula>Table5[[#This Row],[Vs]]*SQRT(2)/PI()*(Table5[[#This Row],[IT2]]+Table5[[#This Row],[IT4]]+Table5[[#This Row],[IT1]])-Table5[[#This Row],[IT2]]^2*0.1792-Table5[[#This Row],[IT4]]^2*0.207-Table5[[#This Row],[IT1]]^2*0.2065</calculatedColumnFormula>
    </tableColumn>
    <tableColumn id="13" name="efficiency" dataDxfId="18">
      <calculatedColumnFormula>Table5[[#This Row],[Pr]]/Table5[[#This Row],[Pt]]*100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57" displayName="Table57" ref="A108:M118" totalsRowShown="0" headerRowDxfId="17" dataDxfId="15" headerRowBorderDxfId="16" tableBorderDxfId="14" totalsRowBorderDxfId="13">
  <autoFilter ref="A108:M1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angle" dataDxfId="12"/>
    <tableColumn id="2" name="Vsen1" dataDxfId="11"/>
    <tableColumn id="3" name="Vsen2" dataDxfId="10"/>
    <tableColumn id="4" name="Vsen4" dataDxfId="9"/>
    <tableColumn id="5" name="Vr" dataDxfId="8"/>
    <tableColumn id="6" name="IT1" dataDxfId="7">
      <calculatedColumnFormula>Table57[[#This Row],[Vsen2]]/206.5</calculatedColumnFormula>
    </tableColumn>
    <tableColumn id="7" name="IT2" dataDxfId="6">
      <calculatedColumnFormula>Table57[[#This Row],[Vsen2]]/179.2</calculatedColumnFormula>
    </tableColumn>
    <tableColumn id="8" name="IT4" dataDxfId="5">
      <calculatedColumnFormula>Table57[[#This Row],[Vsen4]]/207</calculatedColumnFormula>
    </tableColumn>
    <tableColumn id="9" name="RL" dataDxfId="4"/>
    <tableColumn id="10" name="Vs" dataDxfId="3"/>
    <tableColumn id="11" name="Pr" dataDxfId="2">
      <calculatedColumnFormula>Table57[[#This Row],[Vr]]^2/Table57[[#This Row],[RL]]</calculatedColumnFormula>
    </tableColumn>
    <tableColumn id="12" name="Pt" dataDxfId="1">
      <calculatedColumnFormula>Table57[[#This Row],[Vs]]*SQRT(2)/PI()*(Table57[[#This Row],[IT2]]+Table57[[#This Row],[IT4]]+Table57[[#This Row],[IT1]])-Table57[[#This Row],[IT2]]^2*0.1792-Table57[[#This Row],[IT4]]^2*0.207-Table57[[#This Row],[IT1]]^2*0.2065</calculatedColumnFormula>
    </tableColumn>
    <tableColumn id="13" name="efficiency" dataDxfId="0">
      <calculatedColumnFormula>Table57[[#This Row],[Pr]]/Table57[[#This Row],[Pt]]*100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8"/>
  <sheetViews>
    <sheetView tabSelected="1" topLeftCell="A84" zoomScale="85" zoomScaleNormal="85" workbookViewId="0">
      <selection activeCell="Y125" sqref="Y125"/>
    </sheetView>
  </sheetViews>
  <sheetFormatPr defaultRowHeight="14.4" x14ac:dyDescent="0.3"/>
  <cols>
    <col min="1" max="1" width="9.6640625" customWidth="1"/>
    <col min="8" max="8" width="11" customWidth="1"/>
    <col min="9" max="9" width="10.77734375" customWidth="1"/>
    <col min="13" max="13" width="11.33203125" customWidth="1"/>
  </cols>
  <sheetData>
    <row r="1" spans="1:47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L1" s="7" t="s">
        <v>16</v>
      </c>
      <c r="M1" s="7"/>
      <c r="N1" s="7"/>
      <c r="O1" s="7"/>
      <c r="P1" s="7"/>
      <c r="Q1" s="7"/>
      <c r="R1" s="7"/>
      <c r="S1" s="7"/>
      <c r="T1" s="7"/>
      <c r="U1" s="7"/>
      <c r="W1" s="7" t="s">
        <v>17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4"/>
      <c r="AJ1" s="7" t="s">
        <v>18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x14ac:dyDescent="0.3">
      <c r="A2" s="1" t="s">
        <v>1</v>
      </c>
      <c r="B2" s="1" t="s">
        <v>9</v>
      </c>
      <c r="C2" s="1" t="s">
        <v>10</v>
      </c>
      <c r="D2" s="1" t="s">
        <v>15</v>
      </c>
      <c r="E2" s="1" t="s">
        <v>2</v>
      </c>
      <c r="F2" s="1" t="s">
        <v>4</v>
      </c>
      <c r="G2" s="1" t="s">
        <v>5</v>
      </c>
      <c r="H2" s="1" t="s">
        <v>8</v>
      </c>
      <c r="I2" s="1" t="s">
        <v>7</v>
      </c>
      <c r="J2" s="1" t="s">
        <v>6</v>
      </c>
      <c r="L2" s="1" t="s">
        <v>1</v>
      </c>
      <c r="M2" s="1" t="s">
        <v>9</v>
      </c>
      <c r="N2" s="1" t="s">
        <v>10</v>
      </c>
      <c r="O2" s="1" t="s">
        <v>3</v>
      </c>
      <c r="P2" s="1" t="s">
        <v>2</v>
      </c>
      <c r="Q2" s="1" t="s">
        <v>4</v>
      </c>
      <c r="R2" s="1" t="s">
        <v>5</v>
      </c>
      <c r="S2" s="1" t="s">
        <v>8</v>
      </c>
      <c r="T2" s="1" t="s">
        <v>7</v>
      </c>
      <c r="U2" s="1" t="s">
        <v>6</v>
      </c>
      <c r="W2" s="1" t="s">
        <v>1</v>
      </c>
      <c r="X2" s="1" t="s">
        <v>9</v>
      </c>
      <c r="Y2" s="1" t="s">
        <v>11</v>
      </c>
      <c r="Z2" s="1" t="s">
        <v>12</v>
      </c>
      <c r="AA2" s="1" t="s">
        <v>3</v>
      </c>
      <c r="AB2" s="1" t="s">
        <v>13</v>
      </c>
      <c r="AC2" s="1" t="s">
        <v>14</v>
      </c>
      <c r="AD2" s="1" t="s">
        <v>4</v>
      </c>
      <c r="AE2" s="1" t="s">
        <v>5</v>
      </c>
      <c r="AF2" s="1" t="s">
        <v>8</v>
      </c>
      <c r="AG2" s="1" t="s">
        <v>7</v>
      </c>
      <c r="AH2" s="1" t="s">
        <v>6</v>
      </c>
      <c r="AJ2" s="1" t="s">
        <v>1</v>
      </c>
      <c r="AK2" s="1" t="s">
        <v>9</v>
      </c>
      <c r="AL2" s="1" t="s">
        <v>11</v>
      </c>
      <c r="AM2" s="1" t="s">
        <v>12</v>
      </c>
      <c r="AN2" s="1" t="s">
        <v>3</v>
      </c>
      <c r="AO2" s="1" t="s">
        <v>13</v>
      </c>
      <c r="AP2" s="1" t="s">
        <v>14</v>
      </c>
      <c r="AQ2" s="1" t="s">
        <v>4</v>
      </c>
      <c r="AR2" s="1" t="s">
        <v>5</v>
      </c>
      <c r="AS2" s="1" t="s">
        <v>8</v>
      </c>
      <c r="AT2" s="1" t="s">
        <v>7</v>
      </c>
      <c r="AU2" s="1" t="s">
        <v>6</v>
      </c>
    </row>
    <row r="3" spans="1:47" x14ac:dyDescent="0.3">
      <c r="A3" s="1">
        <v>0</v>
      </c>
      <c r="B3" s="1">
        <v>0</v>
      </c>
      <c r="C3" s="1">
        <v>275</v>
      </c>
      <c r="D3" s="1">
        <v>5.41</v>
      </c>
      <c r="E3" s="1">
        <f>Table1[[#This Row],[Vsen]]/207</f>
        <v>1.3285024154589371</v>
      </c>
      <c r="F3" s="1">
        <v>137</v>
      </c>
      <c r="G3" s="1">
        <v>3.54</v>
      </c>
      <c r="H3" s="1">
        <f>Table1[[#This Row],[VR]]^2/Table1[[#This Row],[RL]]</f>
        <v>0.21363576642335766</v>
      </c>
      <c r="I3" s="1">
        <f>Table1[[#This Row],[It]]*Table1[[#This Row],[Vs]]/PI()*SQRT(2)-Table1[[#This Row],[It]]^2*0.207</f>
        <v>1.7517099849732918</v>
      </c>
      <c r="J3" s="1">
        <f>Table1[[#This Row],[Pr]]/Table1[[#This Row],[Pt]]*100</f>
        <v>12.19584110703205</v>
      </c>
      <c r="L3" s="1">
        <v>0</v>
      </c>
      <c r="M3" s="1">
        <v>0</v>
      </c>
      <c r="N3" s="1">
        <v>262</v>
      </c>
      <c r="O3" s="1">
        <v>0.36199999999999999</v>
      </c>
      <c r="P3" s="1">
        <f>Table13[[#This Row],[Vsen]]/179.2</f>
        <v>1.4620535714285716</v>
      </c>
      <c r="Q3" s="1">
        <v>177.5</v>
      </c>
      <c r="R3" s="1">
        <v>3.51</v>
      </c>
      <c r="S3" s="1">
        <f>Table13[[#This Row],[Vr]]^2/Table13[[#This Row],[RL]]</f>
        <v>7.3827605633802816E-4</v>
      </c>
      <c r="T3" s="1">
        <f>Table13[[#This Row],[It]]*Table13[[#This Row],[Vs]]/PI()*SQRT(2)-Table13[[#This Row],[It]]^2*0.1792</f>
        <v>1.9270672172555749</v>
      </c>
      <c r="U3" s="1">
        <f>Table13[[#This Row],[Pr]]/Table13[[#This Row],[Pt]]*100</f>
        <v>3.8310861693212808E-2</v>
      </c>
      <c r="W3" s="1">
        <v>0</v>
      </c>
      <c r="X3" s="1">
        <v>0</v>
      </c>
      <c r="Y3" s="1">
        <v>243</v>
      </c>
      <c r="Z3" s="1">
        <v>240</v>
      </c>
      <c r="AA3" s="1">
        <v>5.33</v>
      </c>
      <c r="AB3" s="1">
        <f>Table134[[#This Row],[Vsen2]]/179.2</f>
        <v>1.3560267857142858</v>
      </c>
      <c r="AC3" s="1">
        <f>Table134[[#This Row],[Vsen4]]/207</f>
        <v>1.1594202898550725</v>
      </c>
      <c r="AD3" s="1">
        <v>147</v>
      </c>
      <c r="AE3" s="1">
        <v>3.51</v>
      </c>
      <c r="AF3" s="1">
        <f>Table134[[#This Row],[Vr]]^2/Table134[[#This Row],[RL]]</f>
        <v>0.19325782312925169</v>
      </c>
      <c r="AG3" s="1">
        <f>Table134[[#This Row],[Vs]]*SQRT(2)/PI()*(Table134[[#This Row],[IT2]]+Table134[[#This Row],[IT4]])-Table134[[#This Row],[IT2]]^2*0.1792-Table134[[#This Row],[IT4]]^2*0.207</f>
        <v>3.3667696897173824</v>
      </c>
      <c r="AH3" s="1">
        <f>Table134[[#This Row],[Pr]]/Table134[[#This Row],[Pt]]*100</f>
        <v>5.7401557261101033</v>
      </c>
      <c r="AJ3" s="1">
        <v>0</v>
      </c>
      <c r="AK3" s="1">
        <v>0</v>
      </c>
      <c r="AL3" s="1">
        <v>242</v>
      </c>
      <c r="AM3" s="1">
        <v>281</v>
      </c>
      <c r="AN3" s="1">
        <v>5.14</v>
      </c>
      <c r="AO3" s="1">
        <f>Table1345[[#This Row],[Vsen2]]/179.2</f>
        <v>1.3504464285714286</v>
      </c>
      <c r="AP3" s="1">
        <f>Table1345[[#This Row],[Vsen4]]/207</f>
        <v>1.357487922705314</v>
      </c>
      <c r="AQ3" s="1">
        <v>147</v>
      </c>
      <c r="AR3" s="1">
        <v>3.51</v>
      </c>
      <c r="AS3" s="1">
        <f>Table1345[[#This Row],[Vr]]^2/Table1345[[#This Row],[RL]]</f>
        <v>0.17972517006802718</v>
      </c>
      <c r="AT3" s="1">
        <f>Table1345[[#This Row],[Vs]]*SQRT(2)/PI()*(Table1345[[#This Row],[IT2]]+Table1345[[#This Row],[IT4]])-Table1345[[#This Row],[IT2]]^2*0.1792-Table1345[[#This Row],[IT4]]^2*0.207</f>
        <v>3.5704234345925343</v>
      </c>
      <c r="AU3" s="1">
        <f>Table1345[[#This Row],[Pr]]/Table1345[[#This Row],[Pt]]*100</f>
        <v>5.0337214439815554</v>
      </c>
    </row>
    <row r="4" spans="1:47" x14ac:dyDescent="0.3">
      <c r="A4" s="1">
        <v>0</v>
      </c>
      <c r="B4" s="1">
        <v>10</v>
      </c>
      <c r="C4" s="1">
        <v>276</v>
      </c>
      <c r="D4" s="1">
        <v>5.32</v>
      </c>
      <c r="E4" s="1">
        <f>Table1[[#This Row],[Vsen]]/207</f>
        <v>1.3333333333333333</v>
      </c>
      <c r="F4" s="1">
        <v>137</v>
      </c>
      <c r="G4" s="1">
        <v>3.54</v>
      </c>
      <c r="H4" s="1">
        <f>Table1[[#This Row],[VR]]^2/Table1[[#This Row],[RL]]</f>
        <v>0.20658686131386864</v>
      </c>
      <c r="I4" s="1">
        <f>Table1[[#This Row],[It]]*Table1[[#This Row],[Vs]]/PI()*SQRT(2)-Table1[[#This Row],[It]]^2*0.207</f>
        <v>1.7567465061307703</v>
      </c>
      <c r="J4" s="1">
        <f>Table1[[#This Row],[Pr]]/Table1[[#This Row],[Pt]]*100</f>
        <v>11.759628414965553</v>
      </c>
      <c r="L4" s="1">
        <v>0</v>
      </c>
      <c r="M4" s="1">
        <v>10</v>
      </c>
      <c r="N4" s="1">
        <v>263</v>
      </c>
      <c r="O4" s="1">
        <v>7.6999999999999999E-2</v>
      </c>
      <c r="P4" s="1">
        <f>Table13[[#This Row],[Vsen]]/179.2</f>
        <v>1.4676339285714286</v>
      </c>
      <c r="Q4" s="1">
        <v>177.5</v>
      </c>
      <c r="R4" s="1">
        <v>3.51</v>
      </c>
      <c r="S4" s="1">
        <f>Table13[[#This Row],[Vr]]^2/Table13[[#This Row],[RL]]</f>
        <v>3.3402816901408453E-5</v>
      </c>
      <c r="T4" s="1">
        <f>Table13[[#This Row],[It]]*Table13[[#This Row],[Vs]]/PI()*SQRT(2)-Table13[[#This Row],[It]]^2*0.1792</f>
        <v>1.932954801713475</v>
      </c>
      <c r="U4" s="1">
        <f>Table13[[#This Row],[Pr]]/Table13[[#This Row],[Pt]]*100</f>
        <v>1.7280702513994843E-3</v>
      </c>
      <c r="W4" s="1">
        <v>0</v>
      </c>
      <c r="X4" s="1">
        <v>10</v>
      </c>
      <c r="Y4" s="1">
        <v>245</v>
      </c>
      <c r="Z4" s="1">
        <v>241</v>
      </c>
      <c r="AA4" s="1">
        <v>5.07</v>
      </c>
      <c r="AB4" s="1">
        <f>Table134[[#This Row],[Vsen2]]/179.2</f>
        <v>1.3671875</v>
      </c>
      <c r="AC4" s="1">
        <f>Table134[[#This Row],[Vsen4]]/207</f>
        <v>1.1642512077294687</v>
      </c>
      <c r="AD4" s="1">
        <v>147</v>
      </c>
      <c r="AE4" s="1">
        <v>3.51</v>
      </c>
      <c r="AF4" s="1">
        <f>Table134[[#This Row],[Vr]]^2/Table134[[#This Row],[RL]]</f>
        <v>0.17486326530612245</v>
      </c>
      <c r="AG4" s="1">
        <f>Table134[[#This Row],[Vs]]*SQRT(2)/PI()*(Table134[[#This Row],[IT2]]+Table134[[#This Row],[IT4]])-Table134[[#This Row],[IT2]]^2*0.1792-Table134[[#This Row],[IT4]]^2*0.207</f>
        <v>3.3842672501576754</v>
      </c>
      <c r="AH4" s="1">
        <f>Table134[[#This Row],[Pr]]/Table134[[#This Row],[Pt]]*100</f>
        <v>5.1669461180400411</v>
      </c>
      <c r="AJ4" s="1">
        <v>0</v>
      </c>
      <c r="AK4" s="1">
        <v>10</v>
      </c>
      <c r="AL4" s="1">
        <v>240</v>
      </c>
      <c r="AM4" s="1">
        <v>279</v>
      </c>
      <c r="AN4" s="1">
        <v>5.32</v>
      </c>
      <c r="AO4" s="1">
        <f>Table1345[[#This Row],[Vsen2]]/179.2</f>
        <v>1.3392857142857144</v>
      </c>
      <c r="AP4" s="1">
        <f>Table1345[[#This Row],[Vsen4]]/207</f>
        <v>1.3478260869565217</v>
      </c>
      <c r="AQ4" s="1">
        <v>147</v>
      </c>
      <c r="AR4" s="1">
        <v>3.51</v>
      </c>
      <c r="AS4" s="1">
        <f>Table1345[[#This Row],[Vr]]^2/Table1345[[#This Row],[RL]]</f>
        <v>0.19253333333333336</v>
      </c>
      <c r="AT4" s="1">
        <f>Table1345[[#This Row],[Vs]]*SQRT(2)/PI()*(Table1345[[#This Row],[IT2]]+Table1345[[#This Row],[IT4]])-Table1345[[#This Row],[IT2]]^2*0.1792-Table1345[[#This Row],[IT4]]^2*0.207</f>
        <v>3.5483127497947589</v>
      </c>
      <c r="AU4" s="1">
        <f>Table1345[[#This Row],[Pr]]/Table1345[[#This Row],[Pt]]*100</f>
        <v>5.4260530823972566</v>
      </c>
    </row>
    <row r="5" spans="1:47" x14ac:dyDescent="0.3">
      <c r="A5" s="1">
        <v>0</v>
      </c>
      <c r="B5" s="1">
        <v>20</v>
      </c>
      <c r="C5" s="1">
        <v>277</v>
      </c>
      <c r="D5" s="1">
        <v>5.32</v>
      </c>
      <c r="E5" s="1">
        <f>Table1[[#This Row],[Vsen]]/207</f>
        <v>1.3381642512077294</v>
      </c>
      <c r="F5" s="1">
        <v>137</v>
      </c>
      <c r="G5" s="1">
        <v>3.54</v>
      </c>
      <c r="H5" s="1">
        <f>Table1[[#This Row],[VR]]^2/Table1[[#This Row],[RL]]</f>
        <v>0.20658686131386864</v>
      </c>
      <c r="I5" s="1">
        <f>Table1[[#This Row],[It]]*Table1[[#This Row],[Vs]]/PI()*SQRT(2)-Table1[[#This Row],[It]]^2*0.207</f>
        <v>1.7617733654525001</v>
      </c>
      <c r="J5" s="1">
        <f>Table1[[#This Row],[Pr]]/Table1[[#This Row],[Pt]]*100</f>
        <v>11.726074724759398</v>
      </c>
      <c r="L5" s="1">
        <v>0</v>
      </c>
      <c r="M5" s="1">
        <v>20</v>
      </c>
      <c r="N5" s="1">
        <v>263</v>
      </c>
      <c r="O5" s="1">
        <v>0.36499999999999999</v>
      </c>
      <c r="P5" s="1">
        <f>Table13[[#This Row],[Vsen]]/179.2</f>
        <v>1.4676339285714286</v>
      </c>
      <c r="Q5" s="1">
        <v>177.5</v>
      </c>
      <c r="R5" s="1">
        <v>3.51</v>
      </c>
      <c r="S5" s="1">
        <f>Table13[[#This Row],[Vr]]^2/Table13[[#This Row],[RL]]</f>
        <v>7.5056338028169003E-4</v>
      </c>
      <c r="T5" s="1">
        <f>Table13[[#This Row],[It]]*Table13[[#This Row],[Vs]]/PI()*SQRT(2)-Table13[[#This Row],[It]]^2*0.1792</f>
        <v>1.932954801713475</v>
      </c>
      <c r="U5" s="1">
        <f>Table13[[#This Row],[Pr]]/Table13[[#This Row],[Pt]]*100</f>
        <v>3.88298463893905E-2</v>
      </c>
      <c r="W5" s="1">
        <v>0</v>
      </c>
      <c r="X5" s="1">
        <v>20</v>
      </c>
      <c r="Y5" s="1">
        <v>247</v>
      </c>
      <c r="Z5" s="1">
        <v>243</v>
      </c>
      <c r="AA5" s="1">
        <v>4.6500000000000004</v>
      </c>
      <c r="AB5" s="1">
        <f>Table134[[#This Row],[Vsen2]]/179.2</f>
        <v>1.3783482142857144</v>
      </c>
      <c r="AC5" s="1">
        <f>Table134[[#This Row],[Vsen4]]/207</f>
        <v>1.173913043478261</v>
      </c>
      <c r="AD5" s="1">
        <v>147</v>
      </c>
      <c r="AE5" s="1">
        <v>3.51</v>
      </c>
      <c r="AF5" s="1">
        <f>Table134[[#This Row],[Vr]]^2/Table134[[#This Row],[RL]]</f>
        <v>0.14709183673469389</v>
      </c>
      <c r="AG5" s="1">
        <f>Table134[[#This Row],[Vs]]*SQRT(2)/PI()*(Table134[[#This Row],[IT2]]+Table134[[#This Row],[IT4]])-Table134[[#This Row],[IT2]]^2*0.1792-Table134[[#This Row],[IT4]]^2*0.207</f>
        <v>3.4070006273295013</v>
      </c>
      <c r="AH5" s="1">
        <f>Table134[[#This Row],[Pr]]/Table134[[#This Row],[Pt]]*100</f>
        <v>4.3173410522670919</v>
      </c>
      <c r="AJ5" s="1">
        <v>0</v>
      </c>
      <c r="AK5" s="1">
        <v>20</v>
      </c>
      <c r="AL5" s="1">
        <v>237</v>
      </c>
      <c r="AM5" s="1">
        <v>277</v>
      </c>
      <c r="AN5" s="1">
        <v>5.58</v>
      </c>
      <c r="AO5" s="1">
        <f>Table1345[[#This Row],[Vsen2]]/179.2</f>
        <v>1.322544642857143</v>
      </c>
      <c r="AP5" s="1">
        <f>Table1345[[#This Row],[Vsen4]]/207</f>
        <v>1.3381642512077294</v>
      </c>
      <c r="AQ5" s="1">
        <v>147</v>
      </c>
      <c r="AR5" s="1">
        <v>3.51</v>
      </c>
      <c r="AS5" s="1">
        <f>Table1345[[#This Row],[Vr]]^2/Table1345[[#This Row],[RL]]</f>
        <v>0.21181224489795919</v>
      </c>
      <c r="AT5" s="1">
        <f>Table1345[[#This Row],[Vs]]*SQRT(2)/PI()*(Table1345[[#This Row],[IT2]]+Table1345[[#This Row],[IT4]])-Table1345[[#This Row],[IT2]]^2*0.1792-Table1345[[#This Row],[IT4]]^2*0.207</f>
        <v>3.5199521724818048</v>
      </c>
      <c r="AU5" s="1">
        <f>Table1345[[#This Row],[Pr]]/Table1345[[#This Row],[Pt]]*100</f>
        <v>6.0174750825837844</v>
      </c>
    </row>
    <row r="6" spans="1:47" x14ac:dyDescent="0.3">
      <c r="A6" s="1">
        <v>0</v>
      </c>
      <c r="B6" s="1">
        <v>30</v>
      </c>
      <c r="C6" s="1">
        <v>280</v>
      </c>
      <c r="D6" s="1">
        <v>5.15</v>
      </c>
      <c r="E6" s="1">
        <f>Table1[[#This Row],[Vsen]]/207</f>
        <v>1.3526570048309179</v>
      </c>
      <c r="F6" s="1">
        <v>137</v>
      </c>
      <c r="G6" s="1">
        <v>3.54</v>
      </c>
      <c r="H6" s="1">
        <f>Table1[[#This Row],[VR]]^2/Table1[[#This Row],[RL]]</f>
        <v>0.19359489051094894</v>
      </c>
      <c r="I6" s="1">
        <f>Table1[[#This Row],[It]]*Table1[[#This Row],[Vs]]/PI()*SQRT(2)-Table1[[#This Row],[It]]^2*0.207</f>
        <v>1.7767959724031974</v>
      </c>
      <c r="J6" s="1">
        <f>Table1[[#This Row],[Pr]]/Table1[[#This Row],[Pt]]*100</f>
        <v>10.895729927229802</v>
      </c>
      <c r="L6" s="1">
        <v>0</v>
      </c>
      <c r="M6" s="1">
        <v>30</v>
      </c>
      <c r="N6" s="1">
        <v>263</v>
      </c>
      <c r="O6" s="1">
        <v>0.73</v>
      </c>
      <c r="P6" s="1">
        <f>Table13[[#This Row],[Vsen]]/179.2</f>
        <v>1.4676339285714286</v>
      </c>
      <c r="Q6" s="1">
        <v>177.5</v>
      </c>
      <c r="R6" s="1">
        <v>3.51</v>
      </c>
      <c r="S6" s="1">
        <f>Table13[[#This Row],[Vr]]^2/Table13[[#This Row],[RL]]</f>
        <v>3.0022535211267601E-3</v>
      </c>
      <c r="T6" s="1">
        <f>Table13[[#This Row],[It]]*Table13[[#This Row],[Vs]]/PI()*SQRT(2)-Table13[[#This Row],[It]]^2*0.1792</f>
        <v>1.932954801713475</v>
      </c>
      <c r="U6" s="1">
        <f>Table13[[#This Row],[Pr]]/Table13[[#This Row],[Pt]]*100</f>
        <v>0.155319385557562</v>
      </c>
      <c r="W6" s="1">
        <v>0</v>
      </c>
      <c r="X6" s="1">
        <v>30</v>
      </c>
      <c r="Y6" s="1">
        <v>248</v>
      </c>
      <c r="Z6" s="1">
        <v>246</v>
      </c>
      <c r="AA6" s="1">
        <v>4.21</v>
      </c>
      <c r="AB6" s="1">
        <f>Table134[[#This Row],[Vsen2]]/179.2</f>
        <v>1.3839285714285716</v>
      </c>
      <c r="AC6" s="1">
        <f>Table134[[#This Row],[Vsen4]]/207</f>
        <v>1.1884057971014492</v>
      </c>
      <c r="AD6" s="1">
        <v>147</v>
      </c>
      <c r="AE6" s="1">
        <v>3.51</v>
      </c>
      <c r="AF6" s="1">
        <f>Table134[[#This Row],[Vr]]^2/Table134[[#This Row],[RL]]</f>
        <v>0.12057210884353742</v>
      </c>
      <c r="AG6" s="1">
        <f>Table134[[#This Row],[Vs]]*SQRT(2)/PI()*(Table134[[#This Row],[IT2]]+Table134[[#This Row],[IT4]])-Table134[[#This Row],[IT2]]^2*0.1792-Table134[[#This Row],[IT4]]^2*0.207</f>
        <v>3.4288680157604654</v>
      </c>
      <c r="AH6" s="1">
        <f>Table134[[#This Row],[Pr]]/Table134[[#This Row],[Pt]]*100</f>
        <v>3.5163823247013068</v>
      </c>
      <c r="AJ6" s="1">
        <v>0</v>
      </c>
      <c r="AK6" s="1">
        <v>30</v>
      </c>
      <c r="AL6" s="1">
        <v>237</v>
      </c>
      <c r="AM6" s="1">
        <v>277</v>
      </c>
      <c r="AN6" s="1">
        <v>5.63</v>
      </c>
      <c r="AO6" s="1">
        <f>Table1345[[#This Row],[Vsen2]]/179.2</f>
        <v>1.322544642857143</v>
      </c>
      <c r="AP6" s="1">
        <f>Table1345[[#This Row],[Vsen4]]/207</f>
        <v>1.3381642512077294</v>
      </c>
      <c r="AQ6" s="1">
        <v>147</v>
      </c>
      <c r="AR6" s="1">
        <v>3.51</v>
      </c>
      <c r="AS6" s="1">
        <f>Table1345[[#This Row],[Vr]]^2/Table1345[[#This Row],[RL]]</f>
        <v>0.2156251700680272</v>
      </c>
      <c r="AT6" s="1">
        <f>Table1345[[#This Row],[Vs]]*SQRT(2)/PI()*(Table1345[[#This Row],[IT2]]+Table1345[[#This Row],[IT4]])-Table1345[[#This Row],[IT2]]^2*0.1792-Table1345[[#This Row],[IT4]]^2*0.207</f>
        <v>3.5199521724818048</v>
      </c>
      <c r="AU6" s="1">
        <f>Table1345[[#This Row],[Pr]]/Table1345[[#This Row],[Pt]]*100</f>
        <v>6.125798292196591</v>
      </c>
    </row>
    <row r="7" spans="1:47" x14ac:dyDescent="0.3">
      <c r="A7" s="1">
        <v>0</v>
      </c>
      <c r="B7" s="1">
        <v>40</v>
      </c>
      <c r="C7" s="1">
        <v>281</v>
      </c>
      <c r="D7" s="1">
        <v>4.93</v>
      </c>
      <c r="E7" s="1">
        <f>Table1[[#This Row],[Vsen]]/207</f>
        <v>1.357487922705314</v>
      </c>
      <c r="F7" s="1">
        <v>137</v>
      </c>
      <c r="G7" s="1">
        <v>3.54</v>
      </c>
      <c r="H7" s="1">
        <f>Table1[[#This Row],[VR]]^2/Table1[[#This Row],[RL]]</f>
        <v>0.17740802919708026</v>
      </c>
      <c r="I7" s="1">
        <f>Table1[[#This Row],[It]]*Table1[[#This Row],[Vs]]/PI()*SQRT(2)-Table1[[#This Row],[It]]^2*0.207</f>
        <v>1.781784184381932</v>
      </c>
      <c r="J7" s="1">
        <f>Table1[[#This Row],[Pr]]/Table1[[#This Row],[Pt]]*100</f>
        <v>9.9567630441517156</v>
      </c>
      <c r="L7" s="1">
        <v>0</v>
      </c>
      <c r="M7" s="1">
        <v>40</v>
      </c>
      <c r="N7" s="1">
        <v>263</v>
      </c>
      <c r="O7" s="1">
        <v>1</v>
      </c>
      <c r="P7" s="1">
        <f>Table13[[#This Row],[Vsen]]/179.2</f>
        <v>1.4676339285714286</v>
      </c>
      <c r="Q7" s="1">
        <v>177.5</v>
      </c>
      <c r="R7" s="1">
        <v>3.51</v>
      </c>
      <c r="S7" s="1">
        <f>Table13[[#This Row],[Vr]]^2/Table13[[#This Row],[RL]]</f>
        <v>5.6338028169014088E-3</v>
      </c>
      <c r="T7" s="1">
        <f>Table13[[#This Row],[It]]*Table13[[#This Row],[Vs]]/PI()*SQRT(2)-Table13[[#This Row],[It]]^2*0.1792</f>
        <v>1.932954801713475</v>
      </c>
      <c r="U7" s="1">
        <f>Table13[[#This Row],[Pr]]/Table13[[#This Row],[Pt]]*100</f>
        <v>0.29146065970644031</v>
      </c>
      <c r="W7" s="1">
        <v>0</v>
      </c>
      <c r="X7" s="1">
        <v>40</v>
      </c>
      <c r="Y7" s="1">
        <v>250</v>
      </c>
      <c r="Z7" s="1">
        <v>249</v>
      </c>
      <c r="AA7" s="1">
        <v>3.69</v>
      </c>
      <c r="AB7" s="1">
        <f>Table134[[#This Row],[Vsen2]]/179.2</f>
        <v>1.3950892857142858</v>
      </c>
      <c r="AC7" s="1">
        <f>Table134[[#This Row],[Vsen4]]/207</f>
        <v>1.2028985507246377</v>
      </c>
      <c r="AD7" s="1">
        <v>147</v>
      </c>
      <c r="AE7" s="1">
        <v>3.51</v>
      </c>
      <c r="AF7" s="1">
        <f>Table134[[#This Row],[Vr]]^2/Table134[[#This Row],[RL]]</f>
        <v>9.2626530612244892E-2</v>
      </c>
      <c r="AG7" s="1">
        <f>Table134[[#This Row],[Vs]]*SQRT(2)/PI()*(Table134[[#This Row],[IT2]]+Table134[[#This Row],[IT4]])-Table134[[#This Row],[IT2]]^2*0.1792-Table134[[#This Row],[IT4]]^2*0.207</f>
        <v>3.4566699606990188</v>
      </c>
      <c r="AH7" s="1">
        <f>Table134[[#This Row],[Pr]]/Table134[[#This Row],[Pt]]*100</f>
        <v>2.6796463551733951</v>
      </c>
      <c r="AJ7" s="1">
        <v>0</v>
      </c>
      <c r="AK7" s="1">
        <v>40</v>
      </c>
      <c r="AL7" s="1">
        <v>236</v>
      </c>
      <c r="AM7" s="1">
        <v>278</v>
      </c>
      <c r="AN7" s="1">
        <v>5.64</v>
      </c>
      <c r="AO7" s="1">
        <f>Table1345[[#This Row],[Vsen2]]/179.2</f>
        <v>1.3169642857142858</v>
      </c>
      <c r="AP7" s="1">
        <f>Table1345[[#This Row],[Vsen4]]/207</f>
        <v>1.3429951690821256</v>
      </c>
      <c r="AQ7" s="1">
        <v>147</v>
      </c>
      <c r="AR7" s="1">
        <v>3.51</v>
      </c>
      <c r="AS7" s="1">
        <f>Table1345[[#This Row],[Vr]]^2/Table1345[[#This Row],[RL]]</f>
        <v>0.21639183673469384</v>
      </c>
      <c r="AT7" s="1">
        <f>Table1345[[#This Row],[Vs]]*SQRT(2)/PI()*(Table1345[[#This Row],[IT2]]+Table1345[[#This Row],[IT4]])-Table1345[[#This Row],[IT2]]^2*0.1792-Table1345[[#This Row],[IT4]]^2*0.207</f>
        <v>3.5187263666256916</v>
      </c>
      <c r="AU7" s="1">
        <f>Table1345[[#This Row],[Pr]]/Table1345[[#This Row],[Pt]]*100</f>
        <v>6.1497205007789333</v>
      </c>
    </row>
    <row r="8" spans="1:47" x14ac:dyDescent="0.3">
      <c r="A8" s="1">
        <v>0</v>
      </c>
      <c r="B8" s="1">
        <v>50</v>
      </c>
      <c r="C8" s="1">
        <v>289</v>
      </c>
      <c r="D8" s="1">
        <v>4.3499999999999996</v>
      </c>
      <c r="E8" s="1">
        <f>Table1[[#This Row],[Vsen]]/207</f>
        <v>1.3961352657004831</v>
      </c>
      <c r="F8" s="1">
        <v>137</v>
      </c>
      <c r="G8" s="1">
        <v>3.54</v>
      </c>
      <c r="H8" s="1">
        <f>Table1[[#This Row],[VR]]^2/Table1[[#This Row],[RL]]</f>
        <v>0.13812043795620435</v>
      </c>
      <c r="I8" s="1">
        <f>Table1[[#This Row],[It]]*Table1[[#This Row],[Vs]]/PI()*SQRT(2)-Table1[[#This Row],[It]]^2*0.207</f>
        <v>1.8213420541248526</v>
      </c>
      <c r="J8" s="1">
        <f>Table1[[#This Row],[Pr]]/Table1[[#This Row],[Pt]]*100</f>
        <v>7.5834430794258836</v>
      </c>
      <c r="L8" s="1">
        <v>0</v>
      </c>
      <c r="M8" s="1">
        <v>50</v>
      </c>
      <c r="N8" s="1">
        <v>262</v>
      </c>
      <c r="O8" s="1">
        <v>1.46</v>
      </c>
      <c r="P8" s="1">
        <f>Table13[[#This Row],[Vsen]]/179.2</f>
        <v>1.4620535714285716</v>
      </c>
      <c r="Q8" s="1">
        <v>177.5</v>
      </c>
      <c r="R8" s="1">
        <v>3.51</v>
      </c>
      <c r="S8" s="1">
        <f>Table13[[#This Row],[Vr]]^2/Table13[[#This Row],[RL]]</f>
        <v>1.200901408450704E-2</v>
      </c>
      <c r="T8" s="1">
        <f>Table13[[#This Row],[It]]*Table13[[#This Row],[Vs]]/PI()*SQRT(2)-Table13[[#This Row],[It]]^2*0.1792</f>
        <v>1.9270672172555749</v>
      </c>
      <c r="U8" s="1">
        <f>Table13[[#This Row],[Pr]]/Table13[[#This Row],[Pt]]*100</f>
        <v>0.62317567218073633</v>
      </c>
      <c r="W8" s="1">
        <v>0</v>
      </c>
      <c r="X8" s="1">
        <v>50</v>
      </c>
      <c r="Y8" s="1">
        <v>259</v>
      </c>
      <c r="Z8" s="1">
        <v>248</v>
      </c>
      <c r="AA8" s="1">
        <v>2.69</v>
      </c>
      <c r="AB8" s="1">
        <f>Table134[[#This Row],[Vsen2]]/179.2</f>
        <v>1.4453125</v>
      </c>
      <c r="AC8" s="1">
        <f>Table134[[#This Row],[Vsen4]]/207</f>
        <v>1.1980676328502415</v>
      </c>
      <c r="AD8" s="1">
        <v>147</v>
      </c>
      <c r="AE8" s="1">
        <v>3.51</v>
      </c>
      <c r="AF8" s="1">
        <f>Table134[[#This Row],[Vr]]^2/Table134[[#This Row],[RL]]</f>
        <v>4.9225170068027208E-2</v>
      </c>
      <c r="AG8" s="1">
        <f>Table134[[#This Row],[Vs]]*SQRT(2)/PI()*(Table134[[#This Row],[IT2]]+Table134[[#This Row],[IT4]])-Table134[[#This Row],[IT2]]^2*0.1792-Table134[[#This Row],[IT4]]^2*0.207</f>
        <v>3.5052296418387621</v>
      </c>
      <c r="AH8" s="1">
        <f>Table134[[#This Row],[Pr]]/Table134[[#This Row],[Pt]]*100</f>
        <v>1.4043350963506296</v>
      </c>
      <c r="AJ8" s="1">
        <v>0</v>
      </c>
      <c r="AK8" s="1">
        <v>50</v>
      </c>
      <c r="AL8" s="1">
        <v>237</v>
      </c>
      <c r="AM8" s="1">
        <v>283</v>
      </c>
      <c r="AN8" s="1">
        <v>5.29</v>
      </c>
      <c r="AO8" s="1">
        <f>Table1345[[#This Row],[Vsen2]]/179.2</f>
        <v>1.322544642857143</v>
      </c>
      <c r="AP8" s="1">
        <f>Table1345[[#This Row],[Vsen4]]/207</f>
        <v>1.3671497584541064</v>
      </c>
      <c r="AQ8" s="1">
        <v>147</v>
      </c>
      <c r="AR8" s="1">
        <v>3.51</v>
      </c>
      <c r="AS8" s="1">
        <f>Table1345[[#This Row],[Vr]]^2/Table1345[[#This Row],[RL]]</f>
        <v>0.19036802721088436</v>
      </c>
      <c r="AT8" s="1">
        <f>Table1345[[#This Row],[Vs]]*SQRT(2)/PI()*(Table1345[[#This Row],[IT2]]+Table1345[[#This Row],[IT4]])-Table1345[[#This Row],[IT2]]^2*0.1792-Table1345[[#This Row],[IT4]]^2*0.207</f>
        <v>3.549518987984869</v>
      </c>
      <c r="AU8" s="1">
        <f>Table1345[[#This Row],[Pr]]/Table1345[[#This Row],[Pt]]*100</f>
        <v>5.3632063345845058</v>
      </c>
    </row>
    <row r="9" spans="1:47" x14ac:dyDescent="0.3">
      <c r="A9" s="1">
        <v>0</v>
      </c>
      <c r="B9" s="1">
        <v>60</v>
      </c>
      <c r="C9" s="1">
        <v>299</v>
      </c>
      <c r="D9" s="1">
        <v>3.67</v>
      </c>
      <c r="E9" s="1">
        <f>Table1[[#This Row],[Vsen]]/207</f>
        <v>1.4444444444444444</v>
      </c>
      <c r="F9" s="1">
        <v>137</v>
      </c>
      <c r="G9" s="1">
        <v>3.54</v>
      </c>
      <c r="H9" s="1">
        <f>Table1[[#This Row],[VR]]^2/Table1[[#This Row],[RL]]</f>
        <v>9.8313138686131382E-2</v>
      </c>
      <c r="I9" s="1">
        <f>Table1[[#This Row],[It]]*Table1[[#This Row],[Vs]]/PI()*SQRT(2)-Table1[[#This Row],[It]]^2*0.207</f>
        <v>1.8699198260861127</v>
      </c>
      <c r="J9" s="1">
        <f>Table1[[#This Row],[Pr]]/Table1[[#This Row],[Pt]]*100</f>
        <v>5.2576125090832582</v>
      </c>
      <c r="L9" s="1">
        <v>0</v>
      </c>
      <c r="M9" s="1">
        <v>60</v>
      </c>
      <c r="N9" s="1">
        <v>262</v>
      </c>
      <c r="O9" s="1">
        <v>1.64</v>
      </c>
      <c r="P9" s="1">
        <f>Table13[[#This Row],[Vsen]]/179.2</f>
        <v>1.4620535714285716</v>
      </c>
      <c r="Q9" s="1">
        <v>177.5</v>
      </c>
      <c r="R9" s="1">
        <v>3.51</v>
      </c>
      <c r="S9" s="1">
        <f>Table13[[#This Row],[Vr]]^2/Table13[[#This Row],[RL]]</f>
        <v>1.5152676056338025E-2</v>
      </c>
      <c r="T9" s="1">
        <f>Table13[[#This Row],[It]]*Table13[[#This Row],[Vs]]/PI()*SQRT(2)-Table13[[#This Row],[It]]^2*0.1792</f>
        <v>1.9270672172555749</v>
      </c>
      <c r="U9" s="1">
        <f>Table13[[#This Row],[Pr]]/Table13[[#This Row],[Pt]]*100</f>
        <v>0.78630760362981256</v>
      </c>
      <c r="W9" s="1">
        <v>0</v>
      </c>
      <c r="X9" s="1">
        <v>60</v>
      </c>
      <c r="Y9" s="1">
        <v>259</v>
      </c>
      <c r="Z9" s="1">
        <v>253</v>
      </c>
      <c r="AA9" s="1">
        <v>1.61</v>
      </c>
      <c r="AB9" s="1">
        <f>Table134[[#This Row],[Vsen2]]/179.2</f>
        <v>1.4453125</v>
      </c>
      <c r="AC9" s="1">
        <f>Table134[[#This Row],[Vsen4]]/207</f>
        <v>1.2222222222222223</v>
      </c>
      <c r="AD9" s="1">
        <v>147</v>
      </c>
      <c r="AE9" s="1">
        <v>3.51</v>
      </c>
      <c r="AF9" s="1">
        <f>Table134[[#This Row],[Vr]]^2/Table134[[#This Row],[RL]]</f>
        <v>1.7633333333333334E-2</v>
      </c>
      <c r="AG9" s="1">
        <f>Table134[[#This Row],[Vs]]*SQRT(2)/PI()*(Table134[[#This Row],[IT2]]+Table134[[#This Row],[IT4]])-Table134[[#This Row],[IT2]]^2*0.1792-Table134[[#This Row],[IT4]]^2*0.207</f>
        <v>3.5312937755309295</v>
      </c>
      <c r="AH9" s="1">
        <f>Table134[[#This Row],[Pr]]/Table134[[#This Row],[Pt]]*100</f>
        <v>0.49934484226484849</v>
      </c>
      <c r="AJ9" s="1">
        <v>0</v>
      </c>
      <c r="AK9" s="1">
        <v>60</v>
      </c>
      <c r="AL9" s="1">
        <v>240</v>
      </c>
      <c r="AM9" s="1">
        <v>289</v>
      </c>
      <c r="AN9" s="1">
        <v>4.78</v>
      </c>
      <c r="AO9" s="1">
        <f>Table1345[[#This Row],[Vsen2]]/179.2</f>
        <v>1.3392857142857144</v>
      </c>
      <c r="AP9" s="1">
        <f>Table1345[[#This Row],[Vsen4]]/207</f>
        <v>1.3961352657004831</v>
      </c>
      <c r="AQ9" s="1">
        <v>147</v>
      </c>
      <c r="AR9" s="1">
        <v>3.51</v>
      </c>
      <c r="AS9" s="1">
        <f>Table1345[[#This Row],[Vr]]^2/Table1345[[#This Row],[RL]]</f>
        <v>0.15543129251700682</v>
      </c>
      <c r="AT9" s="1">
        <f>Table1345[[#This Row],[Vs]]*SQRT(2)/PI()*(Table1345[[#This Row],[IT2]]+Table1345[[#This Row],[IT4]])-Table1345[[#This Row],[IT2]]^2*0.1792-Table1345[[#This Row],[IT4]]^2*0.207</f>
        <v>3.5972043022032496</v>
      </c>
      <c r="AU9" s="1">
        <f>Table1345[[#This Row],[Pr]]/Table1345[[#This Row],[Pt]]*100</f>
        <v>4.3208914328776595</v>
      </c>
    </row>
    <row r="10" spans="1:47" x14ac:dyDescent="0.3">
      <c r="A10" s="1">
        <v>0</v>
      </c>
      <c r="B10" s="1">
        <v>70</v>
      </c>
      <c r="C10" s="1">
        <v>309</v>
      </c>
      <c r="D10" s="1">
        <v>2.67</v>
      </c>
      <c r="E10" s="1">
        <f>Table1[[#This Row],[Vsen]]/207</f>
        <v>1.4927536231884058</v>
      </c>
      <c r="F10" s="1">
        <v>137</v>
      </c>
      <c r="G10" s="1">
        <v>3.54</v>
      </c>
      <c r="H10" s="1">
        <f>Table1[[#This Row],[VR]]^2/Table1[[#This Row],[RL]]</f>
        <v>5.2035766423357666E-2</v>
      </c>
      <c r="I10" s="1">
        <f>Table1[[#This Row],[It]]*Table1[[#This Row],[Vs]]/PI()*SQRT(2)-Table1[[#This Row],[It]]^2*0.207</f>
        <v>1.9175314144724931</v>
      </c>
      <c r="J10" s="1">
        <f>Table1[[#This Row],[Pr]]/Table1[[#This Row],[Pt]]*100</f>
        <v>2.7136852116538881</v>
      </c>
      <c r="L10" s="1">
        <v>0</v>
      </c>
      <c r="M10" s="1">
        <v>70</v>
      </c>
      <c r="N10" s="1">
        <v>261</v>
      </c>
      <c r="O10" s="1">
        <v>1.76</v>
      </c>
      <c r="P10" s="1">
        <f>Table13[[#This Row],[Vsen]]/179.2</f>
        <v>1.4564732142857144</v>
      </c>
      <c r="Q10" s="1">
        <v>177.5</v>
      </c>
      <c r="R10" s="1">
        <v>3.51</v>
      </c>
      <c r="S10" s="1">
        <f>Table13[[#This Row],[Vr]]^2/Table13[[#This Row],[RL]]</f>
        <v>1.7451267605633803E-2</v>
      </c>
      <c r="T10" s="1">
        <f>Table13[[#This Row],[It]]*Table13[[#This Row],[Vs]]/PI()*SQRT(2)-Table13[[#This Row],[It]]^2*0.1792</f>
        <v>1.921168472083389</v>
      </c>
      <c r="U10" s="1">
        <f>Table13[[#This Row],[Pr]]/Table13[[#This Row],[Pt]]*100</f>
        <v>0.90836737429429992</v>
      </c>
      <c r="W10" s="1">
        <v>0</v>
      </c>
      <c r="X10" s="1">
        <v>70</v>
      </c>
      <c r="Y10" s="1">
        <v>258</v>
      </c>
      <c r="Z10" s="1">
        <v>256</v>
      </c>
      <c r="AA10" s="1">
        <v>0.56999999999999995</v>
      </c>
      <c r="AB10" s="1">
        <f>Table134[[#This Row],[Vsen2]]/179.2</f>
        <v>1.439732142857143</v>
      </c>
      <c r="AC10" s="1">
        <f>Table134[[#This Row],[Vsen4]]/207</f>
        <v>1.2367149758454106</v>
      </c>
      <c r="AD10" s="1">
        <v>147</v>
      </c>
      <c r="AE10" s="1">
        <v>3.51</v>
      </c>
      <c r="AF10" s="1">
        <f>Table134[[#This Row],[Vr]]^2/Table134[[#This Row],[RL]]</f>
        <v>2.2102040816326528E-3</v>
      </c>
      <c r="AG10" s="1">
        <f>Table134[[#This Row],[Vs]]*SQRT(2)/PI()*(Table134[[#This Row],[IT2]]+Table134[[#This Row],[IT4]])-Table134[[#This Row],[IT2]]^2*0.1792-Table134[[#This Row],[IT4]]^2*0.207</f>
        <v>3.5408840864022011</v>
      </c>
      <c r="AH10" s="1">
        <f>Table134[[#This Row],[Pr]]/Table134[[#This Row],[Pt]]*100</f>
        <v>6.2419554769396104E-2</v>
      </c>
      <c r="AJ10" s="1">
        <v>0</v>
      </c>
      <c r="AK10" s="1">
        <v>70</v>
      </c>
      <c r="AL10" s="1">
        <v>243</v>
      </c>
      <c r="AM10" s="1">
        <v>297</v>
      </c>
      <c r="AN10" s="1">
        <v>3.89</v>
      </c>
      <c r="AO10" s="1">
        <f>Table1345[[#This Row],[Vsen2]]/179.2</f>
        <v>1.3560267857142858</v>
      </c>
      <c r="AP10" s="1">
        <f>Table1345[[#This Row],[Vsen4]]/207</f>
        <v>1.4347826086956521</v>
      </c>
      <c r="AQ10" s="1">
        <v>147</v>
      </c>
      <c r="AR10" s="1">
        <v>3.51</v>
      </c>
      <c r="AS10" s="1">
        <f>Table1345[[#This Row],[Vr]]^2/Table1345[[#This Row],[RL]]</f>
        <v>0.10293945578231294</v>
      </c>
      <c r="AT10" s="1">
        <f>Table1345[[#This Row],[Vs]]*SQRT(2)/PI()*(Table1345[[#This Row],[IT2]]+Table1345[[#This Row],[IT4]])-Table1345[[#This Row],[IT2]]^2*0.1792-Table1345[[#This Row],[IT4]]^2*0.207</f>
        <v>3.6539877703298274</v>
      </c>
      <c r="AU10" s="1">
        <f>Table1345[[#This Row],[Pr]]/Table1345[[#This Row],[Pt]]*100</f>
        <v>2.8171811799200714</v>
      </c>
    </row>
    <row r="11" spans="1:47" x14ac:dyDescent="0.3">
      <c r="A11" s="1">
        <v>0</v>
      </c>
      <c r="B11" s="1">
        <v>80</v>
      </c>
      <c r="C11" s="1">
        <v>318</v>
      </c>
      <c r="D11" s="1">
        <v>1.22</v>
      </c>
      <c r="E11" s="1">
        <f>Table1[[#This Row],[Vsen]]/207</f>
        <v>1.536231884057971</v>
      </c>
      <c r="F11" s="1">
        <v>137</v>
      </c>
      <c r="G11" s="1">
        <v>3.54</v>
      </c>
      <c r="H11" s="1">
        <f>Table1[[#This Row],[VR]]^2/Table1[[#This Row],[RL]]</f>
        <v>1.0864233576642335E-2</v>
      </c>
      <c r="I11" s="1">
        <f>Table1[[#This Row],[It]]*Table1[[#This Row],[Vs]]/PI()*SQRT(2)-Table1[[#This Row],[It]]^2*0.207</f>
        <v>1.9595557570637139</v>
      </c>
      <c r="J11" s="1">
        <f>Table1[[#This Row],[Pr]]/Table1[[#This Row],[Pt]]*100</f>
        <v>0.5544232940287338</v>
      </c>
      <c r="L11" s="1">
        <v>0</v>
      </c>
      <c r="M11" s="1">
        <v>80</v>
      </c>
      <c r="N11" s="1">
        <v>261</v>
      </c>
      <c r="O11" s="1">
        <v>1.83</v>
      </c>
      <c r="P11" s="1">
        <f>Table13[[#This Row],[Vsen]]/179.2</f>
        <v>1.4564732142857144</v>
      </c>
      <c r="Q11" s="1">
        <v>177.5</v>
      </c>
      <c r="R11" s="1">
        <v>3.51</v>
      </c>
      <c r="S11" s="1">
        <f>Table13[[#This Row],[Vr]]^2/Table13[[#This Row],[RL]]</f>
        <v>1.8867042253521128E-2</v>
      </c>
      <c r="T11" s="1">
        <f>Table13[[#This Row],[It]]*Table13[[#This Row],[Vs]]/PI()*SQRT(2)-Table13[[#This Row],[It]]^2*0.1792</f>
        <v>1.921168472083389</v>
      </c>
      <c r="U11" s="1">
        <f>Table13[[#This Row],[Pr]]/Table13[[#This Row],[Pt]]*100</f>
        <v>0.98206078892503279</v>
      </c>
      <c r="W11" s="1">
        <v>0</v>
      </c>
      <c r="X11" s="1">
        <v>80</v>
      </c>
      <c r="Y11" s="1">
        <v>258</v>
      </c>
      <c r="Z11" s="1">
        <v>257</v>
      </c>
      <c r="AA11" s="1">
        <v>0.73599999999999999</v>
      </c>
      <c r="AB11" s="1">
        <f>Table134[[#This Row],[Vsen2]]/179.2</f>
        <v>1.439732142857143</v>
      </c>
      <c r="AC11" s="1">
        <f>Table134[[#This Row],[Vsen4]]/207</f>
        <v>1.2415458937198067</v>
      </c>
      <c r="AD11" s="1">
        <v>147</v>
      </c>
      <c r="AE11" s="1">
        <v>3.51</v>
      </c>
      <c r="AF11" s="1">
        <f>Table134[[#This Row],[Vr]]^2/Table134[[#This Row],[RL]]</f>
        <v>3.6850068027210882E-3</v>
      </c>
      <c r="AG11" s="1">
        <f>Table134[[#This Row],[Vs]]*SQRT(2)/PI()*(Table134[[#This Row],[IT2]]+Table134[[#This Row],[IT4]])-Table134[[#This Row],[IT2]]^2*0.1792-Table134[[#This Row],[IT4]]^2*0.207</f>
        <v>3.5460389421261418</v>
      </c>
      <c r="AH11" s="1">
        <f>Table134[[#This Row],[Pr]]/Table134[[#This Row],[Pt]]*100</f>
        <v>0.10391896036290069</v>
      </c>
      <c r="AJ11" s="1">
        <v>0</v>
      </c>
      <c r="AK11" s="1">
        <v>80</v>
      </c>
      <c r="AL11" s="1">
        <v>246</v>
      </c>
      <c r="AM11" s="1">
        <v>303</v>
      </c>
      <c r="AN11" s="1">
        <v>3.1</v>
      </c>
      <c r="AO11" s="1">
        <f>Table1345[[#This Row],[Vsen2]]/179.2</f>
        <v>1.3727678571428572</v>
      </c>
      <c r="AP11" s="1">
        <f>Table1345[[#This Row],[Vsen4]]/207</f>
        <v>1.463768115942029</v>
      </c>
      <c r="AQ11" s="1">
        <v>147</v>
      </c>
      <c r="AR11" s="1">
        <v>3.51</v>
      </c>
      <c r="AS11" s="1">
        <f>Table1345[[#This Row],[Vr]]^2/Table1345[[#This Row],[RL]]</f>
        <v>6.5374149659863948E-2</v>
      </c>
      <c r="AT11" s="1">
        <f>Table1345[[#This Row],[Vs]]*SQRT(2)/PI()*(Table1345[[#This Row],[IT2]]+Table1345[[#This Row],[IT4]])-Table1345[[#This Row],[IT2]]^2*0.1792-Table1345[[#This Row],[IT4]]^2*0.207</f>
        <v>3.7006605974881657</v>
      </c>
      <c r="AU11" s="1">
        <f>Table1345[[#This Row],[Pr]]/Table1345[[#This Row],[Pt]]*100</f>
        <v>1.766553509506839</v>
      </c>
    </row>
    <row r="12" spans="1:47" x14ac:dyDescent="0.3">
      <c r="A12" s="1">
        <v>0</v>
      </c>
      <c r="B12" s="1">
        <v>90</v>
      </c>
      <c r="C12" s="1">
        <v>320</v>
      </c>
      <c r="D12" s="1">
        <v>0.17799999999999999</v>
      </c>
      <c r="E12" s="1">
        <f>Table1[[#This Row],[Vsen]]/207</f>
        <v>1.5458937198067633</v>
      </c>
      <c r="F12" s="1">
        <v>137</v>
      </c>
      <c r="G12" s="1">
        <v>3.54</v>
      </c>
      <c r="H12" s="1">
        <f>Table1[[#This Row],[VR]]^2/Table1[[#This Row],[RL]]</f>
        <v>2.312700729927007E-4</v>
      </c>
      <c r="I12" s="1">
        <f>Table1[[#This Row],[It]]*Table1[[#This Row],[Vs]]/PI()*SQRT(2)-Table1[[#This Row],[It]]^2*0.207</f>
        <v>1.9687882196685262</v>
      </c>
      <c r="J12" s="1">
        <f>Table1[[#This Row],[Pr]]/Table1[[#This Row],[Pt]]*100</f>
        <v>1.1746823283595142E-2</v>
      </c>
      <c r="L12" s="1">
        <v>0</v>
      </c>
      <c r="M12" s="1">
        <v>90</v>
      </c>
      <c r="N12" s="1">
        <v>261</v>
      </c>
      <c r="O12" s="1">
        <v>1.83</v>
      </c>
      <c r="P12" s="1">
        <f>Table13[[#This Row],[Vsen]]/179.2</f>
        <v>1.4564732142857144</v>
      </c>
      <c r="Q12" s="1">
        <v>177.5</v>
      </c>
      <c r="R12" s="1">
        <v>3.51</v>
      </c>
      <c r="S12" s="1">
        <f>Table13[[#This Row],[Vr]]^2/Table13[[#This Row],[RL]]</f>
        <v>1.8867042253521128E-2</v>
      </c>
      <c r="T12" s="1">
        <f>Table13[[#This Row],[It]]*Table13[[#This Row],[Vs]]/PI()*SQRT(2)-Table13[[#This Row],[It]]^2*0.1792</f>
        <v>1.921168472083389</v>
      </c>
      <c r="U12" s="1">
        <f>Table13[[#This Row],[Pr]]/Table13[[#This Row],[Pt]]*100</f>
        <v>0.98206078892503279</v>
      </c>
      <c r="W12" s="1">
        <v>0</v>
      </c>
      <c r="X12" s="1">
        <v>90</v>
      </c>
      <c r="Y12" s="1">
        <v>256</v>
      </c>
      <c r="Z12" s="1">
        <v>256</v>
      </c>
      <c r="AA12" s="1">
        <v>1.95</v>
      </c>
      <c r="AB12" s="1">
        <f>Table134[[#This Row],[Vsen2]]/179.2</f>
        <v>1.4285714285714286</v>
      </c>
      <c r="AC12" s="1">
        <f>Table134[[#This Row],[Vsen4]]/207</f>
        <v>1.2367149758454106</v>
      </c>
      <c r="AD12" s="1">
        <v>147</v>
      </c>
      <c r="AE12" s="1">
        <v>3.51</v>
      </c>
      <c r="AF12" s="1">
        <f>Table134[[#This Row],[Vr]]^2/Table134[[#This Row],[RL]]</f>
        <v>2.5867346938775508E-2</v>
      </c>
      <c r="AG12" s="1">
        <f>Table134[[#This Row],[Vs]]*SQRT(2)/PI()*(Table134[[#This Row],[IT2]]+Table134[[#This Row],[IT4]])-Table134[[#This Row],[IT2]]^2*0.1792-Table134[[#This Row],[IT4]]^2*0.207</f>
        <v>3.5289861496292581</v>
      </c>
      <c r="AH12" s="1">
        <f>Table134[[#This Row],[Pr]]/Table134[[#This Row],[Pt]]*100</f>
        <v>0.7329965560078221</v>
      </c>
      <c r="AJ12" s="1">
        <v>0</v>
      </c>
      <c r="AK12" s="1">
        <v>90</v>
      </c>
      <c r="AL12" s="1">
        <v>249</v>
      </c>
      <c r="AM12" s="1">
        <v>309</v>
      </c>
      <c r="AN12" s="1">
        <v>1.03</v>
      </c>
      <c r="AO12" s="1">
        <f>Table1345[[#This Row],[Vsen2]]/179.2</f>
        <v>1.3895089285714286</v>
      </c>
      <c r="AP12" s="1">
        <f>Table1345[[#This Row],[Vsen4]]/207</f>
        <v>1.4927536231884058</v>
      </c>
      <c r="AQ12" s="1">
        <v>147</v>
      </c>
      <c r="AR12" s="1">
        <v>3.51</v>
      </c>
      <c r="AS12" s="1">
        <f>Table1345[[#This Row],[Vr]]^2/Table1345[[#This Row],[RL]]</f>
        <v>7.2170068027210882E-3</v>
      </c>
      <c r="AT12" s="1">
        <f>Table1345[[#This Row],[Vs]]*SQRT(2)/PI()*(Table1345[[#This Row],[IT2]]+Table1345[[#This Row],[IT4]])-Table1345[[#This Row],[IT2]]^2*0.1792-Table1345[[#This Row],[IT4]]^2*0.207</f>
        <v>3.7468851521309761</v>
      </c>
      <c r="AU12" s="1">
        <f>Table1345[[#This Row],[Pr]]/Table1345[[#This Row],[Pt]]*100</f>
        <v>0.19261350454300796</v>
      </c>
    </row>
    <row r="13" spans="1:47" x14ac:dyDescent="0.3">
      <c r="A13" s="1">
        <v>6</v>
      </c>
      <c r="B13" s="1">
        <v>0</v>
      </c>
      <c r="C13" s="1">
        <v>237</v>
      </c>
      <c r="D13" s="1">
        <v>4.91</v>
      </c>
      <c r="E13" s="1">
        <f>Table1[[#This Row],[Vsen]]/207</f>
        <v>1.144927536231884</v>
      </c>
      <c r="F13" s="1">
        <v>137</v>
      </c>
      <c r="G13" s="1">
        <v>3.48</v>
      </c>
      <c r="H13" s="1">
        <f>Table1[[#This Row],[VR]]^2/Table1[[#This Row],[RL]]</f>
        <v>0.17597153284671532</v>
      </c>
      <c r="I13" s="1">
        <f>Table1[[#This Row],[It]]*Table1[[#This Row],[Vs]]/PI()*SQRT(2)-Table1[[#This Row],[It]]^2*0.207</f>
        <v>1.5222388524486345</v>
      </c>
      <c r="J13" s="1">
        <f>Table1[[#This Row],[Pr]]/Table1[[#This Row],[Pt]]*100</f>
        <v>11.560047397532392</v>
      </c>
      <c r="L13" s="1">
        <v>6</v>
      </c>
      <c r="M13" s="1">
        <v>0</v>
      </c>
      <c r="N13" s="1">
        <v>263</v>
      </c>
      <c r="O13" s="1">
        <v>0.873</v>
      </c>
      <c r="P13" s="1">
        <f>Table13[[#This Row],[Vsen]]/179.2</f>
        <v>1.4676339285714286</v>
      </c>
      <c r="Q13" s="1">
        <v>177.5</v>
      </c>
      <c r="R13" s="1">
        <v>3.5</v>
      </c>
      <c r="S13" s="1">
        <f>Table13[[#This Row],[Vr]]^2/Table13[[#This Row],[RL]]</f>
        <v>4.2936845070422535E-3</v>
      </c>
      <c r="T13" s="1">
        <f>Table13[[#This Row],[It]]*Table13[[#This Row],[Vs]]/PI()*SQRT(2)-Table13[[#This Row],[It]]^2*0.1792</f>
        <v>1.9263481278532819</v>
      </c>
      <c r="U13" s="1">
        <f>Table13[[#This Row],[Pr]]/Table13[[#This Row],[Pt]]*100</f>
        <v>0.22289244840843622</v>
      </c>
      <c r="W13" s="1">
        <v>6</v>
      </c>
      <c r="X13" s="1">
        <v>0</v>
      </c>
      <c r="Y13" s="1">
        <v>237</v>
      </c>
      <c r="Z13" s="1">
        <v>251</v>
      </c>
      <c r="AA13" s="1">
        <v>5.7</v>
      </c>
      <c r="AB13" s="1">
        <f>Table134[[#This Row],[Vsen2]]/179.2</f>
        <v>1.322544642857143</v>
      </c>
      <c r="AC13" s="1">
        <f>Table134[[#This Row],[Vsen4]]/207</f>
        <v>1.21256038647343</v>
      </c>
      <c r="AD13" s="1">
        <v>147</v>
      </c>
      <c r="AE13" s="1">
        <v>3.54</v>
      </c>
      <c r="AF13" s="1">
        <f>Table134[[#This Row],[Vr]]^2/Table134[[#This Row],[RL]]</f>
        <v>0.22102040816326532</v>
      </c>
      <c r="AG13" s="1">
        <f>Table134[[#This Row],[Vs]]*SQRT(2)/PI()*(Table134[[#This Row],[IT2]]+Table134[[#This Row],[IT4]])-Table134[[#This Row],[IT2]]^2*0.1792-Table134[[#This Row],[IT4]]^2*0.207</f>
        <v>3.4220459279465354</v>
      </c>
      <c r="AH13" s="1">
        <f>Table134[[#This Row],[Pr]]/Table134[[#This Row],[Pt]]*100</f>
        <v>6.4587212684165483</v>
      </c>
      <c r="AJ13" s="1">
        <v>6</v>
      </c>
      <c r="AK13" s="1">
        <v>0</v>
      </c>
      <c r="AL13" s="1">
        <v>247</v>
      </c>
      <c r="AM13" s="1">
        <v>287</v>
      </c>
      <c r="AN13" s="1">
        <v>4.66</v>
      </c>
      <c r="AO13" s="1">
        <f>Table1345[[#This Row],[Vsen2]]/179.2</f>
        <v>1.3783482142857144</v>
      </c>
      <c r="AP13" s="1">
        <f>Table1345[[#This Row],[Vsen4]]/207</f>
        <v>1.3864734299516908</v>
      </c>
      <c r="AQ13" s="1">
        <v>147</v>
      </c>
      <c r="AR13" s="1">
        <v>3.51</v>
      </c>
      <c r="AS13" s="1">
        <f>Table1345[[#This Row],[Vr]]^2/Table1345[[#This Row],[RL]]</f>
        <v>0.14772517006802721</v>
      </c>
      <c r="AT13" s="1">
        <f>Table1345[[#This Row],[Vs]]*SQRT(2)/PI()*(Table1345[[#This Row],[IT2]]+Table1345[[#This Row],[IT4]])-Table1345[[#This Row],[IT2]]^2*0.1792-Table1345[[#This Row],[IT4]]^2*0.207</f>
        <v>3.630200752612843</v>
      </c>
      <c r="AU13" s="1">
        <f>Table1345[[#This Row],[Pr]]/Table1345[[#This Row],[Pt]]*100</f>
        <v>4.069338864020172</v>
      </c>
    </row>
    <row r="14" spans="1:47" x14ac:dyDescent="0.3">
      <c r="A14" s="1">
        <v>6</v>
      </c>
      <c r="B14" s="1">
        <v>10</v>
      </c>
      <c r="C14" s="1">
        <v>272</v>
      </c>
      <c r="D14" s="1">
        <v>4.95</v>
      </c>
      <c r="E14" s="1">
        <f>Table1[[#This Row],[Vsen]]/207</f>
        <v>1.3140096618357489</v>
      </c>
      <c r="F14" s="1">
        <v>137</v>
      </c>
      <c r="G14" s="1">
        <v>3.48</v>
      </c>
      <c r="H14" s="1">
        <f>Table1[[#This Row],[VR]]^2/Table1[[#This Row],[RL]]</f>
        <v>0.17885036496350365</v>
      </c>
      <c r="I14" s="1">
        <f>Table1[[#This Row],[It]]*Table1[[#This Row],[Vs]]/PI()*SQRT(2)-Table1[[#This Row],[It]]^2*0.207</f>
        <v>1.7010517203421991</v>
      </c>
      <c r="J14" s="1">
        <f>Table1[[#This Row],[Pr]]/Table1[[#This Row],[Pt]]*100</f>
        <v>10.514105057753593</v>
      </c>
      <c r="L14" s="1">
        <v>6</v>
      </c>
      <c r="M14" s="1">
        <v>10</v>
      </c>
      <c r="N14" s="1">
        <v>264</v>
      </c>
      <c r="O14" s="1">
        <v>0.51700000000000002</v>
      </c>
      <c r="P14" s="1">
        <f>Table13[[#This Row],[Vsen]]/179.2</f>
        <v>1.4732142857142858</v>
      </c>
      <c r="Q14" s="1">
        <v>177.5</v>
      </c>
      <c r="R14" s="1">
        <v>3.5</v>
      </c>
      <c r="S14" s="1">
        <f>Table13[[#This Row],[Vr]]^2/Table13[[#This Row],[RL]]</f>
        <v>1.5058535211267606E-3</v>
      </c>
      <c r="T14" s="1">
        <f>Table13[[#This Row],[It]]*Table13[[#This Row],[Vs]]/PI()*SQRT(2)-Table13[[#This Row],[It]]^2*0.1792</f>
        <v>1.9321994311639679</v>
      </c>
      <c r="U14" s="1">
        <f>Table13[[#This Row],[Pr]]/Table13[[#This Row],[Pt]]*100</f>
        <v>7.7934684010315947E-2</v>
      </c>
      <c r="W14" s="1">
        <v>6</v>
      </c>
      <c r="X14" s="1">
        <v>10</v>
      </c>
      <c r="Y14" s="1">
        <v>240</v>
      </c>
      <c r="Z14" s="1">
        <v>251</v>
      </c>
      <c r="AA14" s="1">
        <v>5.46</v>
      </c>
      <c r="AB14" s="1">
        <f>Table134[[#This Row],[Vsen2]]/179.2</f>
        <v>1.3392857142857144</v>
      </c>
      <c r="AC14" s="1">
        <f>Table134[[#This Row],[Vsen4]]/207</f>
        <v>1.21256038647343</v>
      </c>
      <c r="AD14" s="1">
        <v>147</v>
      </c>
      <c r="AE14" s="1">
        <v>3.54</v>
      </c>
      <c r="AF14" s="1">
        <f>Table134[[#This Row],[Vr]]^2/Table134[[#This Row],[RL]]</f>
        <v>0.20279999999999998</v>
      </c>
      <c r="AG14" s="1">
        <f>Table134[[#This Row],[Vs]]*SQRT(2)/PI()*(Table134[[#This Row],[IT2]]+Table134[[#This Row],[IT4]])-Table134[[#This Row],[IT2]]^2*0.1792-Table134[[#This Row],[IT4]]^2*0.207</f>
        <v>3.4407383366451638</v>
      </c>
      <c r="AH14" s="1">
        <f>Table134[[#This Row],[Pr]]/Table134[[#This Row],[Pt]]*100</f>
        <v>5.8940837738256153</v>
      </c>
      <c r="AJ14" s="1">
        <v>6</v>
      </c>
      <c r="AK14" s="1">
        <v>10</v>
      </c>
      <c r="AL14" s="1">
        <v>245</v>
      </c>
      <c r="AM14" s="1">
        <v>284</v>
      </c>
      <c r="AN14" s="1">
        <v>4.92</v>
      </c>
      <c r="AO14" s="1">
        <f>Table1345[[#This Row],[Vsen2]]/179.2</f>
        <v>1.3671875</v>
      </c>
      <c r="AP14" s="1">
        <f>Table1345[[#This Row],[Vsen4]]/207</f>
        <v>1.3719806763285025</v>
      </c>
      <c r="AQ14" s="1">
        <v>147</v>
      </c>
      <c r="AR14" s="1">
        <v>3.51</v>
      </c>
      <c r="AS14" s="1">
        <f>Table1345[[#This Row],[Vr]]^2/Table1345[[#This Row],[RL]]</f>
        <v>0.16466938775510204</v>
      </c>
      <c r="AT14" s="1">
        <f>Table1345[[#This Row],[Vs]]*SQRT(2)/PI()*(Table1345[[#This Row],[IT2]]+Table1345[[#This Row],[IT4]])-Table1345[[#This Row],[IT2]]^2*0.1792-Table1345[[#This Row],[IT4]]^2*0.207</f>
        <v>3.6034332926639365</v>
      </c>
      <c r="AU14" s="1">
        <f>Table1345[[#This Row],[Pr]]/Table1345[[#This Row],[Pt]]*100</f>
        <v>4.5697914844252798</v>
      </c>
    </row>
    <row r="15" spans="1:47" x14ac:dyDescent="0.3">
      <c r="A15" s="1">
        <v>6</v>
      </c>
      <c r="B15" s="1">
        <v>20</v>
      </c>
      <c r="C15" s="1">
        <v>271</v>
      </c>
      <c r="D15" s="1">
        <v>4.9800000000000004</v>
      </c>
      <c r="E15" s="1">
        <f>Table1[[#This Row],[Vsen]]/207</f>
        <v>1.3091787439613527</v>
      </c>
      <c r="F15" s="1">
        <v>137</v>
      </c>
      <c r="G15" s="1">
        <v>3.48</v>
      </c>
      <c r="H15" s="1">
        <f>Table1[[#This Row],[VR]]^2/Table1[[#This Row],[RL]]</f>
        <v>0.1810248175182482</v>
      </c>
      <c r="I15" s="1">
        <f>Table1[[#This Row],[It]]*Table1[[#This Row],[Vs]]/PI()*SQRT(2)-Table1[[#This Row],[It]]^2*0.207</f>
        <v>1.6961070324672554</v>
      </c>
      <c r="J15" s="1">
        <f>Table1[[#This Row],[Pr]]/Table1[[#This Row],[Pt]]*100</f>
        <v>10.672959551079689</v>
      </c>
      <c r="L15" s="1">
        <v>6</v>
      </c>
      <c r="M15" s="1">
        <v>20</v>
      </c>
      <c r="N15" s="1">
        <v>264</v>
      </c>
      <c r="O15" s="1">
        <v>3.4000000000000002E-2</v>
      </c>
      <c r="P15" s="1">
        <f>Table13[[#This Row],[Vsen]]/179.2</f>
        <v>1.4732142857142858</v>
      </c>
      <c r="Q15" s="1">
        <v>177.5</v>
      </c>
      <c r="R15" s="1">
        <v>3.5</v>
      </c>
      <c r="S15" s="1">
        <f>Table13[[#This Row],[Vr]]^2/Table13[[#This Row],[RL]]</f>
        <v>6.5126760563380287E-6</v>
      </c>
      <c r="T15" s="1">
        <f>Table13[[#This Row],[It]]*Table13[[#This Row],[Vs]]/PI()*SQRT(2)-Table13[[#This Row],[It]]^2*0.1792</f>
        <v>1.9321994311639679</v>
      </c>
      <c r="U15" s="1">
        <f>Table13[[#This Row],[Pr]]/Table13[[#This Row],[Pt]]*100</f>
        <v>3.370602408476415E-4</v>
      </c>
      <c r="W15" s="1">
        <v>6</v>
      </c>
      <c r="X15" s="1">
        <v>20</v>
      </c>
      <c r="Y15" s="1">
        <v>242</v>
      </c>
      <c r="Z15" s="1">
        <v>253</v>
      </c>
      <c r="AA15" s="1">
        <v>5.04</v>
      </c>
      <c r="AB15" s="1">
        <f>Table134[[#This Row],[Vsen2]]/179.2</f>
        <v>1.3504464285714286</v>
      </c>
      <c r="AC15" s="1">
        <f>Table134[[#This Row],[Vsen4]]/207</f>
        <v>1.2222222222222223</v>
      </c>
      <c r="AD15" s="1">
        <v>147</v>
      </c>
      <c r="AE15" s="1">
        <v>3.54</v>
      </c>
      <c r="AF15" s="1">
        <f>Table134[[#This Row],[Vr]]^2/Table134[[#This Row],[RL]]</f>
        <v>0.17280000000000001</v>
      </c>
      <c r="AG15" s="1">
        <f>Table134[[#This Row],[Vs]]*SQRT(2)/PI()*(Table134[[#This Row],[IT2]]+Table134[[#This Row],[IT4]])-Table134[[#This Row],[IT2]]^2*0.1792-Table134[[#This Row],[IT4]]^2*0.207</f>
        <v>3.4636712874679727</v>
      </c>
      <c r="AH15" s="1">
        <f>Table134[[#This Row],[Pr]]/Table134[[#This Row],[Pt]]*100</f>
        <v>4.9889260746310882</v>
      </c>
      <c r="AJ15" s="1">
        <v>6</v>
      </c>
      <c r="AK15" s="1">
        <v>20</v>
      </c>
      <c r="AL15" s="1">
        <v>242</v>
      </c>
      <c r="AM15" s="1">
        <v>280</v>
      </c>
      <c r="AN15" s="1">
        <v>5.34</v>
      </c>
      <c r="AO15" s="1">
        <f>Table1345[[#This Row],[Vsen2]]/179.2</f>
        <v>1.3504464285714286</v>
      </c>
      <c r="AP15" s="1">
        <f>Table1345[[#This Row],[Vsen4]]/207</f>
        <v>1.3526570048309179</v>
      </c>
      <c r="AQ15" s="1">
        <v>147</v>
      </c>
      <c r="AR15" s="1">
        <v>3.51</v>
      </c>
      <c r="AS15" s="1">
        <f>Table1345[[#This Row],[Vr]]^2/Table1345[[#This Row],[RL]]</f>
        <v>0.19398367346938775</v>
      </c>
      <c r="AT15" s="1">
        <f>Table1345[[#This Row],[Vs]]*SQRT(2)/PI()*(Table1345[[#This Row],[IT2]]+Table1345[[#This Row],[IT4]])-Table1345[[#This Row],[IT2]]^2*0.1792-Table1345[[#This Row],[IT4]]^2*0.207</f>
        <v>3.5655004629265648</v>
      </c>
      <c r="AU15" s="1">
        <f>Table1345[[#This Row],[Pr]]/Table1345[[#This Row],[Pt]]*100</f>
        <v>5.440573503955342</v>
      </c>
    </row>
    <row r="16" spans="1:47" x14ac:dyDescent="0.3">
      <c r="A16" s="1">
        <v>6</v>
      </c>
      <c r="B16" s="1">
        <v>30</v>
      </c>
      <c r="C16" s="1">
        <v>272</v>
      </c>
      <c r="D16" s="1">
        <v>4.97</v>
      </c>
      <c r="E16" s="1">
        <f>Table1[[#This Row],[Vsen]]/207</f>
        <v>1.3140096618357489</v>
      </c>
      <c r="F16" s="1">
        <v>137</v>
      </c>
      <c r="G16" s="1">
        <v>3.48</v>
      </c>
      <c r="H16" s="1">
        <f>Table1[[#This Row],[VR]]^2/Table1[[#This Row],[RL]]</f>
        <v>0.18029854014598537</v>
      </c>
      <c r="I16" s="1">
        <f>Table1[[#This Row],[It]]*Table1[[#This Row],[Vs]]/PI()*SQRT(2)-Table1[[#This Row],[It]]^2*0.207</f>
        <v>1.7010517203421991</v>
      </c>
      <c r="J16" s="1">
        <f>Table1[[#This Row],[Pr]]/Table1[[#This Row],[Pt]]*100</f>
        <v>10.599239164210413</v>
      </c>
      <c r="L16" s="1">
        <v>6</v>
      </c>
      <c r="M16" s="1">
        <v>30</v>
      </c>
      <c r="N16" s="1">
        <v>263</v>
      </c>
      <c r="O16" s="1">
        <v>0.42399999999999999</v>
      </c>
      <c r="P16" s="1">
        <f>Table13[[#This Row],[Vsen]]/179.2</f>
        <v>1.4676339285714286</v>
      </c>
      <c r="Q16" s="1">
        <v>177.5</v>
      </c>
      <c r="R16" s="1">
        <v>3.5</v>
      </c>
      <c r="S16" s="1">
        <f>Table13[[#This Row],[Vr]]^2/Table13[[#This Row],[RL]]</f>
        <v>1.0128225352112675E-3</v>
      </c>
      <c r="T16" s="1">
        <f>Table13[[#This Row],[It]]*Table13[[#This Row],[Vs]]/PI()*SQRT(2)-Table13[[#This Row],[It]]^2*0.1792</f>
        <v>1.9263481278532819</v>
      </c>
      <c r="U16" s="1">
        <f>Table13[[#This Row],[Pr]]/Table13[[#This Row],[Pt]]*100</f>
        <v>5.2577336389344878E-2</v>
      </c>
      <c r="W16" s="1">
        <v>6</v>
      </c>
      <c r="X16" s="1">
        <v>30</v>
      </c>
      <c r="Y16" s="1">
        <v>244</v>
      </c>
      <c r="Z16" s="1">
        <v>255</v>
      </c>
      <c r="AA16" s="1">
        <v>4.66</v>
      </c>
      <c r="AB16" s="1">
        <f>Table134[[#This Row],[Vsen2]]/179.2</f>
        <v>1.361607142857143</v>
      </c>
      <c r="AC16" s="1">
        <f>Table134[[#This Row],[Vsen4]]/207</f>
        <v>1.2318840579710144</v>
      </c>
      <c r="AD16" s="1">
        <v>147</v>
      </c>
      <c r="AE16" s="1">
        <v>3.54</v>
      </c>
      <c r="AF16" s="1">
        <f>Table134[[#This Row],[Vr]]^2/Table134[[#This Row],[RL]]</f>
        <v>0.14772517006802721</v>
      </c>
      <c r="AG16" s="1">
        <f>Table134[[#This Row],[Vs]]*SQRT(2)/PI()*(Table134[[#This Row],[IT2]]+Table134[[#This Row],[IT4]])-Table134[[#This Row],[IT2]]^2*0.1792-Table134[[#This Row],[IT4]]^2*0.207</f>
        <v>3.4865209480906416</v>
      </c>
      <c r="AH16" s="1">
        <f>Table134[[#This Row],[Pr]]/Table134[[#This Row],[Pt]]*100</f>
        <v>4.2370366410368892</v>
      </c>
      <c r="AJ16" s="1">
        <v>6</v>
      </c>
      <c r="AK16" s="1">
        <v>30</v>
      </c>
      <c r="AL16" s="1">
        <v>240</v>
      </c>
      <c r="AM16" s="1">
        <v>278</v>
      </c>
      <c r="AN16" s="1">
        <v>5.58</v>
      </c>
      <c r="AO16" s="1">
        <f>Table1345[[#This Row],[Vsen2]]/179.2</f>
        <v>1.3392857142857144</v>
      </c>
      <c r="AP16" s="1">
        <f>Table1345[[#This Row],[Vsen4]]/207</f>
        <v>1.3429951690821256</v>
      </c>
      <c r="AQ16" s="1">
        <v>147</v>
      </c>
      <c r="AR16" s="1">
        <v>3.51</v>
      </c>
      <c r="AS16" s="1">
        <f>Table1345[[#This Row],[Vr]]^2/Table1345[[#This Row],[RL]]</f>
        <v>0.21181224489795919</v>
      </c>
      <c r="AT16" s="1">
        <f>Table1345[[#This Row],[Vs]]*SQRT(2)/PI()*(Table1345[[#This Row],[IT2]]+Table1345[[#This Row],[IT4]])-Table1345[[#This Row],[IT2]]^2*0.1792-Table1345[[#This Row],[IT4]]^2*0.207</f>
        <v>3.5433704544572917</v>
      </c>
      <c r="AU16" s="1">
        <f>Table1345[[#This Row],[Pr]]/Table1345[[#This Row],[Pt]]*100</f>
        <v>5.9777053407304743</v>
      </c>
    </row>
    <row r="17" spans="1:47" x14ac:dyDescent="0.3">
      <c r="A17" s="1">
        <v>6</v>
      </c>
      <c r="B17" s="1">
        <v>40</v>
      </c>
      <c r="C17" s="1">
        <v>273</v>
      </c>
      <c r="D17" s="1">
        <v>4.92</v>
      </c>
      <c r="E17" s="1">
        <f>Table1[[#This Row],[Vsen]]/207</f>
        <v>1.318840579710145</v>
      </c>
      <c r="F17" s="1">
        <v>137</v>
      </c>
      <c r="G17" s="1">
        <v>3.48</v>
      </c>
      <c r="H17" s="1">
        <f>Table1[[#This Row],[VR]]^2/Table1[[#This Row],[RL]]</f>
        <v>0.1766890510948905</v>
      </c>
      <c r="I17" s="1">
        <f>Table1[[#This Row],[It]]*Table1[[#This Row],[Vs]]/PI()*SQRT(2)-Table1[[#This Row],[It]]^2*0.207</f>
        <v>1.7059867463813938</v>
      </c>
      <c r="J17" s="1">
        <f>Table1[[#This Row],[Pr]]/Table1[[#This Row],[Pt]]*100</f>
        <v>10.357000221113649</v>
      </c>
      <c r="L17" s="1">
        <v>6</v>
      </c>
      <c r="M17" s="1">
        <v>40</v>
      </c>
      <c r="N17" s="1">
        <v>262</v>
      </c>
      <c r="O17" s="1">
        <v>0.93500000000000005</v>
      </c>
      <c r="P17" s="1">
        <f>Table13[[#This Row],[Vsen]]/179.2</f>
        <v>1.4620535714285716</v>
      </c>
      <c r="Q17" s="1">
        <v>177.5</v>
      </c>
      <c r="R17" s="1">
        <v>3.5</v>
      </c>
      <c r="S17" s="1">
        <f>Table13[[#This Row],[Vr]]^2/Table13[[#This Row],[RL]]</f>
        <v>4.9252112676056344E-3</v>
      </c>
      <c r="T17" s="1">
        <f>Table13[[#This Row],[It]]*Table13[[#This Row],[Vs]]/PI()*SQRT(2)-Table13[[#This Row],[It]]^2*0.1792</f>
        <v>1.9204856638283103</v>
      </c>
      <c r="U17" s="1">
        <f>Table13[[#This Row],[Pr]]/Table13[[#This Row],[Pt]]*100</f>
        <v>0.25645654952652353</v>
      </c>
      <c r="W17" s="1">
        <v>6</v>
      </c>
      <c r="X17" s="1">
        <v>40</v>
      </c>
      <c r="Y17" s="1">
        <v>246</v>
      </c>
      <c r="Z17" s="1">
        <v>257</v>
      </c>
      <c r="AA17" s="1">
        <v>4.1500000000000004</v>
      </c>
      <c r="AB17" s="1">
        <f>Table134[[#This Row],[Vsen2]]/179.2</f>
        <v>1.3727678571428572</v>
      </c>
      <c r="AC17" s="1">
        <f>Table134[[#This Row],[Vsen4]]/207</f>
        <v>1.2415458937198067</v>
      </c>
      <c r="AD17" s="1">
        <v>147</v>
      </c>
      <c r="AE17" s="1">
        <v>3.54</v>
      </c>
      <c r="AF17" s="1">
        <f>Table134[[#This Row],[Vr]]^2/Table134[[#This Row],[RL]]</f>
        <v>0.11715986394557826</v>
      </c>
      <c r="AG17" s="1">
        <f>Table134[[#This Row],[Vs]]*SQRT(2)/PI()*(Table134[[#This Row],[IT2]]+Table134[[#This Row],[IT4]])-Table134[[#This Row],[IT2]]^2*0.1792-Table134[[#This Row],[IT4]]^2*0.207</f>
        <v>3.5092873185131728</v>
      </c>
      <c r="AH17" s="1">
        <f>Table134[[#This Row],[Pr]]/Table134[[#This Row],[Pt]]*100</f>
        <v>3.3385657346294737</v>
      </c>
      <c r="AJ17" s="1">
        <v>6</v>
      </c>
      <c r="AK17" s="1">
        <v>40</v>
      </c>
      <c r="AL17" s="1">
        <v>238</v>
      </c>
      <c r="AM17" s="1">
        <v>276</v>
      </c>
      <c r="AN17" s="1">
        <v>5.85</v>
      </c>
      <c r="AO17" s="1">
        <f>Table1345[[#This Row],[Vsen2]]/179.2</f>
        <v>1.328125</v>
      </c>
      <c r="AP17" s="1">
        <f>Table1345[[#This Row],[Vsen4]]/207</f>
        <v>1.3333333333333333</v>
      </c>
      <c r="AQ17" s="1">
        <v>147</v>
      </c>
      <c r="AR17" s="1">
        <v>3.51</v>
      </c>
      <c r="AS17" s="1">
        <f>Table1345[[#This Row],[Vr]]^2/Table1345[[#This Row],[RL]]</f>
        <v>0.23280612244897958</v>
      </c>
      <c r="AT17" s="1">
        <f>Table1345[[#This Row],[Vs]]*SQRT(2)/PI()*(Table1345[[#This Row],[IT2]]+Table1345[[#This Row],[IT4]])-Table1345[[#This Row],[IT2]]^2*0.1792-Table1345[[#This Row],[IT4]]^2*0.207</f>
        <v>3.5211571557878827</v>
      </c>
      <c r="AU17" s="1">
        <f>Table1345[[#This Row],[Pr]]/Table1345[[#This Row],[Pt]]*100</f>
        <v>6.6116368042904812</v>
      </c>
    </row>
    <row r="18" spans="1:47" x14ac:dyDescent="0.3">
      <c r="A18" s="1">
        <v>6</v>
      </c>
      <c r="B18" s="1">
        <v>50</v>
      </c>
      <c r="C18" s="1">
        <v>279</v>
      </c>
      <c r="D18" s="1">
        <v>4.5999999999999996</v>
      </c>
      <c r="E18" s="1">
        <f>Table1[[#This Row],[Vsen]]/207</f>
        <v>1.3478260869565217</v>
      </c>
      <c r="F18" s="1">
        <v>137</v>
      </c>
      <c r="G18" s="1">
        <v>3.48</v>
      </c>
      <c r="H18" s="1">
        <f>Table1[[#This Row],[VR]]^2/Table1[[#This Row],[RL]]</f>
        <v>0.15445255474452552</v>
      </c>
      <c r="I18" s="1">
        <f>Table1[[#This Row],[It]]*Table1[[#This Row],[Vs]]/PI()*SQRT(2)-Table1[[#This Row],[It]]^2*0.207</f>
        <v>1.7353940040658398</v>
      </c>
      <c r="J18" s="1">
        <f>Table1[[#This Row],[Pr]]/Table1[[#This Row],[Pt]]*100</f>
        <v>8.9001433900693421</v>
      </c>
      <c r="L18" s="1">
        <v>6</v>
      </c>
      <c r="M18" s="1">
        <v>50</v>
      </c>
      <c r="N18" s="1">
        <v>261</v>
      </c>
      <c r="O18" s="1">
        <v>1.41</v>
      </c>
      <c r="P18" s="1">
        <f>Table13[[#This Row],[Vsen]]/179.2</f>
        <v>1.4564732142857144</v>
      </c>
      <c r="Q18" s="1">
        <v>177.5</v>
      </c>
      <c r="R18" s="1">
        <v>3.5</v>
      </c>
      <c r="S18" s="1">
        <f>Table13[[#This Row],[Vr]]^2/Table13[[#This Row],[RL]]</f>
        <v>1.1200563380281688E-2</v>
      </c>
      <c r="T18" s="1">
        <f>Table13[[#This Row],[It]]*Table13[[#This Row],[Vs]]/PI()*SQRT(2)-Table13[[#This Row],[It]]^2*0.1792</f>
        <v>1.9146120390890529</v>
      </c>
      <c r="U18" s="1">
        <f>Table13[[#This Row],[Pr]]/Table13[[#This Row],[Pt]]*100</f>
        <v>0.5850043325545351</v>
      </c>
      <c r="W18" s="1">
        <v>6</v>
      </c>
      <c r="X18" s="1">
        <v>50</v>
      </c>
      <c r="Y18" s="1">
        <v>247</v>
      </c>
      <c r="Z18" s="1">
        <v>261</v>
      </c>
      <c r="AA18" s="1">
        <v>3.41</v>
      </c>
      <c r="AB18" s="1">
        <f>Table134[[#This Row],[Vsen2]]/179.2</f>
        <v>1.3783482142857144</v>
      </c>
      <c r="AC18" s="1">
        <f>Table134[[#This Row],[Vsen4]]/207</f>
        <v>1.2608695652173914</v>
      </c>
      <c r="AD18" s="1">
        <v>147</v>
      </c>
      <c r="AE18" s="1">
        <v>3.54</v>
      </c>
      <c r="AF18" s="1">
        <f>Table134[[#This Row],[Vr]]^2/Table134[[#This Row],[RL]]</f>
        <v>7.9102721088435385E-2</v>
      </c>
      <c r="AG18" s="1">
        <f>Table134[[#This Row],[Vs]]*SQRT(2)/PI()*(Table134[[#This Row],[IT2]]+Table134[[#This Row],[IT4]])-Table134[[#This Row],[IT2]]^2*0.1792-Table134[[#This Row],[IT4]]^2*0.207</f>
        <v>3.5362126014877653</v>
      </c>
      <c r="AH18" s="1">
        <f>Table134[[#This Row],[Pr]]/Table134[[#This Row],[Pt]]*100</f>
        <v>2.2369334087875563</v>
      </c>
      <c r="AJ18" s="1">
        <v>6</v>
      </c>
      <c r="AK18" s="1">
        <v>50</v>
      </c>
      <c r="AL18" s="1">
        <v>236</v>
      </c>
      <c r="AM18" s="1">
        <v>276</v>
      </c>
      <c r="AN18" s="1">
        <v>5.94</v>
      </c>
      <c r="AO18" s="1">
        <f>Table1345[[#This Row],[Vsen2]]/179.2</f>
        <v>1.3169642857142858</v>
      </c>
      <c r="AP18" s="1">
        <f>Table1345[[#This Row],[Vsen4]]/207</f>
        <v>1.3333333333333333</v>
      </c>
      <c r="AQ18" s="1">
        <v>147</v>
      </c>
      <c r="AR18" s="1">
        <v>3.51</v>
      </c>
      <c r="AS18" s="1">
        <f>Table1345[[#This Row],[Vr]]^2/Table1345[[#This Row],[RL]]</f>
        <v>0.24002448979591842</v>
      </c>
      <c r="AT18" s="1">
        <f>Table1345[[#This Row],[Vs]]*SQRT(2)/PI()*(Table1345[[#This Row],[IT2]]+Table1345[[#This Row],[IT4]])-Table1345[[#This Row],[IT2]]^2*0.1792-Table1345[[#This Row],[IT4]]^2*0.207</f>
        <v>3.5088127904435105</v>
      </c>
      <c r="AU18" s="1">
        <f>Table1345[[#This Row],[Pr]]/Table1345[[#This Row],[Pt]]*100</f>
        <v>6.8406182982928412</v>
      </c>
    </row>
    <row r="19" spans="1:47" x14ac:dyDescent="0.3">
      <c r="A19" s="1">
        <v>6</v>
      </c>
      <c r="B19" s="1">
        <v>60</v>
      </c>
      <c r="C19" s="1">
        <v>286</v>
      </c>
      <c r="D19" s="1">
        <v>4.13</v>
      </c>
      <c r="E19" s="1">
        <f>Table1[[#This Row],[Vsen]]/207</f>
        <v>1.3816425120772946</v>
      </c>
      <c r="F19" s="1">
        <v>137</v>
      </c>
      <c r="G19" s="1">
        <v>3.48</v>
      </c>
      <c r="H19" s="1">
        <f>Table1[[#This Row],[VR]]^2/Table1[[#This Row],[RL]]</f>
        <v>0.12450291970802919</v>
      </c>
      <c r="I19" s="1">
        <f>Table1[[#This Row],[It]]*Table1[[#This Row],[Vs]]/PI()*SQRT(2)-Table1[[#This Row],[It]]^2*0.207</f>
        <v>1.7692628578377891</v>
      </c>
      <c r="J19" s="1">
        <f>Table1[[#This Row],[Pr]]/Table1[[#This Row],[Pt]]*100</f>
        <v>7.036993918483307</v>
      </c>
      <c r="L19" s="1">
        <v>6</v>
      </c>
      <c r="M19" s="1">
        <v>60</v>
      </c>
      <c r="N19" s="1">
        <v>259</v>
      </c>
      <c r="O19" s="1">
        <v>1.85</v>
      </c>
      <c r="P19" s="1">
        <f>Table13[[#This Row],[Vsen]]/179.2</f>
        <v>1.4453125</v>
      </c>
      <c r="Q19" s="1">
        <v>177.5</v>
      </c>
      <c r="R19" s="1">
        <v>3.5</v>
      </c>
      <c r="S19" s="1">
        <f>Table13[[#This Row],[Vr]]^2/Table13[[#This Row],[RL]]</f>
        <v>1.9281690140845072E-2</v>
      </c>
      <c r="T19" s="1">
        <f>Table13[[#This Row],[It]]*Table13[[#This Row],[Vs]]/PI()*SQRT(2)-Table13[[#This Row],[It]]^2*0.1792</f>
        <v>1.9028313074676808</v>
      </c>
      <c r="U19" s="1">
        <f>Table13[[#This Row],[Pr]]/Table13[[#This Row],[Pt]]*100</f>
        <v>1.0133157923760179</v>
      </c>
      <c r="W19" s="1">
        <v>6</v>
      </c>
      <c r="X19" s="1">
        <v>60</v>
      </c>
      <c r="Y19" s="1">
        <v>247</v>
      </c>
      <c r="Z19" s="1">
        <v>265</v>
      </c>
      <c r="AA19" s="1">
        <v>2.6</v>
      </c>
      <c r="AB19" s="1">
        <f>Table134[[#This Row],[Vsen2]]/179.2</f>
        <v>1.3783482142857144</v>
      </c>
      <c r="AC19" s="1">
        <f>Table134[[#This Row],[Vsen4]]/207</f>
        <v>1.2801932367149758</v>
      </c>
      <c r="AD19" s="1">
        <v>147</v>
      </c>
      <c r="AE19" s="1">
        <v>3.54</v>
      </c>
      <c r="AF19" s="1">
        <f>Table134[[#This Row],[Vr]]^2/Table134[[#This Row],[RL]]</f>
        <v>4.5986394557823135E-2</v>
      </c>
      <c r="AG19" s="1">
        <f>Table134[[#This Row],[Vs]]*SQRT(2)/PI()*(Table134[[#This Row],[IT2]]+Table134[[#This Row],[IT4]])-Table134[[#This Row],[IT2]]^2*0.1792-Table134[[#This Row],[IT4]]^2*0.207</f>
        <v>3.5568417779051189</v>
      </c>
      <c r="AH19" s="1">
        <f>Table134[[#This Row],[Pr]]/Table134[[#This Row],[Pt]]*100</f>
        <v>1.2928996404475388</v>
      </c>
      <c r="AJ19" s="1">
        <v>6</v>
      </c>
      <c r="AK19" s="1">
        <v>60</v>
      </c>
      <c r="AL19" s="1">
        <v>237</v>
      </c>
      <c r="AM19" s="1">
        <v>279</v>
      </c>
      <c r="AN19" s="1">
        <v>5.81</v>
      </c>
      <c r="AO19" s="1">
        <f>Table1345[[#This Row],[Vsen2]]/179.2</f>
        <v>1.322544642857143</v>
      </c>
      <c r="AP19" s="1">
        <f>Table1345[[#This Row],[Vsen4]]/207</f>
        <v>1.3478260869565217</v>
      </c>
      <c r="AQ19" s="1">
        <v>147</v>
      </c>
      <c r="AR19" s="1">
        <v>3.51</v>
      </c>
      <c r="AS19" s="1">
        <f>Table1345[[#This Row],[Vr]]^2/Table1345[[#This Row],[RL]]</f>
        <v>0.2296333333333333</v>
      </c>
      <c r="AT19" s="1">
        <f>Table1345[[#This Row],[Vs]]*SQRT(2)/PI()*(Table1345[[#This Row],[IT2]]+Table1345[[#This Row],[IT4]])-Table1345[[#This Row],[IT2]]^2*0.1792-Table1345[[#This Row],[IT4]]^2*0.207</f>
        <v>3.5298464249924875</v>
      </c>
      <c r="AU19" s="1">
        <f>Table1345[[#This Row],[Pr]]/Table1345[[#This Row],[Pt]]*100</f>
        <v>6.5054766039523111</v>
      </c>
    </row>
    <row r="20" spans="1:47" x14ac:dyDescent="0.3">
      <c r="A20" s="1">
        <v>6</v>
      </c>
      <c r="B20" s="1">
        <v>70</v>
      </c>
      <c r="C20" s="1">
        <v>295</v>
      </c>
      <c r="D20" s="1">
        <v>3.49</v>
      </c>
      <c r="E20" s="1">
        <f>Table1[[#This Row],[Vsen]]/207</f>
        <v>1.4251207729468598</v>
      </c>
      <c r="F20" s="1">
        <v>137</v>
      </c>
      <c r="G20" s="1">
        <v>3.48</v>
      </c>
      <c r="H20" s="1">
        <f>Table1[[#This Row],[VR]]^2/Table1[[#This Row],[RL]]</f>
        <v>8.8905839416058396E-2</v>
      </c>
      <c r="I20" s="1">
        <f>Table1[[#This Row],[It]]*Table1[[#This Row],[Vs]]/PI()*SQRT(2)-Table1[[#This Row],[It]]^2*0.207</f>
        <v>1.8121128747992392</v>
      </c>
      <c r="J20" s="1">
        <f>Table1[[#This Row],[Pr]]/Table1[[#This Row],[Pt]]*100</f>
        <v>4.9061976575773807</v>
      </c>
      <c r="L20" s="1">
        <v>6</v>
      </c>
      <c r="M20" s="1">
        <v>70</v>
      </c>
      <c r="N20" s="1">
        <v>258</v>
      </c>
      <c r="O20" s="1">
        <v>2.06</v>
      </c>
      <c r="P20" s="1">
        <f>Table13[[#This Row],[Vsen]]/179.2</f>
        <v>1.439732142857143</v>
      </c>
      <c r="Q20" s="1">
        <v>177.5</v>
      </c>
      <c r="R20" s="1">
        <v>3.5</v>
      </c>
      <c r="S20" s="1">
        <f>Table13[[#This Row],[Vr]]^2/Table13[[#This Row],[RL]]</f>
        <v>2.3907605633802814E-2</v>
      </c>
      <c r="T20" s="1">
        <f>Table13[[#This Row],[It]]*Table13[[#This Row],[Vs]]/PI()*SQRT(2)-Table13[[#This Row],[It]]^2*0.1792</f>
        <v>1.8969242005855664</v>
      </c>
      <c r="U20" s="1">
        <f>Table13[[#This Row],[Pr]]/Table13[[#This Row],[Pt]]*100</f>
        <v>1.2603353168472791</v>
      </c>
      <c r="W20" s="1">
        <v>6</v>
      </c>
      <c r="X20" s="1">
        <v>70</v>
      </c>
      <c r="Y20" s="1">
        <v>244</v>
      </c>
      <c r="Z20" s="1">
        <v>271</v>
      </c>
      <c r="AA20" s="1">
        <v>1.41</v>
      </c>
      <c r="AB20" s="1">
        <f>Table134[[#This Row],[Vsen2]]/179.2</f>
        <v>1.361607142857143</v>
      </c>
      <c r="AC20" s="1">
        <f>Table134[[#This Row],[Vsen4]]/207</f>
        <v>1.3091787439613527</v>
      </c>
      <c r="AD20" s="1">
        <v>147</v>
      </c>
      <c r="AE20" s="1">
        <v>3.54</v>
      </c>
      <c r="AF20" s="1">
        <f>Table134[[#This Row],[Vr]]^2/Table134[[#This Row],[RL]]</f>
        <v>1.3524489795918365E-2</v>
      </c>
      <c r="AG20" s="1">
        <f>Table134[[#This Row],[Vs]]*SQRT(2)/PI()*(Table134[[#This Row],[IT2]]+Table134[[#This Row],[IT4]])-Table134[[#This Row],[IT2]]^2*0.1792-Table134[[#This Row],[IT4]]^2*0.207</f>
        <v>3.5690376537600583</v>
      </c>
      <c r="AH20" s="1">
        <f>Table134[[#This Row],[Pr]]/Table134[[#This Row],[Pt]]*100</f>
        <v>0.37893939789819875</v>
      </c>
      <c r="AJ20" s="1">
        <v>6</v>
      </c>
      <c r="AK20" s="1">
        <v>70</v>
      </c>
      <c r="AL20" s="1">
        <v>240</v>
      </c>
      <c r="AM20" s="1">
        <v>287</v>
      </c>
      <c r="AN20" s="1">
        <v>5.31</v>
      </c>
      <c r="AO20" s="1">
        <f>Table1345[[#This Row],[Vsen2]]/179.2</f>
        <v>1.3392857142857144</v>
      </c>
      <c r="AP20" s="1">
        <f>Table1345[[#This Row],[Vsen4]]/207</f>
        <v>1.3864734299516908</v>
      </c>
      <c r="AQ20" s="1">
        <v>147</v>
      </c>
      <c r="AR20" s="1">
        <v>3.51</v>
      </c>
      <c r="AS20" s="1">
        <f>Table1345[[#This Row],[Vr]]^2/Table1345[[#This Row],[RL]]</f>
        <v>0.1918102040816326</v>
      </c>
      <c r="AT20" s="1">
        <f>Table1345[[#This Row],[Vs]]*SQRT(2)/PI()*(Table1345[[#This Row],[IT2]]+Table1345[[#This Row],[IT4]])-Table1345[[#This Row],[IT2]]^2*0.1792-Table1345[[#This Row],[IT4]]^2*0.207</f>
        <v>3.5875032864075411</v>
      </c>
      <c r="AU20" s="1">
        <f>Table1345[[#This Row],[Pr]]/Table1345[[#This Row],[Pt]]*100</f>
        <v>5.346620999857195</v>
      </c>
    </row>
    <row r="21" spans="1:47" x14ac:dyDescent="0.3">
      <c r="A21" s="1">
        <v>6</v>
      </c>
      <c r="B21" s="1">
        <v>80</v>
      </c>
      <c r="C21" s="1">
        <v>304</v>
      </c>
      <c r="D21" s="1">
        <v>2.5099999999999998</v>
      </c>
      <c r="E21" s="1">
        <f>Table1[[#This Row],[Vsen]]/207</f>
        <v>1.4685990338164252</v>
      </c>
      <c r="F21" s="1">
        <v>137</v>
      </c>
      <c r="G21" s="1">
        <v>3.48</v>
      </c>
      <c r="H21" s="1">
        <f>Table1[[#This Row],[VR]]^2/Table1[[#This Row],[RL]]</f>
        <v>4.5986131386861306E-2</v>
      </c>
      <c r="I21" s="1">
        <f>Table1[[#This Row],[It]]*Table1[[#This Row],[Vs]]/PI()*SQRT(2)-Table1[[#This Row],[It]]^2*0.207</f>
        <v>1.854180283065038</v>
      </c>
      <c r="J21" s="1">
        <f>Table1[[#This Row],[Pr]]/Table1[[#This Row],[Pt]]*100</f>
        <v>2.4801326929679295</v>
      </c>
      <c r="L21" s="1">
        <v>6</v>
      </c>
      <c r="M21" s="1">
        <v>80</v>
      </c>
      <c r="N21" s="1">
        <v>258</v>
      </c>
      <c r="O21" s="1">
        <v>2.2000000000000002</v>
      </c>
      <c r="P21" s="1">
        <f>Table13[[#This Row],[Vsen]]/179.2</f>
        <v>1.439732142857143</v>
      </c>
      <c r="Q21" s="1">
        <v>177.5</v>
      </c>
      <c r="R21" s="1">
        <v>3.5</v>
      </c>
      <c r="S21" s="1">
        <f>Table13[[#This Row],[Vr]]^2/Table13[[#This Row],[RL]]</f>
        <v>2.726760563380282E-2</v>
      </c>
      <c r="T21" s="1">
        <f>Table13[[#This Row],[It]]*Table13[[#This Row],[Vs]]/PI()*SQRT(2)-Table13[[#This Row],[It]]^2*0.1792</f>
        <v>1.8969242005855664</v>
      </c>
      <c r="U21" s="1">
        <f>Table13[[#This Row],[Pr]]/Table13[[#This Row],[Pt]]*100</f>
        <v>1.437464165694418</v>
      </c>
      <c r="W21" s="1">
        <v>6</v>
      </c>
      <c r="X21" s="1">
        <v>80</v>
      </c>
      <c r="Y21" s="1">
        <v>243</v>
      </c>
      <c r="Z21" s="1">
        <v>274</v>
      </c>
      <c r="AA21" s="1">
        <v>0.41199999999999998</v>
      </c>
      <c r="AB21" s="1">
        <f>Table134[[#This Row],[Vsen2]]/179.2</f>
        <v>1.3560267857142858</v>
      </c>
      <c r="AC21" s="1">
        <f>Table134[[#This Row],[Vsen4]]/207</f>
        <v>1.3236714975845412</v>
      </c>
      <c r="AD21" s="1">
        <v>147</v>
      </c>
      <c r="AE21" s="1">
        <v>3.54</v>
      </c>
      <c r="AF21" s="1">
        <f>Table134[[#This Row],[Vr]]^2/Table134[[#This Row],[RL]]</f>
        <v>1.1547210884353741E-3</v>
      </c>
      <c r="AG21" s="1">
        <f>Table134[[#This Row],[Vs]]*SQRT(2)/PI()*(Table134[[#This Row],[IT2]]+Table134[[#This Row],[IT4]])-Table134[[#This Row],[IT2]]^2*0.1792-Table134[[#This Row],[IT4]]^2*0.207</f>
        <v>3.578059174426119</v>
      </c>
      <c r="AH21" s="1">
        <f>Table134[[#This Row],[Pr]]/Table134[[#This Row],[Pt]]*100</f>
        <v>3.2272274776466728E-2</v>
      </c>
      <c r="AJ21" s="1">
        <v>6</v>
      </c>
      <c r="AK21" s="1">
        <v>80</v>
      </c>
      <c r="AL21" s="1">
        <v>244</v>
      </c>
      <c r="AM21" s="1">
        <v>296</v>
      </c>
      <c r="AN21" s="1">
        <v>4.49</v>
      </c>
      <c r="AO21" s="1">
        <f>Table1345[[#This Row],[Vsen2]]/179.2</f>
        <v>1.361607142857143</v>
      </c>
      <c r="AP21" s="1">
        <f>Table1345[[#This Row],[Vsen4]]/207</f>
        <v>1.4299516908212559</v>
      </c>
      <c r="AQ21" s="1">
        <v>147</v>
      </c>
      <c r="AR21" s="1">
        <v>3.51</v>
      </c>
      <c r="AS21" s="1">
        <f>Table1345[[#This Row],[Vr]]^2/Table1345[[#This Row],[RL]]</f>
        <v>0.13714353741496602</v>
      </c>
      <c r="AT21" s="1">
        <f>Table1345[[#This Row],[Vs]]*SQRT(2)/PI()*(Table1345[[#This Row],[IT2]]+Table1345[[#This Row],[IT4]])-Table1345[[#This Row],[IT2]]^2*0.1792-Table1345[[#This Row],[IT4]]^2*0.207</f>
        <v>3.6553190260651673</v>
      </c>
      <c r="AU21" s="1">
        <f>Table1345[[#This Row],[Pr]]/Table1345[[#This Row],[Pt]]*100</f>
        <v>3.7518896828711719</v>
      </c>
    </row>
    <row r="22" spans="1:47" x14ac:dyDescent="0.3">
      <c r="A22" s="1">
        <v>6</v>
      </c>
      <c r="B22" s="1">
        <v>90</v>
      </c>
      <c r="C22" s="1">
        <v>312</v>
      </c>
      <c r="D22" s="1">
        <v>1.21</v>
      </c>
      <c r="E22" s="1">
        <f>Table1[[#This Row],[Vsen]]/207</f>
        <v>1.5072463768115942</v>
      </c>
      <c r="F22" s="1">
        <v>137</v>
      </c>
      <c r="G22" s="1">
        <v>3.48</v>
      </c>
      <c r="H22" s="1">
        <f>Table1[[#This Row],[VR]]^2/Table1[[#This Row],[RL]]</f>
        <v>1.0686861313868612E-2</v>
      </c>
      <c r="I22" s="1">
        <f>Table1[[#This Row],[It]]*Table1[[#This Row],[Vs]]/PI()*SQRT(2)-Table1[[#This Row],[It]]^2*0.207</f>
        <v>1.8909165300259412</v>
      </c>
      <c r="J22" s="1">
        <f>Table1[[#This Row],[Pr]]/Table1[[#This Row],[Pt]]*100</f>
        <v>0.56516832679663553</v>
      </c>
      <c r="L22" s="1">
        <v>6</v>
      </c>
      <c r="M22" s="1">
        <v>90</v>
      </c>
      <c r="N22" s="1">
        <v>257</v>
      </c>
      <c r="O22" s="1">
        <v>2.25</v>
      </c>
      <c r="P22" s="1">
        <f>Table13[[#This Row],[Vsen]]/179.2</f>
        <v>1.4341517857142858</v>
      </c>
      <c r="Q22" s="1">
        <v>177.5</v>
      </c>
      <c r="R22" s="1">
        <v>3.5</v>
      </c>
      <c r="S22" s="1">
        <f>Table13[[#This Row],[Vr]]^2/Table13[[#This Row],[RL]]</f>
        <v>2.852112676056338E-2</v>
      </c>
      <c r="T22" s="1">
        <f>Table13[[#This Row],[It]]*Table13[[#This Row],[Vs]]/PI()*SQRT(2)-Table13[[#This Row],[It]]^2*0.1792</f>
        <v>1.8910059329891657</v>
      </c>
      <c r="U22" s="1">
        <f>Table13[[#This Row],[Pr]]/Table13[[#This Row],[Pt]]*100</f>
        <v>1.5082515746251119</v>
      </c>
      <c r="W22" s="1">
        <v>6</v>
      </c>
      <c r="X22" s="1">
        <v>90</v>
      </c>
      <c r="Y22" s="1">
        <v>242</v>
      </c>
      <c r="Z22" s="1">
        <v>274</v>
      </c>
      <c r="AA22" s="1">
        <v>0.83699999999999997</v>
      </c>
      <c r="AB22" s="1">
        <f>Table134[[#This Row],[Vsen2]]/179.2</f>
        <v>1.3504464285714286</v>
      </c>
      <c r="AC22" s="1">
        <f>Table134[[#This Row],[Vsen4]]/207</f>
        <v>1.3236714975845412</v>
      </c>
      <c r="AD22" s="1">
        <v>147</v>
      </c>
      <c r="AE22" s="1">
        <v>3.54</v>
      </c>
      <c r="AF22" s="1">
        <f>Table134[[#This Row],[Vr]]^2/Table134[[#This Row],[RL]]</f>
        <v>4.765775510204082E-3</v>
      </c>
      <c r="AG22" s="1">
        <f>Table134[[#This Row],[Vs]]*SQRT(2)/PI()*(Table134[[#This Row],[IT2]]+Table134[[#This Row],[IT4]])-Table134[[#This Row],[IT2]]^2*0.1792-Table134[[#This Row],[IT4]]^2*0.207</f>
        <v>3.5718730143837192</v>
      </c>
      <c r="AH22" s="1">
        <f>Table134[[#This Row],[Pr]]/Table134[[#This Row],[Pt]]*100</f>
        <v>0.1334251103276233</v>
      </c>
      <c r="AJ22" s="1">
        <v>6</v>
      </c>
      <c r="AK22" s="1">
        <v>90</v>
      </c>
      <c r="AL22" s="1">
        <v>249</v>
      </c>
      <c r="AM22" s="1">
        <v>305</v>
      </c>
      <c r="AN22" s="1">
        <v>3.14</v>
      </c>
      <c r="AO22" s="1">
        <f>Table1345[[#This Row],[Vsen2]]/179.2</f>
        <v>1.3895089285714286</v>
      </c>
      <c r="AP22" s="1">
        <f>Table1345[[#This Row],[Vsen4]]/207</f>
        <v>1.4734299516908214</v>
      </c>
      <c r="AQ22" s="1">
        <v>147</v>
      </c>
      <c r="AR22" s="1">
        <v>3.51</v>
      </c>
      <c r="AS22" s="1">
        <f>Table1345[[#This Row],[Vr]]^2/Table1345[[#This Row],[RL]]</f>
        <v>6.7072108843537412E-2</v>
      </c>
      <c r="AT22" s="1">
        <f>Table1345[[#This Row],[Vs]]*SQRT(2)/PI()*(Table1345[[#This Row],[IT2]]+Table1345[[#This Row],[IT4]])-Table1345[[#This Row],[IT2]]^2*0.1792-Table1345[[#This Row],[IT4]]^2*0.207</f>
        <v>3.7282174200564699</v>
      </c>
      <c r="AU22" s="1">
        <f>Table1345[[#This Row],[Pr]]/Table1345[[#This Row],[Pt]]*100</f>
        <v>1.7990396290386277</v>
      </c>
    </row>
    <row r="23" spans="1:47" x14ac:dyDescent="0.3">
      <c r="A23" s="1">
        <v>12</v>
      </c>
      <c r="B23" s="1">
        <v>0</v>
      </c>
      <c r="C23" s="1">
        <v>281</v>
      </c>
      <c r="D23" s="1">
        <v>4.46</v>
      </c>
      <c r="E23" s="1">
        <f>Table1[[#This Row],[Vsen]]/207</f>
        <v>1.357487922705314</v>
      </c>
      <c r="F23" s="1">
        <v>137</v>
      </c>
      <c r="G23" s="1">
        <v>3.51</v>
      </c>
      <c r="H23" s="1">
        <f>Table1[[#This Row],[VR]]^2/Table1[[#This Row],[RL]]</f>
        <v>0.14519416058394161</v>
      </c>
      <c r="I23" s="1">
        <f>Table1[[#This Row],[It]]*Table1[[#This Row],[Vs]]/PI()*SQRT(2)-Table1[[#This Row],[It]]^2*0.207</f>
        <v>1.7634516564949649</v>
      </c>
      <c r="J23" s="1">
        <f>Table1[[#This Row],[Pr]]/Table1[[#This Row],[Pt]]*100</f>
        <v>8.2335208934805397</v>
      </c>
      <c r="L23" s="1">
        <v>12</v>
      </c>
      <c r="M23" s="1">
        <v>0</v>
      </c>
      <c r="N23" s="1">
        <v>260</v>
      </c>
      <c r="O23" s="1">
        <v>1.5</v>
      </c>
      <c r="P23" s="1">
        <f>Table13[[#This Row],[Vsen]]/179.2</f>
        <v>1.4508928571428572</v>
      </c>
      <c r="Q23" s="1">
        <v>177.5</v>
      </c>
      <c r="R23" s="1">
        <v>3.51</v>
      </c>
      <c r="S23" s="1">
        <f>Table13[[#This Row],[Vr]]^2/Table13[[#This Row],[RL]]</f>
        <v>1.2676056338028169E-2</v>
      </c>
      <c r="T23" s="1">
        <f>Table13[[#This Row],[It]]*Table13[[#This Row],[Vs]]/PI()*SQRT(2)-Table13[[#This Row],[It]]^2*0.1792</f>
        <v>1.915258566196917</v>
      </c>
      <c r="U23" s="1">
        <f>Table13[[#This Row],[Pr]]/Table13[[#This Row],[Pt]]*100</f>
        <v>0.66184569340936084</v>
      </c>
      <c r="W23" s="1">
        <v>12</v>
      </c>
      <c r="X23" s="1">
        <v>0</v>
      </c>
      <c r="Y23" s="1">
        <v>228</v>
      </c>
      <c r="Z23" s="1">
        <v>264</v>
      </c>
      <c r="AA23" s="1">
        <v>5.77</v>
      </c>
      <c r="AB23" s="1">
        <f>Table134[[#This Row],[Vsen2]]/179.2</f>
        <v>1.2723214285714286</v>
      </c>
      <c r="AC23" s="1">
        <f>Table134[[#This Row],[Vsen4]]/207</f>
        <v>1.2753623188405796</v>
      </c>
      <c r="AD23" s="1">
        <v>147</v>
      </c>
      <c r="AE23" s="1">
        <v>3.54</v>
      </c>
      <c r="AF23" s="1">
        <f>Table134[[#This Row],[Vr]]^2/Table134[[#This Row],[RL]]</f>
        <v>0.22648231292517004</v>
      </c>
      <c r="AG23" s="1">
        <f>Table134[[#This Row],[Vs]]*SQRT(2)/PI()*(Table134[[#This Row],[IT2]]+Table134[[#This Row],[IT4]])-Table134[[#This Row],[IT2]]^2*0.1792-Table134[[#This Row],[IT4]]^2*0.207</f>
        <v>3.4331016678916613</v>
      </c>
      <c r="AH23" s="1">
        <f>Table134[[#This Row],[Pr]]/Table134[[#This Row],[Pt]]*100</f>
        <v>6.597017357317517</v>
      </c>
      <c r="AJ23" s="1">
        <v>12</v>
      </c>
      <c r="AK23" s="1">
        <v>0</v>
      </c>
      <c r="AL23" s="1">
        <v>253</v>
      </c>
      <c r="AM23" s="1">
        <v>301</v>
      </c>
      <c r="AN23" s="1">
        <v>3.57</v>
      </c>
      <c r="AO23" s="1">
        <f>Table1345[[#This Row],[Vsen2]]/179.2</f>
        <v>1.4118303571428572</v>
      </c>
      <c r="AP23" s="1">
        <f>Table1345[[#This Row],[Vsen4]]/207</f>
        <v>1.4541062801932367</v>
      </c>
      <c r="AQ23" s="1">
        <v>147</v>
      </c>
      <c r="AR23" s="1">
        <v>3.51</v>
      </c>
      <c r="AS23" s="1">
        <f>Table1345[[#This Row],[Vr]]^2/Table1345[[#This Row],[RL]]</f>
        <v>8.6699999999999999E-2</v>
      </c>
      <c r="AT23" s="1">
        <f>Table1345[[#This Row],[Vs]]*SQRT(2)/PI()*(Table1345[[#This Row],[IT2]]+Table1345[[#This Row],[IT4]])-Table1345[[#This Row],[IT2]]^2*0.1792-Table1345[[#This Row],[IT4]]^2*0.207</f>
        <v>3.7334588292987263</v>
      </c>
      <c r="AU23" s="1">
        <f>Table1345[[#This Row],[Pr]]/Table1345[[#This Row],[Pt]]*100</f>
        <v>2.3222433663821942</v>
      </c>
    </row>
    <row r="24" spans="1:47" x14ac:dyDescent="0.3">
      <c r="A24" s="1">
        <v>12</v>
      </c>
      <c r="B24" s="1">
        <v>10</v>
      </c>
      <c r="C24" s="1">
        <v>280</v>
      </c>
      <c r="D24" s="1">
        <v>4.59</v>
      </c>
      <c r="E24" s="1">
        <f>Table1[[#This Row],[Vsen]]/207</f>
        <v>1.3526570048309179</v>
      </c>
      <c r="F24" s="1">
        <v>137</v>
      </c>
      <c r="G24" s="1">
        <v>3.51</v>
      </c>
      <c r="H24" s="1">
        <f>Table1[[#This Row],[VR]]^2/Table1[[#This Row],[RL]]</f>
        <v>0.15378175182481751</v>
      </c>
      <c r="I24" s="1">
        <f>Table1[[#This Row],[It]]*Table1[[#This Row],[Vs]]/PI()*SQRT(2)-Table1[[#This Row],[It]]^2*0.207</f>
        <v>1.7585286848289949</v>
      </c>
      <c r="J24" s="1">
        <f>Table1[[#This Row],[Pr]]/Table1[[#This Row],[Pt]]*100</f>
        <v>8.7449100575673437</v>
      </c>
      <c r="L24" s="1">
        <v>12</v>
      </c>
      <c r="M24" s="1">
        <v>10</v>
      </c>
      <c r="N24" s="1">
        <v>261</v>
      </c>
      <c r="O24" s="1">
        <v>1.1599999999999999</v>
      </c>
      <c r="P24" s="1">
        <f>Table13[[#This Row],[Vsen]]/179.2</f>
        <v>1.4564732142857144</v>
      </c>
      <c r="Q24" s="1">
        <v>177.5</v>
      </c>
      <c r="R24" s="1">
        <v>3.51</v>
      </c>
      <c r="S24" s="1">
        <f>Table13[[#This Row],[Vr]]^2/Table13[[#This Row],[RL]]</f>
        <v>7.5808450704225351E-3</v>
      </c>
      <c r="T24" s="1">
        <f>Table13[[#This Row],[It]]*Table13[[#This Row],[Vs]]/PI()*SQRT(2)-Table13[[#This Row],[It]]^2*0.1792</f>
        <v>1.921168472083389</v>
      </c>
      <c r="U24" s="1">
        <f>Table13[[#This Row],[Pr]]/Table13[[#This Row],[Pt]]*100</f>
        <v>0.3945955381102822</v>
      </c>
      <c r="W24" s="1">
        <v>12</v>
      </c>
      <c r="X24" s="1">
        <v>10</v>
      </c>
      <c r="Y24" s="1">
        <v>230</v>
      </c>
      <c r="Z24" s="1">
        <v>263</v>
      </c>
      <c r="AA24" s="1">
        <v>5.57</v>
      </c>
      <c r="AB24" s="1">
        <f>Table134[[#This Row],[Vsen2]]/179.2</f>
        <v>1.283482142857143</v>
      </c>
      <c r="AC24" s="1">
        <f>Table134[[#This Row],[Vsen4]]/207</f>
        <v>1.2705314009661837</v>
      </c>
      <c r="AD24" s="1">
        <v>147</v>
      </c>
      <c r="AE24" s="1">
        <v>3.54</v>
      </c>
      <c r="AF24" s="1">
        <f>Table134[[#This Row],[Vr]]^2/Table134[[#This Row],[RL]]</f>
        <v>0.21105374149659867</v>
      </c>
      <c r="AG24" s="1">
        <f>Table134[[#This Row],[Vs]]*SQRT(2)/PI()*(Table134[[#This Row],[IT2]]+Table134[[#This Row],[IT4]])-Table134[[#This Row],[IT2]]^2*0.1792-Table134[[#This Row],[IT4]]^2*0.207</f>
        <v>3.4406228640757117</v>
      </c>
      <c r="AH24" s="1">
        <f>Table134[[#This Row],[Pr]]/Table134[[#This Row],[Pt]]*100</f>
        <v>6.1341724982489794</v>
      </c>
      <c r="AJ24" s="1">
        <v>12</v>
      </c>
      <c r="AK24" s="1">
        <v>10</v>
      </c>
      <c r="AL24" s="1">
        <v>251</v>
      </c>
      <c r="AM24" s="1">
        <v>297</v>
      </c>
      <c r="AN24" s="1">
        <v>3.99</v>
      </c>
      <c r="AO24" s="1">
        <f>Table1345[[#This Row],[Vsen2]]/179.2</f>
        <v>1.400669642857143</v>
      </c>
      <c r="AP24" s="1">
        <f>Table1345[[#This Row],[Vsen4]]/207</f>
        <v>1.4347826086956521</v>
      </c>
      <c r="AQ24" s="1">
        <v>147</v>
      </c>
      <c r="AR24" s="1">
        <v>3.51</v>
      </c>
      <c r="AS24" s="1">
        <f>Table1345[[#This Row],[Vr]]^2/Table1345[[#This Row],[RL]]</f>
        <v>0.10830000000000001</v>
      </c>
      <c r="AT24" s="1">
        <f>Table1345[[#This Row],[Vs]]*SQRT(2)/PI()*(Table1345[[#This Row],[IT2]]+Table1345[[#This Row],[IT4]])-Table1345[[#This Row],[IT2]]^2*0.1792-Table1345[[#This Row],[IT4]]^2*0.207</f>
        <v>3.7024723745644579</v>
      </c>
      <c r="AU24" s="1">
        <f>Table1345[[#This Row],[Pr]]/Table1345[[#This Row],[Pt]]*100</f>
        <v>2.9250724662797771</v>
      </c>
    </row>
    <row r="25" spans="1:47" x14ac:dyDescent="0.3">
      <c r="A25" s="1">
        <v>12</v>
      </c>
      <c r="B25" s="1">
        <v>20</v>
      </c>
      <c r="C25" s="1">
        <v>277</v>
      </c>
      <c r="D25" s="1">
        <v>4.7300000000000004</v>
      </c>
      <c r="E25" s="1">
        <f>Table1[[#This Row],[Vsen]]/207</f>
        <v>1.3381642512077294</v>
      </c>
      <c r="F25" s="1">
        <v>137</v>
      </c>
      <c r="G25" s="1">
        <v>3.51</v>
      </c>
      <c r="H25" s="1">
        <f>Table1[[#This Row],[VR]]^2/Table1[[#This Row],[RL]]</f>
        <v>0.16330583941605842</v>
      </c>
      <c r="I25" s="1">
        <f>Table1[[#This Row],[It]]*Table1[[#This Row],[Vs]]/PI()*SQRT(2)-Table1[[#This Row],[It]]^2*0.207</f>
        <v>1.7437017988165935</v>
      </c>
      <c r="J25" s="1">
        <f>Table1[[#This Row],[Pr]]/Table1[[#This Row],[Pt]]*100</f>
        <v>9.365468311547879</v>
      </c>
      <c r="L25" s="1">
        <v>12</v>
      </c>
      <c r="M25" s="1">
        <v>20</v>
      </c>
      <c r="N25" s="1">
        <v>261</v>
      </c>
      <c r="O25" s="1">
        <v>0.42299999999999999</v>
      </c>
      <c r="P25" s="1">
        <f>Table13[[#This Row],[Vsen]]/179.2</f>
        <v>1.4564732142857144</v>
      </c>
      <c r="Q25" s="1">
        <v>177.5</v>
      </c>
      <c r="R25" s="1">
        <v>3.51</v>
      </c>
      <c r="S25" s="1">
        <f>Table13[[#This Row],[Vr]]^2/Table13[[#This Row],[RL]]</f>
        <v>1.008050704225352E-3</v>
      </c>
      <c r="T25" s="1">
        <f>Table13[[#This Row],[It]]*Table13[[#This Row],[Vs]]/PI()*SQRT(2)-Table13[[#This Row],[It]]^2*0.1792</f>
        <v>1.921168472083389</v>
      </c>
      <c r="U25" s="1">
        <f>Table13[[#This Row],[Pr]]/Table13[[#This Row],[Pt]]*100</f>
        <v>5.2470708262882478E-2</v>
      </c>
      <c r="W25" s="1">
        <v>12</v>
      </c>
      <c r="X25" s="1">
        <v>20</v>
      </c>
      <c r="Y25" s="1">
        <v>233</v>
      </c>
      <c r="Z25" s="1">
        <v>263</v>
      </c>
      <c r="AA25" s="1">
        <v>5.17</v>
      </c>
      <c r="AB25" s="1">
        <f>Table134[[#This Row],[Vsen2]]/179.2</f>
        <v>1.3002232142857144</v>
      </c>
      <c r="AC25" s="1">
        <f>Table134[[#This Row],[Vsen4]]/207</f>
        <v>1.2705314009661837</v>
      </c>
      <c r="AD25" s="1">
        <v>147</v>
      </c>
      <c r="AE25" s="1">
        <v>3.54</v>
      </c>
      <c r="AF25" s="1">
        <f>Table134[[#This Row],[Vr]]^2/Table134[[#This Row],[RL]]</f>
        <v>0.18182925170068026</v>
      </c>
      <c r="AG25" s="1">
        <f>Table134[[#This Row],[Vs]]*SQRT(2)/PI()*(Table134[[#This Row],[IT2]]+Table134[[#This Row],[IT4]])-Table134[[#This Row],[IT2]]^2*0.1792-Table134[[#This Row],[IT4]]^2*0.207</f>
        <v>3.4595496477743399</v>
      </c>
      <c r="AH25" s="1">
        <f>Table134[[#This Row],[Pr]]/Table134[[#This Row],[Pt]]*100</f>
        <v>5.2558647862636674</v>
      </c>
      <c r="AJ25" s="1">
        <v>12</v>
      </c>
      <c r="AK25" s="1">
        <v>20</v>
      </c>
      <c r="AL25" s="1">
        <v>248</v>
      </c>
      <c r="AM25" s="1">
        <v>292</v>
      </c>
      <c r="AN25" s="1">
        <v>4.58</v>
      </c>
      <c r="AO25" s="1">
        <f>Table1345[[#This Row],[Vsen2]]/179.2</f>
        <v>1.3839285714285716</v>
      </c>
      <c r="AP25" s="1">
        <f>Table1345[[#This Row],[Vsen4]]/207</f>
        <v>1.4106280193236715</v>
      </c>
      <c r="AQ25" s="1">
        <v>147</v>
      </c>
      <c r="AR25" s="1">
        <v>3.51</v>
      </c>
      <c r="AS25" s="1">
        <f>Table1345[[#This Row],[Vr]]^2/Table1345[[#This Row],[RL]]</f>
        <v>0.1426965986394558</v>
      </c>
      <c r="AT25" s="1">
        <f>Table1345[[#This Row],[Vs]]*SQRT(2)/PI()*(Table1345[[#This Row],[IT2]]+Table1345[[#This Row],[IT4]])-Table1345[[#This Row],[IT2]]^2*0.1792-Table1345[[#This Row],[IT4]]^2*0.207</f>
        <v>3.660435823506182</v>
      </c>
      <c r="AU25" s="1">
        <f>Table1345[[#This Row],[Pr]]/Table1345[[#This Row],[Pt]]*100</f>
        <v>3.8983499648621773</v>
      </c>
    </row>
    <row r="26" spans="1:47" x14ac:dyDescent="0.3">
      <c r="A26" s="1">
        <v>12</v>
      </c>
      <c r="B26" s="1">
        <v>30</v>
      </c>
      <c r="C26" s="1">
        <v>276</v>
      </c>
      <c r="D26" s="1">
        <v>4.78</v>
      </c>
      <c r="E26" s="1">
        <f>Table1[[#This Row],[Vsen]]/207</f>
        <v>1.3333333333333333</v>
      </c>
      <c r="F26" s="1">
        <v>137</v>
      </c>
      <c r="G26" s="1">
        <v>3.51</v>
      </c>
      <c r="H26" s="1">
        <f>Table1[[#This Row],[VR]]^2/Table1[[#This Row],[RL]]</f>
        <v>0.16677664233576645</v>
      </c>
      <c r="I26" s="1">
        <f>Table1[[#This Row],[It]]*Table1[[#This Row],[Vs]]/PI()*SQRT(2)-Table1[[#This Row],[It]]^2*0.207</f>
        <v>1.7387401798076283</v>
      </c>
      <c r="J26" s="1">
        <f>Table1[[#This Row],[Pr]]/Table1[[#This Row],[Pt]]*100</f>
        <v>9.5918093038039967</v>
      </c>
      <c r="L26" s="1">
        <v>12</v>
      </c>
      <c r="M26" s="1">
        <v>30</v>
      </c>
      <c r="N26" s="1">
        <v>261</v>
      </c>
      <c r="O26" s="1">
        <v>5.3999999999999999E-2</v>
      </c>
      <c r="P26" s="1">
        <f>Table13[[#This Row],[Vsen]]/179.2</f>
        <v>1.4564732142857144</v>
      </c>
      <c r="Q26" s="1">
        <v>177.5</v>
      </c>
      <c r="R26" s="1">
        <v>3.51</v>
      </c>
      <c r="S26" s="1">
        <f>Table13[[#This Row],[Vr]]^2/Table13[[#This Row],[RL]]</f>
        <v>1.6428169014084506E-5</v>
      </c>
      <c r="T26" s="1">
        <f>Table13[[#This Row],[It]]*Table13[[#This Row],[Vs]]/PI()*SQRT(2)-Table13[[#This Row],[It]]^2*0.1792</f>
        <v>1.921168472083389</v>
      </c>
      <c r="U26" s="1">
        <f>Table13[[#This Row],[Pr]]/Table13[[#This Row],[Pt]]*100</f>
        <v>8.5511339858024879E-4</v>
      </c>
      <c r="W26" s="1">
        <v>12</v>
      </c>
      <c r="X26" s="1">
        <v>30</v>
      </c>
      <c r="Y26" s="1">
        <v>235</v>
      </c>
      <c r="Z26" s="1">
        <v>264</v>
      </c>
      <c r="AA26" s="1">
        <v>4.8499999999999996</v>
      </c>
      <c r="AB26" s="1">
        <f>Table134[[#This Row],[Vsen2]]/179.2</f>
        <v>1.3113839285714286</v>
      </c>
      <c r="AC26" s="1">
        <f>Table134[[#This Row],[Vsen4]]/207</f>
        <v>1.2753623188405796</v>
      </c>
      <c r="AD26" s="1">
        <v>147</v>
      </c>
      <c r="AE26" s="1">
        <v>3.54</v>
      </c>
      <c r="AF26" s="1">
        <f>Table134[[#This Row],[Vr]]^2/Table134[[#This Row],[RL]]</f>
        <v>0.16001700680272107</v>
      </c>
      <c r="AG26" s="1">
        <f>Table134[[#This Row],[Vs]]*SQRT(2)/PI()*(Table134[[#This Row],[IT2]]+Table134[[#This Row],[IT4]])-Table134[[#This Row],[IT2]]^2*0.1792-Table134[[#This Row],[IT4]]^2*0.207</f>
        <v>3.4772641631884609</v>
      </c>
      <c r="AH26" s="1">
        <f>Table134[[#This Row],[Pr]]/Table134[[#This Row],[Pt]]*100</f>
        <v>4.6018076077370615</v>
      </c>
      <c r="AJ26" s="1">
        <v>12</v>
      </c>
      <c r="AK26" s="1">
        <v>30</v>
      </c>
      <c r="AL26" s="1">
        <v>245</v>
      </c>
      <c r="AM26" s="1">
        <v>288</v>
      </c>
      <c r="AN26" s="1">
        <v>5.07</v>
      </c>
      <c r="AO26" s="1">
        <f>Table1345[[#This Row],[Vsen2]]/179.2</f>
        <v>1.3671875</v>
      </c>
      <c r="AP26" s="1">
        <f>Table1345[[#This Row],[Vsen4]]/207</f>
        <v>1.3913043478260869</v>
      </c>
      <c r="AQ26" s="1">
        <v>147</v>
      </c>
      <c r="AR26" s="1">
        <v>3.51</v>
      </c>
      <c r="AS26" s="1">
        <f>Table1345[[#This Row],[Vr]]^2/Table1345[[#This Row],[RL]]</f>
        <v>0.17486326530612245</v>
      </c>
      <c r="AT26" s="1">
        <f>Table1345[[#This Row],[Vs]]*SQRT(2)/PI()*(Table1345[[#This Row],[IT2]]+Table1345[[#This Row],[IT4]])-Table1345[[#This Row],[IT2]]^2*0.1792-Table1345[[#This Row],[IT4]]^2*0.207</f>
        <v>3.6229126189413421</v>
      </c>
      <c r="AU26" s="1">
        <f>Table1345[[#This Row],[Pr]]/Table1345[[#This Row],[Pt]]*100</f>
        <v>4.8265935090982008</v>
      </c>
    </row>
    <row r="27" spans="1:47" x14ac:dyDescent="0.3">
      <c r="A27" s="1">
        <v>12</v>
      </c>
      <c r="B27" s="1">
        <v>40</v>
      </c>
      <c r="C27" s="1">
        <v>277</v>
      </c>
      <c r="D27" s="1">
        <v>4.75</v>
      </c>
      <c r="E27" s="1">
        <f>Table1[[#This Row],[Vsen]]/207</f>
        <v>1.3381642512077294</v>
      </c>
      <c r="F27" s="1">
        <v>137</v>
      </c>
      <c r="G27" s="1">
        <v>3.51</v>
      </c>
      <c r="H27" s="1">
        <f>Table1[[#This Row],[VR]]^2/Table1[[#This Row],[RL]]</f>
        <v>0.1646897810218978</v>
      </c>
      <c r="I27" s="1">
        <f>Table1[[#This Row],[It]]*Table1[[#This Row],[Vs]]/PI()*SQRT(2)-Table1[[#This Row],[It]]^2*0.207</f>
        <v>1.7437017988165935</v>
      </c>
      <c r="J27" s="1">
        <f>Table1[[#This Row],[Pr]]/Table1[[#This Row],[Pt]]*100</f>
        <v>9.4448363323171769</v>
      </c>
      <c r="L27" s="1">
        <v>12</v>
      </c>
      <c r="M27" s="1">
        <v>40</v>
      </c>
      <c r="N27" s="1">
        <v>260</v>
      </c>
      <c r="O27" s="1">
        <v>0.64</v>
      </c>
      <c r="P27" s="1">
        <f>Table13[[#This Row],[Vsen]]/179.2</f>
        <v>1.4508928571428572</v>
      </c>
      <c r="Q27" s="1">
        <v>177.5</v>
      </c>
      <c r="R27" s="1">
        <v>3.51</v>
      </c>
      <c r="S27" s="1">
        <f>Table13[[#This Row],[Vr]]^2/Table13[[#This Row],[RL]]</f>
        <v>2.307605633802817E-3</v>
      </c>
      <c r="T27" s="1">
        <f>Table13[[#This Row],[It]]*Table13[[#This Row],[Vs]]/PI()*SQRT(2)-Table13[[#This Row],[It]]^2*0.1792</f>
        <v>1.915258566196917</v>
      </c>
      <c r="U27" s="1">
        <f>Table13[[#This Row],[Pr]]/Table13[[#This Row],[Pt]]*100</f>
        <v>0.12048533156465521</v>
      </c>
      <c r="W27" s="1">
        <v>12</v>
      </c>
      <c r="X27" s="1">
        <v>40</v>
      </c>
      <c r="Y27" s="1">
        <v>237</v>
      </c>
      <c r="Z27" s="1">
        <v>266</v>
      </c>
      <c r="AA27" s="1">
        <v>4.3499999999999996</v>
      </c>
      <c r="AB27" s="1">
        <f>Table134[[#This Row],[Vsen2]]/179.2</f>
        <v>1.322544642857143</v>
      </c>
      <c r="AC27" s="1">
        <f>Table134[[#This Row],[Vsen4]]/207</f>
        <v>1.2850241545893719</v>
      </c>
      <c r="AD27" s="1">
        <v>147</v>
      </c>
      <c r="AE27" s="1">
        <v>3.54</v>
      </c>
      <c r="AF27" s="1">
        <f>Table134[[#This Row],[Vr]]^2/Table134[[#This Row],[RL]]</f>
        <v>0.12872448979591833</v>
      </c>
      <c r="AG27" s="1">
        <f>Table134[[#This Row],[Vs]]*SQRT(2)/PI()*(Table134[[#This Row],[IT2]]+Table134[[#This Row],[IT4]])-Table134[[#This Row],[IT2]]^2*0.1792-Table134[[#This Row],[IT4]]^2*0.207</f>
        <v>3.500057513424657</v>
      </c>
      <c r="AH27" s="1">
        <f>Table134[[#This Row],[Pr]]/Table134[[#This Row],[Pt]]*100</f>
        <v>3.6777821307846708</v>
      </c>
      <c r="AJ27" s="1">
        <v>12</v>
      </c>
      <c r="AK27" s="1">
        <v>40</v>
      </c>
      <c r="AL27" s="1">
        <v>241</v>
      </c>
      <c r="AM27" s="1">
        <v>284</v>
      </c>
      <c r="AN27" s="1">
        <v>5.51</v>
      </c>
      <c r="AO27" s="1">
        <f>Table1345[[#This Row],[Vsen2]]/179.2</f>
        <v>1.3448660714285716</v>
      </c>
      <c r="AP27" s="1">
        <f>Table1345[[#This Row],[Vsen4]]/207</f>
        <v>1.3719806763285025</v>
      </c>
      <c r="AQ27" s="1">
        <v>147</v>
      </c>
      <c r="AR27" s="1">
        <v>3.51</v>
      </c>
      <c r="AS27" s="1">
        <f>Table1345[[#This Row],[Vr]]^2/Table1345[[#This Row],[RL]]</f>
        <v>0.2065312925170068</v>
      </c>
      <c r="AT27" s="1">
        <f>Table1345[[#This Row],[Vs]]*SQRT(2)/PI()*(Table1345[[#This Row],[IT2]]+Table1345[[#This Row],[IT4]])-Table1345[[#This Row],[IT2]]^2*0.1792-Table1345[[#This Row],[IT4]]^2*0.207</f>
        <v>3.5790124191180506</v>
      </c>
      <c r="AU27" s="1">
        <f>Table1345[[#This Row],[Pr]]/Table1345[[#This Row],[Pt]]*100</f>
        <v>5.7706224044872352</v>
      </c>
    </row>
    <row r="28" spans="1:47" x14ac:dyDescent="0.3">
      <c r="A28" s="1">
        <v>12</v>
      </c>
      <c r="B28" s="1">
        <v>50</v>
      </c>
      <c r="C28" s="1">
        <v>279</v>
      </c>
      <c r="D28" s="1">
        <v>4.6500000000000004</v>
      </c>
      <c r="E28" s="1">
        <f>Table1[[#This Row],[Vsen]]/207</f>
        <v>1.3478260869565217</v>
      </c>
      <c r="F28" s="1">
        <v>137</v>
      </c>
      <c r="G28" s="1">
        <v>3.51</v>
      </c>
      <c r="H28" s="1">
        <f>Table1[[#This Row],[VR]]^2/Table1[[#This Row],[RL]]</f>
        <v>0.15782846715328469</v>
      </c>
      <c r="I28" s="1">
        <f>Table1[[#This Row],[It]]*Table1[[#This Row],[Vs]]/PI()*SQRT(2)-Table1[[#This Row],[It]]^2*0.207</f>
        <v>1.7535960513272764</v>
      </c>
      <c r="J28" s="1">
        <f>Table1[[#This Row],[Pr]]/Table1[[#This Row],[Pt]]*100</f>
        <v>9.0002750082509682</v>
      </c>
      <c r="L28" s="1">
        <v>12</v>
      </c>
      <c r="M28" s="1">
        <v>50</v>
      </c>
      <c r="N28" s="1">
        <v>258</v>
      </c>
      <c r="O28" s="1">
        <v>1.41</v>
      </c>
      <c r="P28" s="1">
        <f>Table13[[#This Row],[Vsen]]/179.2</f>
        <v>1.439732142857143</v>
      </c>
      <c r="Q28" s="1">
        <v>177.5</v>
      </c>
      <c r="R28" s="1">
        <v>3.51</v>
      </c>
      <c r="S28" s="1">
        <f>Table13[[#This Row],[Vr]]^2/Table13[[#This Row],[RL]]</f>
        <v>1.1200563380281688E-2</v>
      </c>
      <c r="T28" s="1">
        <f>Table13[[#This Row],[It]]*Table13[[#This Row],[Vs]]/PI()*SQRT(2)-Table13[[#This Row],[It]]^2*0.1792</f>
        <v>1.9034052722811168</v>
      </c>
      <c r="U28" s="1">
        <f>Table13[[#This Row],[Pr]]/Table13[[#This Row],[Pt]]*100</f>
        <v>0.58844868948263895</v>
      </c>
      <c r="W28" s="1">
        <v>12</v>
      </c>
      <c r="X28" s="1">
        <v>50</v>
      </c>
      <c r="Y28" s="1">
        <v>239</v>
      </c>
      <c r="Z28" s="1">
        <v>268</v>
      </c>
      <c r="AA28" s="1">
        <v>3.81</v>
      </c>
      <c r="AB28" s="1">
        <f>Table134[[#This Row],[Vsen2]]/179.2</f>
        <v>1.3337053571428572</v>
      </c>
      <c r="AC28" s="1">
        <f>Table134[[#This Row],[Vsen4]]/207</f>
        <v>1.2946859903381642</v>
      </c>
      <c r="AD28" s="1">
        <v>147</v>
      </c>
      <c r="AE28" s="1">
        <v>3.54</v>
      </c>
      <c r="AF28" s="1">
        <f>Table134[[#This Row],[Vr]]^2/Table134[[#This Row],[RL]]</f>
        <v>9.8748979591836733E-2</v>
      </c>
      <c r="AG28" s="1">
        <f>Table134[[#This Row],[Vs]]*SQRT(2)/PI()*(Table134[[#This Row],[IT2]]+Table134[[#This Row],[IT4]])-Table134[[#This Row],[IT2]]^2*0.1792-Table134[[#This Row],[IT4]]^2*0.207</f>
        <v>3.5227675734607145</v>
      </c>
      <c r="AH28" s="1">
        <f>Table134[[#This Row],[Pr]]/Table134[[#This Row],[Pt]]*100</f>
        <v>2.8031647712377232</v>
      </c>
      <c r="AJ28" s="1">
        <v>12</v>
      </c>
      <c r="AK28" s="1">
        <v>50</v>
      </c>
      <c r="AL28" s="1">
        <v>237</v>
      </c>
      <c r="AM28" s="1">
        <v>280</v>
      </c>
      <c r="AN28" s="1">
        <v>5.92</v>
      </c>
      <c r="AO28" s="1">
        <f>Table1345[[#This Row],[Vsen2]]/179.2</f>
        <v>1.322544642857143</v>
      </c>
      <c r="AP28" s="1">
        <f>Table1345[[#This Row],[Vsen4]]/207</f>
        <v>1.3526570048309179</v>
      </c>
      <c r="AQ28" s="1">
        <v>147</v>
      </c>
      <c r="AR28" s="1">
        <v>3.51</v>
      </c>
      <c r="AS28" s="1">
        <f>Table1345[[#This Row],[Vr]]^2/Table1345[[#This Row],[RL]]</f>
        <v>0.2384108843537415</v>
      </c>
      <c r="AT28" s="1">
        <f>Table1345[[#This Row],[Vs]]*SQRT(2)/PI()*(Table1345[[#This Row],[IT2]]+Table1345[[#This Row],[IT4]])-Table1345[[#This Row],[IT2]]^2*0.1792-Table1345[[#This Row],[IT4]]^2*0.207</f>
        <v>3.5347790584942058</v>
      </c>
      <c r="AU28" s="1">
        <f>Table1345[[#This Row],[Pr]]/Table1345[[#This Row],[Pt]]*100</f>
        <v>6.7447181396198239</v>
      </c>
    </row>
    <row r="29" spans="1:47" x14ac:dyDescent="0.3">
      <c r="A29" s="1">
        <v>12</v>
      </c>
      <c r="B29" s="1">
        <v>60</v>
      </c>
      <c r="C29" s="1">
        <v>283</v>
      </c>
      <c r="D29" s="1">
        <v>4.37</v>
      </c>
      <c r="E29" s="1">
        <f>Table1[[#This Row],[Vsen]]/207</f>
        <v>1.3671497584541064</v>
      </c>
      <c r="F29" s="1">
        <v>137</v>
      </c>
      <c r="G29" s="1">
        <v>3.51</v>
      </c>
      <c r="H29" s="1">
        <f>Table1[[#This Row],[VR]]^2/Table1[[#This Row],[RL]]</f>
        <v>0.13939343065693433</v>
      </c>
      <c r="I29" s="1">
        <f>Table1[[#This Row],[It]]*Table1[[#This Row],[Vs]]/PI()*SQRT(2)-Table1[[#This Row],[It]]^2*0.207</f>
        <v>1.7732686143196577</v>
      </c>
      <c r="J29" s="1">
        <f>Table1[[#This Row],[Pr]]/Table1[[#This Row],[Pt]]*100</f>
        <v>7.8608186899205235</v>
      </c>
      <c r="L29" s="1">
        <v>12</v>
      </c>
      <c r="M29" s="1">
        <v>60</v>
      </c>
      <c r="N29" s="1">
        <v>257</v>
      </c>
      <c r="O29" s="1">
        <v>1.89</v>
      </c>
      <c r="P29" s="1">
        <f>Table13[[#This Row],[Vsen]]/179.2</f>
        <v>1.4341517857142858</v>
      </c>
      <c r="Q29" s="1">
        <v>177.5</v>
      </c>
      <c r="R29" s="1">
        <v>3.51</v>
      </c>
      <c r="S29" s="1">
        <f>Table13[[#This Row],[Vr]]^2/Table13[[#This Row],[RL]]</f>
        <v>2.012450704225352E-2</v>
      </c>
      <c r="T29" s="1">
        <f>Table13[[#This Row],[It]]*Table13[[#This Row],[Vs]]/PI()*SQRT(2)-Table13[[#This Row],[It]]^2*0.1792</f>
        <v>1.8974618842517876</v>
      </c>
      <c r="U29" s="1">
        <f>Table13[[#This Row],[Pr]]/Table13[[#This Row],[Pt]]*100</f>
        <v>1.0606013859503203</v>
      </c>
      <c r="W29" s="1">
        <v>12</v>
      </c>
      <c r="X29" s="1">
        <v>60</v>
      </c>
      <c r="Y29" s="1">
        <v>238</v>
      </c>
      <c r="Z29" s="1">
        <v>273</v>
      </c>
      <c r="AA29" s="1">
        <v>2.8</v>
      </c>
      <c r="AB29" s="1">
        <f>Table134[[#This Row],[Vsen2]]/179.2</f>
        <v>1.328125</v>
      </c>
      <c r="AC29" s="1">
        <f>Table134[[#This Row],[Vsen4]]/207</f>
        <v>1.318840579710145</v>
      </c>
      <c r="AD29" s="1">
        <v>147</v>
      </c>
      <c r="AE29" s="1">
        <v>3.54</v>
      </c>
      <c r="AF29" s="1">
        <f>Table134[[#This Row],[Vr]]^2/Table134[[#This Row],[RL]]</f>
        <v>5.3333333333333323E-2</v>
      </c>
      <c r="AG29" s="1">
        <f>Table134[[#This Row],[Vs]]*SQRT(2)/PI()*(Table134[[#This Row],[IT2]]+Table134[[#This Row],[IT4]])-Table134[[#This Row],[IT2]]^2*0.1792-Table134[[#This Row],[IT4]]^2*0.207</f>
        <v>3.5419609222422856</v>
      </c>
      <c r="AH29" s="1">
        <f>Table134[[#This Row],[Pr]]/Table134[[#This Row],[Pt]]*100</f>
        <v>1.5057572487154924</v>
      </c>
      <c r="AJ29" s="1">
        <v>12</v>
      </c>
      <c r="AK29" s="1">
        <v>60</v>
      </c>
      <c r="AL29" s="1">
        <v>236</v>
      </c>
      <c r="AM29" s="1">
        <v>279</v>
      </c>
      <c r="AN29" s="1">
        <v>6.02</v>
      </c>
      <c r="AO29" s="1">
        <f>Table1345[[#This Row],[Vsen2]]/179.2</f>
        <v>1.3169642857142858</v>
      </c>
      <c r="AP29" s="1">
        <f>Table1345[[#This Row],[Vsen4]]/207</f>
        <v>1.3478260869565217</v>
      </c>
      <c r="AQ29" s="1">
        <v>147</v>
      </c>
      <c r="AR29" s="1">
        <v>3.51</v>
      </c>
      <c r="AS29" s="1">
        <f>Table1345[[#This Row],[Vr]]^2/Table1345[[#This Row],[RL]]</f>
        <v>0.2465333333333333</v>
      </c>
      <c r="AT29" s="1">
        <f>Table1345[[#This Row],[Vs]]*SQRT(2)/PI()*(Table1345[[#This Row],[IT2]]+Table1345[[#This Row],[IT4]])-Table1345[[#This Row],[IT2]]^2*0.1792-Table1345[[#This Row],[IT4]]^2*0.207</f>
        <v>3.5236686619631588</v>
      </c>
      <c r="AU29" s="1">
        <f>Table1345[[#This Row],[Pr]]/Table1345[[#This Row],[Pt]]*100</f>
        <v>6.9964958962963602</v>
      </c>
    </row>
    <row r="30" spans="1:47" x14ac:dyDescent="0.3">
      <c r="A30" s="1">
        <v>12</v>
      </c>
      <c r="B30" s="1">
        <v>70</v>
      </c>
      <c r="C30" s="1">
        <v>290</v>
      </c>
      <c r="D30" s="1">
        <v>3.9</v>
      </c>
      <c r="E30" s="1">
        <f>Table1[[#This Row],[Vsen]]/207</f>
        <v>1.4009661835748792</v>
      </c>
      <c r="F30" s="1">
        <v>137</v>
      </c>
      <c r="G30" s="1">
        <v>3.51</v>
      </c>
      <c r="H30" s="1">
        <f>Table1[[#This Row],[VR]]^2/Table1[[#This Row],[RL]]</f>
        <v>0.11102189781021897</v>
      </c>
      <c r="I30" s="1">
        <f>Table1[[#This Row],[It]]*Table1[[#This Row],[Vs]]/PI()*SQRT(2)-Table1[[#This Row],[It]]^2*0.207</f>
        <v>1.8073236188799957</v>
      </c>
      <c r="J30" s="1">
        <f>Table1[[#This Row],[Pr]]/Table1[[#This Row],[Pt]]*100</f>
        <v>6.1428897763766068</v>
      </c>
      <c r="L30" s="1">
        <v>12</v>
      </c>
      <c r="M30" s="1">
        <v>70</v>
      </c>
      <c r="N30" s="1">
        <v>255</v>
      </c>
      <c r="O30" s="1">
        <v>2.39</v>
      </c>
      <c r="P30" s="1">
        <f>Table13[[#This Row],[Vsen]]/179.2</f>
        <v>1.4229910714285716</v>
      </c>
      <c r="Q30" s="1">
        <v>177.5</v>
      </c>
      <c r="R30" s="1">
        <v>3.51</v>
      </c>
      <c r="S30" s="1">
        <f>Table13[[#This Row],[Vr]]^2/Table13[[#This Row],[RL]]</f>
        <v>3.2180845070422535E-2</v>
      </c>
      <c r="T30" s="1">
        <f>Table13[[#This Row],[It]]*Table13[[#This Row],[Vs]]/PI()*SQRT(2)-Table13[[#This Row],[It]]^2*0.1792</f>
        <v>1.8855416260502731</v>
      </c>
      <c r="U30" s="1">
        <f>Table13[[#This Row],[Pr]]/Table13[[#This Row],[Pt]]*100</f>
        <v>1.7067162361105317</v>
      </c>
      <c r="W30" s="1">
        <v>12</v>
      </c>
      <c r="X30" s="1">
        <v>70</v>
      </c>
      <c r="Y30" s="1">
        <v>237</v>
      </c>
      <c r="Z30" s="1">
        <v>277</v>
      </c>
      <c r="AA30" s="1">
        <v>1.97</v>
      </c>
      <c r="AB30" s="1">
        <f>Table134[[#This Row],[Vsen2]]/179.2</f>
        <v>1.322544642857143</v>
      </c>
      <c r="AC30" s="1">
        <f>Table134[[#This Row],[Vsen4]]/207</f>
        <v>1.3381642512077294</v>
      </c>
      <c r="AD30" s="1">
        <v>147</v>
      </c>
      <c r="AE30" s="1">
        <v>3.54</v>
      </c>
      <c r="AF30" s="1">
        <f>Table134[[#This Row],[Vr]]^2/Table134[[#This Row],[RL]]</f>
        <v>2.6400680272108845E-2</v>
      </c>
      <c r="AG30" s="1">
        <f>Table134[[#This Row],[Vs]]*SQRT(2)/PI()*(Table134[[#This Row],[IT2]]+Table134[[#This Row],[IT4]])-Table134[[#This Row],[IT2]]^2*0.1792-Table134[[#This Row],[IT4]]^2*0.207</f>
        <v>3.5558843669298694</v>
      </c>
      <c r="AH30" s="1">
        <f>Table134[[#This Row],[Pr]]/Table134[[#This Row],[Pt]]*100</f>
        <v>0.74245047217052917</v>
      </c>
      <c r="AJ30" s="1">
        <v>12</v>
      </c>
      <c r="AK30" s="1">
        <v>70</v>
      </c>
      <c r="AL30" s="1">
        <v>235</v>
      </c>
      <c r="AM30" s="1">
        <v>282</v>
      </c>
      <c r="AN30" s="1">
        <v>5.93</v>
      </c>
      <c r="AO30" s="1">
        <f>Table1345[[#This Row],[Vsen2]]/179.2</f>
        <v>1.3113839285714286</v>
      </c>
      <c r="AP30" s="1">
        <f>Table1345[[#This Row],[Vsen4]]/207</f>
        <v>1.3623188405797102</v>
      </c>
      <c r="AQ30" s="1">
        <v>147</v>
      </c>
      <c r="AR30" s="1">
        <v>3.51</v>
      </c>
      <c r="AS30" s="1">
        <f>Table1345[[#This Row],[Vr]]^2/Table1345[[#This Row],[RL]]</f>
        <v>0.23921700680272107</v>
      </c>
      <c r="AT30" s="1">
        <f>Table1345[[#This Row],[Vs]]*SQRT(2)/PI()*(Table1345[[#This Row],[IT2]]+Table1345[[#This Row],[IT4]])-Table1345[[#This Row],[IT2]]^2*0.1792-Table1345[[#This Row],[IT4]]^2*0.207</f>
        <v>3.5322486532174531</v>
      </c>
      <c r="AU30" s="1">
        <f>Table1345[[#This Row],[Pr]]/Table1345[[#This Row],[Pt]]*100</f>
        <v>6.7723716614577283</v>
      </c>
    </row>
    <row r="31" spans="1:47" x14ac:dyDescent="0.3">
      <c r="A31" s="1">
        <v>12</v>
      </c>
      <c r="B31" s="1">
        <v>80</v>
      </c>
      <c r="C31" s="1">
        <v>298</v>
      </c>
      <c r="D31" s="1">
        <v>3.29</v>
      </c>
      <c r="E31" s="1">
        <f>Table1[[#This Row],[Vsen]]/207</f>
        <v>1.4396135265700483</v>
      </c>
      <c r="F31" s="1">
        <v>137</v>
      </c>
      <c r="G31" s="1">
        <v>3.51</v>
      </c>
      <c r="H31" s="1">
        <f>Table1[[#This Row],[VR]]^2/Table1[[#This Row],[RL]]</f>
        <v>7.900802919708029E-2</v>
      </c>
      <c r="I31" s="1">
        <f>Table1[[#This Row],[It]]*Table1[[#This Row],[Vs]]/PI()*SQRT(2)-Table1[[#This Row],[It]]^2*0.207</f>
        <v>1.8456639139468836</v>
      </c>
      <c r="J31" s="1">
        <f>Table1[[#This Row],[Pr]]/Table1[[#This Row],[Pt]]*100</f>
        <v>4.2807376034201461</v>
      </c>
      <c r="L31" s="1">
        <v>12</v>
      </c>
      <c r="M31" s="1">
        <v>80</v>
      </c>
      <c r="N31" s="1">
        <v>253</v>
      </c>
      <c r="O31" s="1">
        <v>2.58</v>
      </c>
      <c r="P31" s="1">
        <f>Table13[[#This Row],[Vsen]]/179.2</f>
        <v>1.4118303571428572</v>
      </c>
      <c r="Q31" s="1">
        <v>177.5</v>
      </c>
      <c r="R31" s="1">
        <v>3.51</v>
      </c>
      <c r="S31" s="1">
        <f>Table13[[#This Row],[Vr]]^2/Table13[[#This Row],[RL]]</f>
        <v>3.7500845070422541E-2</v>
      </c>
      <c r="T31" s="1">
        <f>Table13[[#This Row],[It]]*Table13[[#This Row],[Vs]]/PI()*SQRT(2)-Table13[[#This Row],[It]]^2*0.1792</f>
        <v>1.8735767249916155</v>
      </c>
      <c r="U31" s="1">
        <f>Table13[[#This Row],[Pr]]/Table13[[#This Row],[Pt]]*100</f>
        <v>2.0015644179498633</v>
      </c>
      <c r="W31" s="1">
        <v>12</v>
      </c>
      <c r="X31" s="1">
        <v>80</v>
      </c>
      <c r="Y31" s="1">
        <v>236</v>
      </c>
      <c r="Z31" s="1">
        <v>279</v>
      </c>
      <c r="AA31" s="1">
        <v>1.0900000000000001</v>
      </c>
      <c r="AB31" s="1">
        <f>Table134[[#This Row],[Vsen2]]/179.2</f>
        <v>1.3169642857142858</v>
      </c>
      <c r="AC31" s="1">
        <f>Table134[[#This Row],[Vsen4]]/207</f>
        <v>1.3478260869565217</v>
      </c>
      <c r="AD31" s="1">
        <v>147</v>
      </c>
      <c r="AE31" s="1">
        <v>3.54</v>
      </c>
      <c r="AF31" s="1">
        <f>Table134[[#This Row],[Vr]]^2/Table134[[#This Row],[RL]]</f>
        <v>8.0823129251700685E-3</v>
      </c>
      <c r="AG31" s="1">
        <f>Table134[[#This Row],[Vs]]*SQRT(2)/PI()*(Table134[[#This Row],[IT2]]+Table134[[#This Row],[IT4]])-Table134[[#This Row],[IT2]]^2*0.1792-Table134[[#This Row],[IT4]]^2*0.207</f>
        <v>3.559655975737968</v>
      </c>
      <c r="AH31" s="1">
        <f>Table134[[#This Row],[Pr]]/Table134[[#This Row],[Pt]]*100</f>
        <v>0.22705320346285679</v>
      </c>
      <c r="AJ31" s="1">
        <v>12</v>
      </c>
      <c r="AK31" s="1">
        <v>80</v>
      </c>
      <c r="AL31" s="1">
        <v>237</v>
      </c>
      <c r="AM31" s="1">
        <v>285</v>
      </c>
      <c r="AN31" s="1">
        <v>5.52</v>
      </c>
      <c r="AO31" s="1">
        <f>Table1345[[#This Row],[Vsen2]]/179.2</f>
        <v>1.322544642857143</v>
      </c>
      <c r="AP31" s="1">
        <f>Table1345[[#This Row],[Vsen4]]/207</f>
        <v>1.3768115942028984</v>
      </c>
      <c r="AQ31" s="1">
        <v>147</v>
      </c>
      <c r="AR31" s="1">
        <v>3.51</v>
      </c>
      <c r="AS31" s="1">
        <f>Table1345[[#This Row],[Vr]]^2/Table1345[[#This Row],[RL]]</f>
        <v>0.20728163265306118</v>
      </c>
      <c r="AT31" s="1">
        <f>Table1345[[#This Row],[Vs]]*SQRT(2)/PI()*(Table1345[[#This Row],[IT2]]+Table1345[[#This Row],[IT4]])-Table1345[[#This Row],[IT2]]^2*0.1792-Table1345[[#This Row],[IT4]]^2*0.207</f>
        <v>3.5592972984665665</v>
      </c>
      <c r="AU31" s="1">
        <f>Table1345[[#This Row],[Pr]]/Table1345[[#This Row],[Pt]]*100</f>
        <v>5.8236672936077367</v>
      </c>
    </row>
    <row r="32" spans="1:47" x14ac:dyDescent="0.3">
      <c r="A32" s="1">
        <v>12</v>
      </c>
      <c r="B32" s="1">
        <v>90</v>
      </c>
      <c r="C32" s="1">
        <v>307</v>
      </c>
      <c r="D32" s="1">
        <v>2.19</v>
      </c>
      <c r="E32" s="1">
        <f>Table1[[#This Row],[Vsen]]/207</f>
        <v>1.4830917874396135</v>
      </c>
      <c r="F32" s="1">
        <v>137</v>
      </c>
      <c r="G32" s="1">
        <v>3.51</v>
      </c>
      <c r="H32" s="1">
        <f>Table1[[#This Row],[VR]]^2/Table1[[#This Row],[RL]]</f>
        <v>3.5008029197080293E-2</v>
      </c>
      <c r="I32" s="1">
        <f>Table1[[#This Row],[It]]*Table1[[#This Row],[Vs]]/PI()*SQRT(2)-Table1[[#This Row],[It]]^2*0.207</f>
        <v>1.8880576154623496</v>
      </c>
      <c r="J32" s="1">
        <f>Table1[[#This Row],[Pr]]/Table1[[#This Row],[Pt]]*100</f>
        <v>1.8541822511336599</v>
      </c>
      <c r="L32" s="1">
        <v>12</v>
      </c>
      <c r="M32" s="1">
        <v>90</v>
      </c>
      <c r="N32" s="1">
        <v>253</v>
      </c>
      <c r="O32" s="1">
        <v>2.7</v>
      </c>
      <c r="P32" s="1">
        <f>Table13[[#This Row],[Vsen]]/179.2</f>
        <v>1.4118303571428572</v>
      </c>
      <c r="Q32" s="1">
        <v>177.5</v>
      </c>
      <c r="R32" s="1">
        <v>3.51</v>
      </c>
      <c r="S32" s="1">
        <f>Table13[[#This Row],[Vr]]^2/Table13[[#This Row],[RL]]</f>
        <v>4.1070422535211273E-2</v>
      </c>
      <c r="T32" s="1">
        <f>Table13[[#This Row],[It]]*Table13[[#This Row],[Vs]]/PI()*SQRT(2)-Table13[[#This Row],[It]]^2*0.1792</f>
        <v>1.8735767249916155</v>
      </c>
      <c r="U32" s="1">
        <f>Table13[[#This Row],[Pr]]/Table13[[#This Row],[Pt]]*100</f>
        <v>2.1920865042447124</v>
      </c>
      <c r="W32" s="1">
        <v>12</v>
      </c>
      <c r="X32" s="1">
        <v>90</v>
      </c>
      <c r="Y32" s="1">
        <v>234</v>
      </c>
      <c r="Z32" s="1">
        <v>281</v>
      </c>
      <c r="AA32" s="1">
        <v>3.2199999999999999E-2</v>
      </c>
      <c r="AB32" s="1">
        <f>Table134[[#This Row],[Vsen2]]/179.2</f>
        <v>1.3058035714285716</v>
      </c>
      <c r="AC32" s="1">
        <f>Table134[[#This Row],[Vsen4]]/207</f>
        <v>1.357487922705314</v>
      </c>
      <c r="AD32" s="1">
        <v>147</v>
      </c>
      <c r="AE32" s="1">
        <v>3.54</v>
      </c>
      <c r="AF32" s="1">
        <f>Table134[[#This Row],[Vr]]^2/Table134[[#This Row],[RL]]</f>
        <v>7.0533333333333333E-6</v>
      </c>
      <c r="AG32" s="1">
        <f>Table134[[#This Row],[Vs]]*SQRT(2)/PI()*(Table134[[#This Row],[IT2]]+Table134[[#This Row],[IT4]])-Table134[[#This Row],[IT2]]^2*0.1792-Table134[[#This Row],[IT4]]^2*0.207</f>
        <v>3.5571023307321012</v>
      </c>
      <c r="AH32" s="1">
        <f>Table134[[#This Row],[Pr]]/Table134[[#This Row],[Pt]]*100</f>
        <v>1.9828873834736317E-4</v>
      </c>
      <c r="AJ32" s="1">
        <v>12</v>
      </c>
      <c r="AK32" s="1">
        <v>90</v>
      </c>
      <c r="AL32" s="1">
        <v>241</v>
      </c>
      <c r="AM32" s="1">
        <v>295</v>
      </c>
      <c r="AN32" s="1">
        <v>4.75</v>
      </c>
      <c r="AO32" s="1">
        <f>Table1345[[#This Row],[Vsen2]]/179.2</f>
        <v>1.3448660714285716</v>
      </c>
      <c r="AP32" s="1">
        <f>Table1345[[#This Row],[Vsen4]]/207</f>
        <v>1.4251207729468598</v>
      </c>
      <c r="AQ32" s="1">
        <v>147</v>
      </c>
      <c r="AR32" s="1">
        <v>3.51</v>
      </c>
      <c r="AS32" s="1">
        <f>Table1345[[#This Row],[Vr]]^2/Table1345[[#This Row],[RL]]</f>
        <v>0.15348639455782312</v>
      </c>
      <c r="AT32" s="1">
        <f>Table1345[[#This Row],[Vs]]*SQRT(2)/PI()*(Table1345[[#This Row],[IT2]]+Table1345[[#This Row],[IT4]])-Table1345[[#This Row],[IT2]]^2*0.1792-Table1345[[#This Row],[IT4]]^2*0.207</f>
        <v>3.6322085857045852</v>
      </c>
      <c r="AU32" s="1">
        <f>Table1345[[#This Row],[Pr]]/Table1345[[#This Row],[Pt]]*100</f>
        <v>4.2257043045904652</v>
      </c>
    </row>
    <row r="33" spans="1:47" x14ac:dyDescent="0.3">
      <c r="A33" s="1">
        <v>18</v>
      </c>
      <c r="B33" s="1">
        <v>0</v>
      </c>
      <c r="C33" s="1">
        <v>294</v>
      </c>
      <c r="D33" s="1">
        <v>3.77</v>
      </c>
      <c r="E33" s="1">
        <f>Table1[[#This Row],[Vsen]]/207</f>
        <v>1.4202898550724639</v>
      </c>
      <c r="F33" s="1">
        <v>137</v>
      </c>
      <c r="G33" s="1">
        <v>3.51</v>
      </c>
      <c r="H33" s="1">
        <f>Table1[[#This Row],[VR]]^2/Table1[[#This Row],[RL]]</f>
        <v>0.10374379562043795</v>
      </c>
      <c r="I33" s="1">
        <f>Table1[[#This Row],[It]]*Table1[[#This Row],[Vs]]/PI()*SQRT(2)-Table1[[#This Row],[It]]^2*0.207</f>
        <v>1.8265710610994303</v>
      </c>
      <c r="J33" s="1">
        <f>Table1[[#This Row],[Pr]]/Table1[[#This Row],[Pt]]*100</f>
        <v>5.6797021386068378</v>
      </c>
      <c r="L33" s="1">
        <v>18</v>
      </c>
      <c r="M33" s="1">
        <v>0</v>
      </c>
      <c r="N33" s="1">
        <v>262</v>
      </c>
      <c r="O33" s="1">
        <v>2.17</v>
      </c>
      <c r="P33" s="1">
        <f>Table13[[#This Row],[Vsen]]/179.2</f>
        <v>1.4620535714285716</v>
      </c>
      <c r="Q33" s="1">
        <v>137</v>
      </c>
      <c r="R33" s="1">
        <v>3.51</v>
      </c>
      <c r="S33" s="1">
        <f>Table13[[#This Row],[Vr]]^2/Table13[[#This Row],[RL]]</f>
        <v>3.4371532846715326E-2</v>
      </c>
      <c r="T33" s="1">
        <f>Table13[[#This Row],[It]]*Table13[[#This Row],[Vs]]/PI()*SQRT(2)-Table13[[#This Row],[It]]^2*0.1792</f>
        <v>1.9270672172555749</v>
      </c>
      <c r="U33" s="1">
        <f>Table13[[#This Row],[Pr]]/Table13[[#This Row],[Pt]]*100</f>
        <v>1.7836187829330317</v>
      </c>
      <c r="W33" s="1">
        <v>18</v>
      </c>
      <c r="X33" s="1">
        <v>0</v>
      </c>
      <c r="Y33" s="1">
        <v>225</v>
      </c>
      <c r="Z33" s="1">
        <v>264</v>
      </c>
      <c r="AA33" s="1">
        <v>5.76</v>
      </c>
      <c r="AB33" s="1">
        <f>Table134[[#This Row],[Vsen2]]/179.2</f>
        <v>1.2555803571428572</v>
      </c>
      <c r="AC33" s="1">
        <f>Table134[[#This Row],[Vsen4]]/207</f>
        <v>1.2753623188405796</v>
      </c>
      <c r="AD33" s="1">
        <v>147</v>
      </c>
      <c r="AE33" s="1">
        <v>3.54</v>
      </c>
      <c r="AF33" s="1">
        <f>Table134[[#This Row],[Vr]]^2/Table134[[#This Row],[RL]]</f>
        <v>0.22569795918367347</v>
      </c>
      <c r="AG33" s="1">
        <f>Table134[[#This Row],[Vs]]*SQRT(2)/PI()*(Table134[[#This Row],[IT2]]+Table134[[#This Row],[IT4]])-Table134[[#This Row],[IT2]]^2*0.1792-Table134[[#This Row],[IT4]]^2*0.207</f>
        <v>3.4140074734787471</v>
      </c>
      <c r="AH33" s="1">
        <f>Table134[[#This Row],[Pr]]/Table134[[#This Row],[Pt]]*100</f>
        <v>6.6109392242687619</v>
      </c>
      <c r="AJ33" s="1">
        <v>18</v>
      </c>
      <c r="AK33" s="1">
        <v>0</v>
      </c>
      <c r="AL33" s="1">
        <v>249</v>
      </c>
      <c r="AM33" s="1">
        <v>315</v>
      </c>
      <c r="AN33" s="1">
        <v>2.06</v>
      </c>
      <c r="AO33" s="1">
        <f>Table1345[[#This Row],[Vsen2]]/179.2</f>
        <v>1.3895089285714286</v>
      </c>
      <c r="AP33" s="1">
        <f>Table1345[[#This Row],[Vsen4]]/207</f>
        <v>1.5217391304347827</v>
      </c>
      <c r="AQ33" s="1">
        <v>147</v>
      </c>
      <c r="AR33" s="1">
        <v>3.51</v>
      </c>
      <c r="AS33" s="1">
        <f>Table1345[[#This Row],[Vr]]^2/Table1345[[#This Row],[RL]]</f>
        <v>2.8868027210884353E-2</v>
      </c>
      <c r="AT33" s="1">
        <f>Table1345[[#This Row],[Vs]]*SQRT(2)/PI()*(Table1345[[#This Row],[IT2]]+Table1345[[#This Row],[IT4]])-Table1345[[#This Row],[IT2]]^2*0.1792-Table1345[[#This Row],[IT4]]^2*0.207</f>
        <v>3.7745968951702724</v>
      </c>
      <c r="AU33" s="1">
        <f>Table1345[[#This Row],[Pr]]/Table1345[[#This Row],[Pt]]*100</f>
        <v>0.76479761978880434</v>
      </c>
    </row>
    <row r="34" spans="1:47" x14ac:dyDescent="0.3">
      <c r="A34" s="1">
        <v>18</v>
      </c>
      <c r="B34" s="1">
        <v>10</v>
      </c>
      <c r="C34" s="1">
        <v>292</v>
      </c>
      <c r="D34" s="1">
        <v>3.89</v>
      </c>
      <c r="E34" s="1">
        <f>Table1[[#This Row],[Vsen]]/207</f>
        <v>1.4106280193236715</v>
      </c>
      <c r="F34" s="1">
        <v>137</v>
      </c>
      <c r="G34" s="1">
        <v>3.51</v>
      </c>
      <c r="H34" s="1">
        <f>Table1[[#This Row],[VR]]^2/Table1[[#This Row],[RL]]</f>
        <v>0.11045328467153286</v>
      </c>
      <c r="I34" s="1">
        <f>Table1[[#This Row],[It]]*Table1[[#This Row],[Vs]]/PI()*SQRT(2)-Table1[[#This Row],[It]]^2*0.207</f>
        <v>1.8169666636612105</v>
      </c>
      <c r="J34" s="1">
        <f>Table1[[#This Row],[Pr]]/Table1[[#This Row],[Pt]]*100</f>
        <v>6.0789934609459539</v>
      </c>
      <c r="L34" s="1">
        <v>18</v>
      </c>
      <c r="M34" s="1">
        <v>10</v>
      </c>
      <c r="N34" s="1">
        <v>263</v>
      </c>
      <c r="O34" s="1">
        <v>1.88</v>
      </c>
      <c r="P34" s="1">
        <f>Table13[[#This Row],[Vsen]]/179.2</f>
        <v>1.4676339285714286</v>
      </c>
      <c r="Q34" s="1">
        <v>137</v>
      </c>
      <c r="R34" s="1">
        <v>3.51</v>
      </c>
      <c r="S34" s="1">
        <f>Table13[[#This Row],[Vr]]^2/Table13[[#This Row],[RL]]</f>
        <v>2.5798540145985399E-2</v>
      </c>
      <c r="T34" s="1">
        <f>Table13[[#This Row],[It]]*Table13[[#This Row],[Vs]]/PI()*SQRT(2)-Table13[[#This Row],[It]]^2*0.1792</f>
        <v>1.932954801713475</v>
      </c>
      <c r="U34" s="1">
        <f>Table13[[#This Row],[Pr]]/Table13[[#This Row],[Pt]]*100</f>
        <v>1.3346685666481279</v>
      </c>
      <c r="W34" s="1">
        <v>18</v>
      </c>
      <c r="X34" s="1">
        <v>10</v>
      </c>
      <c r="Y34" s="1">
        <v>228</v>
      </c>
      <c r="Z34" s="1">
        <v>263</v>
      </c>
      <c r="AA34" s="1">
        <v>5.58</v>
      </c>
      <c r="AB34" s="1">
        <f>Table134[[#This Row],[Vsen2]]/179.2</f>
        <v>1.2723214285714286</v>
      </c>
      <c r="AC34" s="1">
        <f>Table134[[#This Row],[Vsen4]]/207</f>
        <v>1.2705314009661837</v>
      </c>
      <c r="AD34" s="1">
        <v>147</v>
      </c>
      <c r="AE34" s="1">
        <v>3.54</v>
      </c>
      <c r="AF34" s="1">
        <f>Table134[[#This Row],[Vr]]^2/Table134[[#This Row],[RL]]</f>
        <v>0.21181224489795919</v>
      </c>
      <c r="AG34" s="1">
        <f>Table134[[#This Row],[Vs]]*SQRT(2)/PI()*(Table134[[#This Row],[IT2]]+Table134[[#This Row],[IT4]])-Table134[[#This Row],[IT2]]^2*0.1792-Table134[[#This Row],[IT4]]^2*0.207</f>
        <v>3.4279492047051976</v>
      </c>
      <c r="AH34" s="1">
        <f>Table134[[#This Row],[Pr]]/Table134[[#This Row],[Pt]]*100</f>
        <v>6.1789785159951034</v>
      </c>
      <c r="AJ34" s="1">
        <v>18</v>
      </c>
      <c r="AK34" s="1">
        <v>10</v>
      </c>
      <c r="AL34" s="1">
        <v>248</v>
      </c>
      <c r="AM34" s="1">
        <v>312</v>
      </c>
      <c r="AN34" s="1">
        <v>2.63</v>
      </c>
      <c r="AO34" s="1">
        <f>Table1345[[#This Row],[Vsen2]]/179.2</f>
        <v>1.3839285714285716</v>
      </c>
      <c r="AP34" s="1">
        <f>Table1345[[#This Row],[Vsen4]]/207</f>
        <v>1.5072463768115942</v>
      </c>
      <c r="AQ34" s="1">
        <v>147</v>
      </c>
      <c r="AR34" s="1">
        <v>3.51</v>
      </c>
      <c r="AS34" s="1">
        <f>Table1345[[#This Row],[Vr]]^2/Table1345[[#This Row],[RL]]</f>
        <v>4.7053741496598633E-2</v>
      </c>
      <c r="AT34" s="1">
        <f>Table1345[[#This Row],[Vs]]*SQRT(2)/PI()*(Table1345[[#This Row],[IT2]]+Table1345[[#This Row],[IT4]])-Table1345[[#This Row],[IT2]]^2*0.1792-Table1345[[#This Row],[IT4]]^2*0.207</f>
        <v>3.7547406674535941</v>
      </c>
      <c r="AU34" s="1">
        <f>Table1345[[#This Row],[Pr]]/Table1345[[#This Row],[Pt]]*100</f>
        <v>1.2531821945644448</v>
      </c>
    </row>
    <row r="35" spans="1:47" x14ac:dyDescent="0.3">
      <c r="A35" s="1">
        <v>18</v>
      </c>
      <c r="B35" s="1">
        <v>20</v>
      </c>
      <c r="C35" s="1">
        <v>289</v>
      </c>
      <c r="D35" s="1">
        <v>4.07</v>
      </c>
      <c r="E35" s="1">
        <f>Table1[[#This Row],[Vsen]]/207</f>
        <v>1.3961352657004831</v>
      </c>
      <c r="F35" s="1">
        <v>137</v>
      </c>
      <c r="G35" s="1">
        <v>3.51</v>
      </c>
      <c r="H35" s="1">
        <f>Table1[[#This Row],[VR]]^2/Table1[[#This Row],[RL]]</f>
        <v>0.1209116788321168</v>
      </c>
      <c r="I35" s="1">
        <f>Table1[[#This Row],[It]]*Table1[[#This Row],[Vs]]/PI()*SQRT(2)-Table1[[#This Row],[It]]^2*0.207</f>
        <v>1.8024876037357651</v>
      </c>
      <c r="J35" s="1">
        <f>Table1[[#This Row],[Pr]]/Table1[[#This Row],[Pt]]*100</f>
        <v>6.7080449586183004</v>
      </c>
      <c r="L35" s="1">
        <v>18</v>
      </c>
      <c r="M35" s="1">
        <v>20</v>
      </c>
      <c r="N35" s="1">
        <v>265</v>
      </c>
      <c r="O35" s="1">
        <v>1.19</v>
      </c>
      <c r="P35" s="1">
        <f>Table13[[#This Row],[Vsen]]/179.2</f>
        <v>1.478794642857143</v>
      </c>
      <c r="Q35" s="1">
        <v>137</v>
      </c>
      <c r="R35" s="1">
        <v>3.51</v>
      </c>
      <c r="S35" s="1">
        <f>Table13[[#This Row],[Vr]]^2/Table13[[#This Row],[RL]]</f>
        <v>1.0336496350364963E-2</v>
      </c>
      <c r="T35" s="1">
        <f>Table13[[#This Row],[It]]*Table13[[#This Row],[Vs]]/PI()*SQRT(2)-Table13[[#This Row],[It]]^2*0.1792</f>
        <v>1.9446964884864182</v>
      </c>
      <c r="U35" s="1">
        <f>Table13[[#This Row],[Pr]]/Table13[[#This Row],[Pt]]*100</f>
        <v>0.53152234354112449</v>
      </c>
      <c r="W35" s="1">
        <v>18</v>
      </c>
      <c r="X35" s="1">
        <v>20</v>
      </c>
      <c r="Y35" s="1">
        <v>231</v>
      </c>
      <c r="Z35" s="1">
        <v>263</v>
      </c>
      <c r="AA35" s="1">
        <v>5.17</v>
      </c>
      <c r="AB35" s="1">
        <f>Table134[[#This Row],[Vsen2]]/179.2</f>
        <v>1.2890625</v>
      </c>
      <c r="AC35" s="1">
        <f>Table134[[#This Row],[Vsen4]]/207</f>
        <v>1.2705314009661837</v>
      </c>
      <c r="AD35" s="1">
        <v>147</v>
      </c>
      <c r="AE35" s="1">
        <v>3.54</v>
      </c>
      <c r="AF35" s="1">
        <f>Table134[[#This Row],[Vr]]^2/Table134[[#This Row],[RL]]</f>
        <v>0.18182925170068026</v>
      </c>
      <c r="AG35" s="1">
        <f>Table134[[#This Row],[Vs]]*SQRT(2)/PI()*(Table134[[#This Row],[IT2]]+Table134[[#This Row],[IT4]])-Table134[[#This Row],[IT2]]^2*0.1792-Table134[[#This Row],[IT4]]^2*0.207</f>
        <v>3.4469429526895401</v>
      </c>
      <c r="AH35" s="1">
        <f>Table134[[#This Row],[Pr]]/Table134[[#This Row],[Pt]]*100</f>
        <v>5.275087351207965</v>
      </c>
      <c r="AJ35" s="1">
        <v>18</v>
      </c>
      <c r="AK35" s="1">
        <v>20</v>
      </c>
      <c r="AL35" s="1">
        <v>246</v>
      </c>
      <c r="AM35" s="1">
        <v>308</v>
      </c>
      <c r="AN35" s="1">
        <v>3.33</v>
      </c>
      <c r="AO35" s="1">
        <f>Table1345[[#This Row],[Vsen2]]/179.2</f>
        <v>1.3727678571428572</v>
      </c>
      <c r="AP35" s="1">
        <f>Table1345[[#This Row],[Vsen4]]/207</f>
        <v>1.4879227053140096</v>
      </c>
      <c r="AQ35" s="1">
        <v>147</v>
      </c>
      <c r="AR35" s="1">
        <v>3.51</v>
      </c>
      <c r="AS35" s="1">
        <f>Table1345[[#This Row],[Vr]]^2/Table1345[[#This Row],[RL]]</f>
        <v>7.5434693877551029E-2</v>
      </c>
      <c r="AT35" s="1">
        <f>Table1345[[#This Row],[Vs]]*SQRT(2)/PI()*(Table1345[[#This Row],[IT2]]+Table1345[[#This Row],[IT4]])-Table1345[[#This Row],[IT2]]^2*0.1792-Table1345[[#This Row],[IT4]]^2*0.207</f>
        <v>3.7240677263494151</v>
      </c>
      <c r="AU35" s="1">
        <f>Table1345[[#This Row],[Pr]]/Table1345[[#This Row],[Pt]]*100</f>
        <v>2.0255994095869263</v>
      </c>
    </row>
    <row r="36" spans="1:47" x14ac:dyDescent="0.3">
      <c r="A36" s="1">
        <v>18</v>
      </c>
      <c r="B36" s="1">
        <v>30</v>
      </c>
      <c r="C36" s="1">
        <v>288</v>
      </c>
      <c r="D36" s="1">
        <v>4.1500000000000004</v>
      </c>
      <c r="E36" s="1">
        <f>Table1[[#This Row],[Vsen]]/207</f>
        <v>1.3913043478260869</v>
      </c>
      <c r="F36" s="1">
        <v>137</v>
      </c>
      <c r="G36" s="1">
        <v>3.51</v>
      </c>
      <c r="H36" s="1">
        <f>Table1[[#This Row],[VR]]^2/Table1[[#This Row],[RL]]</f>
        <v>0.12571167883211681</v>
      </c>
      <c r="I36" s="1">
        <f>Table1[[#This Row],[It]]*Table1[[#This Row],[Vs]]/PI()*SQRT(2)-Table1[[#This Row],[It]]^2*0.207</f>
        <v>1.7976419267557859</v>
      </c>
      <c r="J36" s="1">
        <f>Table1[[#This Row],[Pr]]/Table1[[#This Row],[Pt]]*100</f>
        <v>6.9931434598318116</v>
      </c>
      <c r="L36" s="1">
        <v>18</v>
      </c>
      <c r="M36" s="1">
        <v>30</v>
      </c>
      <c r="N36" s="1">
        <v>266</v>
      </c>
      <c r="O36" s="1">
        <v>0.83499999999999996</v>
      </c>
      <c r="P36" s="1">
        <f>Table13[[#This Row],[Vsen]]/179.2</f>
        <v>1.484375</v>
      </c>
      <c r="Q36" s="1">
        <v>137</v>
      </c>
      <c r="R36" s="1">
        <v>3.51</v>
      </c>
      <c r="S36" s="1">
        <f>Table13[[#This Row],[Vr]]^2/Table13[[#This Row],[RL]]</f>
        <v>5.0892335766423357E-3</v>
      </c>
      <c r="T36" s="1">
        <f>Table13[[#This Row],[It]]*Table13[[#This Row],[Vs]]/PI()*SQRT(2)-Table13[[#This Row],[It]]^2*0.1792</f>
        <v>1.9505505908014615</v>
      </c>
      <c r="U36" s="1">
        <f>Table13[[#This Row],[Pr]]/Table13[[#This Row],[Pt]]*100</f>
        <v>0.26091266746130493</v>
      </c>
      <c r="W36" s="1">
        <v>18</v>
      </c>
      <c r="X36" s="1">
        <v>30</v>
      </c>
      <c r="Y36" s="1">
        <v>234</v>
      </c>
      <c r="Z36" s="1">
        <v>264</v>
      </c>
      <c r="AA36" s="1">
        <v>4.7699999999999996</v>
      </c>
      <c r="AB36" s="1">
        <f>Table134[[#This Row],[Vsen2]]/179.2</f>
        <v>1.3058035714285716</v>
      </c>
      <c r="AC36" s="1">
        <f>Table134[[#This Row],[Vsen4]]/207</f>
        <v>1.2753623188405796</v>
      </c>
      <c r="AD36" s="1">
        <v>147</v>
      </c>
      <c r="AE36" s="1">
        <v>3.54</v>
      </c>
      <c r="AF36" s="1">
        <f>Table134[[#This Row],[Vr]]^2/Table134[[#This Row],[RL]]</f>
        <v>0.15478163265306119</v>
      </c>
      <c r="AG36" s="1">
        <f>Table134[[#This Row],[Vs]]*SQRT(2)/PI()*(Table134[[#This Row],[IT2]]+Table134[[#This Row],[IT4]])-Table134[[#This Row],[IT2]]^2*0.1792-Table134[[#This Row],[IT4]]^2*0.207</f>
        <v>3.4709887174317759</v>
      </c>
      <c r="AH36" s="1">
        <f>Table134[[#This Row],[Pr]]/Table134[[#This Row],[Pt]]*100</f>
        <v>4.4592951822553282</v>
      </c>
      <c r="AJ36" s="1">
        <v>18</v>
      </c>
      <c r="AK36" s="1">
        <v>30</v>
      </c>
      <c r="AL36" s="1">
        <v>244</v>
      </c>
      <c r="AM36" s="1">
        <v>304</v>
      </c>
      <c r="AN36" s="1">
        <v>4.01</v>
      </c>
      <c r="AO36" s="1">
        <f>Table1345[[#This Row],[Vsen2]]/179.2</f>
        <v>1.361607142857143</v>
      </c>
      <c r="AP36" s="1">
        <f>Table1345[[#This Row],[Vsen4]]/207</f>
        <v>1.4685990338164252</v>
      </c>
      <c r="AQ36" s="1">
        <v>147</v>
      </c>
      <c r="AR36" s="1">
        <v>3.51</v>
      </c>
      <c r="AS36" s="1">
        <f>Table1345[[#This Row],[Vr]]^2/Table1345[[#This Row],[RL]]</f>
        <v>0.10938843537414965</v>
      </c>
      <c r="AT36" s="1">
        <f>Table1345[[#This Row],[Vs]]*SQRT(2)/PI()*(Table1345[[#This Row],[IT2]]+Table1345[[#This Row],[IT4]])-Table1345[[#This Row],[IT2]]^2*0.1792-Table1345[[#This Row],[IT4]]^2*0.207</f>
        <v>3.6931955530161127</v>
      </c>
      <c r="AU36" s="1">
        <f>Table1345[[#This Row],[Pr]]/Table1345[[#This Row],[Pt]]*100</f>
        <v>2.9618912349446447</v>
      </c>
    </row>
    <row r="37" spans="1:47" x14ac:dyDescent="0.3">
      <c r="A37" s="1">
        <v>18</v>
      </c>
      <c r="B37" s="1">
        <v>40</v>
      </c>
      <c r="C37" s="1">
        <v>287</v>
      </c>
      <c r="D37" s="1">
        <v>4.2</v>
      </c>
      <c r="E37" s="1">
        <f>Table1[[#This Row],[Vsen]]/207</f>
        <v>1.3864734299516908</v>
      </c>
      <c r="F37" s="1">
        <v>137</v>
      </c>
      <c r="G37" s="1">
        <v>3.51</v>
      </c>
      <c r="H37" s="1">
        <f>Table1[[#This Row],[VR]]^2/Table1[[#This Row],[RL]]</f>
        <v>0.12875912408759124</v>
      </c>
      <c r="I37" s="1">
        <f>Table1[[#This Row],[It]]*Table1[[#This Row],[Vs]]/PI()*SQRT(2)-Table1[[#This Row],[It]]^2*0.207</f>
        <v>1.792786587940058</v>
      </c>
      <c r="J37" s="1">
        <f>Table1[[#This Row],[Pr]]/Table1[[#This Row],[Pt]]*100</f>
        <v>7.1820664519549782</v>
      </c>
      <c r="L37" s="1">
        <v>18</v>
      </c>
      <c r="M37" s="1">
        <v>40</v>
      </c>
      <c r="N37" s="1">
        <v>267</v>
      </c>
      <c r="O37" s="1">
        <v>0.125</v>
      </c>
      <c r="P37" s="1">
        <f>Table13[[#This Row],[Vsen]]/179.2</f>
        <v>1.4899553571428572</v>
      </c>
      <c r="Q37" s="1">
        <v>137</v>
      </c>
      <c r="R37" s="1">
        <v>3.51</v>
      </c>
      <c r="S37" s="1">
        <f>Table13[[#This Row],[Vr]]^2/Table13[[#This Row],[RL]]</f>
        <v>1.1405109489051095E-4</v>
      </c>
      <c r="T37" s="1">
        <f>Table13[[#This Row],[It]]*Table13[[#This Row],[Vs]]/PI()*SQRT(2)-Table13[[#This Row],[It]]^2*0.1792</f>
        <v>1.9563935324022184</v>
      </c>
      <c r="U37" s="1">
        <f>Table13[[#This Row],[Pr]]/Table13[[#This Row],[Pt]]*100</f>
        <v>5.8296601885853595E-3</v>
      </c>
      <c r="W37" s="1">
        <v>18</v>
      </c>
      <c r="X37" s="1">
        <v>40</v>
      </c>
      <c r="Y37" s="1">
        <v>237</v>
      </c>
      <c r="Z37" s="1">
        <v>266</v>
      </c>
      <c r="AA37" s="1">
        <v>4.25</v>
      </c>
      <c r="AB37" s="1">
        <f>Table134[[#This Row],[Vsen2]]/179.2</f>
        <v>1.322544642857143</v>
      </c>
      <c r="AC37" s="1">
        <f>Table134[[#This Row],[Vsen4]]/207</f>
        <v>1.2850241545893719</v>
      </c>
      <c r="AD37" s="1">
        <v>147</v>
      </c>
      <c r="AE37" s="1">
        <v>3.54</v>
      </c>
      <c r="AF37" s="1">
        <f>Table134[[#This Row],[Vr]]^2/Table134[[#This Row],[RL]]</f>
        <v>0.12287414965986394</v>
      </c>
      <c r="AG37" s="1">
        <f>Table134[[#This Row],[Vs]]*SQRT(2)/PI()*(Table134[[#This Row],[IT2]]+Table134[[#This Row],[IT4]])-Table134[[#This Row],[IT2]]^2*0.1792-Table134[[#This Row],[IT4]]^2*0.207</f>
        <v>3.500057513424657</v>
      </c>
      <c r="AH37" s="1">
        <f>Table134[[#This Row],[Pr]]/Table134[[#This Row],[Pt]]*100</f>
        <v>3.5106323021428536</v>
      </c>
      <c r="AJ37" s="1">
        <v>18</v>
      </c>
      <c r="AK37" s="1">
        <v>40</v>
      </c>
      <c r="AL37" s="1">
        <v>240</v>
      </c>
      <c r="AM37" s="1">
        <v>299</v>
      </c>
      <c r="AN37" s="1">
        <v>4.63</v>
      </c>
      <c r="AO37" s="1">
        <f>Table1345[[#This Row],[Vsen2]]/179.2</f>
        <v>1.3392857142857144</v>
      </c>
      <c r="AP37" s="1">
        <f>Table1345[[#This Row],[Vsen4]]/207</f>
        <v>1.4444444444444444</v>
      </c>
      <c r="AQ37" s="1">
        <v>147</v>
      </c>
      <c r="AR37" s="1">
        <v>3.51</v>
      </c>
      <c r="AS37" s="1">
        <f>Table1345[[#This Row],[Vr]]^2/Table1345[[#This Row],[RL]]</f>
        <v>0.14582925170068026</v>
      </c>
      <c r="AT37" s="1">
        <f>Table1345[[#This Row],[Vs]]*SQRT(2)/PI()*(Table1345[[#This Row],[IT2]]+Table1345[[#This Row],[IT4]])-Table1345[[#This Row],[IT2]]^2*0.1792-Table1345[[#This Row],[IT4]]^2*0.207</f>
        <v>3.6451296710368593</v>
      </c>
      <c r="AU37" s="1">
        <f>Table1345[[#This Row],[Pr]]/Table1345[[#This Row],[Pt]]*100</f>
        <v>4.0006601921297094</v>
      </c>
    </row>
    <row r="38" spans="1:47" x14ac:dyDescent="0.3">
      <c r="A38" s="1">
        <v>18</v>
      </c>
      <c r="B38" s="1">
        <v>50</v>
      </c>
      <c r="C38" s="1">
        <v>286</v>
      </c>
      <c r="D38" s="1">
        <v>4.3</v>
      </c>
      <c r="E38" s="1">
        <f>Table1[[#This Row],[Vsen]]/207</f>
        <v>1.3816425120772946</v>
      </c>
      <c r="F38" s="1">
        <v>137</v>
      </c>
      <c r="G38" s="1">
        <v>3.51</v>
      </c>
      <c r="H38" s="1">
        <f>Table1[[#This Row],[VR]]^2/Table1[[#This Row],[RL]]</f>
        <v>0.13496350364963502</v>
      </c>
      <c r="I38" s="1">
        <f>Table1[[#This Row],[It]]*Table1[[#This Row],[Vs]]/PI()*SQRT(2)-Table1[[#This Row],[It]]^2*0.207</f>
        <v>1.7879215872885812</v>
      </c>
      <c r="J38" s="1">
        <f>Table1[[#This Row],[Pr]]/Table1[[#This Row],[Pt]]*100</f>
        <v>7.5486254324111535</v>
      </c>
      <c r="L38" s="1">
        <v>18</v>
      </c>
      <c r="M38" s="1">
        <v>50</v>
      </c>
      <c r="N38" s="1">
        <v>266</v>
      </c>
      <c r="O38" s="1">
        <v>0.73</v>
      </c>
      <c r="P38" s="1">
        <f>Table13[[#This Row],[Vsen]]/179.2</f>
        <v>1.484375</v>
      </c>
      <c r="Q38" s="1">
        <v>137</v>
      </c>
      <c r="R38" s="1">
        <v>3.51</v>
      </c>
      <c r="S38" s="1">
        <f>Table13[[#This Row],[Vr]]^2/Table13[[#This Row],[RL]]</f>
        <v>3.8897810218978097E-3</v>
      </c>
      <c r="T38" s="1">
        <f>Table13[[#This Row],[It]]*Table13[[#This Row],[Vs]]/PI()*SQRT(2)-Table13[[#This Row],[It]]^2*0.1792</f>
        <v>1.9505505908014615</v>
      </c>
      <c r="U38" s="1">
        <f>Table13[[#This Row],[Pr]]/Table13[[#This Row],[Pt]]*100</f>
        <v>0.19941964285579172</v>
      </c>
      <c r="W38" s="1">
        <v>18</v>
      </c>
      <c r="X38" s="1">
        <v>50</v>
      </c>
      <c r="Y38" s="1">
        <v>238</v>
      </c>
      <c r="Z38" s="1">
        <v>270</v>
      </c>
      <c r="AA38" s="1">
        <v>3.3</v>
      </c>
      <c r="AB38" s="1">
        <f>Table134[[#This Row],[Vsen2]]/179.2</f>
        <v>1.328125</v>
      </c>
      <c r="AC38" s="1">
        <f>Table134[[#This Row],[Vsen4]]/207</f>
        <v>1.3043478260869565</v>
      </c>
      <c r="AD38" s="1">
        <v>147</v>
      </c>
      <c r="AE38" s="1">
        <v>3.54</v>
      </c>
      <c r="AF38" s="1">
        <f>Table134[[#This Row],[Vr]]^2/Table134[[#This Row],[RL]]</f>
        <v>7.4081632653061211E-2</v>
      </c>
      <c r="AG38" s="1">
        <f>Table134[[#This Row],[Vs]]*SQRT(2)/PI()*(Table134[[#This Row],[IT2]]+Table134[[#This Row],[IT4]])-Table134[[#This Row],[IT2]]^2*0.1792-Table134[[#This Row],[IT4]]^2*0.207</f>
        <v>3.5267354167408644</v>
      </c>
      <c r="AH38" s="1">
        <f>Table134[[#This Row],[Pr]]/Table134[[#This Row],[Pt]]*100</f>
        <v>2.1005724529661971</v>
      </c>
      <c r="AJ38" s="1">
        <v>18</v>
      </c>
      <c r="AK38" s="1">
        <v>50</v>
      </c>
      <c r="AL38" s="1">
        <v>235</v>
      </c>
      <c r="AM38" s="1">
        <v>293</v>
      </c>
      <c r="AN38" s="1">
        <v>5.36</v>
      </c>
      <c r="AO38" s="1">
        <f>Table1345[[#This Row],[Vsen2]]/179.2</f>
        <v>1.3113839285714286</v>
      </c>
      <c r="AP38" s="1">
        <f>Table1345[[#This Row],[Vsen4]]/207</f>
        <v>1.4154589371980677</v>
      </c>
      <c r="AQ38" s="1">
        <v>147</v>
      </c>
      <c r="AR38" s="1">
        <v>3.51</v>
      </c>
      <c r="AS38" s="1">
        <f>Table1345[[#This Row],[Vr]]^2/Table1345[[#This Row],[RL]]</f>
        <v>0.19543945578231295</v>
      </c>
      <c r="AT38" s="1">
        <f>Table1345[[#This Row],[Vs]]*SQRT(2)/PI()*(Table1345[[#This Row],[IT2]]+Table1345[[#This Row],[IT4]])-Table1345[[#This Row],[IT2]]^2*0.1792-Table1345[[#This Row],[IT4]]^2*0.207</f>
        <v>3.5856573801904634</v>
      </c>
      <c r="AU38" s="1">
        <f>Table1345[[#This Row],[Pr]]/Table1345[[#This Row],[Pt]]*100</f>
        <v>5.4505892521145336</v>
      </c>
    </row>
    <row r="39" spans="1:47" x14ac:dyDescent="0.3">
      <c r="A39" s="1">
        <v>18</v>
      </c>
      <c r="B39" s="1">
        <v>60</v>
      </c>
      <c r="C39" s="1">
        <v>286</v>
      </c>
      <c r="D39" s="1">
        <v>4.22</v>
      </c>
      <c r="E39" s="1">
        <f>Table1[[#This Row],[Vsen]]/207</f>
        <v>1.3816425120772946</v>
      </c>
      <c r="F39" s="1">
        <v>137</v>
      </c>
      <c r="G39" s="1">
        <v>3.51</v>
      </c>
      <c r="H39" s="1">
        <f>Table1[[#This Row],[VR]]^2/Table1[[#This Row],[RL]]</f>
        <v>0.1299883211678832</v>
      </c>
      <c r="I39" s="1">
        <f>Table1[[#This Row],[It]]*Table1[[#This Row],[Vs]]/PI()*SQRT(2)-Table1[[#This Row],[It]]^2*0.207</f>
        <v>1.7879215872885812</v>
      </c>
      <c r="J39" s="1">
        <f>Table1[[#This Row],[Pr]]/Table1[[#This Row],[Pt]]*100</f>
        <v>7.2703591752596424</v>
      </c>
      <c r="L39" s="1">
        <v>18</v>
      </c>
      <c r="M39" s="1">
        <v>60</v>
      </c>
      <c r="N39" s="1">
        <v>263</v>
      </c>
      <c r="O39" s="1">
        <v>1.57</v>
      </c>
      <c r="P39" s="1">
        <f>Table13[[#This Row],[Vsen]]/179.2</f>
        <v>1.4676339285714286</v>
      </c>
      <c r="Q39" s="1">
        <v>137</v>
      </c>
      <c r="R39" s="1">
        <v>3.51</v>
      </c>
      <c r="S39" s="1">
        <f>Table13[[#This Row],[Vr]]^2/Table13[[#This Row],[RL]]</f>
        <v>1.7991970802919709E-2</v>
      </c>
      <c r="T39" s="1">
        <f>Table13[[#This Row],[It]]*Table13[[#This Row],[Vs]]/PI()*SQRT(2)-Table13[[#This Row],[It]]^2*0.1792</f>
        <v>1.932954801713475</v>
      </c>
      <c r="U39" s="1">
        <f>Table13[[#This Row],[Pr]]/Table13[[#This Row],[Pt]]*100</f>
        <v>0.93080142313574332</v>
      </c>
      <c r="W39" s="1">
        <v>18</v>
      </c>
      <c r="X39" s="1">
        <v>60</v>
      </c>
      <c r="Y39" s="1">
        <v>239</v>
      </c>
      <c r="Z39" s="1">
        <v>272</v>
      </c>
      <c r="AA39" s="1">
        <v>2.5499999999999998</v>
      </c>
      <c r="AB39" s="1">
        <f>Table134[[#This Row],[Vsen2]]/179.2</f>
        <v>1.3337053571428572</v>
      </c>
      <c r="AC39" s="1">
        <f>Table134[[#This Row],[Vsen4]]/207</f>
        <v>1.3140096618357489</v>
      </c>
      <c r="AD39" s="1">
        <v>147</v>
      </c>
      <c r="AE39" s="1">
        <v>3.54</v>
      </c>
      <c r="AF39" s="1">
        <f>Table134[[#This Row],[Vr]]^2/Table134[[#This Row],[RL]]</f>
        <v>4.4234693877551017E-2</v>
      </c>
      <c r="AG39" s="1">
        <f>Table134[[#This Row],[Vs]]*SQRT(2)/PI()*(Table134[[#This Row],[IT2]]+Table134[[#This Row],[IT4]])-Table134[[#This Row],[IT2]]^2*0.1792-Table134[[#This Row],[IT4]]^2*0.207</f>
        <v>3.5431262184771026</v>
      </c>
      <c r="AH39" s="1">
        <f>Table134[[#This Row],[Pr]]/Table134[[#This Row],[Pt]]*100</f>
        <v>1.2484650884541126</v>
      </c>
      <c r="AJ39" s="1">
        <v>18</v>
      </c>
      <c r="AK39" s="1">
        <v>60</v>
      </c>
      <c r="AL39" s="1">
        <v>231</v>
      </c>
      <c r="AM39" s="1">
        <v>289</v>
      </c>
      <c r="AN39" s="1">
        <v>5.77</v>
      </c>
      <c r="AO39" s="1">
        <f>Table1345[[#This Row],[Vsen2]]/179.2</f>
        <v>1.2890625</v>
      </c>
      <c r="AP39" s="1">
        <f>Table1345[[#This Row],[Vsen4]]/207</f>
        <v>1.3961352657004831</v>
      </c>
      <c r="AQ39" s="1">
        <v>147</v>
      </c>
      <c r="AR39" s="1">
        <v>3.51</v>
      </c>
      <c r="AS39" s="1">
        <f>Table1345[[#This Row],[Vr]]^2/Table1345[[#This Row],[RL]]</f>
        <v>0.22648231292517004</v>
      </c>
      <c r="AT39" s="1">
        <f>Table1345[[#This Row],[Vs]]*SQRT(2)/PI()*(Table1345[[#This Row],[IT2]]+Table1345[[#This Row],[IT4]])-Table1345[[#This Row],[IT2]]^2*0.1792-Table1345[[#This Row],[IT4]]^2*0.207</f>
        <v>3.5415039885107182</v>
      </c>
      <c r="AU39" s="1">
        <f>Table1345[[#This Row],[Pr]]/Table1345[[#This Row],[Pt]]*100</f>
        <v>6.3950884612842387</v>
      </c>
    </row>
    <row r="40" spans="1:47" x14ac:dyDescent="0.3">
      <c r="A40" s="1">
        <v>18</v>
      </c>
      <c r="B40" s="1">
        <v>70</v>
      </c>
      <c r="C40" s="1">
        <v>289</v>
      </c>
      <c r="D40" s="1">
        <v>4.0199999999999996</v>
      </c>
      <c r="E40" s="1">
        <f>Table1[[#This Row],[Vsen]]/207</f>
        <v>1.3961352657004831</v>
      </c>
      <c r="F40" s="1">
        <v>137</v>
      </c>
      <c r="G40" s="1">
        <v>3.51</v>
      </c>
      <c r="H40" s="1">
        <f>Table1[[#This Row],[VR]]^2/Table1[[#This Row],[RL]]</f>
        <v>0.11795912408759121</v>
      </c>
      <c r="I40" s="1">
        <f>Table1[[#This Row],[It]]*Table1[[#This Row],[Vs]]/PI()*SQRT(2)-Table1[[#This Row],[It]]^2*0.207</f>
        <v>1.8024876037357651</v>
      </c>
      <c r="J40" s="1">
        <f>Table1[[#This Row],[Pr]]/Table1[[#This Row],[Pt]]*100</f>
        <v>6.5442405175555027</v>
      </c>
      <c r="L40" s="1">
        <v>18</v>
      </c>
      <c r="M40" s="1">
        <v>70</v>
      </c>
      <c r="N40" s="1">
        <v>260</v>
      </c>
      <c r="O40" s="1">
        <v>2.1</v>
      </c>
      <c r="P40" s="1">
        <f>Table13[[#This Row],[Vsen]]/179.2</f>
        <v>1.4508928571428572</v>
      </c>
      <c r="Q40" s="1">
        <v>137</v>
      </c>
      <c r="R40" s="1">
        <v>3.51</v>
      </c>
      <c r="S40" s="1">
        <f>Table13[[#This Row],[Vr]]^2/Table13[[#This Row],[RL]]</f>
        <v>3.2189781021897811E-2</v>
      </c>
      <c r="T40" s="1">
        <f>Table13[[#This Row],[It]]*Table13[[#This Row],[Vs]]/PI()*SQRT(2)-Table13[[#This Row],[It]]^2*0.1792</f>
        <v>1.915258566196917</v>
      </c>
      <c r="U40" s="1">
        <f>Table13[[#This Row],[Pr]]/Table13[[#This Row],[Pt]]*100</f>
        <v>1.6807015820227496</v>
      </c>
      <c r="W40" s="1">
        <v>18</v>
      </c>
      <c r="X40" s="1">
        <v>70</v>
      </c>
      <c r="Y40" s="1">
        <v>239</v>
      </c>
      <c r="Z40" s="1">
        <v>274</v>
      </c>
      <c r="AA40" s="1">
        <v>1.8</v>
      </c>
      <c r="AB40" s="1">
        <f>Table134[[#This Row],[Vsen2]]/179.2</f>
        <v>1.3337053571428572</v>
      </c>
      <c r="AC40" s="1">
        <f>Table134[[#This Row],[Vsen4]]/207</f>
        <v>1.3236714975845412</v>
      </c>
      <c r="AD40" s="1">
        <v>147</v>
      </c>
      <c r="AE40" s="1">
        <v>3.54</v>
      </c>
      <c r="AF40" s="1">
        <f>Table134[[#This Row],[Vr]]^2/Table134[[#This Row],[RL]]</f>
        <v>2.2040816326530613E-2</v>
      </c>
      <c r="AG40" s="1">
        <f>Table134[[#This Row],[Vs]]*SQRT(2)/PI()*(Table134[[#This Row],[IT2]]+Table134[[#This Row],[IT4]])-Table134[[#This Row],[IT2]]^2*0.1792-Table134[[#This Row],[IT4]]^2*0.207</f>
        <v>3.5532475699708046</v>
      </c>
      <c r="AH40" s="1">
        <f>Table134[[#This Row],[Pr]]/Table134[[#This Row],[Pt]]*100</f>
        <v>0.62030060930180864</v>
      </c>
      <c r="AJ40" s="1">
        <v>18</v>
      </c>
      <c r="AK40" s="1">
        <v>70</v>
      </c>
      <c r="AL40" s="1">
        <v>228</v>
      </c>
      <c r="AM40" s="1">
        <v>287</v>
      </c>
      <c r="AN40" s="1">
        <v>6.05</v>
      </c>
      <c r="AO40" s="1">
        <f>Table1345[[#This Row],[Vsen2]]/179.2</f>
        <v>1.2723214285714286</v>
      </c>
      <c r="AP40" s="1">
        <f>Table1345[[#This Row],[Vsen4]]/207</f>
        <v>1.3864734299516908</v>
      </c>
      <c r="AQ40" s="1">
        <v>147</v>
      </c>
      <c r="AR40" s="1">
        <v>3.51</v>
      </c>
      <c r="AS40" s="1">
        <f>Table1345[[#This Row],[Vr]]^2/Table1345[[#This Row],[RL]]</f>
        <v>0.24899659863945578</v>
      </c>
      <c r="AT40" s="1">
        <f>Table1345[[#This Row],[Vs]]*SQRT(2)/PI()*(Table1345[[#This Row],[IT2]]+Table1345[[#This Row],[IT4]])-Table1345[[#This Row],[IT2]]^2*0.1792-Table1345[[#This Row],[IT4]]^2*0.207</f>
        <v>3.5130353086270247</v>
      </c>
      <c r="AU40" s="1">
        <f>Table1345[[#This Row],[Pr]]/Table1345[[#This Row],[Pt]]*100</f>
        <v>7.0877909489833568</v>
      </c>
    </row>
    <row r="41" spans="1:47" x14ac:dyDescent="0.3">
      <c r="A41" s="1">
        <v>18</v>
      </c>
      <c r="B41" s="1">
        <v>80</v>
      </c>
      <c r="C41" s="1">
        <v>294</v>
      </c>
      <c r="D41" s="1">
        <v>3.71</v>
      </c>
      <c r="E41" s="1">
        <f>Table1[[#This Row],[Vsen]]/207</f>
        <v>1.4202898550724639</v>
      </c>
      <c r="F41" s="1">
        <v>137</v>
      </c>
      <c r="G41" s="1">
        <v>3.51</v>
      </c>
      <c r="H41" s="1">
        <f>Table1[[#This Row],[VR]]^2/Table1[[#This Row],[RL]]</f>
        <v>0.10046788321167882</v>
      </c>
      <c r="I41" s="1">
        <f>Table1[[#This Row],[It]]*Table1[[#This Row],[Vs]]/PI()*SQRT(2)-Table1[[#This Row],[It]]^2*0.207</f>
        <v>1.8265710610994303</v>
      </c>
      <c r="J41" s="1">
        <f>Table1[[#This Row],[Pr]]/Table1[[#This Row],[Pt]]*100</f>
        <v>5.500354481210616</v>
      </c>
      <c r="L41" s="1">
        <v>18</v>
      </c>
      <c r="M41" s="1">
        <v>80</v>
      </c>
      <c r="N41" s="1">
        <v>258</v>
      </c>
      <c r="O41" s="1">
        <v>2.61</v>
      </c>
      <c r="P41" s="1">
        <f>Table13[[#This Row],[Vsen]]/179.2</f>
        <v>1.439732142857143</v>
      </c>
      <c r="Q41" s="1">
        <v>137</v>
      </c>
      <c r="R41" s="1">
        <v>3.51</v>
      </c>
      <c r="S41" s="1">
        <f>Table13[[#This Row],[Vr]]^2/Table13[[#This Row],[RL]]</f>
        <v>4.9723357664233574E-2</v>
      </c>
      <c r="T41" s="1">
        <f>Table13[[#This Row],[It]]*Table13[[#This Row],[Vs]]/PI()*SQRT(2)-Table13[[#This Row],[It]]^2*0.1792</f>
        <v>1.9034052722811168</v>
      </c>
      <c r="U41" s="1">
        <f>Table13[[#This Row],[Pr]]/Table13[[#This Row],[Pt]]*100</f>
        <v>2.6123368674209417</v>
      </c>
      <c r="W41" s="1">
        <v>18</v>
      </c>
      <c r="X41" s="1">
        <v>80</v>
      </c>
      <c r="Y41" s="1">
        <v>238</v>
      </c>
      <c r="Z41" s="1">
        <v>277</v>
      </c>
      <c r="AA41" s="1">
        <v>0.88900000000000001</v>
      </c>
      <c r="AB41" s="1">
        <f>Table134[[#This Row],[Vsen2]]/179.2</f>
        <v>1.328125</v>
      </c>
      <c r="AC41" s="1">
        <f>Table134[[#This Row],[Vsen4]]/207</f>
        <v>1.3381642512077294</v>
      </c>
      <c r="AD41" s="1">
        <v>147</v>
      </c>
      <c r="AE41" s="1">
        <v>3.54</v>
      </c>
      <c r="AF41" s="1">
        <f>Table134[[#This Row],[Vr]]^2/Table134[[#This Row],[RL]]</f>
        <v>5.3763333333333337E-3</v>
      </c>
      <c r="AG41" s="1">
        <f>Table134[[#This Row],[Vs]]*SQRT(2)/PI()*(Table134[[#This Row],[IT2]]+Table134[[#This Row],[IT4]])-Table134[[#This Row],[IT2]]^2*0.1792-Table134[[#This Row],[IT4]]^2*0.207</f>
        <v>3.5621263305436974</v>
      </c>
      <c r="AH41" s="1">
        <f>Table134[[#This Row],[Pr]]/Table134[[#This Row],[Pt]]*100</f>
        <v>0.15093045092852528</v>
      </c>
      <c r="AJ41" s="1">
        <v>18</v>
      </c>
      <c r="AK41" s="1">
        <v>80</v>
      </c>
      <c r="AL41" s="1">
        <v>227</v>
      </c>
      <c r="AM41" s="1">
        <v>289</v>
      </c>
      <c r="AN41" s="1">
        <v>5.99</v>
      </c>
      <c r="AO41" s="1">
        <f>Table1345[[#This Row],[Vsen2]]/179.2</f>
        <v>1.2667410714285716</v>
      </c>
      <c r="AP41" s="1">
        <f>Table1345[[#This Row],[Vsen4]]/207</f>
        <v>1.3961352657004831</v>
      </c>
      <c r="AQ41" s="1">
        <v>147</v>
      </c>
      <c r="AR41" s="1">
        <v>3.51</v>
      </c>
      <c r="AS41" s="1">
        <f>Table1345[[#This Row],[Vr]]^2/Table1345[[#This Row],[RL]]</f>
        <v>0.2440823129251701</v>
      </c>
      <c r="AT41" s="1">
        <f>Table1345[[#This Row],[Vs]]*SQRT(2)/PI()*(Table1345[[#This Row],[IT2]]+Table1345[[#This Row],[IT4]])-Table1345[[#This Row],[IT2]]^2*0.1792-Table1345[[#This Row],[IT4]]^2*0.207</f>
        <v>3.5164581149648315</v>
      </c>
      <c r="AU41" s="1">
        <f>Table1345[[#This Row],[Pr]]/Table1345[[#This Row],[Pt]]*100</f>
        <v>6.9411409135356985</v>
      </c>
    </row>
    <row r="42" spans="1:47" x14ac:dyDescent="0.3">
      <c r="A42" s="1">
        <v>18</v>
      </c>
      <c r="B42" s="1">
        <v>90</v>
      </c>
      <c r="C42" s="1">
        <v>302</v>
      </c>
      <c r="D42" s="1">
        <v>2.86</v>
      </c>
      <c r="E42" s="1">
        <f>Table1[[#This Row],[Vsen]]/207</f>
        <v>1.4589371980676329</v>
      </c>
      <c r="F42" s="1">
        <v>137</v>
      </c>
      <c r="G42" s="1">
        <v>3.51</v>
      </c>
      <c r="H42" s="1">
        <f>Table1[[#This Row],[VR]]^2/Table1[[#This Row],[RL]]</f>
        <v>5.9705109489051084E-2</v>
      </c>
      <c r="I42" s="1">
        <f>Table1[[#This Row],[It]]*Table1[[#This Row],[Vs]]/PI()*SQRT(2)-Table1[[#This Row],[It]]^2*0.207</f>
        <v>1.8646021774223567</v>
      </c>
      <c r="J42" s="1">
        <f>Table1[[#This Row],[Pr]]/Table1[[#This Row],[Pt]]*100</f>
        <v>3.2020293772040951</v>
      </c>
      <c r="L42" s="1">
        <v>18</v>
      </c>
      <c r="M42" s="1">
        <v>90</v>
      </c>
      <c r="N42" s="1">
        <v>255</v>
      </c>
      <c r="O42" s="1">
        <v>2.9</v>
      </c>
      <c r="P42" s="1">
        <f>Table13[[#This Row],[Vsen]]/179.2</f>
        <v>1.4229910714285716</v>
      </c>
      <c r="Q42" s="1">
        <v>137</v>
      </c>
      <c r="R42" s="1">
        <v>3.51</v>
      </c>
      <c r="S42" s="1">
        <f>Table13[[#This Row],[Vr]]^2/Table13[[#This Row],[RL]]</f>
        <v>6.1386861313868613E-2</v>
      </c>
      <c r="T42" s="1">
        <f>Table13[[#This Row],[It]]*Table13[[#This Row],[Vs]]/PI()*SQRT(2)-Table13[[#This Row],[It]]^2*0.1792</f>
        <v>1.8855416260502731</v>
      </c>
      <c r="U42" s="1">
        <f>Table13[[#This Row],[Pr]]/Table13[[#This Row],[Pt]]*100</f>
        <v>3.2556619522878618</v>
      </c>
      <c r="W42" s="1">
        <v>18</v>
      </c>
      <c r="X42" s="1">
        <v>90</v>
      </c>
      <c r="Y42" s="1">
        <v>235</v>
      </c>
      <c r="Z42" s="1">
        <v>279</v>
      </c>
      <c r="AA42" s="1">
        <v>0.155</v>
      </c>
      <c r="AB42" s="1">
        <f>Table134[[#This Row],[Vsen2]]/179.2</f>
        <v>1.3113839285714286</v>
      </c>
      <c r="AC42" s="1">
        <f>Table134[[#This Row],[Vsen4]]/207</f>
        <v>1.3478260869565217</v>
      </c>
      <c r="AD42" s="1">
        <v>147</v>
      </c>
      <c r="AE42" s="1">
        <v>3.54</v>
      </c>
      <c r="AF42" s="1">
        <f>Table134[[#This Row],[Vr]]^2/Table134[[#This Row],[RL]]</f>
        <v>1.6343537414965987E-4</v>
      </c>
      <c r="AG42" s="1">
        <f>Table134[[#This Row],[Vs]]*SQRT(2)/PI()*(Table134[[#This Row],[IT2]]+Table134[[#This Row],[IT4]])-Table134[[#This Row],[IT2]]^2*0.1792-Table134[[#This Row],[IT4]]^2*0.207</f>
        <v>3.5533916906955683</v>
      </c>
      <c r="AH42" s="1">
        <f>Table134[[#This Row],[Pr]]/Table134[[#This Row],[Pt]]*100</f>
        <v>4.5994190445598692E-3</v>
      </c>
      <c r="AJ42" s="1">
        <v>18</v>
      </c>
      <c r="AK42" s="1">
        <v>90</v>
      </c>
      <c r="AL42" s="1">
        <v>229</v>
      </c>
      <c r="AM42" s="1">
        <v>294</v>
      </c>
      <c r="AN42" s="1">
        <v>5.61</v>
      </c>
      <c r="AO42" s="1">
        <f>Table1345[[#This Row],[Vsen2]]/179.2</f>
        <v>1.2779017857142858</v>
      </c>
      <c r="AP42" s="1">
        <f>Table1345[[#This Row],[Vsen4]]/207</f>
        <v>1.4202898550724639</v>
      </c>
      <c r="AQ42" s="1">
        <v>147</v>
      </c>
      <c r="AR42" s="1">
        <v>3.51</v>
      </c>
      <c r="AS42" s="1">
        <f>Table1345[[#This Row],[Vr]]^2/Table1345[[#This Row],[RL]]</f>
        <v>0.21409591836734698</v>
      </c>
      <c r="AT42" s="1">
        <f>Table1345[[#This Row],[Vs]]*SQRT(2)/PI()*(Table1345[[#This Row],[IT2]]+Table1345[[#This Row],[IT4]])-Table1345[[#This Row],[IT2]]^2*0.1792-Table1345[[#This Row],[IT4]]^2*0.207</f>
        <v>3.553086830530011</v>
      </c>
      <c r="AU42" s="1">
        <f>Table1345[[#This Row],[Pr]]/Table1345[[#This Row],[Pt]]*100</f>
        <v>6.0256314742358965</v>
      </c>
    </row>
    <row r="43" spans="1:47" x14ac:dyDescent="0.3">
      <c r="A43" s="1">
        <v>24</v>
      </c>
      <c r="B43" s="1">
        <v>0</v>
      </c>
      <c r="C43" s="1">
        <v>304</v>
      </c>
      <c r="D43" s="1">
        <v>2.95</v>
      </c>
      <c r="E43" s="1">
        <f>Table1[[#This Row],[Vsen]]/207</f>
        <v>1.4685990338164252</v>
      </c>
      <c r="F43" s="1">
        <v>137</v>
      </c>
      <c r="G43" s="1">
        <v>3.51</v>
      </c>
      <c r="H43" s="1">
        <f>Table1[[#This Row],[VR]]^2/Table1[[#This Row],[RL]]</f>
        <v>6.3521897810218983E-2</v>
      </c>
      <c r="I43" s="1">
        <f>Table1[[#This Row],[It]]*Table1[[#This Row],[Vs]]/PI()*SQRT(2)-Table1[[#This Row],[It]]^2*0.207</f>
        <v>1.8740133381456001</v>
      </c>
      <c r="J43" s="1">
        <f>Table1[[#This Row],[Pr]]/Table1[[#This Row],[Pt]]*100</f>
        <v>3.3896182336181266</v>
      </c>
      <c r="L43" s="1">
        <v>24</v>
      </c>
      <c r="M43" s="1">
        <v>0</v>
      </c>
      <c r="N43" s="1">
        <v>257</v>
      </c>
      <c r="O43" s="1">
        <v>3.04</v>
      </c>
      <c r="P43" s="1">
        <f>Table13[[#This Row],[Vsen]]/179.2</f>
        <v>1.4341517857142858</v>
      </c>
      <c r="Q43" s="1">
        <v>137</v>
      </c>
      <c r="R43" s="1">
        <v>3.51</v>
      </c>
      <c r="S43" s="1">
        <f>Table13[[#This Row],[Vr]]^2/Table13[[#This Row],[RL]]</f>
        <v>6.7456934306569349E-2</v>
      </c>
      <c r="T43" s="1">
        <f>Table13[[#This Row],[It]]*Table13[[#This Row],[Vs]]/PI()*SQRT(2)-Table13[[#This Row],[It]]^2*0.1792</f>
        <v>1.8974618842517876</v>
      </c>
      <c r="U43" s="1">
        <f>Table13[[#This Row],[Pr]]/Table13[[#This Row],[Pt]]*100</f>
        <v>3.5551140640260686</v>
      </c>
      <c r="W43" s="1">
        <v>24</v>
      </c>
      <c r="X43" s="1">
        <v>0</v>
      </c>
      <c r="Y43" s="1">
        <v>236</v>
      </c>
      <c r="Z43" s="1">
        <v>244</v>
      </c>
      <c r="AA43" s="1">
        <v>6.12</v>
      </c>
      <c r="AB43" s="1">
        <f>Table134[[#This Row],[Vsen2]]/179.2</f>
        <v>1.3169642857142858</v>
      </c>
      <c r="AC43" s="1">
        <f>Table134[[#This Row],[Vsen4]]/207</f>
        <v>1.1787439613526569</v>
      </c>
      <c r="AD43" s="1">
        <v>167.6</v>
      </c>
      <c r="AE43" s="1">
        <v>3.4</v>
      </c>
      <c r="AF43" s="1">
        <f>Table134[[#This Row],[Vr]]^2/Table134[[#This Row],[RL]]</f>
        <v>0.22347494033412887</v>
      </c>
      <c r="AG43" s="1">
        <f>Table134[[#This Row],[Vs]]*SQRT(2)/PI()*(Table134[[#This Row],[IT2]]+Table134[[#This Row],[IT4]])-Table134[[#This Row],[IT2]]^2*0.1792-Table134[[#This Row],[IT4]]^2*0.207</f>
        <v>3.2213585558451521</v>
      </c>
      <c r="AH43" s="1">
        <f>Table134[[#This Row],[Pr]]/Table134[[#This Row],[Pt]]*100</f>
        <v>6.9372886147254178</v>
      </c>
      <c r="AJ43" s="1">
        <v>24</v>
      </c>
      <c r="AK43" s="1">
        <v>0</v>
      </c>
      <c r="AL43" s="1">
        <v>248</v>
      </c>
      <c r="AM43" s="1">
        <v>319</v>
      </c>
      <c r="AN43" s="1">
        <v>0.40899999999999997</v>
      </c>
      <c r="AO43" s="1">
        <f>Table1345[[#This Row],[Vsen2]]/179.2</f>
        <v>1.3839285714285716</v>
      </c>
      <c r="AP43" s="1">
        <f>Table1345[[#This Row],[Vsen4]]/207</f>
        <v>1.5410628019323671</v>
      </c>
      <c r="AQ43" s="1">
        <v>167.6</v>
      </c>
      <c r="AR43" s="1">
        <v>3.38</v>
      </c>
      <c r="AS43" s="1">
        <f>Table1345[[#This Row],[Vr]]^2/Table1345[[#This Row],[RL]]</f>
        <v>9.9809665871121705E-4</v>
      </c>
      <c r="AT43" s="1">
        <f>Table1345[[#This Row],[Vs]]*SQRT(2)/PI()*(Table1345[[#This Row],[IT2]]+Table1345[[#This Row],[IT4]])-Table1345[[#This Row],[IT2]]^2*0.1792-Table1345[[#This Row],[IT4]]^2*0.207</f>
        <v>3.6156621845833126</v>
      </c>
      <c r="AU43" s="1">
        <f>Table1345[[#This Row],[Pr]]/Table1345[[#This Row],[Pt]]*100</f>
        <v>2.7604809513647712E-2</v>
      </c>
    </row>
    <row r="44" spans="1:47" x14ac:dyDescent="0.3">
      <c r="A44" s="1">
        <v>24</v>
      </c>
      <c r="B44" s="1">
        <v>10</v>
      </c>
      <c r="C44" s="1">
        <v>302</v>
      </c>
      <c r="D44" s="1">
        <v>3.16</v>
      </c>
      <c r="E44" s="1">
        <f>Table1[[#This Row],[Vsen]]/207</f>
        <v>1.4589371980676329</v>
      </c>
      <c r="F44" s="1">
        <v>137</v>
      </c>
      <c r="G44" s="1">
        <v>3.51</v>
      </c>
      <c r="H44" s="1">
        <f>Table1[[#This Row],[VR]]^2/Table1[[#This Row],[RL]]</f>
        <v>7.2887591240875918E-2</v>
      </c>
      <c r="I44" s="1">
        <f>Table1[[#This Row],[It]]*Table1[[#This Row],[Vs]]/PI()*SQRT(2)-Table1[[#This Row],[It]]^2*0.207</f>
        <v>1.8646021774223567</v>
      </c>
      <c r="J44" s="1">
        <f>Table1[[#This Row],[Pr]]/Table1[[#This Row],[Pt]]*100</f>
        <v>3.9090156669041547</v>
      </c>
      <c r="L44" s="1">
        <v>24</v>
      </c>
      <c r="M44" s="1">
        <v>10</v>
      </c>
      <c r="N44" s="1">
        <v>259</v>
      </c>
      <c r="O44" s="1">
        <v>2.75</v>
      </c>
      <c r="P44" s="1">
        <f>Table13[[#This Row],[Vsen]]/179.2</f>
        <v>1.4453125</v>
      </c>
      <c r="Q44" s="1">
        <v>137</v>
      </c>
      <c r="R44" s="1">
        <v>3.51</v>
      </c>
      <c r="S44" s="1">
        <f>Table13[[#This Row],[Vr]]^2/Table13[[#This Row],[RL]]</f>
        <v>5.5200729927007301E-2</v>
      </c>
      <c r="T44" s="1">
        <f>Table13[[#This Row],[It]]*Table13[[#This Row],[Vs]]/PI()*SQRT(2)-Table13[[#This Row],[It]]^2*0.1792</f>
        <v>1.9093374995961592</v>
      </c>
      <c r="U44" s="1">
        <f>Table13[[#This Row],[Pr]]/Table13[[#This Row],[Pt]]*100</f>
        <v>2.8910933734178852</v>
      </c>
      <c r="W44" s="1">
        <v>24</v>
      </c>
      <c r="X44" s="1">
        <v>10</v>
      </c>
      <c r="Y44" s="1">
        <v>239</v>
      </c>
      <c r="Z44" s="1">
        <v>243</v>
      </c>
      <c r="AA44" s="1">
        <v>6.03</v>
      </c>
      <c r="AB44" s="1">
        <f>Table134[[#This Row],[Vsen2]]/179.2</f>
        <v>1.3337053571428572</v>
      </c>
      <c r="AC44" s="1">
        <f>Table134[[#This Row],[Vsen4]]/207</f>
        <v>1.173913043478261</v>
      </c>
      <c r="AD44" s="1">
        <v>167.6</v>
      </c>
      <c r="AE44" s="1">
        <v>3.4</v>
      </c>
      <c r="AF44" s="1">
        <f>Table134[[#This Row],[Vr]]^2/Table134[[#This Row],[RL]]</f>
        <v>0.21695047732696898</v>
      </c>
      <c r="AG44" s="1">
        <f>Table134[[#This Row],[Vs]]*SQRT(2)/PI()*(Table134[[#This Row],[IT2]]+Table134[[#This Row],[IT4]])-Table134[[#This Row],[IT2]]^2*0.1792-Table134[[#This Row],[IT4]]^2*0.207</f>
        <v>3.2339881433951057</v>
      </c>
      <c r="AH44" s="1">
        <f>Table134[[#This Row],[Pr]]/Table134[[#This Row],[Pt]]*100</f>
        <v>6.708449991384632</v>
      </c>
      <c r="AJ44" s="1">
        <v>24</v>
      </c>
      <c r="AK44" s="1">
        <v>10</v>
      </c>
      <c r="AL44" s="1">
        <v>248</v>
      </c>
      <c r="AM44" s="1">
        <v>318</v>
      </c>
      <c r="AN44" s="1">
        <v>0.82</v>
      </c>
      <c r="AO44" s="1">
        <f>Table1345[[#This Row],[Vsen2]]/179.2</f>
        <v>1.3839285714285716</v>
      </c>
      <c r="AP44" s="1">
        <f>Table1345[[#This Row],[Vsen4]]/207</f>
        <v>1.536231884057971</v>
      </c>
      <c r="AQ44" s="1">
        <v>167.6</v>
      </c>
      <c r="AR44" s="1">
        <v>3.38</v>
      </c>
      <c r="AS44" s="1">
        <f>Table1345[[#This Row],[Vr]]^2/Table1345[[#This Row],[RL]]</f>
        <v>4.0119331742243429E-3</v>
      </c>
      <c r="AT44" s="1">
        <f>Table1345[[#This Row],[Vs]]*SQRT(2)/PI()*(Table1345[[#This Row],[IT2]]+Table1345[[#This Row],[IT4]])-Table1345[[#This Row],[IT2]]^2*0.1792-Table1345[[#This Row],[IT4]]^2*0.207</f>
        <v>3.6113890706977791</v>
      </c>
      <c r="AU44" s="1">
        <f>Table1345[[#This Row],[Pr]]/Table1345[[#This Row],[Pt]]*100</f>
        <v>0.11109113683641879</v>
      </c>
    </row>
    <row r="45" spans="1:47" x14ac:dyDescent="0.3">
      <c r="A45" s="1">
        <v>24</v>
      </c>
      <c r="B45" s="1">
        <v>20</v>
      </c>
      <c r="C45" s="1">
        <v>299</v>
      </c>
      <c r="D45" s="1">
        <v>3.4</v>
      </c>
      <c r="E45" s="1">
        <f>Table1[[#This Row],[Vsen]]/207</f>
        <v>1.4444444444444444</v>
      </c>
      <c r="F45" s="1">
        <v>137</v>
      </c>
      <c r="G45" s="1">
        <v>3.51</v>
      </c>
      <c r="H45" s="1">
        <f>Table1[[#This Row],[VR]]^2/Table1[[#This Row],[RL]]</f>
        <v>8.4379562043795611E-2</v>
      </c>
      <c r="I45" s="1">
        <f>Table1[[#This Row],[It]]*Table1[[#This Row],[Vs]]/PI()*SQRT(2)-Table1[[#This Row],[It]]^2*0.207</f>
        <v>1.8504129725693748</v>
      </c>
      <c r="J45" s="1">
        <f>Table1[[#This Row],[Pr]]/Table1[[#This Row],[Pt]]*100</f>
        <v>4.5600394773838575</v>
      </c>
      <c r="L45" s="1">
        <v>24</v>
      </c>
      <c r="M45" s="1">
        <v>20</v>
      </c>
      <c r="N45" s="1">
        <v>263</v>
      </c>
      <c r="O45" s="1">
        <v>2.06</v>
      </c>
      <c r="P45" s="1">
        <f>Table13[[#This Row],[Vsen]]/179.2</f>
        <v>1.4676339285714286</v>
      </c>
      <c r="Q45" s="1">
        <v>137</v>
      </c>
      <c r="R45" s="1">
        <v>3.51</v>
      </c>
      <c r="S45" s="1">
        <f>Table13[[#This Row],[Vr]]^2/Table13[[#This Row],[RL]]</f>
        <v>3.0975182481751823E-2</v>
      </c>
      <c r="T45" s="1">
        <f>Table13[[#This Row],[It]]*Table13[[#This Row],[Vs]]/PI()*SQRT(2)-Table13[[#This Row],[It]]^2*0.1792</f>
        <v>1.932954801713475</v>
      </c>
      <c r="U45" s="1">
        <f>Table13[[#This Row],[Pr]]/Table13[[#This Row],[Pt]]*100</f>
        <v>1.6024783639169295</v>
      </c>
      <c r="W45" s="1">
        <v>24</v>
      </c>
      <c r="X45" s="1">
        <v>20</v>
      </c>
      <c r="Y45" s="1">
        <v>243</v>
      </c>
      <c r="Z45" s="1">
        <v>242</v>
      </c>
      <c r="AA45" s="1">
        <v>5.7</v>
      </c>
      <c r="AB45" s="1">
        <f>Table134[[#This Row],[Vsen2]]/179.2</f>
        <v>1.3560267857142858</v>
      </c>
      <c r="AC45" s="1">
        <f>Table134[[#This Row],[Vsen4]]/207</f>
        <v>1.1690821256038648</v>
      </c>
      <c r="AD45" s="1">
        <v>167.6</v>
      </c>
      <c r="AE45" s="1">
        <v>3.4</v>
      </c>
      <c r="AF45" s="1">
        <f>Table134[[#This Row],[Vr]]^2/Table134[[#This Row],[RL]]</f>
        <v>0.19385441527446304</v>
      </c>
      <c r="AG45" s="1">
        <f>Table134[[#This Row],[Vs]]*SQRT(2)/PI()*(Table134[[#This Row],[IT2]]+Table134[[#This Row],[IT4]])-Table134[[#This Row],[IT2]]^2*0.1792-Table134[[#This Row],[IT4]]^2*0.207</f>
        <v>3.2523420966621384</v>
      </c>
      <c r="AH45" s="1">
        <f>Table134[[#This Row],[Pr]]/Table134[[#This Row],[Pt]]*100</f>
        <v>5.9604558657410243</v>
      </c>
      <c r="AJ45" s="1">
        <v>24</v>
      </c>
      <c r="AK45" s="1">
        <v>20</v>
      </c>
      <c r="AL45" s="1">
        <v>247</v>
      </c>
      <c r="AM45" s="1">
        <v>315</v>
      </c>
      <c r="AN45" s="1">
        <v>1.83</v>
      </c>
      <c r="AO45" s="1">
        <f>Table1345[[#This Row],[Vsen2]]/179.2</f>
        <v>1.3783482142857144</v>
      </c>
      <c r="AP45" s="1">
        <f>Table1345[[#This Row],[Vsen4]]/207</f>
        <v>1.5217391304347827</v>
      </c>
      <c r="AQ45" s="1">
        <v>167.6</v>
      </c>
      <c r="AR45" s="1">
        <v>3.38</v>
      </c>
      <c r="AS45" s="1">
        <f>Table1345[[#This Row],[Vr]]^2/Table1345[[#This Row],[RL]]</f>
        <v>1.9981503579952271E-2</v>
      </c>
      <c r="AT45" s="1">
        <f>Table1345[[#This Row],[Vs]]*SQRT(2)/PI()*(Table1345[[#This Row],[IT2]]+Table1345[[#This Row],[IT4]])-Table1345[[#This Row],[IT2]]^2*0.1792-Table1345[[#This Row],[IT4]]^2*0.207</f>
        <v>3.5927833284825685</v>
      </c>
      <c r="AU45" s="1">
        <f>Table1345[[#This Row],[Pr]]/Table1345[[#This Row],[Pt]]*100</f>
        <v>0.55615665496843547</v>
      </c>
    </row>
    <row r="46" spans="1:47" x14ac:dyDescent="0.3">
      <c r="A46" s="1">
        <v>24</v>
      </c>
      <c r="B46" s="1">
        <v>30</v>
      </c>
      <c r="C46" s="1">
        <v>297</v>
      </c>
      <c r="D46" s="1">
        <v>3.56</v>
      </c>
      <c r="E46" s="1">
        <f>Table1[[#This Row],[Vsen]]/207</f>
        <v>1.4347826086956521</v>
      </c>
      <c r="F46" s="1">
        <v>137</v>
      </c>
      <c r="G46" s="1">
        <v>3.51</v>
      </c>
      <c r="H46" s="1">
        <f>Table1[[#This Row],[VR]]^2/Table1[[#This Row],[RL]]</f>
        <v>9.2508029197080288E-2</v>
      </c>
      <c r="I46" s="1">
        <f>Table1[[#This Row],[It]]*Table1[[#This Row],[Vs]]/PI()*SQRT(2)-Table1[[#This Row],[It]]^2*0.207</f>
        <v>1.8409051934886431</v>
      </c>
      <c r="J46" s="1">
        <f>Table1[[#This Row],[Pr]]/Table1[[#This Row],[Pt]]*100</f>
        <v>5.0251381507469786</v>
      </c>
      <c r="L46" s="1">
        <v>24</v>
      </c>
      <c r="M46" s="1">
        <v>30</v>
      </c>
      <c r="N46" s="1">
        <v>265</v>
      </c>
      <c r="O46" s="1">
        <v>1.56</v>
      </c>
      <c r="P46" s="1">
        <f>Table13[[#This Row],[Vsen]]/179.2</f>
        <v>1.478794642857143</v>
      </c>
      <c r="Q46" s="1">
        <v>137</v>
      </c>
      <c r="R46" s="1">
        <v>3.51</v>
      </c>
      <c r="S46" s="1">
        <f>Table13[[#This Row],[Vr]]^2/Table13[[#This Row],[RL]]</f>
        <v>1.7763503649635037E-2</v>
      </c>
      <c r="T46" s="1">
        <f>Table13[[#This Row],[It]]*Table13[[#This Row],[Vs]]/PI()*SQRT(2)-Table13[[#This Row],[It]]^2*0.1792</f>
        <v>1.9446964884864182</v>
      </c>
      <c r="U46" s="1">
        <f>Table13[[#This Row],[Pr]]/Table13[[#This Row],[Pt]]*100</f>
        <v>0.91343321463292182</v>
      </c>
      <c r="W46" s="1">
        <v>24</v>
      </c>
      <c r="X46" s="1">
        <v>30</v>
      </c>
      <c r="Y46" s="1">
        <v>240</v>
      </c>
      <c r="Z46" s="1">
        <v>243</v>
      </c>
      <c r="AA46" s="1">
        <v>5.16</v>
      </c>
      <c r="AB46" s="1">
        <f>Table134[[#This Row],[Vsen2]]/179.2</f>
        <v>1.3392857142857144</v>
      </c>
      <c r="AC46" s="1">
        <f>Table134[[#This Row],[Vsen4]]/207</f>
        <v>1.173913043478261</v>
      </c>
      <c r="AD46" s="1">
        <v>167.6</v>
      </c>
      <c r="AE46" s="1">
        <v>3.4</v>
      </c>
      <c r="AF46" s="1">
        <f>Table134[[#This Row],[Vr]]^2/Table134[[#This Row],[RL]]</f>
        <v>0.15886396181384249</v>
      </c>
      <c r="AG46" s="1">
        <f>Table134[[#This Row],[Vs]]*SQRT(2)/PI()*(Table134[[#This Row],[IT2]]+Table134[[#This Row],[IT4]])-Table134[[#This Row],[IT2]]^2*0.1792-Table134[[#This Row],[IT4]]^2*0.207</f>
        <v>3.239856099519363</v>
      </c>
      <c r="AH46" s="1">
        <f>Table134[[#This Row],[Pr]]/Table134[[#This Row],[Pt]]*100</f>
        <v>4.9034264774108385</v>
      </c>
      <c r="AJ46" s="1">
        <v>24</v>
      </c>
      <c r="AK46" s="1">
        <v>30</v>
      </c>
      <c r="AL46" s="1">
        <v>246</v>
      </c>
      <c r="AM46" s="1">
        <v>311</v>
      </c>
      <c r="AN46" s="1">
        <v>2.5299999999999998</v>
      </c>
      <c r="AO46" s="1">
        <f>Table1345[[#This Row],[Vsen2]]/179.2</f>
        <v>1.3727678571428572</v>
      </c>
      <c r="AP46" s="1">
        <f>Table1345[[#This Row],[Vsen4]]/207</f>
        <v>1.5024154589371981</v>
      </c>
      <c r="AQ46" s="1">
        <v>167.6</v>
      </c>
      <c r="AR46" s="1">
        <v>3.38</v>
      </c>
      <c r="AS46" s="1">
        <f>Table1345[[#This Row],[Vr]]^2/Table1345[[#This Row],[RL]]</f>
        <v>3.8191527446300715E-2</v>
      </c>
      <c r="AT46" s="1">
        <f>Table1345[[#This Row],[Vs]]*SQRT(2)/PI()*(Table1345[[#This Row],[IT2]]+Table1345[[#This Row],[IT4]])-Table1345[[#This Row],[IT2]]^2*0.1792-Table1345[[#This Row],[IT4]]^2*0.207</f>
        <v>3.5697387222955586</v>
      </c>
      <c r="AU46" s="1">
        <f>Table1345[[#This Row],[Pr]]/Table1345[[#This Row],[Pt]]*100</f>
        <v>1.0698689853060519</v>
      </c>
    </row>
    <row r="47" spans="1:47" x14ac:dyDescent="0.3">
      <c r="A47" s="1">
        <v>24</v>
      </c>
      <c r="B47" s="1">
        <v>40</v>
      </c>
      <c r="C47" s="1">
        <v>296</v>
      </c>
      <c r="D47" s="1">
        <v>3.67</v>
      </c>
      <c r="E47" s="1">
        <f>Table1[[#This Row],[Vsen]]/207</f>
        <v>1.4299516908212559</v>
      </c>
      <c r="F47" s="1">
        <v>137</v>
      </c>
      <c r="G47" s="1">
        <v>3.51</v>
      </c>
      <c r="H47" s="1">
        <f>Table1[[#This Row],[VR]]^2/Table1[[#This Row],[RL]]</f>
        <v>9.8313138686131382E-2</v>
      </c>
      <c r="I47" s="1">
        <f>Table1[[#This Row],[It]]*Table1[[#This Row],[Vs]]/PI()*SQRT(2)-Table1[[#This Row],[It]]^2*0.207</f>
        <v>1.8361368111946543</v>
      </c>
      <c r="J47" s="1">
        <f>Table1[[#This Row],[Pr]]/Table1[[#This Row],[Pt]]*100</f>
        <v>5.3543471318003499</v>
      </c>
      <c r="L47" s="1">
        <v>24</v>
      </c>
      <c r="M47" s="1">
        <v>40</v>
      </c>
      <c r="N47" s="1">
        <v>266</v>
      </c>
      <c r="O47" s="1">
        <v>0.77600000000000002</v>
      </c>
      <c r="P47" s="1">
        <f>Table13[[#This Row],[Vsen]]/179.2</f>
        <v>1.484375</v>
      </c>
      <c r="Q47" s="1">
        <v>137</v>
      </c>
      <c r="R47" s="1">
        <v>3.51</v>
      </c>
      <c r="S47" s="1">
        <f>Table13[[#This Row],[Vr]]^2/Table13[[#This Row],[RL]]</f>
        <v>4.3954452554744528E-3</v>
      </c>
      <c r="T47" s="1">
        <f>Table13[[#This Row],[It]]*Table13[[#This Row],[Vs]]/PI()*SQRT(2)-Table13[[#This Row],[It]]^2*0.1792</f>
        <v>1.9505505908014615</v>
      </c>
      <c r="U47" s="1">
        <f>Table13[[#This Row],[Pr]]/Table13[[#This Row],[Pt]]*100</f>
        <v>0.22534382221116389</v>
      </c>
      <c r="W47" s="1">
        <v>24</v>
      </c>
      <c r="X47" s="1">
        <v>40</v>
      </c>
      <c r="Y47" s="1">
        <v>252</v>
      </c>
      <c r="Z47" s="1">
        <v>244</v>
      </c>
      <c r="AA47" s="1">
        <v>4.59</v>
      </c>
      <c r="AB47" s="1">
        <f>Table134[[#This Row],[Vsen2]]/179.2</f>
        <v>1.40625</v>
      </c>
      <c r="AC47" s="1">
        <f>Table134[[#This Row],[Vsen4]]/207</f>
        <v>1.1787439613526569</v>
      </c>
      <c r="AD47" s="1">
        <v>167.6</v>
      </c>
      <c r="AE47" s="1">
        <v>3.4</v>
      </c>
      <c r="AF47" s="1">
        <f>Table134[[#This Row],[Vr]]^2/Table134[[#This Row],[RL]]</f>
        <v>0.1257046539379475</v>
      </c>
      <c r="AG47" s="1">
        <f>Table134[[#This Row],[Vs]]*SQRT(2)/PI()*(Table134[[#This Row],[IT2]]+Table134[[#This Row],[IT4]])-Table134[[#This Row],[IT2]]^2*0.1792-Table134[[#This Row],[IT4]]^2*0.207</f>
        <v>3.3144422824047131</v>
      </c>
      <c r="AH47" s="1">
        <f>Table134[[#This Row],[Pr]]/Table134[[#This Row],[Pt]]*100</f>
        <v>3.7926336688761269</v>
      </c>
      <c r="AJ47" s="1">
        <v>24</v>
      </c>
      <c r="AK47" s="1">
        <v>40</v>
      </c>
      <c r="AL47" s="1">
        <v>244</v>
      </c>
      <c r="AM47" s="1">
        <v>306</v>
      </c>
      <c r="AN47" s="1">
        <v>3.64</v>
      </c>
      <c r="AO47" s="1">
        <f>Table1345[[#This Row],[Vsen2]]/179.2</f>
        <v>1.361607142857143</v>
      </c>
      <c r="AP47" s="1">
        <f>Table1345[[#This Row],[Vsen4]]/207</f>
        <v>1.4782608695652173</v>
      </c>
      <c r="AQ47" s="1">
        <v>167.6</v>
      </c>
      <c r="AR47" s="1">
        <v>3.38</v>
      </c>
      <c r="AS47" s="1">
        <f>Table1345[[#This Row],[Vr]]^2/Table1345[[#This Row],[RL]]</f>
        <v>7.9054892601431989E-2</v>
      </c>
      <c r="AT47" s="1">
        <f>Table1345[[#This Row],[Vs]]*SQRT(2)/PI()*(Table1345[[#This Row],[IT2]]+Table1345[[#This Row],[IT4]])-Table1345[[#This Row],[IT2]]^2*0.1792-Table1345[[#This Row],[IT4]]^2*0.207</f>
        <v>3.5363773984207896</v>
      </c>
      <c r="AU47" s="1">
        <f>Table1345[[#This Row],[Pr]]/Table1345[[#This Row],[Pt]]*100</f>
        <v>2.2354766953531282</v>
      </c>
    </row>
    <row r="48" spans="1:47" x14ac:dyDescent="0.3">
      <c r="A48" s="1">
        <v>24</v>
      </c>
      <c r="B48" s="1">
        <v>50</v>
      </c>
      <c r="C48" s="1">
        <v>295</v>
      </c>
      <c r="D48" s="1">
        <v>3.74</v>
      </c>
      <c r="E48" s="1">
        <f>Table1[[#This Row],[Vsen]]/207</f>
        <v>1.4251207729468598</v>
      </c>
      <c r="F48" s="1">
        <v>137</v>
      </c>
      <c r="G48" s="1">
        <v>3.51</v>
      </c>
      <c r="H48" s="1">
        <f>Table1[[#This Row],[VR]]^2/Table1[[#This Row],[RL]]</f>
        <v>0.10209927007299271</v>
      </c>
      <c r="I48" s="1">
        <f>Table1[[#This Row],[It]]*Table1[[#This Row],[Vs]]/PI()*SQRT(2)-Table1[[#This Row],[It]]^2*0.207</f>
        <v>1.8313587670649167</v>
      </c>
      <c r="J48" s="1">
        <f>Table1[[#This Row],[Pr]]/Table1[[#This Row],[Pt]]*100</f>
        <v>5.5750556313236892</v>
      </c>
      <c r="L48" s="1">
        <v>24</v>
      </c>
      <c r="M48" s="1">
        <v>50</v>
      </c>
      <c r="N48" s="1">
        <v>266</v>
      </c>
      <c r="O48" s="1">
        <v>0.38100000000000001</v>
      </c>
      <c r="P48" s="1">
        <f>Table13[[#This Row],[Vsen]]/179.2</f>
        <v>1.484375</v>
      </c>
      <c r="Q48" s="1">
        <v>137</v>
      </c>
      <c r="R48" s="1">
        <v>3.51</v>
      </c>
      <c r="S48" s="1">
        <f>Table13[[#This Row],[Vr]]^2/Table13[[#This Row],[RL]]</f>
        <v>1.0595693430656935E-3</v>
      </c>
      <c r="T48" s="1">
        <f>Table13[[#This Row],[It]]*Table13[[#This Row],[Vs]]/PI()*SQRT(2)-Table13[[#This Row],[It]]^2*0.1792</f>
        <v>1.9505505908014615</v>
      </c>
      <c r="U48" s="1">
        <f>Table13[[#This Row],[Pr]]/Table13[[#This Row],[Pt]]*100</f>
        <v>5.4321551466672148E-2</v>
      </c>
      <c r="W48" s="1">
        <v>24</v>
      </c>
      <c r="X48" s="1">
        <v>50</v>
      </c>
      <c r="Y48" s="1">
        <v>257</v>
      </c>
      <c r="Z48" s="1">
        <v>247</v>
      </c>
      <c r="AA48" s="1">
        <v>3.67</v>
      </c>
      <c r="AB48" s="1">
        <f>Table134[[#This Row],[Vsen2]]/179.2</f>
        <v>1.4341517857142858</v>
      </c>
      <c r="AC48" s="1">
        <f>Table134[[#This Row],[Vsen4]]/207</f>
        <v>1.1932367149758454</v>
      </c>
      <c r="AD48" s="1">
        <v>167.6</v>
      </c>
      <c r="AE48" s="1">
        <v>3.4</v>
      </c>
      <c r="AF48" s="1">
        <f>Table134[[#This Row],[Vr]]^2/Table134[[#This Row],[RL]]</f>
        <v>8.0363365155131261E-2</v>
      </c>
      <c r="AG48" s="1">
        <f>Table134[[#This Row],[Vs]]*SQRT(2)/PI()*(Table134[[#This Row],[IT2]]+Table134[[#This Row],[IT4]])-Table134[[#This Row],[IT2]]^2*0.1792-Table134[[#This Row],[IT4]]^2*0.207</f>
        <v>3.358010773765693</v>
      </c>
      <c r="AH48" s="1">
        <f>Table134[[#This Row],[Pr]]/Table134[[#This Row],[Pt]]*100</f>
        <v>2.3931836604863332</v>
      </c>
      <c r="AJ48" s="1">
        <v>24</v>
      </c>
      <c r="AK48" s="1">
        <v>50</v>
      </c>
      <c r="AL48" s="1">
        <v>239</v>
      </c>
      <c r="AM48" s="1">
        <v>300</v>
      </c>
      <c r="AN48" s="1">
        <v>4.66</v>
      </c>
      <c r="AO48" s="1">
        <f>Table1345[[#This Row],[Vsen2]]/179.2</f>
        <v>1.3337053571428572</v>
      </c>
      <c r="AP48" s="1">
        <f>Table1345[[#This Row],[Vsen4]]/207</f>
        <v>1.4492753623188406</v>
      </c>
      <c r="AQ48" s="1">
        <v>167.6</v>
      </c>
      <c r="AR48" s="1">
        <v>3.38</v>
      </c>
      <c r="AS48" s="1">
        <f>Table1345[[#This Row],[Vr]]^2/Table1345[[#This Row],[RL]]</f>
        <v>0.12956801909307877</v>
      </c>
      <c r="AT48" s="1">
        <f>Table1345[[#This Row],[Vs]]*SQRT(2)/PI()*(Table1345[[#This Row],[IT2]]+Table1345[[#This Row],[IT4]])-Table1345[[#This Row],[IT2]]^2*0.1792-Table1345[[#This Row],[IT4]]^2*0.207</f>
        <v>3.4808631952337983</v>
      </c>
      <c r="AU48" s="1">
        <f>Table1345[[#This Row],[Pr]]/Table1345[[#This Row],[Pt]]*100</f>
        <v>3.7222956440945714</v>
      </c>
    </row>
    <row r="49" spans="1:47" x14ac:dyDescent="0.3">
      <c r="A49" s="1">
        <v>24</v>
      </c>
      <c r="B49" s="1">
        <v>60</v>
      </c>
      <c r="C49" s="1">
        <v>294</v>
      </c>
      <c r="D49" s="1">
        <v>3.74</v>
      </c>
      <c r="E49" s="1">
        <f>Table1[[#This Row],[Vsen]]/207</f>
        <v>1.4202898550724639</v>
      </c>
      <c r="F49" s="1">
        <v>137</v>
      </c>
      <c r="G49" s="1">
        <v>3.51</v>
      </c>
      <c r="H49" s="1">
        <f>Table1[[#This Row],[VR]]^2/Table1[[#This Row],[RL]]</f>
        <v>0.10209927007299271</v>
      </c>
      <c r="I49" s="1">
        <f>Table1[[#This Row],[It]]*Table1[[#This Row],[Vs]]/PI()*SQRT(2)-Table1[[#This Row],[It]]^2*0.207</f>
        <v>1.8265710610994303</v>
      </c>
      <c r="J49" s="1">
        <f>Table1[[#This Row],[Pr]]/Table1[[#This Row],[Pt]]*100</f>
        <v>5.5896686555155544</v>
      </c>
      <c r="L49" s="1">
        <v>24</v>
      </c>
      <c r="M49" s="1">
        <v>60</v>
      </c>
      <c r="N49" s="1">
        <v>264</v>
      </c>
      <c r="O49" s="1">
        <v>1.2</v>
      </c>
      <c r="P49" s="1">
        <f>Table13[[#This Row],[Vsen]]/179.2</f>
        <v>1.4732142857142858</v>
      </c>
      <c r="Q49" s="1">
        <v>137</v>
      </c>
      <c r="R49" s="1">
        <v>3.51</v>
      </c>
      <c r="S49" s="1">
        <f>Table13[[#This Row],[Vr]]^2/Table13[[#This Row],[RL]]</f>
        <v>1.0510948905109488E-2</v>
      </c>
      <c r="T49" s="1">
        <f>Table13[[#This Row],[It]]*Table13[[#This Row],[Vs]]/PI()*SQRT(2)-Table13[[#This Row],[It]]^2*0.1792</f>
        <v>1.9388312254570894</v>
      </c>
      <c r="U49" s="1">
        <f>Table13[[#This Row],[Pr]]/Table13[[#This Row],[Pt]]*100</f>
        <v>0.54212810104868603</v>
      </c>
      <c r="W49" s="1">
        <v>24</v>
      </c>
      <c r="X49" s="1">
        <v>60</v>
      </c>
      <c r="Y49" s="1">
        <v>259</v>
      </c>
      <c r="Z49" s="1">
        <v>250</v>
      </c>
      <c r="AA49" s="1">
        <v>2.5</v>
      </c>
      <c r="AB49" s="1">
        <f>Table134[[#This Row],[Vsen2]]/179.2</f>
        <v>1.4453125</v>
      </c>
      <c r="AC49" s="1">
        <f>Table134[[#This Row],[Vsen4]]/207</f>
        <v>1.2077294685990339</v>
      </c>
      <c r="AD49" s="1">
        <v>167.6</v>
      </c>
      <c r="AE49" s="1">
        <v>3.4</v>
      </c>
      <c r="AF49" s="1">
        <f>Table134[[#This Row],[Vr]]^2/Table134[[#This Row],[RL]]</f>
        <v>3.729116945107399E-2</v>
      </c>
      <c r="AG49" s="1">
        <f>Table134[[#This Row],[Vs]]*SQRT(2)/PI()*(Table134[[#This Row],[IT2]]+Table134[[#This Row],[IT4]])-Table134[[#This Row],[IT2]]^2*0.1792-Table134[[#This Row],[IT4]]^2*0.207</f>
        <v>3.3843125473750164</v>
      </c>
      <c r="AH49" s="1">
        <f>Table134[[#This Row],[Pr]]/Table134[[#This Row],[Pt]]*100</f>
        <v>1.1018831425601705</v>
      </c>
      <c r="AJ49" s="1">
        <v>24</v>
      </c>
      <c r="AK49" s="1">
        <v>60</v>
      </c>
      <c r="AL49" s="1">
        <v>234</v>
      </c>
      <c r="AM49" s="1">
        <v>295</v>
      </c>
      <c r="AN49" s="1">
        <v>5.24</v>
      </c>
      <c r="AO49" s="1">
        <f>Table1345[[#This Row],[Vsen2]]/179.2</f>
        <v>1.3058035714285716</v>
      </c>
      <c r="AP49" s="1">
        <f>Table1345[[#This Row],[Vsen4]]/207</f>
        <v>1.4251207729468598</v>
      </c>
      <c r="AQ49" s="1">
        <v>167.6</v>
      </c>
      <c r="AR49" s="1">
        <v>3.38</v>
      </c>
      <c r="AS49" s="1">
        <f>Table1345[[#This Row],[Vr]]^2/Table1345[[#This Row],[RL]]</f>
        <v>0.16382816229116948</v>
      </c>
      <c r="AT49" s="1">
        <f>Table1345[[#This Row],[Vs]]*SQRT(2)/PI()*(Table1345[[#This Row],[IT2]]+Table1345[[#This Row],[IT4]])-Table1345[[#This Row],[IT2]]^2*0.1792-Table1345[[#This Row],[IT4]]^2*0.207</f>
        <v>3.4292271460462143</v>
      </c>
      <c r="AU49" s="1">
        <f>Table1345[[#This Row],[Pr]]/Table1345[[#This Row],[Pt]]*100</f>
        <v>4.7774077164896456</v>
      </c>
    </row>
    <row r="50" spans="1:47" x14ac:dyDescent="0.3">
      <c r="A50" s="1">
        <v>24</v>
      </c>
      <c r="B50" s="1">
        <v>70</v>
      </c>
      <c r="C50" s="1">
        <v>295</v>
      </c>
      <c r="D50" s="1">
        <v>3.68</v>
      </c>
      <c r="E50" s="1">
        <f>Table1[[#This Row],[Vsen]]/207</f>
        <v>1.4251207729468598</v>
      </c>
      <c r="F50" s="1">
        <v>137</v>
      </c>
      <c r="G50" s="1">
        <v>3.51</v>
      </c>
      <c r="H50" s="1">
        <f>Table1[[#This Row],[VR]]^2/Table1[[#This Row],[RL]]</f>
        <v>9.8849635036496353E-2</v>
      </c>
      <c r="I50" s="1">
        <f>Table1[[#This Row],[It]]*Table1[[#This Row],[Vs]]/PI()*SQRT(2)-Table1[[#This Row],[It]]^2*0.207</f>
        <v>1.8313587670649167</v>
      </c>
      <c r="J50" s="1">
        <f>Table1[[#This Row],[Pr]]/Table1[[#This Row],[Pt]]*100</f>
        <v>5.3976116976205999</v>
      </c>
      <c r="L50" s="1">
        <v>24</v>
      </c>
      <c r="M50" s="1">
        <v>70</v>
      </c>
      <c r="N50" s="1">
        <v>261</v>
      </c>
      <c r="O50" s="1">
        <v>2.0499999999999998</v>
      </c>
      <c r="P50" s="1">
        <f>Table13[[#This Row],[Vsen]]/179.2</f>
        <v>1.4564732142857144</v>
      </c>
      <c r="Q50" s="1">
        <v>137</v>
      </c>
      <c r="R50" s="1">
        <v>3.51</v>
      </c>
      <c r="S50" s="1">
        <f>Table13[[#This Row],[Vr]]^2/Table13[[#This Row],[RL]]</f>
        <v>3.0675182481751821E-2</v>
      </c>
      <c r="T50" s="1">
        <f>Table13[[#This Row],[It]]*Table13[[#This Row],[Vs]]/PI()*SQRT(2)-Table13[[#This Row],[It]]^2*0.1792</f>
        <v>1.921168472083389</v>
      </c>
      <c r="U50" s="1">
        <f>Table13[[#This Row],[Pr]]/Table13[[#This Row],[Pt]]*100</f>
        <v>1.5966940394606035</v>
      </c>
      <c r="W50" s="1">
        <v>24</v>
      </c>
      <c r="X50" s="1">
        <v>70</v>
      </c>
      <c r="Y50" s="1">
        <v>259</v>
      </c>
      <c r="Z50" s="1">
        <v>252</v>
      </c>
      <c r="AA50" s="1">
        <v>1.56</v>
      </c>
      <c r="AB50" s="1">
        <f>Table134[[#This Row],[Vsen2]]/179.2</f>
        <v>1.4453125</v>
      </c>
      <c r="AC50" s="1">
        <f>Table134[[#This Row],[Vsen4]]/207</f>
        <v>1.2173913043478262</v>
      </c>
      <c r="AD50" s="1">
        <v>167.6</v>
      </c>
      <c r="AE50" s="1">
        <v>3.4</v>
      </c>
      <c r="AF50" s="1">
        <f>Table134[[#This Row],[Vr]]^2/Table134[[#This Row],[RL]]</f>
        <v>1.4520286396181387E-2</v>
      </c>
      <c r="AG50" s="1">
        <f>Table134[[#This Row],[Vs]]*SQRT(2)/PI()*(Table134[[#This Row],[IT2]]+Table134[[#This Row],[IT4]])-Table134[[#This Row],[IT2]]^2*0.1792-Table134[[#This Row],[IT4]]^2*0.207</f>
        <v>3.3942501100558577</v>
      </c>
      <c r="AH50" s="1">
        <f>Table134[[#This Row],[Pr]]/Table134[[#This Row],[Pt]]*100</f>
        <v>0.42779070266988756</v>
      </c>
      <c r="AJ50" s="1">
        <v>24</v>
      </c>
      <c r="AK50" s="1">
        <v>70</v>
      </c>
      <c r="AL50" s="1">
        <v>229</v>
      </c>
      <c r="AM50" s="1">
        <v>290</v>
      </c>
      <c r="AN50" s="1">
        <v>5.94</v>
      </c>
      <c r="AO50" s="1">
        <f>Table1345[[#This Row],[Vsen2]]/179.2</f>
        <v>1.2779017857142858</v>
      </c>
      <c r="AP50" s="1">
        <f>Table1345[[#This Row],[Vsen4]]/207</f>
        <v>1.4009661835748792</v>
      </c>
      <c r="AQ50" s="1">
        <v>167.6</v>
      </c>
      <c r="AR50" s="1">
        <v>3.38</v>
      </c>
      <c r="AS50" s="1">
        <f>Table1345[[#This Row],[Vr]]^2/Table1345[[#This Row],[RL]]</f>
        <v>0.21052267303102631</v>
      </c>
      <c r="AT50" s="1">
        <f>Table1345[[#This Row],[Vs]]*SQRT(2)/PI()*(Table1345[[#This Row],[IT2]]+Table1345[[#This Row],[IT4]])-Table1345[[#This Row],[IT2]]^2*0.1792-Table1345[[#This Row],[IT4]]^2*0.207</f>
        <v>3.3770705331077671</v>
      </c>
      <c r="AU50" s="1">
        <f>Table1345[[#This Row],[Pr]]/Table1345[[#This Row],[Pt]]*100</f>
        <v>6.2338843967612281</v>
      </c>
    </row>
    <row r="51" spans="1:47" x14ac:dyDescent="0.3">
      <c r="A51" s="1">
        <v>24</v>
      </c>
      <c r="B51" s="1">
        <v>80</v>
      </c>
      <c r="C51" s="1">
        <v>297</v>
      </c>
      <c r="D51" s="1">
        <v>3.45</v>
      </c>
      <c r="E51" s="1">
        <f>Table1[[#This Row],[Vsen]]/207</f>
        <v>1.4347826086956521</v>
      </c>
      <c r="F51" s="1">
        <v>137</v>
      </c>
      <c r="G51" s="1">
        <v>3.51</v>
      </c>
      <c r="H51" s="1">
        <f>Table1[[#This Row],[VR]]^2/Table1[[#This Row],[RL]]</f>
        <v>8.6879562043795627E-2</v>
      </c>
      <c r="I51" s="1">
        <f>Table1[[#This Row],[It]]*Table1[[#This Row],[Vs]]/PI()*SQRT(2)-Table1[[#This Row],[It]]^2*0.207</f>
        <v>1.8409051934886431</v>
      </c>
      <c r="J51" s="1">
        <f>Table1[[#This Row],[Pr]]/Table1[[#This Row],[Pt]]*100</f>
        <v>4.7193936087035979</v>
      </c>
      <c r="L51" s="1">
        <v>24</v>
      </c>
      <c r="M51" s="1">
        <v>80</v>
      </c>
      <c r="N51" s="1">
        <v>256</v>
      </c>
      <c r="O51" s="1">
        <v>2.73</v>
      </c>
      <c r="P51" s="1">
        <f>Table13[[#This Row],[Vsen]]/179.2</f>
        <v>1.4285714285714286</v>
      </c>
      <c r="Q51" s="1">
        <v>137</v>
      </c>
      <c r="R51" s="1">
        <v>3.51</v>
      </c>
      <c r="S51" s="1">
        <f>Table13[[#This Row],[Vr]]^2/Table13[[#This Row],[RL]]</f>
        <v>5.4400729927007299E-2</v>
      </c>
      <c r="T51" s="1">
        <f>Table13[[#This Row],[It]]*Table13[[#This Row],[Vs]]/PI()*SQRT(2)-Table13[[#This Row],[It]]^2*0.1792</f>
        <v>1.8915073355081735</v>
      </c>
      <c r="U51" s="1">
        <f>Table13[[#This Row],[Pr]]/Table13[[#This Row],[Pt]]*100</f>
        <v>2.8760517554319698</v>
      </c>
      <c r="W51" s="1">
        <v>24</v>
      </c>
      <c r="X51" s="1">
        <v>80</v>
      </c>
      <c r="Y51" s="1">
        <v>258</v>
      </c>
      <c r="Z51" s="1">
        <v>255</v>
      </c>
      <c r="AA51" s="1">
        <v>0.57299999999999995</v>
      </c>
      <c r="AB51" s="1">
        <f>Table134[[#This Row],[Vsen2]]/179.2</f>
        <v>1.439732142857143</v>
      </c>
      <c r="AC51" s="1">
        <f>Table134[[#This Row],[Vsen4]]/207</f>
        <v>1.2318840579710144</v>
      </c>
      <c r="AD51" s="1">
        <v>167.6</v>
      </c>
      <c r="AE51" s="1">
        <v>3.4</v>
      </c>
      <c r="AF51" s="1">
        <f>Table134[[#This Row],[Vr]]^2/Table134[[#This Row],[RL]]</f>
        <v>1.9590035799522667E-3</v>
      </c>
      <c r="AG51" s="1">
        <f>Table134[[#This Row],[Vs]]*SQRT(2)/PI()*(Table134[[#This Row],[IT2]]+Table134[[#This Row],[IT4]])-Table134[[#This Row],[IT2]]^2*0.1792-Table134[[#This Row],[IT4]]^2*0.207</f>
        <v>3.4034280877561738</v>
      </c>
      <c r="AH51" s="1">
        <f>Table134[[#This Row],[Pr]]/Table134[[#This Row],[Pt]]*100</f>
        <v>5.7559717127556725E-2</v>
      </c>
      <c r="AJ51" s="1">
        <v>24</v>
      </c>
      <c r="AK51" s="1">
        <v>80</v>
      </c>
      <c r="AL51" s="1">
        <v>226</v>
      </c>
      <c r="AM51" s="1">
        <v>287</v>
      </c>
      <c r="AN51" s="1">
        <v>6.32</v>
      </c>
      <c r="AO51" s="1">
        <f>Table1345[[#This Row],[Vsen2]]/179.2</f>
        <v>1.2611607142857144</v>
      </c>
      <c r="AP51" s="1">
        <f>Table1345[[#This Row],[Vsen4]]/207</f>
        <v>1.3864734299516908</v>
      </c>
      <c r="AQ51" s="1">
        <v>167.6</v>
      </c>
      <c r="AR51" s="1">
        <v>3.38</v>
      </c>
      <c r="AS51" s="1">
        <f>Table1345[[#This Row],[Vr]]^2/Table1345[[#This Row],[RL]]</f>
        <v>0.23831980906921246</v>
      </c>
      <c r="AT51" s="1">
        <f>Table1345[[#This Row],[Vs]]*SQRT(2)/PI()*(Table1345[[#This Row],[IT2]]+Table1345[[#This Row],[IT4]])-Table1345[[#This Row],[IT2]]^2*0.1792-Table1345[[#This Row],[IT4]]^2*0.207</f>
        <v>3.3455266947442852</v>
      </c>
      <c r="AU51" s="1">
        <f>Table1345[[#This Row],[Pr]]/Table1345[[#This Row],[Pt]]*100</f>
        <v>7.123536316228031</v>
      </c>
    </row>
    <row r="52" spans="1:47" x14ac:dyDescent="0.3">
      <c r="A52" s="1">
        <v>24</v>
      </c>
      <c r="B52" s="1">
        <v>90</v>
      </c>
      <c r="C52" s="1">
        <v>302</v>
      </c>
      <c r="D52" s="1">
        <v>3.06</v>
      </c>
      <c r="E52" s="1">
        <f>Table1[[#This Row],[Vsen]]/207</f>
        <v>1.4589371980676329</v>
      </c>
      <c r="F52" s="1">
        <v>137</v>
      </c>
      <c r="G52" s="1">
        <v>3.51</v>
      </c>
      <c r="H52" s="1">
        <f>Table1[[#This Row],[VR]]^2/Table1[[#This Row],[RL]]</f>
        <v>6.8347445255474454E-2</v>
      </c>
      <c r="I52" s="1">
        <f>Table1[[#This Row],[It]]*Table1[[#This Row],[Vs]]/PI()*SQRT(2)-Table1[[#This Row],[It]]^2*0.207</f>
        <v>1.8646021774223567</v>
      </c>
      <c r="J52" s="1">
        <f>Table1[[#This Row],[Pr]]/Table1[[#This Row],[Pt]]*100</f>
        <v>3.6655242648036914</v>
      </c>
      <c r="L52" s="1">
        <v>24</v>
      </c>
      <c r="M52" s="1">
        <v>90</v>
      </c>
      <c r="N52" s="1">
        <v>253</v>
      </c>
      <c r="O52" s="1">
        <v>3.17</v>
      </c>
      <c r="P52" s="1">
        <f>Table13[[#This Row],[Vsen]]/179.2</f>
        <v>1.4118303571428572</v>
      </c>
      <c r="Q52" s="1">
        <v>137</v>
      </c>
      <c r="R52" s="1">
        <v>3.51</v>
      </c>
      <c r="S52" s="1">
        <f>Table13[[#This Row],[Vr]]^2/Table13[[#This Row],[RL]]</f>
        <v>7.3349635036496344E-2</v>
      </c>
      <c r="T52" s="1">
        <f>Table13[[#This Row],[It]]*Table13[[#This Row],[Vs]]/PI()*SQRT(2)-Table13[[#This Row],[It]]^2*0.1792</f>
        <v>1.8735767249916155</v>
      </c>
      <c r="U52" s="1">
        <f>Table13[[#This Row],[Pr]]/Table13[[#This Row],[Pt]]*100</f>
        <v>3.9149522972871367</v>
      </c>
      <c r="W52" s="1">
        <v>24</v>
      </c>
      <c r="X52" s="1">
        <v>90</v>
      </c>
      <c r="Y52" s="1">
        <v>256</v>
      </c>
      <c r="Z52" s="1">
        <v>258</v>
      </c>
      <c r="AA52" s="1">
        <v>0.67800000000000005</v>
      </c>
      <c r="AB52" s="1">
        <f>Table134[[#This Row],[Vsen2]]/179.2</f>
        <v>1.4285714285714286</v>
      </c>
      <c r="AC52" s="1">
        <f>Table134[[#This Row],[Vsen4]]/207</f>
        <v>1.2463768115942029</v>
      </c>
      <c r="AD52" s="1">
        <v>167.6</v>
      </c>
      <c r="AE52" s="1">
        <v>3.4</v>
      </c>
      <c r="AF52" s="1">
        <f>Table134[[#This Row],[Vr]]^2/Table134[[#This Row],[RL]]</f>
        <v>2.7427446300715991E-3</v>
      </c>
      <c r="AG52" s="1">
        <f>Table134[[#This Row],[Vs]]*SQRT(2)/PI()*(Table134[[#This Row],[IT2]]+Table134[[#This Row],[IT4]])-Table134[[#This Row],[IT2]]^2*0.1792-Table134[[#This Row],[IT4]]^2*0.207</f>
        <v>3.4068297242390648</v>
      </c>
      <c r="AH52" s="1">
        <f>Table134[[#This Row],[Pr]]/Table134[[#This Row],[Pt]]*100</f>
        <v>8.0507241396815254E-2</v>
      </c>
      <c r="AJ52" s="1">
        <v>24</v>
      </c>
      <c r="AK52" s="1">
        <v>90</v>
      </c>
      <c r="AL52" s="1">
        <v>225</v>
      </c>
      <c r="AM52" s="1">
        <v>289</v>
      </c>
      <c r="AN52" s="1">
        <v>6.33</v>
      </c>
      <c r="AO52" s="1">
        <f>Table1345[[#This Row],[Vsen2]]/179.2</f>
        <v>1.2555803571428572</v>
      </c>
      <c r="AP52" s="1">
        <f>Table1345[[#This Row],[Vsen4]]/207</f>
        <v>1.3961352657004831</v>
      </c>
      <c r="AQ52" s="1">
        <v>167.6</v>
      </c>
      <c r="AR52" s="1">
        <v>3.38</v>
      </c>
      <c r="AS52" s="1">
        <f>Table1345[[#This Row],[Vr]]^2/Table1345[[#This Row],[RL]]</f>
        <v>0.23907458233890216</v>
      </c>
      <c r="AT52" s="1">
        <f>Table1345[[#This Row],[Vs]]*SQRT(2)/PI()*(Table1345[[#This Row],[IT2]]+Table1345[[#This Row],[IT4]])-Table1345[[#This Row],[IT2]]^2*0.1792-Table1345[[#This Row],[IT4]]^2*0.207</f>
        <v>3.3486883292376279</v>
      </c>
      <c r="AU52" s="1">
        <f>Table1345[[#This Row],[Pr]]/Table1345[[#This Row],[Pt]]*100</f>
        <v>7.1393500628746356</v>
      </c>
    </row>
    <row r="53" spans="1:47" x14ac:dyDescent="0.3">
      <c r="A53" s="1">
        <v>30</v>
      </c>
      <c r="B53" s="1">
        <v>0</v>
      </c>
      <c r="C53" s="1">
        <v>312</v>
      </c>
      <c r="D53" s="1">
        <v>2.27</v>
      </c>
      <c r="E53" s="1">
        <f>Table1[[#This Row],[Vsen]]/207</f>
        <v>1.5072463768115942</v>
      </c>
      <c r="F53" s="1">
        <v>147</v>
      </c>
      <c r="G53" s="1">
        <v>3.53</v>
      </c>
      <c r="H53" s="1">
        <f>Table1[[#This Row],[VR]]^2/Table1[[#This Row],[RL]]</f>
        <v>3.5053741496598637E-2</v>
      </c>
      <c r="I53" s="1">
        <f>Table1[[#This Row],[It]]*Table1[[#This Row],[Vs]]/PI()*SQRT(2)-Table1[[#This Row],[It]]^2*0.207</f>
        <v>1.9248414926637452</v>
      </c>
      <c r="J53" s="1">
        <f>Table1[[#This Row],[Pr]]/Table1[[#This Row],[Pt]]*100</f>
        <v>1.8211235382342337</v>
      </c>
      <c r="L53" s="1">
        <v>30</v>
      </c>
      <c r="M53" s="1">
        <v>0</v>
      </c>
      <c r="N53" s="1">
        <v>248</v>
      </c>
      <c r="O53" s="1">
        <v>3.83</v>
      </c>
      <c r="P53" s="1">
        <f>Table13[[#This Row],[Vsen]]/179.2</f>
        <v>1.3839285714285716</v>
      </c>
      <c r="Q53" s="1">
        <v>137</v>
      </c>
      <c r="R53" s="1">
        <v>3.53</v>
      </c>
      <c r="S53" s="1">
        <f>Table13[[#This Row],[Vr]]^2/Table13[[#This Row],[RL]]</f>
        <v>0.10707226277372263</v>
      </c>
      <c r="T53" s="1">
        <f>Table13[[#This Row],[It]]*Table13[[#This Row],[Vs]]/PI()*SQRT(2)-Table13[[#This Row],[It]]^2*0.1792</f>
        <v>1.8559288945775032</v>
      </c>
      <c r="U53" s="1">
        <f>Table13[[#This Row],[Pr]]/Table13[[#This Row],[Pt]]*100</f>
        <v>5.7692006997982173</v>
      </c>
      <c r="W53" s="1">
        <v>30</v>
      </c>
      <c r="X53" s="1">
        <v>0</v>
      </c>
      <c r="Y53" s="1">
        <v>243</v>
      </c>
      <c r="Z53" s="1">
        <v>243</v>
      </c>
      <c r="AA53" s="1">
        <v>6.06</v>
      </c>
      <c r="AB53" s="1">
        <f>Table134[[#This Row],[Vsen2]]/179.2</f>
        <v>1.3560267857142858</v>
      </c>
      <c r="AC53" s="1">
        <f>Table134[[#This Row],[Vsen4]]/207</f>
        <v>1.173913043478261</v>
      </c>
      <c r="AD53" s="1">
        <v>156</v>
      </c>
      <c r="AE53" s="1">
        <v>3.43</v>
      </c>
      <c r="AF53" s="1">
        <f>Table134[[#This Row],[Vr]]^2/Table134[[#This Row],[RL]]</f>
        <v>0.23540769230769229</v>
      </c>
      <c r="AG53" s="1">
        <f>Table134[[#This Row],[Vs]]*SQRT(2)/PI()*(Table134[[#This Row],[IT2]]+Table134[[#This Row],[IT4]])-Table134[[#This Row],[IT2]]^2*0.1792-Table134[[#This Row],[IT4]]^2*0.207</f>
        <v>3.2915591952131908</v>
      </c>
      <c r="AH53" s="1">
        <f>Table134[[#This Row],[Pr]]/Table134[[#This Row],[Pt]]*100</f>
        <v>7.1518596004604182</v>
      </c>
      <c r="AJ53" s="1">
        <v>30</v>
      </c>
      <c r="AK53" s="1">
        <v>0</v>
      </c>
      <c r="AL53" s="1">
        <v>244</v>
      </c>
      <c r="AM53" s="1">
        <v>319</v>
      </c>
      <c r="AN53" s="1">
        <v>1.62</v>
      </c>
      <c r="AO53" s="1">
        <f>Table1345[[#This Row],[Vsen2]]/179.2</f>
        <v>1.361607142857143</v>
      </c>
      <c r="AP53" s="1">
        <f>Table1345[[#This Row],[Vsen4]]/207</f>
        <v>1.5410628019323671</v>
      </c>
      <c r="AQ53" s="1">
        <v>156</v>
      </c>
      <c r="AR53" s="1">
        <v>3.38</v>
      </c>
      <c r="AS53" s="1">
        <f>Table1345[[#This Row],[Vr]]^2/Table1345[[#This Row],[RL]]</f>
        <v>1.6823076923076927E-2</v>
      </c>
      <c r="AT53" s="1">
        <f>Table1345[[#This Row],[Vs]]*SQRT(2)/PI()*(Table1345[[#This Row],[IT2]]+Table1345[[#This Row],[IT4]])-Table1345[[#This Row],[IT2]]^2*0.1792-Table1345[[#This Row],[IT4]]^2*0.207</f>
        <v>3.5926815021211347</v>
      </c>
      <c r="AU53" s="1">
        <f>Table1345[[#This Row],[Pr]]/Table1345[[#This Row],[Pt]]*100</f>
        <v>0.46825962482743072</v>
      </c>
    </row>
    <row r="54" spans="1:47" x14ac:dyDescent="0.3">
      <c r="A54" s="1">
        <v>30</v>
      </c>
      <c r="B54" s="1">
        <v>10</v>
      </c>
      <c r="C54" s="1">
        <v>310</v>
      </c>
      <c r="D54" s="1">
        <v>2.5099999999999998</v>
      </c>
      <c r="E54" s="1">
        <f>Table1[[#This Row],[Vsen]]/207</f>
        <v>1.4975845410628019</v>
      </c>
      <c r="F54" s="1">
        <v>147</v>
      </c>
      <c r="G54" s="1">
        <v>3.53</v>
      </c>
      <c r="H54" s="1">
        <f>Table1[[#This Row],[VR]]^2/Table1[[#This Row],[RL]]</f>
        <v>4.2857823129251689E-2</v>
      </c>
      <c r="I54" s="1">
        <f>Table1[[#This Row],[It]]*Table1[[#This Row],[Vs]]/PI()*SQRT(2)-Table1[[#This Row],[It]]^2*0.207</f>
        <v>1.9154979342287952</v>
      </c>
      <c r="J54" s="1">
        <f>Table1[[#This Row],[Pr]]/Table1[[#This Row],[Pt]]*100</f>
        <v>2.2374246593226852</v>
      </c>
      <c r="L54" s="1">
        <v>30</v>
      </c>
      <c r="M54" s="1">
        <v>10</v>
      </c>
      <c r="N54" s="1">
        <v>250</v>
      </c>
      <c r="O54" s="1">
        <v>3.62</v>
      </c>
      <c r="P54" s="1">
        <f>Table13[[#This Row],[Vsen]]/179.2</f>
        <v>1.3950892857142858</v>
      </c>
      <c r="Q54" s="1">
        <v>137</v>
      </c>
      <c r="R54" s="1">
        <v>3.53</v>
      </c>
      <c r="S54" s="1">
        <f>Table13[[#This Row],[Vr]]^2/Table13[[#This Row],[RL]]</f>
        <v>9.5652554744525553E-2</v>
      </c>
      <c r="T54" s="1">
        <f>Table13[[#This Row],[It]]*Table13[[#This Row],[Vs]]/PI()*SQRT(2)-Table13[[#This Row],[It]]^2*0.1792</f>
        <v>1.8681058845107319</v>
      </c>
      <c r="U54" s="1">
        <f>Table13[[#This Row],[Pr]]/Table13[[#This Row],[Pt]]*100</f>
        <v>5.1202962068489777</v>
      </c>
      <c r="W54" s="1">
        <v>30</v>
      </c>
      <c r="X54" s="1">
        <v>10</v>
      </c>
      <c r="Y54" s="1">
        <v>243</v>
      </c>
      <c r="Z54" s="1">
        <v>242</v>
      </c>
      <c r="AA54" s="1">
        <v>6.01</v>
      </c>
      <c r="AB54" s="1">
        <f>Table134[[#This Row],[Vsen2]]/179.2</f>
        <v>1.3560267857142858</v>
      </c>
      <c r="AC54" s="1">
        <f>Table134[[#This Row],[Vsen4]]/207</f>
        <v>1.1690821256038648</v>
      </c>
      <c r="AD54" s="1">
        <v>156</v>
      </c>
      <c r="AE54" s="1">
        <v>3.43</v>
      </c>
      <c r="AF54" s="1">
        <f>Table134[[#This Row],[Vr]]^2/Table134[[#This Row],[RL]]</f>
        <v>0.23153910256410257</v>
      </c>
      <c r="AG54" s="1">
        <f>Table134[[#This Row],[Vs]]*SQRT(2)/PI()*(Table134[[#This Row],[IT2]]+Table134[[#This Row],[IT4]])-Table134[[#This Row],[IT2]]^2*0.1792-Table134[[#This Row],[IT4]]^2*0.207</f>
        <v>3.2864430479561402</v>
      </c>
      <c r="AH54" s="1">
        <f>Table134[[#This Row],[Pr]]/Table134[[#This Row],[Pt]]*100</f>
        <v>7.0452796286276191</v>
      </c>
      <c r="AJ54" s="1">
        <v>30</v>
      </c>
      <c r="AK54" s="1">
        <v>10</v>
      </c>
      <c r="AL54" s="1">
        <v>245</v>
      </c>
      <c r="AM54" s="1">
        <v>320</v>
      </c>
      <c r="AN54" s="1">
        <v>1.2</v>
      </c>
      <c r="AO54" s="1">
        <f>Table1345[[#This Row],[Vsen2]]/179.2</f>
        <v>1.3671875</v>
      </c>
      <c r="AP54" s="1">
        <f>Table1345[[#This Row],[Vsen4]]/207</f>
        <v>1.5458937198067633</v>
      </c>
      <c r="AQ54" s="1">
        <v>156</v>
      </c>
      <c r="AR54" s="1">
        <v>3.38</v>
      </c>
      <c r="AS54" s="1">
        <f>Table1345[[#This Row],[Vr]]^2/Table1345[[#This Row],[RL]]</f>
        <v>9.2307692307692299E-3</v>
      </c>
      <c r="AT54" s="1">
        <f>Table1345[[#This Row],[Vs]]*SQRT(2)/PI()*(Table1345[[#This Row],[IT2]]+Table1345[[#This Row],[IT4]])-Table1345[[#This Row],[IT2]]^2*0.1792-Table1345[[#This Row],[IT4]]^2*0.207</f>
        <v>3.6027068658578929</v>
      </c>
      <c r="AU54" s="1">
        <f>Table1345[[#This Row],[Pr]]/Table1345[[#This Row],[Pt]]*100</f>
        <v>0.25621760455304649</v>
      </c>
    </row>
    <row r="55" spans="1:47" x14ac:dyDescent="0.3">
      <c r="A55" s="1">
        <v>30</v>
      </c>
      <c r="B55" s="1">
        <v>20</v>
      </c>
      <c r="C55" s="1">
        <v>307</v>
      </c>
      <c r="D55" s="1">
        <v>2.79</v>
      </c>
      <c r="E55" s="1">
        <f>Table1[[#This Row],[Vsen]]/207</f>
        <v>1.4830917874396135</v>
      </c>
      <c r="F55" s="1">
        <v>147</v>
      </c>
      <c r="G55" s="1">
        <v>3.53</v>
      </c>
      <c r="H55" s="1">
        <f>Table1[[#This Row],[VR]]^2/Table1[[#This Row],[RL]]</f>
        <v>5.2953061224489797E-2</v>
      </c>
      <c r="I55" s="1">
        <f>Table1[[#This Row],[It]]*Table1[[#This Row],[Vs]]/PI()*SQRT(2)-Table1[[#This Row],[It]]^2*0.207</f>
        <v>1.9014101328082547</v>
      </c>
      <c r="J55" s="1">
        <f>Table1[[#This Row],[Pr]]/Table1[[#This Row],[Pt]]*100</f>
        <v>2.7849363117825447</v>
      </c>
      <c r="L55" s="1">
        <v>30</v>
      </c>
      <c r="M55" s="1">
        <v>20</v>
      </c>
      <c r="N55" s="1">
        <v>254</v>
      </c>
      <c r="O55" s="1">
        <v>3.11</v>
      </c>
      <c r="P55" s="1">
        <f>Table13[[#This Row],[Vsen]]/179.2</f>
        <v>1.4174107142857144</v>
      </c>
      <c r="Q55" s="1">
        <v>137</v>
      </c>
      <c r="R55" s="1">
        <v>3.53</v>
      </c>
      <c r="S55" s="1">
        <f>Table13[[#This Row],[Vr]]^2/Table13[[#This Row],[RL]]</f>
        <v>7.0599270072992687E-2</v>
      </c>
      <c r="T55" s="1">
        <f>Table13[[#This Row],[It]]*Table13[[#This Row],[Vs]]/PI()*SQRT(2)-Table13[[#This Row],[It]]^2*0.1792</f>
        <v>1.8923259358057605</v>
      </c>
      <c r="U55" s="1">
        <f>Table13[[#This Row],[Pr]]/Table13[[#This Row],[Pt]]*100</f>
        <v>3.7308197672052312</v>
      </c>
      <c r="W55" s="1">
        <v>30</v>
      </c>
      <c r="X55" s="1">
        <v>20</v>
      </c>
      <c r="Y55" s="1">
        <v>247</v>
      </c>
      <c r="Z55" s="1">
        <v>242</v>
      </c>
      <c r="AA55" s="1">
        <v>5.78</v>
      </c>
      <c r="AB55" s="1">
        <f>Table134[[#This Row],[Vsen2]]/179.2</f>
        <v>1.3783482142857144</v>
      </c>
      <c r="AC55" s="1">
        <f>Table134[[#This Row],[Vsen4]]/207</f>
        <v>1.1690821256038648</v>
      </c>
      <c r="AD55" s="1">
        <v>156</v>
      </c>
      <c r="AE55" s="1">
        <v>3.43</v>
      </c>
      <c r="AF55" s="1">
        <f>Table134[[#This Row],[Vr]]^2/Table134[[#This Row],[RL]]</f>
        <v>0.21415641025641025</v>
      </c>
      <c r="AG55" s="1">
        <f>Table134[[#This Row],[Vs]]*SQRT(2)/PI()*(Table134[[#This Row],[IT2]]+Table134[[#This Row],[IT4]])-Table134[[#This Row],[IT2]]^2*0.1792-Table134[[#This Row],[IT4]]^2*0.207</f>
        <v>3.3099707819340289</v>
      </c>
      <c r="AH55" s="1">
        <f>Table134[[#This Row],[Pr]]/Table134[[#This Row],[Pt]]*100</f>
        <v>6.4700392953703902</v>
      </c>
      <c r="AJ55" s="1">
        <v>30</v>
      </c>
      <c r="AK55" s="1">
        <v>20</v>
      </c>
      <c r="AL55" s="1">
        <v>246</v>
      </c>
      <c r="AM55" s="1">
        <v>319</v>
      </c>
      <c r="AN55" s="1">
        <v>0.47199999999999998</v>
      </c>
      <c r="AO55" s="1">
        <f>Table1345[[#This Row],[Vsen2]]/179.2</f>
        <v>1.3727678571428572</v>
      </c>
      <c r="AP55" s="1">
        <f>Table1345[[#This Row],[Vsen4]]/207</f>
        <v>1.5410628019323671</v>
      </c>
      <c r="AQ55" s="1">
        <v>156</v>
      </c>
      <c r="AR55" s="1">
        <v>3.38</v>
      </c>
      <c r="AS55" s="1">
        <f>Table1345[[#This Row],[Vr]]^2/Table1345[[#This Row],[RL]]</f>
        <v>1.428102564102564E-3</v>
      </c>
      <c r="AT55" s="1">
        <f>Table1345[[#This Row],[Vs]]*SQRT(2)/PI()*(Table1345[[#This Row],[IT2]]+Table1345[[#This Row],[IT4]])-Table1345[[#This Row],[IT2]]^2*0.1792-Table1345[[#This Row],[IT4]]^2*0.207</f>
        <v>3.6041941647807958</v>
      </c>
      <c r="AU55" s="1">
        <f>Table1345[[#This Row],[Pr]]/Table1345[[#This Row],[Pt]]*100</f>
        <v>3.9623352650020732E-2</v>
      </c>
    </row>
    <row r="56" spans="1:47" x14ac:dyDescent="0.3">
      <c r="A56" s="1">
        <v>30</v>
      </c>
      <c r="B56" s="1">
        <v>30</v>
      </c>
      <c r="C56" s="1">
        <v>305</v>
      </c>
      <c r="D56" s="1">
        <v>2.95</v>
      </c>
      <c r="E56" s="1">
        <f>Table1[[#This Row],[Vsen]]/207</f>
        <v>1.4734299516908214</v>
      </c>
      <c r="F56" s="1">
        <v>147</v>
      </c>
      <c r="G56" s="1">
        <v>3.53</v>
      </c>
      <c r="H56" s="1">
        <f>Table1[[#This Row],[VR]]^2/Table1[[#This Row],[RL]]</f>
        <v>5.9200680272108848E-2</v>
      </c>
      <c r="I56" s="1">
        <f>Table1[[#This Row],[It]]*Table1[[#This Row],[Vs]]/PI()*SQRT(2)-Table1[[#This Row],[It]]^2*0.207</f>
        <v>1.8919699560158176</v>
      </c>
      <c r="J56" s="1">
        <f>Table1[[#This Row],[Pr]]/Table1[[#This Row],[Pt]]*100</f>
        <v>3.1290497020775048</v>
      </c>
      <c r="L56" s="1">
        <v>30</v>
      </c>
      <c r="M56" s="1">
        <v>30</v>
      </c>
      <c r="N56" s="1">
        <v>258</v>
      </c>
      <c r="O56" s="1">
        <v>2.54</v>
      </c>
      <c r="P56" s="1">
        <f>Table13[[#This Row],[Vsen]]/179.2</f>
        <v>1.439732142857143</v>
      </c>
      <c r="Q56" s="1">
        <v>137</v>
      </c>
      <c r="R56" s="1">
        <v>3.53</v>
      </c>
      <c r="S56" s="1">
        <f>Table13[[#This Row],[Vr]]^2/Table13[[#This Row],[RL]]</f>
        <v>4.7091970802919707E-2</v>
      </c>
      <c r="T56" s="1">
        <f>Table13[[#This Row],[It]]*Table13[[#This Row],[Vs]]/PI()*SQRT(2)-Table13[[#This Row],[It]]^2*0.1792</f>
        <v>1.9163674156722179</v>
      </c>
      <c r="U56" s="1">
        <f>Table13[[#This Row],[Pr]]/Table13[[#This Row],[Pt]]*100</f>
        <v>2.4573560590624486</v>
      </c>
      <c r="W56" s="1">
        <v>30</v>
      </c>
      <c r="X56" s="1">
        <v>30</v>
      </c>
      <c r="Y56" s="1">
        <v>250</v>
      </c>
      <c r="Z56" s="1">
        <v>242</v>
      </c>
      <c r="AA56" s="1">
        <v>5.4</v>
      </c>
      <c r="AB56" s="1">
        <f>Table134[[#This Row],[Vsen2]]/179.2</f>
        <v>1.3950892857142858</v>
      </c>
      <c r="AC56" s="1">
        <f>Table134[[#This Row],[Vsen4]]/207</f>
        <v>1.1690821256038648</v>
      </c>
      <c r="AD56" s="1">
        <v>156</v>
      </c>
      <c r="AE56" s="1">
        <v>3.43</v>
      </c>
      <c r="AF56" s="1">
        <f>Table134[[#This Row],[Vr]]^2/Table134[[#This Row],[RL]]</f>
        <v>0.18692307692307694</v>
      </c>
      <c r="AG56" s="1">
        <f>Table134[[#This Row],[Vs]]*SQRT(2)/PI()*(Table134[[#This Row],[IT2]]+Table134[[#This Row],[IT4]])-Table134[[#This Row],[IT2]]^2*0.1792-Table134[[#This Row],[IT4]]^2*0.207</f>
        <v>3.3274993949174458</v>
      </c>
      <c r="AH56" s="1">
        <f>Table134[[#This Row],[Pr]]/Table134[[#This Row],[Pt]]*100</f>
        <v>5.6175239944022426</v>
      </c>
      <c r="AJ56" s="1">
        <v>30</v>
      </c>
      <c r="AK56" s="1">
        <v>30</v>
      </c>
      <c r="AL56" s="1">
        <v>247</v>
      </c>
      <c r="AM56" s="1">
        <v>318</v>
      </c>
      <c r="AN56" s="1">
        <v>0.318</v>
      </c>
      <c r="AO56" s="1">
        <f>Table1345[[#This Row],[Vsen2]]/179.2</f>
        <v>1.3783482142857144</v>
      </c>
      <c r="AP56" s="1">
        <f>Table1345[[#This Row],[Vsen4]]/207</f>
        <v>1.536231884057971</v>
      </c>
      <c r="AQ56" s="1">
        <v>156</v>
      </c>
      <c r="AR56" s="1">
        <v>3.38</v>
      </c>
      <c r="AS56" s="1">
        <f>Table1345[[#This Row],[Vr]]^2/Table1345[[#This Row],[RL]]</f>
        <v>6.4823076923076922E-4</v>
      </c>
      <c r="AT56" s="1">
        <f>Table1345[[#This Row],[Vs]]*SQRT(2)/PI()*(Table1345[[#This Row],[IT2]]+Table1345[[#This Row],[IT4]])-Table1345[[#This Row],[IT2]]^2*0.1792-Table1345[[#This Row],[IT4]]^2*0.207</f>
        <v>3.605660641153662</v>
      </c>
      <c r="AU56" s="1">
        <f>Table1345[[#This Row],[Pr]]/Table1345[[#This Row],[Pt]]*100</f>
        <v>1.7978141421078446E-2</v>
      </c>
    </row>
    <row r="57" spans="1:47" x14ac:dyDescent="0.3">
      <c r="A57" s="1">
        <v>30</v>
      </c>
      <c r="B57" s="1">
        <v>40</v>
      </c>
      <c r="C57" s="1">
        <v>304</v>
      </c>
      <c r="D57" s="1">
        <v>3.1</v>
      </c>
      <c r="E57" s="1">
        <f>Table1[[#This Row],[Vsen]]/207</f>
        <v>1.4685990338164252</v>
      </c>
      <c r="F57" s="1">
        <v>147</v>
      </c>
      <c r="G57" s="1">
        <v>3.53</v>
      </c>
      <c r="H57" s="1">
        <f>Table1[[#This Row],[VR]]^2/Table1[[#This Row],[RL]]</f>
        <v>6.5374149659863948E-2</v>
      </c>
      <c r="I57" s="1">
        <f>Table1[[#This Row],[It]]*Table1[[#This Row],[Vs]]/PI()*SQRT(2)-Table1[[#This Row],[It]]^2*0.207</f>
        <v>1.8872353748659751</v>
      </c>
      <c r="J57" s="1">
        <f>Table1[[#This Row],[Pr]]/Table1[[#This Row],[Pt]]*100</f>
        <v>3.4640167586147852</v>
      </c>
      <c r="L57" s="1">
        <v>30</v>
      </c>
      <c r="M57" s="1">
        <v>40</v>
      </c>
      <c r="N57" s="1">
        <v>261</v>
      </c>
      <c r="O57" s="1">
        <v>1.82</v>
      </c>
      <c r="P57" s="1">
        <f>Table13[[#This Row],[Vsen]]/179.2</f>
        <v>1.4564732142857144</v>
      </c>
      <c r="Q57" s="1">
        <v>137</v>
      </c>
      <c r="R57" s="1">
        <v>3.53</v>
      </c>
      <c r="S57" s="1">
        <f>Table13[[#This Row],[Vr]]^2/Table13[[#This Row],[RL]]</f>
        <v>2.4178102189781024E-2</v>
      </c>
      <c r="T57" s="1">
        <f>Table13[[#This Row],[It]]*Table13[[#This Row],[Vs]]/PI()*SQRT(2)-Table13[[#This Row],[It]]^2*0.1792</f>
        <v>1.9342813380720609</v>
      </c>
      <c r="U57" s="1">
        <f>Table13[[#This Row],[Pr]]/Table13[[#This Row],[Pt]]*100</f>
        <v>1.2499785689852052</v>
      </c>
      <c r="W57" s="1">
        <v>30</v>
      </c>
      <c r="X57" s="1">
        <v>40</v>
      </c>
      <c r="Y57" s="1">
        <v>254</v>
      </c>
      <c r="Z57" s="1">
        <v>243</v>
      </c>
      <c r="AA57" s="1">
        <v>4.8099999999999996</v>
      </c>
      <c r="AB57" s="1">
        <f>Table134[[#This Row],[Vsen2]]/179.2</f>
        <v>1.4174107142857144</v>
      </c>
      <c r="AC57" s="1">
        <f>Table134[[#This Row],[Vsen4]]/207</f>
        <v>1.173913043478261</v>
      </c>
      <c r="AD57" s="1">
        <v>156</v>
      </c>
      <c r="AE57" s="1">
        <v>3.43</v>
      </c>
      <c r="AF57" s="1">
        <f>Table134[[#This Row],[Vr]]^2/Table134[[#This Row],[RL]]</f>
        <v>0.14830833333333329</v>
      </c>
      <c r="AG57" s="1">
        <f>Table134[[#This Row],[Vs]]*SQRT(2)/PI()*(Table134[[#This Row],[IT2]]+Table134[[#This Row],[IT4]])-Table134[[#This Row],[IT2]]^2*0.1792-Table134[[#This Row],[IT4]]^2*0.207</f>
        <v>3.355830776152386</v>
      </c>
      <c r="AH57" s="1">
        <f>Table134[[#This Row],[Pr]]/Table134[[#This Row],[Pt]]*100</f>
        <v>4.4194222899217701</v>
      </c>
      <c r="AJ57" s="1">
        <v>30</v>
      </c>
      <c r="AK57" s="1">
        <v>40</v>
      </c>
      <c r="AL57" s="1">
        <v>247</v>
      </c>
      <c r="AM57" s="1">
        <v>317</v>
      </c>
      <c r="AN57" s="1">
        <v>1.05</v>
      </c>
      <c r="AO57" s="1">
        <f>Table1345[[#This Row],[Vsen2]]/179.2</f>
        <v>1.3783482142857144</v>
      </c>
      <c r="AP57" s="1">
        <f>Table1345[[#This Row],[Vsen4]]/207</f>
        <v>1.5314009661835748</v>
      </c>
      <c r="AQ57" s="1">
        <v>156</v>
      </c>
      <c r="AR57" s="1">
        <v>3.38</v>
      </c>
      <c r="AS57" s="1">
        <f>Table1345[[#This Row],[Vr]]^2/Table1345[[#This Row],[RL]]</f>
        <v>7.0673076923076922E-3</v>
      </c>
      <c r="AT57" s="1">
        <f>Table1345[[#This Row],[Vs]]*SQRT(2)/PI()*(Table1345[[#This Row],[IT2]]+Table1345[[#This Row],[IT4]])-Table1345[[#This Row],[IT2]]^2*0.1792-Table1345[[#This Row],[IT4]]^2*0.207</f>
        <v>3.6013778654323794</v>
      </c>
      <c r="AU57" s="1">
        <f>Table1345[[#This Row],[Pr]]/Table1345[[#This Row],[Pt]]*100</f>
        <v>0.19623899397346894</v>
      </c>
    </row>
    <row r="58" spans="1:47" x14ac:dyDescent="0.3">
      <c r="A58" s="1">
        <v>30</v>
      </c>
      <c r="B58" s="1">
        <v>50</v>
      </c>
      <c r="C58" s="1">
        <v>302</v>
      </c>
      <c r="D58" s="1">
        <v>3.25</v>
      </c>
      <c r="E58" s="1">
        <f>Table1[[#This Row],[Vsen]]/207</f>
        <v>1.4589371980676329</v>
      </c>
      <c r="F58" s="1">
        <v>147</v>
      </c>
      <c r="G58" s="1">
        <v>3.53</v>
      </c>
      <c r="H58" s="1">
        <f>Table1[[#This Row],[VR]]^2/Table1[[#This Row],[RL]]</f>
        <v>7.1853741496598636E-2</v>
      </c>
      <c r="I58" s="1">
        <f>Table1[[#This Row],[It]]*Table1[[#This Row],[Vs]]/PI()*SQRT(2)-Table1[[#This Row],[It]]^2*0.207</f>
        <v>1.8777372270590449</v>
      </c>
      <c r="J58" s="1">
        <f>Table1[[#This Row],[Pr]]/Table1[[#This Row],[Pt]]*100</f>
        <v>3.8266132481773081</v>
      </c>
      <c r="L58" s="1">
        <v>30</v>
      </c>
      <c r="M58" s="1">
        <v>50</v>
      </c>
      <c r="N58" s="1">
        <v>264</v>
      </c>
      <c r="O58" s="1">
        <v>0.88300000000000001</v>
      </c>
      <c r="P58" s="1">
        <f>Table13[[#This Row],[Vsen]]/179.2</f>
        <v>1.4732142857142858</v>
      </c>
      <c r="Q58" s="1">
        <v>137</v>
      </c>
      <c r="R58" s="1">
        <v>3.53</v>
      </c>
      <c r="S58" s="1">
        <f>Table13[[#This Row],[Vr]]^2/Table13[[#This Row],[RL]]</f>
        <v>5.6911605839416058E-3</v>
      </c>
      <c r="T58" s="1">
        <f>Table13[[#This Row],[It]]*Table13[[#This Row],[Vs]]/PI()*SQRT(2)-Table13[[#This Row],[It]]^2*0.1792</f>
        <v>1.9520948140433321</v>
      </c>
      <c r="U58" s="1">
        <f>Table13[[#This Row],[Pr]]/Table13[[#This Row],[Pt]]*100</f>
        <v>0.29154119682094887</v>
      </c>
      <c r="W58" s="1">
        <v>30</v>
      </c>
      <c r="X58" s="1">
        <v>50</v>
      </c>
      <c r="Y58" s="1">
        <v>259</v>
      </c>
      <c r="Z58" s="1">
        <v>245</v>
      </c>
      <c r="AA58" s="1">
        <v>3.72</v>
      </c>
      <c r="AB58" s="1">
        <f>Table134[[#This Row],[Vsen2]]/179.2</f>
        <v>1.4453125</v>
      </c>
      <c r="AC58" s="1">
        <f>Table134[[#This Row],[Vsen4]]/207</f>
        <v>1.1835748792270531</v>
      </c>
      <c r="AD58" s="1">
        <v>156</v>
      </c>
      <c r="AE58" s="1">
        <v>3.43</v>
      </c>
      <c r="AF58" s="1">
        <f>Table134[[#This Row],[Vr]]^2/Table134[[#This Row],[RL]]</f>
        <v>8.8707692307692321E-2</v>
      </c>
      <c r="AG58" s="1">
        <f>Table134[[#This Row],[Vs]]*SQRT(2)/PI()*(Table134[[#This Row],[IT2]]+Table134[[#This Row],[IT4]])-Table134[[#This Row],[IT2]]^2*0.1792-Table134[[#This Row],[IT4]]^2*0.207</f>
        <v>3.3948020115601731</v>
      </c>
      <c r="AH58" s="1">
        <f>Table134[[#This Row],[Pr]]/Table134[[#This Row],[Pt]]*100</f>
        <v>2.6130446490139878</v>
      </c>
      <c r="AJ58" s="1">
        <v>30</v>
      </c>
      <c r="AK58" s="1">
        <v>50</v>
      </c>
      <c r="AL58" s="1">
        <v>245</v>
      </c>
      <c r="AM58" s="1">
        <v>314</v>
      </c>
      <c r="AN58" s="1">
        <v>1.91</v>
      </c>
      <c r="AO58" s="1">
        <f>Table1345[[#This Row],[Vsen2]]/179.2</f>
        <v>1.3671875</v>
      </c>
      <c r="AP58" s="1">
        <f>Table1345[[#This Row],[Vsen4]]/207</f>
        <v>1.5169082125603865</v>
      </c>
      <c r="AQ58" s="1">
        <v>156</v>
      </c>
      <c r="AR58" s="1">
        <v>3.38</v>
      </c>
      <c r="AS58" s="1">
        <f>Table1345[[#This Row],[Vr]]^2/Table1345[[#This Row],[RL]]</f>
        <v>2.3385256410256409E-2</v>
      </c>
      <c r="AT58" s="1">
        <f>Table1345[[#This Row],[Vs]]*SQRT(2)/PI()*(Table1345[[#This Row],[IT2]]+Table1345[[#This Row],[IT4]])-Table1345[[#This Row],[IT2]]^2*0.1792-Table1345[[#This Row],[IT4]]^2*0.207</f>
        <v>3.5769812260229505</v>
      </c>
      <c r="AU58" s="1">
        <f>Table1345[[#This Row],[Pr]]/Table1345[[#This Row],[Pt]]*100</f>
        <v>0.65377073382789863</v>
      </c>
    </row>
    <row r="59" spans="1:47" x14ac:dyDescent="0.3">
      <c r="A59" s="1">
        <v>30</v>
      </c>
      <c r="B59" s="1">
        <v>60</v>
      </c>
      <c r="C59" s="1">
        <v>302</v>
      </c>
      <c r="D59" s="1">
        <v>3.29</v>
      </c>
      <c r="E59" s="1">
        <f>Table1[[#This Row],[Vsen]]/207</f>
        <v>1.4589371980676329</v>
      </c>
      <c r="F59" s="1">
        <v>147</v>
      </c>
      <c r="G59" s="1">
        <v>3.53</v>
      </c>
      <c r="H59" s="1">
        <f>Table1[[#This Row],[VR]]^2/Table1[[#This Row],[RL]]</f>
        <v>7.3633333333333328E-2</v>
      </c>
      <c r="I59" s="1">
        <f>Table1[[#This Row],[It]]*Table1[[#This Row],[Vs]]/PI()*SQRT(2)-Table1[[#This Row],[It]]^2*0.207</f>
        <v>1.8777372270590449</v>
      </c>
      <c r="J59" s="1">
        <f>Table1[[#This Row],[Pr]]/Table1[[#This Row],[Pt]]*100</f>
        <v>3.9213864577132309</v>
      </c>
      <c r="L59" s="1">
        <v>30</v>
      </c>
      <c r="M59" s="1">
        <v>60</v>
      </c>
      <c r="N59" s="1">
        <v>264</v>
      </c>
      <c r="O59" s="1">
        <v>0.51700000000000002</v>
      </c>
      <c r="P59" s="1">
        <f>Table13[[#This Row],[Vsen]]/179.2</f>
        <v>1.4732142857142858</v>
      </c>
      <c r="Q59" s="1">
        <v>137</v>
      </c>
      <c r="R59" s="1">
        <v>3.53</v>
      </c>
      <c r="S59" s="1">
        <f>Table13[[#This Row],[Vr]]^2/Table13[[#This Row],[RL]]</f>
        <v>1.9510145985401459E-3</v>
      </c>
      <c r="T59" s="1">
        <f>Table13[[#This Row],[It]]*Table13[[#This Row],[Vs]]/PI()*SQRT(2)-Table13[[#This Row],[It]]^2*0.1792</f>
        <v>1.9520948140433321</v>
      </c>
      <c r="U59" s="1">
        <f>Table13[[#This Row],[Pr]]/Table13[[#This Row],[Pt]]*100</f>
        <v>9.9944663778858731E-2</v>
      </c>
      <c r="W59" s="1">
        <v>30</v>
      </c>
      <c r="X59" s="1">
        <v>60</v>
      </c>
      <c r="Y59" s="1">
        <v>262</v>
      </c>
      <c r="Z59" s="1">
        <v>247</v>
      </c>
      <c r="AA59" s="1">
        <v>2.73</v>
      </c>
      <c r="AB59" s="1">
        <f>Table134[[#This Row],[Vsen2]]/179.2</f>
        <v>1.4620535714285716</v>
      </c>
      <c r="AC59" s="1">
        <f>Table134[[#This Row],[Vsen4]]/207</f>
        <v>1.1932367149758454</v>
      </c>
      <c r="AD59" s="1">
        <v>156</v>
      </c>
      <c r="AE59" s="1">
        <v>3.43</v>
      </c>
      <c r="AF59" s="1">
        <f>Table134[[#This Row],[Vr]]^2/Table134[[#This Row],[RL]]</f>
        <v>4.7774999999999998E-2</v>
      </c>
      <c r="AG59" s="1">
        <f>Table134[[#This Row],[Vs]]*SQRT(2)/PI()*(Table134[[#This Row],[IT2]]+Table134[[#This Row],[IT4]])-Table134[[#This Row],[IT2]]^2*0.1792-Table134[[#This Row],[IT4]]^2*0.207</f>
        <v>3.4220935004931636</v>
      </c>
      <c r="AH59" s="1">
        <f>Table134[[#This Row],[Pr]]/Table134[[#This Row],[Pt]]*100</f>
        <v>1.3960752385379027</v>
      </c>
      <c r="AJ59" s="1">
        <v>30</v>
      </c>
      <c r="AK59" s="1">
        <v>60</v>
      </c>
      <c r="AL59" s="1">
        <v>242</v>
      </c>
      <c r="AM59" s="1">
        <v>308</v>
      </c>
      <c r="AN59" s="1">
        <v>3.56</v>
      </c>
      <c r="AO59" s="1">
        <f>Table1345[[#This Row],[Vsen2]]/179.2</f>
        <v>1.3504464285714286</v>
      </c>
      <c r="AP59" s="1">
        <f>Table1345[[#This Row],[Vsen4]]/207</f>
        <v>1.4879227053140096</v>
      </c>
      <c r="AQ59" s="1">
        <v>156</v>
      </c>
      <c r="AR59" s="1">
        <v>3.38</v>
      </c>
      <c r="AS59" s="1">
        <f>Table1345[[#This Row],[Vr]]^2/Table1345[[#This Row],[RL]]</f>
        <v>8.1241025641025644E-2</v>
      </c>
      <c r="AT59" s="1">
        <f>Table1345[[#This Row],[Vs]]*SQRT(2)/PI()*(Table1345[[#This Row],[IT2]]+Table1345[[#This Row],[IT4]])-Table1345[[#This Row],[IT2]]^2*0.1792-Table1345[[#This Row],[IT4]]^2*0.207</f>
        <v>3.5335885428972764</v>
      </c>
      <c r="AU59" s="1">
        <f>Table1345[[#This Row],[Pr]]/Table1345[[#This Row],[Pt]]*100</f>
        <v>2.2991082480252247</v>
      </c>
    </row>
    <row r="60" spans="1:47" x14ac:dyDescent="0.3">
      <c r="A60" s="1">
        <v>30</v>
      </c>
      <c r="B60" s="1">
        <v>70</v>
      </c>
      <c r="C60" s="1">
        <v>302</v>
      </c>
      <c r="D60" s="1">
        <v>3.3</v>
      </c>
      <c r="E60" s="1">
        <f>Table1[[#This Row],[Vsen]]/207</f>
        <v>1.4589371980676329</v>
      </c>
      <c r="F60" s="1">
        <v>147</v>
      </c>
      <c r="G60" s="1">
        <v>3.53</v>
      </c>
      <c r="H60" s="1">
        <f>Table1[[#This Row],[VR]]^2/Table1[[#This Row],[RL]]</f>
        <v>7.4081632653061211E-2</v>
      </c>
      <c r="I60" s="1">
        <f>Table1[[#This Row],[It]]*Table1[[#This Row],[Vs]]/PI()*SQRT(2)-Table1[[#This Row],[It]]^2*0.207</f>
        <v>1.8777372270590449</v>
      </c>
      <c r="J60" s="1">
        <f>Table1[[#This Row],[Pr]]/Table1[[#This Row],[Pt]]*100</f>
        <v>3.945260901552746</v>
      </c>
      <c r="L60" s="1">
        <v>30</v>
      </c>
      <c r="M60" s="1">
        <v>70</v>
      </c>
      <c r="N60" s="1">
        <v>262</v>
      </c>
      <c r="O60" s="1">
        <v>1.48</v>
      </c>
      <c r="P60" s="1">
        <f>Table13[[#This Row],[Vsen]]/179.2</f>
        <v>1.4620535714285716</v>
      </c>
      <c r="Q60" s="1">
        <v>137</v>
      </c>
      <c r="R60" s="1">
        <v>3.53</v>
      </c>
      <c r="S60" s="1">
        <f>Table13[[#This Row],[Vr]]^2/Table13[[#This Row],[RL]]</f>
        <v>1.5988321167883211E-2</v>
      </c>
      <c r="T60" s="1">
        <f>Table13[[#This Row],[It]]*Table13[[#This Row],[Vs]]/PI()*SQRT(2)-Table13[[#This Row],[It]]^2*0.1792</f>
        <v>1.9402303241101038</v>
      </c>
      <c r="U60" s="1">
        <f>Table13[[#This Row],[Pr]]/Table13[[#This Row],[Pt]]*100</f>
        <v>0.82404243296302115</v>
      </c>
      <c r="W60" s="1">
        <v>30</v>
      </c>
      <c r="X60" s="1">
        <v>70</v>
      </c>
      <c r="Y60" s="1">
        <v>263</v>
      </c>
      <c r="Z60" s="1">
        <v>250</v>
      </c>
      <c r="AA60" s="1">
        <v>1.54</v>
      </c>
      <c r="AB60" s="1">
        <f>Table134[[#This Row],[Vsen2]]/179.2</f>
        <v>1.4676339285714286</v>
      </c>
      <c r="AC60" s="1">
        <f>Table134[[#This Row],[Vsen4]]/207</f>
        <v>1.2077294685990339</v>
      </c>
      <c r="AD60" s="1">
        <v>156</v>
      </c>
      <c r="AE60" s="1">
        <v>3.43</v>
      </c>
      <c r="AF60" s="1">
        <f>Table134[[#This Row],[Vr]]^2/Table134[[#This Row],[RL]]</f>
        <v>1.5202564102564101E-2</v>
      </c>
      <c r="AG60" s="1">
        <f>Table134[[#This Row],[Vs]]*SQRT(2)/PI()*(Table134[[#This Row],[IT2]]+Table134[[#This Row],[IT4]])-Table134[[#This Row],[IT2]]^2*0.1792-Table134[[#This Row],[IT4]]^2*0.207</f>
        <v>3.4429546502153094</v>
      </c>
      <c r="AH60" s="1">
        <f>Table134[[#This Row],[Pr]]/Table134[[#This Row],[Pt]]*100</f>
        <v>0.44155574635911599</v>
      </c>
      <c r="AJ60" s="1">
        <v>30</v>
      </c>
      <c r="AK60" s="1">
        <v>70</v>
      </c>
      <c r="AL60" s="1">
        <v>237</v>
      </c>
      <c r="AM60" s="1">
        <v>303</v>
      </c>
      <c r="AN60" s="1">
        <v>4.55</v>
      </c>
      <c r="AO60" s="1">
        <f>Table1345[[#This Row],[Vsen2]]/179.2</f>
        <v>1.322544642857143</v>
      </c>
      <c r="AP60" s="1">
        <f>Table1345[[#This Row],[Vsen4]]/207</f>
        <v>1.463768115942029</v>
      </c>
      <c r="AQ60" s="1">
        <v>156</v>
      </c>
      <c r="AR60" s="1">
        <v>3.38</v>
      </c>
      <c r="AS60" s="1">
        <f>Table1345[[#This Row],[Vr]]^2/Table1345[[#This Row],[RL]]</f>
        <v>0.13270833333333332</v>
      </c>
      <c r="AT60" s="1">
        <f>Table1345[[#This Row],[Vs]]*SQRT(2)/PI()*(Table1345[[#This Row],[IT2]]+Table1345[[#This Row],[IT4]])-Table1345[[#This Row],[IT2]]^2*0.1792-Table1345[[#This Row],[IT4]]^2*0.207</f>
        <v>3.4825063778539298</v>
      </c>
      <c r="AU60" s="1">
        <f>Table1345[[#This Row],[Pr]]/Table1345[[#This Row],[Pt]]*100</f>
        <v>3.8107132890626292</v>
      </c>
    </row>
    <row r="61" spans="1:47" x14ac:dyDescent="0.3">
      <c r="A61" s="1">
        <v>30</v>
      </c>
      <c r="B61" s="1">
        <v>80</v>
      </c>
      <c r="C61" s="1">
        <v>302</v>
      </c>
      <c r="D61" s="1">
        <v>3.2</v>
      </c>
      <c r="E61" s="1">
        <f>Table1[[#This Row],[Vsen]]/207</f>
        <v>1.4589371980676329</v>
      </c>
      <c r="F61" s="1">
        <v>147</v>
      </c>
      <c r="G61" s="1">
        <v>3.53</v>
      </c>
      <c r="H61" s="1">
        <f>Table1[[#This Row],[VR]]^2/Table1[[#This Row],[RL]]</f>
        <v>6.9659863945578243E-2</v>
      </c>
      <c r="I61" s="1">
        <f>Table1[[#This Row],[It]]*Table1[[#This Row],[Vs]]/PI()*SQRT(2)-Table1[[#This Row],[It]]^2*0.207</f>
        <v>1.8777372270590449</v>
      </c>
      <c r="J61" s="1">
        <f>Table1[[#This Row],[Pr]]/Table1[[#This Row],[Pt]]*100</f>
        <v>3.7097770093572207</v>
      </c>
      <c r="L61" s="1">
        <v>30</v>
      </c>
      <c r="M61" s="1">
        <v>80</v>
      </c>
      <c r="N61" s="1">
        <v>258</v>
      </c>
      <c r="O61" s="1">
        <v>2.37</v>
      </c>
      <c r="P61" s="1">
        <f>Table13[[#This Row],[Vsen]]/179.2</f>
        <v>1.439732142857143</v>
      </c>
      <c r="Q61" s="1">
        <v>137</v>
      </c>
      <c r="R61" s="1">
        <v>3.53</v>
      </c>
      <c r="S61" s="1">
        <f>Table13[[#This Row],[Vr]]^2/Table13[[#This Row],[RL]]</f>
        <v>4.09992700729927E-2</v>
      </c>
      <c r="T61" s="1">
        <f>Table13[[#This Row],[It]]*Table13[[#This Row],[Vs]]/PI()*SQRT(2)-Table13[[#This Row],[It]]^2*0.1792</f>
        <v>1.9163674156722179</v>
      </c>
      <c r="U61" s="1">
        <f>Table13[[#This Row],[Pr]]/Table13[[#This Row],[Pt]]*100</f>
        <v>2.1394263823156843</v>
      </c>
      <c r="W61" s="1">
        <v>30</v>
      </c>
      <c r="X61" s="1">
        <v>80</v>
      </c>
      <c r="Y61" s="1">
        <v>262</v>
      </c>
      <c r="Z61" s="1">
        <v>254</v>
      </c>
      <c r="AA61" s="1">
        <v>0.37</v>
      </c>
      <c r="AB61" s="1">
        <f>Table134[[#This Row],[Vsen2]]/179.2</f>
        <v>1.4620535714285716</v>
      </c>
      <c r="AC61" s="1">
        <f>Table134[[#This Row],[Vsen4]]/207</f>
        <v>1.2270531400966183</v>
      </c>
      <c r="AD61" s="1">
        <v>156</v>
      </c>
      <c r="AE61" s="1">
        <v>3.43</v>
      </c>
      <c r="AF61" s="1">
        <f>Table134[[#This Row],[Vr]]^2/Table134[[#This Row],[RL]]</f>
        <v>8.7756410256410256E-4</v>
      </c>
      <c r="AG61" s="1">
        <f>Table134[[#This Row],[Vs]]*SQRT(2)/PI()*(Table134[[#This Row],[IT2]]+Table134[[#This Row],[IT4]])-Table134[[#This Row],[IT2]]^2*0.1792-Table134[[#This Row],[IT4]]^2*0.207</f>
        <v>3.4573654684905835</v>
      </c>
      <c r="AH61" s="1">
        <f>Table134[[#This Row],[Pr]]/Table134[[#This Row],[Pt]]*100</f>
        <v>2.5382451191867477E-2</v>
      </c>
      <c r="AJ61" s="1">
        <v>30</v>
      </c>
      <c r="AK61" s="1">
        <v>80</v>
      </c>
      <c r="AL61" s="1">
        <v>231</v>
      </c>
      <c r="AM61" s="1">
        <v>296</v>
      </c>
      <c r="AN61" s="1">
        <v>5.35</v>
      </c>
      <c r="AO61" s="1">
        <f>Table1345[[#This Row],[Vsen2]]/179.2</f>
        <v>1.2890625</v>
      </c>
      <c r="AP61" s="1">
        <f>Table1345[[#This Row],[Vsen4]]/207</f>
        <v>1.4299516908212559</v>
      </c>
      <c r="AQ61" s="1">
        <v>156</v>
      </c>
      <c r="AR61" s="1">
        <v>3.38</v>
      </c>
      <c r="AS61" s="1">
        <f>Table1345[[#This Row],[Vr]]^2/Table1345[[#This Row],[RL]]</f>
        <v>0.18347756410256408</v>
      </c>
      <c r="AT61" s="1">
        <f>Table1345[[#This Row],[Vs]]*SQRT(2)/PI()*(Table1345[[#This Row],[IT2]]+Table1345[[#This Row],[IT4]])-Table1345[[#This Row],[IT2]]^2*0.1792-Table1345[[#This Row],[IT4]]^2*0.207</f>
        <v>3.4160349613787666</v>
      </c>
      <c r="AU61" s="1">
        <f>Table1345[[#This Row],[Pr]]/Table1345[[#This Row],[Pt]]*100</f>
        <v>5.3710681002078964</v>
      </c>
    </row>
    <row r="62" spans="1:47" x14ac:dyDescent="0.3">
      <c r="A62" s="1">
        <v>30</v>
      </c>
      <c r="B62" s="1">
        <v>90</v>
      </c>
      <c r="C62" s="1">
        <v>304</v>
      </c>
      <c r="D62" s="1">
        <v>2.99</v>
      </c>
      <c r="E62" s="1">
        <f>Table1[[#This Row],[Vsen]]/207</f>
        <v>1.4685990338164252</v>
      </c>
      <c r="F62" s="1">
        <v>147</v>
      </c>
      <c r="G62" s="1">
        <v>3.53</v>
      </c>
      <c r="H62" s="1">
        <f>Table1[[#This Row],[VR]]^2/Table1[[#This Row],[RL]]</f>
        <v>6.0817006802721098E-2</v>
      </c>
      <c r="I62" s="1">
        <f>Table1[[#This Row],[It]]*Table1[[#This Row],[Vs]]/PI()*SQRT(2)-Table1[[#This Row],[It]]^2*0.207</f>
        <v>1.8872353748659751</v>
      </c>
      <c r="J62" s="1">
        <f>Table1[[#This Row],[Pr]]/Table1[[#This Row],[Pt]]*100</f>
        <v>3.2225448723925125</v>
      </c>
      <c r="L62" s="1">
        <v>30</v>
      </c>
      <c r="M62" s="1">
        <v>90</v>
      </c>
      <c r="N62" s="1">
        <v>251</v>
      </c>
      <c r="O62" s="1">
        <v>3.23</v>
      </c>
      <c r="P62" s="1">
        <f>Table13[[#This Row],[Vsen]]/179.2</f>
        <v>1.400669642857143</v>
      </c>
      <c r="Q62" s="1">
        <v>137</v>
      </c>
      <c r="R62" s="1">
        <v>3.53</v>
      </c>
      <c r="S62" s="1">
        <f>Table13[[#This Row],[Vr]]^2/Table13[[#This Row],[RL]]</f>
        <v>7.615255474452555E-2</v>
      </c>
      <c r="T62" s="1">
        <f>Table13[[#This Row],[It]]*Table13[[#This Row],[Vs]]/PI()*SQRT(2)-Table13[[#This Row],[It]]^2*0.1792</f>
        <v>1.8741776384059174</v>
      </c>
      <c r="U62" s="1">
        <f>Table13[[#This Row],[Pr]]/Table13[[#This Row],[Pt]]*100</f>
        <v>4.0632516995185757</v>
      </c>
      <c r="W62" s="1">
        <v>30</v>
      </c>
      <c r="X62" s="1">
        <v>90</v>
      </c>
      <c r="Y62" s="1">
        <v>259</v>
      </c>
      <c r="Z62" s="1">
        <v>256</v>
      </c>
      <c r="AA62" s="1">
        <v>1.07</v>
      </c>
      <c r="AB62" s="1">
        <f>Table134[[#This Row],[Vsen2]]/179.2</f>
        <v>1.4453125</v>
      </c>
      <c r="AC62" s="1">
        <f>Table134[[#This Row],[Vsen4]]/207</f>
        <v>1.2367149758454106</v>
      </c>
      <c r="AD62" s="1">
        <v>156</v>
      </c>
      <c r="AE62" s="1">
        <v>3.43</v>
      </c>
      <c r="AF62" s="1">
        <f>Table134[[#This Row],[Vr]]^2/Table134[[#This Row],[RL]]</f>
        <v>7.3391025641025643E-3</v>
      </c>
      <c r="AG62" s="1">
        <f>Table134[[#This Row],[Vs]]*SQRT(2)/PI()*(Table134[[#This Row],[IT2]]+Table134[[#This Row],[IT4]])-Table134[[#This Row],[IT2]]^2*0.1792-Table134[[#This Row],[IT4]]^2*0.207</f>
        <v>3.4502293898418346</v>
      </c>
      <c r="AH62" s="1">
        <f>Table134[[#This Row],[Pr]]/Table134[[#This Row],[Pt]]*100</f>
        <v>0.21271346727583826</v>
      </c>
      <c r="AJ62" s="1">
        <v>30</v>
      </c>
      <c r="AK62" s="1">
        <v>90</v>
      </c>
      <c r="AL62" s="1">
        <v>226</v>
      </c>
      <c r="AM62" s="1">
        <v>293</v>
      </c>
      <c r="AN62" s="1">
        <v>5.89</v>
      </c>
      <c r="AO62" s="1">
        <f>Table1345[[#This Row],[Vsen2]]/179.2</f>
        <v>1.2611607142857144</v>
      </c>
      <c r="AP62" s="1">
        <f>Table1345[[#This Row],[Vsen4]]/207</f>
        <v>1.4154589371980677</v>
      </c>
      <c r="AQ62" s="1">
        <v>156</v>
      </c>
      <c r="AR62" s="1">
        <v>3.38</v>
      </c>
      <c r="AS62" s="1">
        <f>Table1345[[#This Row],[Vr]]^2/Table1345[[#This Row],[RL]]</f>
        <v>0.22238525641025639</v>
      </c>
      <c r="AT62" s="1">
        <f>Table1345[[#This Row],[Vs]]*SQRT(2)/PI()*(Table1345[[#This Row],[IT2]]+Table1345[[#This Row],[IT4]])-Table1345[[#This Row],[IT2]]^2*0.1792-Table1345[[#This Row],[IT4]]^2*0.207</f>
        <v>3.3728175519705319</v>
      </c>
      <c r="AU62" s="1">
        <f>Table1345[[#This Row],[Pr]]/Table1345[[#This Row],[Pt]]*100</f>
        <v>6.593456449499624</v>
      </c>
    </row>
    <row r="63" spans="1:47" x14ac:dyDescent="0.3">
      <c r="A63" s="1">
        <v>36</v>
      </c>
      <c r="B63" s="1">
        <v>0</v>
      </c>
      <c r="C63" s="1">
        <v>310</v>
      </c>
      <c r="D63" s="1">
        <v>1.6</v>
      </c>
      <c r="E63" s="1">
        <f>Table1[[#This Row],[Vsen]]/207</f>
        <v>1.4975845410628019</v>
      </c>
      <c r="F63" s="1">
        <v>147</v>
      </c>
      <c r="G63" s="1">
        <v>3.52</v>
      </c>
      <c r="H63" s="1">
        <f>Table1[[#This Row],[VR]]^2/Table1[[#This Row],[RL]]</f>
        <v>1.7414965986394561E-2</v>
      </c>
      <c r="I63" s="1">
        <f>Table1[[#This Row],[It]]*Table1[[#This Row],[Vs]]/PI()*SQRT(2)-Table1[[#This Row],[It]]^2*0.207</f>
        <v>1.9087564352430781</v>
      </c>
      <c r="J63" s="1">
        <f>Table1[[#This Row],[Pr]]/Table1[[#This Row],[Pt]]*100</f>
        <v>0.9123723522208731</v>
      </c>
      <c r="L63" s="1">
        <v>36</v>
      </c>
      <c r="M63" s="1">
        <v>0</v>
      </c>
      <c r="N63" s="1">
        <v>242</v>
      </c>
      <c r="O63" s="1">
        <v>4.5</v>
      </c>
      <c r="P63" s="1">
        <f>Table13[[#This Row],[Vsen]]/179.2</f>
        <v>1.3504464285714286</v>
      </c>
      <c r="Q63" s="1">
        <v>137</v>
      </c>
      <c r="R63" s="1">
        <v>3.51</v>
      </c>
      <c r="S63" s="1">
        <f>Table13[[#This Row],[Vr]]^2/Table13[[#This Row],[RL]]</f>
        <v>0.1478102189781022</v>
      </c>
      <c r="T63" s="1">
        <f>Table13[[#This Row],[It]]*Table13[[#This Row],[Vs]]/PI()*SQRT(2)-Table13[[#This Row],[It]]^2*0.1792</f>
        <v>1.80697177809757</v>
      </c>
      <c r="U63" s="1">
        <f>Table13[[#This Row],[Pr]]/Table13[[#This Row],[Pt]]*100</f>
        <v>8.1799959894072565</v>
      </c>
      <c r="W63" s="1">
        <v>36</v>
      </c>
      <c r="X63" s="1">
        <v>0</v>
      </c>
      <c r="Y63" s="1">
        <v>212</v>
      </c>
      <c r="Z63" s="1">
        <v>267</v>
      </c>
      <c r="AA63" s="1">
        <v>6.14</v>
      </c>
      <c r="AB63" s="1">
        <f>Table134[[#This Row],[Vsen2]]/179.2</f>
        <v>1.1830357142857144</v>
      </c>
      <c r="AC63" s="1">
        <f>Table134[[#This Row],[Vsen4]]/207</f>
        <v>1.2898550724637681</v>
      </c>
      <c r="AD63" s="1">
        <v>156</v>
      </c>
      <c r="AE63" s="1">
        <v>3.4</v>
      </c>
      <c r="AF63" s="1">
        <f>Table134[[#This Row],[Vr]]^2/Table134[[#This Row],[RL]]</f>
        <v>0.24166410256410253</v>
      </c>
      <c r="AG63" s="1">
        <f>Table134[[#This Row],[Vs]]*SQRT(2)/PI()*(Table134[[#This Row],[IT2]]+Table134[[#This Row],[IT4]])-Table134[[#This Row],[IT2]]^2*0.1792-Table134[[#This Row],[IT4]]^2*0.207</f>
        <v>3.1896577939783444</v>
      </c>
      <c r="AH63" s="1">
        <f>Table134[[#This Row],[Pr]]/Table134[[#This Row],[Pt]]*100</f>
        <v>7.5764899614100507</v>
      </c>
      <c r="AJ63" s="1">
        <v>36</v>
      </c>
      <c r="AK63" s="1">
        <v>0</v>
      </c>
      <c r="AL63" s="1">
        <v>240</v>
      </c>
      <c r="AM63" s="1">
        <v>315</v>
      </c>
      <c r="AN63" s="1">
        <v>3.1</v>
      </c>
      <c r="AO63" s="1">
        <f>Table1345[[#This Row],[Vsen2]]/179.2</f>
        <v>1.3392857142857144</v>
      </c>
      <c r="AP63" s="1">
        <f>Table1345[[#This Row],[Vsen4]]/207</f>
        <v>1.5217391304347827</v>
      </c>
      <c r="AQ63" s="1">
        <v>156</v>
      </c>
      <c r="AR63" s="1">
        <v>3.36</v>
      </c>
      <c r="AS63" s="1">
        <f>Table1345[[#This Row],[Vr]]^2/Table1345[[#This Row],[RL]]</f>
        <v>6.1602564102564109E-2</v>
      </c>
      <c r="AT63" s="1">
        <f>Table1345[[#This Row],[Vs]]*SQRT(2)/PI()*(Table1345[[#This Row],[IT2]]+Table1345[[#This Row],[IT4]])-Table1345[[#This Row],[IT2]]^2*0.1792-Table1345[[#This Row],[IT4]]^2*0.207</f>
        <v>3.526613548187433</v>
      </c>
      <c r="AU63" s="1">
        <f>Table1345[[#This Row],[Pr]]/Table1345[[#This Row],[Pt]]*100</f>
        <v>1.7467908876555489</v>
      </c>
    </row>
    <row r="64" spans="1:47" x14ac:dyDescent="0.3">
      <c r="A64" s="1">
        <v>36</v>
      </c>
      <c r="B64" s="1">
        <v>10</v>
      </c>
      <c r="C64" s="1">
        <v>309</v>
      </c>
      <c r="D64" s="1">
        <v>1.79</v>
      </c>
      <c r="E64" s="1">
        <f>Table1[[#This Row],[Vsen]]/207</f>
        <v>1.4927536231884058</v>
      </c>
      <c r="F64" s="1">
        <v>147</v>
      </c>
      <c r="G64" s="1">
        <v>3.52</v>
      </c>
      <c r="H64" s="1">
        <f>Table1[[#This Row],[VR]]^2/Table1[[#This Row],[RL]]</f>
        <v>2.179659863945578E-2</v>
      </c>
      <c r="I64" s="1">
        <f>Table1[[#This Row],[It]]*Table1[[#This Row],[Vs]]/PI()*SQRT(2)-Table1[[#This Row],[It]]^2*0.207</f>
        <v>1.9040919100429017</v>
      </c>
      <c r="J64" s="1">
        <f>Table1[[#This Row],[Pr]]/Table1[[#This Row],[Pt]]*100</f>
        <v>1.1447240820935305</v>
      </c>
      <c r="L64" s="1">
        <v>36</v>
      </c>
      <c r="M64" s="1">
        <v>10</v>
      </c>
      <c r="N64" s="1">
        <v>243</v>
      </c>
      <c r="O64" s="1">
        <v>4.38</v>
      </c>
      <c r="P64" s="1">
        <f>Table13[[#This Row],[Vsen]]/179.2</f>
        <v>1.3560267857142858</v>
      </c>
      <c r="Q64" s="1">
        <v>137</v>
      </c>
      <c r="R64" s="1">
        <v>3.51</v>
      </c>
      <c r="S64" s="1">
        <f>Table13[[#This Row],[Vr]]^2/Table13[[#This Row],[RL]]</f>
        <v>0.14003211678832117</v>
      </c>
      <c r="T64" s="1">
        <f>Table13[[#This Row],[It]]*Table13[[#This Row],[Vs]]/PI()*SQRT(2)-Table13[[#This Row],[It]]^2*0.1792</f>
        <v>1.8130825768411847</v>
      </c>
      <c r="U64" s="1">
        <f>Table13[[#This Row],[Pr]]/Table13[[#This Row],[Pt]]*100</f>
        <v>7.7234274145576958</v>
      </c>
      <c r="W64" s="1">
        <v>36</v>
      </c>
      <c r="X64" s="1">
        <v>10</v>
      </c>
      <c r="Y64" s="1">
        <v>212</v>
      </c>
      <c r="Z64" s="1">
        <v>265</v>
      </c>
      <c r="AA64" s="1">
        <v>6.19</v>
      </c>
      <c r="AB64" s="1">
        <f>Table134[[#This Row],[Vsen2]]/179.2</f>
        <v>1.1830357142857144</v>
      </c>
      <c r="AC64" s="1">
        <f>Table134[[#This Row],[Vsen4]]/207</f>
        <v>1.2801932367149758</v>
      </c>
      <c r="AD64" s="1">
        <v>156</v>
      </c>
      <c r="AE64" s="1">
        <v>3.4</v>
      </c>
      <c r="AF64" s="1">
        <f>Table134[[#This Row],[Vr]]^2/Table134[[#This Row],[RL]]</f>
        <v>0.24561602564102566</v>
      </c>
      <c r="AG64" s="1">
        <f>Table134[[#This Row],[Vs]]*SQRT(2)/PI()*(Table134[[#This Row],[IT2]]+Table134[[#This Row],[IT4]])-Table134[[#This Row],[IT2]]^2*0.1792-Table134[[#This Row],[IT4]]^2*0.207</f>
        <v>3.1800100863699665</v>
      </c>
      <c r="AH64" s="1">
        <f>Table134[[#This Row],[Pr]]/Table134[[#This Row],[Pt]]*100</f>
        <v>7.7237498929256656</v>
      </c>
      <c r="AJ64" s="1">
        <v>36</v>
      </c>
      <c r="AK64" s="1">
        <v>10</v>
      </c>
      <c r="AL64" s="1">
        <v>242</v>
      </c>
      <c r="AM64" s="1">
        <v>316</v>
      </c>
      <c r="AN64" s="1">
        <v>2.75</v>
      </c>
      <c r="AO64" s="1">
        <f>Table1345[[#This Row],[Vsen2]]/179.2</f>
        <v>1.3504464285714286</v>
      </c>
      <c r="AP64" s="1">
        <f>Table1345[[#This Row],[Vsen4]]/207</f>
        <v>1.5265700483091786</v>
      </c>
      <c r="AQ64" s="1">
        <v>156</v>
      </c>
      <c r="AR64" s="1">
        <v>3.36</v>
      </c>
      <c r="AS64" s="1">
        <f>Table1345[[#This Row],[Vr]]^2/Table1345[[#This Row],[RL]]</f>
        <v>4.8477564102564104E-2</v>
      </c>
      <c r="AT64" s="1">
        <f>Table1345[[#This Row],[Vs]]*SQRT(2)/PI()*(Table1345[[#This Row],[IT2]]+Table1345[[#This Row],[IT4]])-Table1345[[#This Row],[IT2]]^2*0.1792-Table1345[[#This Row],[IT4]]^2*0.207</f>
        <v>3.5423736206806007</v>
      </c>
      <c r="AU64" s="1">
        <f>Table1345[[#This Row],[Pr]]/Table1345[[#This Row],[Pt]]*100</f>
        <v>1.3685051124914951</v>
      </c>
    </row>
    <row r="65" spans="1:47" x14ac:dyDescent="0.3">
      <c r="A65" s="1">
        <v>36</v>
      </c>
      <c r="B65" s="1">
        <v>20</v>
      </c>
      <c r="C65" s="1">
        <v>307</v>
      </c>
      <c r="D65" s="1">
        <v>2.11</v>
      </c>
      <c r="E65" s="1">
        <f>Table1[[#This Row],[Vsen]]/207</f>
        <v>1.4830917874396135</v>
      </c>
      <c r="F65" s="1">
        <v>147</v>
      </c>
      <c r="G65" s="1">
        <v>3.52</v>
      </c>
      <c r="H65" s="1">
        <f>Table1[[#This Row],[VR]]^2/Table1[[#This Row],[RL]]</f>
        <v>3.0286394557823126E-2</v>
      </c>
      <c r="I65" s="1">
        <f>Table1[[#This Row],[It]]*Table1[[#This Row],[Vs]]/PI()*SQRT(2)-Table1[[#This Row],[It]]^2*0.207</f>
        <v>1.8947338741353021</v>
      </c>
      <c r="J65" s="1">
        <f>Table1[[#This Row],[Pr]]/Table1[[#This Row],[Pt]]*100</f>
        <v>1.5984511055223996</v>
      </c>
      <c r="L65" s="1">
        <v>36</v>
      </c>
      <c r="M65" s="1">
        <v>20</v>
      </c>
      <c r="N65" s="1">
        <v>248</v>
      </c>
      <c r="O65" s="1">
        <v>4</v>
      </c>
      <c r="P65" s="1">
        <f>Table13[[#This Row],[Vsen]]/179.2</f>
        <v>1.3839285714285716</v>
      </c>
      <c r="Q65" s="1">
        <v>137</v>
      </c>
      <c r="R65" s="1">
        <v>3.51</v>
      </c>
      <c r="S65" s="1">
        <f>Table13[[#This Row],[Vr]]^2/Table13[[#This Row],[RL]]</f>
        <v>0.11678832116788321</v>
      </c>
      <c r="T65" s="1">
        <f>Table13[[#This Row],[It]]*Table13[[#This Row],[Vs]]/PI()*SQRT(2)-Table13[[#This Row],[It]]^2*0.1792</f>
        <v>1.8434691598449717</v>
      </c>
      <c r="U65" s="1">
        <f>Table13[[#This Row],[Pr]]/Table13[[#This Row],[Pt]]*100</f>
        <v>6.3352468113816798</v>
      </c>
      <c r="W65" s="1">
        <v>36</v>
      </c>
      <c r="X65" s="1">
        <v>20</v>
      </c>
      <c r="Y65" s="1">
        <v>215</v>
      </c>
      <c r="Z65" s="1">
        <v>264</v>
      </c>
      <c r="AA65" s="1">
        <v>6.08</v>
      </c>
      <c r="AB65" s="1">
        <f>Table134[[#This Row],[Vsen2]]/179.2</f>
        <v>1.1997767857142858</v>
      </c>
      <c r="AC65" s="1">
        <f>Table134[[#This Row],[Vsen4]]/207</f>
        <v>1.2753623188405796</v>
      </c>
      <c r="AD65" s="1">
        <v>156</v>
      </c>
      <c r="AE65" s="1">
        <v>3.4</v>
      </c>
      <c r="AF65" s="1">
        <f>Table134[[#This Row],[Vr]]^2/Table134[[#This Row],[RL]]</f>
        <v>0.23696410256410255</v>
      </c>
      <c r="AG65" s="1">
        <f>Table134[[#This Row],[Vs]]*SQRT(2)/PI()*(Table134[[#This Row],[IT2]]+Table134[[#This Row],[IT4]])-Table134[[#This Row],[IT2]]^2*0.1792-Table134[[#This Row],[IT4]]^2*0.207</f>
        <v>3.1936461438992154</v>
      </c>
      <c r="AH65" s="1">
        <f>Table134[[#This Row],[Pr]]/Table134[[#This Row],[Pt]]*100</f>
        <v>7.4198609328329086</v>
      </c>
      <c r="AJ65" s="1">
        <v>36</v>
      </c>
      <c r="AK65" s="1">
        <v>20</v>
      </c>
      <c r="AL65" s="1">
        <v>246</v>
      </c>
      <c r="AM65" s="1">
        <v>318</v>
      </c>
      <c r="AN65" s="1">
        <v>2.17</v>
      </c>
      <c r="AO65" s="1">
        <f>Table1345[[#This Row],[Vsen2]]/179.2</f>
        <v>1.3727678571428572</v>
      </c>
      <c r="AP65" s="1">
        <f>Table1345[[#This Row],[Vsen4]]/207</f>
        <v>1.536231884057971</v>
      </c>
      <c r="AQ65" s="1">
        <v>156</v>
      </c>
      <c r="AR65" s="1">
        <v>3.36</v>
      </c>
      <c r="AS65" s="1">
        <f>Table1345[[#This Row],[Vr]]^2/Table1345[[#This Row],[RL]]</f>
        <v>3.0185256410256409E-2</v>
      </c>
      <c r="AT65" s="1">
        <f>Table1345[[#This Row],[Vs]]*SQRT(2)/PI()*(Table1345[[#This Row],[IT2]]+Table1345[[#This Row],[IT4]])-Table1345[[#This Row],[IT2]]^2*0.1792-Table1345[[#This Row],[IT4]]^2*0.207</f>
        <v>3.5737308515882624</v>
      </c>
      <c r="AU65" s="1">
        <f>Table1345[[#This Row],[Pr]]/Table1345[[#This Row],[Pt]]*100</f>
        <v>0.84464269033694206</v>
      </c>
    </row>
    <row r="66" spans="1:47" x14ac:dyDescent="0.3">
      <c r="A66" s="1">
        <v>36</v>
      </c>
      <c r="B66" s="1">
        <v>30</v>
      </c>
      <c r="C66" s="1">
        <v>306</v>
      </c>
      <c r="D66" s="1">
        <v>2.2799999999999998</v>
      </c>
      <c r="E66" s="1">
        <f>Table1[[#This Row],[Vsen]]/207</f>
        <v>1.4782608695652173</v>
      </c>
      <c r="F66" s="1">
        <v>147</v>
      </c>
      <c r="G66" s="1">
        <v>3.52</v>
      </c>
      <c r="H66" s="1">
        <f>Table1[[#This Row],[VR]]^2/Table1[[#This Row],[RL]]</f>
        <v>3.5363265306122445E-2</v>
      </c>
      <c r="I66" s="1">
        <f>Table1[[#This Row],[It]]*Table1[[#This Row],[Vs]]/PI()*SQRT(2)-Table1[[#This Row],[It]]^2*0.207</f>
        <v>1.8900403634278795</v>
      </c>
      <c r="J66" s="1">
        <f>Table1[[#This Row],[Pr]]/Table1[[#This Row],[Pt]]*100</f>
        <v>1.871032280071824</v>
      </c>
      <c r="L66" s="1">
        <v>36</v>
      </c>
      <c r="M66" s="1">
        <v>30</v>
      </c>
      <c r="N66" s="1">
        <v>252</v>
      </c>
      <c r="O66" s="1">
        <v>3.64</v>
      </c>
      <c r="P66" s="1">
        <f>Table13[[#This Row],[Vsen]]/179.2</f>
        <v>1.40625</v>
      </c>
      <c r="Q66" s="1">
        <v>137</v>
      </c>
      <c r="R66" s="1">
        <v>3.51</v>
      </c>
      <c r="S66" s="1">
        <f>Table13[[#This Row],[Vr]]^2/Table13[[#This Row],[RL]]</f>
        <v>9.6712408759124097E-2</v>
      </c>
      <c r="T66" s="1">
        <f>Table13[[#This Row],[It]]*Table13[[#This Row],[Vs]]/PI()*SQRT(2)-Table13[[#This Row],[It]]^2*0.1792</f>
        <v>1.867577533390858</v>
      </c>
      <c r="U66" s="1">
        <f>Table13[[#This Row],[Pr]]/Table13[[#This Row],[Pt]]*100</f>
        <v>5.1784949770480848</v>
      </c>
      <c r="W66" s="1">
        <v>36</v>
      </c>
      <c r="X66" s="1">
        <v>30</v>
      </c>
      <c r="Y66" s="1">
        <v>219</v>
      </c>
      <c r="Z66" s="1">
        <v>264</v>
      </c>
      <c r="AA66" s="1">
        <v>5.9</v>
      </c>
      <c r="AB66" s="1">
        <f>Table134[[#This Row],[Vsen2]]/179.2</f>
        <v>1.2220982142857144</v>
      </c>
      <c r="AC66" s="1">
        <f>Table134[[#This Row],[Vsen4]]/207</f>
        <v>1.2753623188405796</v>
      </c>
      <c r="AD66" s="1">
        <v>156</v>
      </c>
      <c r="AE66" s="1">
        <v>3.4</v>
      </c>
      <c r="AF66" s="1">
        <f>Table134[[#This Row],[Vr]]^2/Table134[[#This Row],[RL]]</f>
        <v>0.22314102564102564</v>
      </c>
      <c r="AG66" s="1">
        <f>Table134[[#This Row],[Vs]]*SQRT(2)/PI()*(Table134[[#This Row],[IT2]]+Table134[[#This Row],[IT4]])-Table134[[#This Row],[IT2]]^2*0.1792-Table134[[#This Row],[IT4]]^2*0.207</f>
        <v>3.2181224326819624</v>
      </c>
      <c r="AH66" s="1">
        <f>Table134[[#This Row],[Pr]]/Table134[[#This Row],[Pt]]*100</f>
        <v>6.9338886356496179</v>
      </c>
      <c r="AJ66" s="1">
        <v>36</v>
      </c>
      <c r="AK66" s="1">
        <v>30</v>
      </c>
      <c r="AL66" s="1">
        <v>248</v>
      </c>
      <c r="AM66" s="1">
        <v>319</v>
      </c>
      <c r="AN66" s="1">
        <v>1.46</v>
      </c>
      <c r="AO66" s="1">
        <f>Table1345[[#This Row],[Vsen2]]/179.2</f>
        <v>1.3839285714285716</v>
      </c>
      <c r="AP66" s="1">
        <f>Table1345[[#This Row],[Vsen4]]/207</f>
        <v>1.5410628019323671</v>
      </c>
      <c r="AQ66" s="1">
        <v>156</v>
      </c>
      <c r="AR66" s="1">
        <v>3.36</v>
      </c>
      <c r="AS66" s="1">
        <f>Table1345[[#This Row],[Vr]]^2/Table1345[[#This Row],[RL]]</f>
        <v>1.3664102564102562E-2</v>
      </c>
      <c r="AT66" s="1">
        <f>Table1345[[#This Row],[Vs]]*SQRT(2)/PI()*(Table1345[[#This Row],[IT2]]+Table1345[[#This Row],[IT4]])-Table1345[[#This Row],[IT2]]^2*0.1792-Table1345[[#This Row],[IT4]]^2*0.207</f>
        <v>3.589328010002756</v>
      </c>
      <c r="AU66" s="1">
        <f>Table1345[[#This Row],[Pr]]/Table1345[[#This Row],[Pt]]*100</f>
        <v>0.38068692875165988</v>
      </c>
    </row>
    <row r="67" spans="1:47" x14ac:dyDescent="0.3">
      <c r="A67" s="1">
        <v>36</v>
      </c>
      <c r="B67" s="1">
        <v>40</v>
      </c>
      <c r="C67" s="1">
        <v>305</v>
      </c>
      <c r="D67" s="1">
        <v>2.44</v>
      </c>
      <c r="E67" s="1">
        <f>Table1[[#This Row],[Vsen]]/207</f>
        <v>1.4734299516908214</v>
      </c>
      <c r="F67" s="1">
        <v>147</v>
      </c>
      <c r="G67" s="1">
        <v>3.52</v>
      </c>
      <c r="H67" s="1">
        <f>Table1[[#This Row],[VR]]^2/Table1[[#This Row],[RL]]</f>
        <v>4.050068027210884E-2</v>
      </c>
      <c r="I67" s="1">
        <f>Table1[[#This Row],[It]]*Table1[[#This Row],[Vs]]/PI()*SQRT(2)-Table1[[#This Row],[It]]^2*0.207</f>
        <v>1.8853371908847087</v>
      </c>
      <c r="J67" s="1">
        <f>Table1[[#This Row],[Pr]]/Table1[[#This Row],[Pt]]*100</f>
        <v>2.1481929316369976</v>
      </c>
      <c r="L67" s="1">
        <v>36</v>
      </c>
      <c r="M67" s="1">
        <v>40</v>
      </c>
      <c r="N67" s="1">
        <v>257</v>
      </c>
      <c r="O67" s="1">
        <v>3.06</v>
      </c>
      <c r="P67" s="1">
        <f>Table13[[#This Row],[Vsen]]/179.2</f>
        <v>1.4341517857142858</v>
      </c>
      <c r="Q67" s="1">
        <v>137</v>
      </c>
      <c r="R67" s="1">
        <v>3.51</v>
      </c>
      <c r="S67" s="1">
        <f>Table13[[#This Row],[Vr]]^2/Table13[[#This Row],[RL]]</f>
        <v>6.8347445255474454E-2</v>
      </c>
      <c r="T67" s="1">
        <f>Table13[[#This Row],[It]]*Table13[[#This Row],[Vs]]/PI()*SQRT(2)-Table13[[#This Row],[It]]^2*0.1792</f>
        <v>1.8974618842517876</v>
      </c>
      <c r="U67" s="1">
        <f>Table13[[#This Row],[Pr]]/Table13[[#This Row],[Pt]]*100</f>
        <v>3.6020457550548057</v>
      </c>
      <c r="W67" s="1">
        <v>36</v>
      </c>
      <c r="X67" s="1">
        <v>40</v>
      </c>
      <c r="Y67" s="1">
        <v>225</v>
      </c>
      <c r="Z67" s="1">
        <v>265</v>
      </c>
      <c r="AA67" s="1">
        <v>5.33</v>
      </c>
      <c r="AB67" s="1">
        <f>Table134[[#This Row],[Vsen2]]/179.2</f>
        <v>1.2555803571428572</v>
      </c>
      <c r="AC67" s="1">
        <f>Table134[[#This Row],[Vsen4]]/207</f>
        <v>1.2801932367149758</v>
      </c>
      <c r="AD67" s="1">
        <v>156</v>
      </c>
      <c r="AE67" s="1">
        <v>3.4</v>
      </c>
      <c r="AF67" s="1">
        <f>Table134[[#This Row],[Vr]]^2/Table134[[#This Row],[RL]]</f>
        <v>0.18210833333333332</v>
      </c>
      <c r="AG67" s="1">
        <f>Table134[[#This Row],[Vs]]*SQRT(2)/PI()*(Table134[[#This Row],[IT2]]+Table134[[#This Row],[IT4]])-Table134[[#This Row],[IT2]]^2*0.1792-Table134[[#This Row],[IT4]]^2*0.207</f>
        <v>3.2593403909853236</v>
      </c>
      <c r="AH67" s="1">
        <f>Table134[[#This Row],[Pr]]/Table134[[#This Row],[Pt]]*100</f>
        <v>5.5872756904129481</v>
      </c>
      <c r="AJ67" s="1">
        <v>36</v>
      </c>
      <c r="AK67" s="1">
        <v>40</v>
      </c>
      <c r="AL67" s="1">
        <v>251</v>
      </c>
      <c r="AM67" s="1">
        <v>320</v>
      </c>
      <c r="AN67" s="1">
        <v>0.57099999999999995</v>
      </c>
      <c r="AO67" s="1">
        <f>Table1345[[#This Row],[Vsen2]]/179.2</f>
        <v>1.400669642857143</v>
      </c>
      <c r="AP67" s="1">
        <f>Table1345[[#This Row],[Vsen4]]/207</f>
        <v>1.5458937198067633</v>
      </c>
      <c r="AQ67" s="1">
        <v>156</v>
      </c>
      <c r="AR67" s="1">
        <v>3.36</v>
      </c>
      <c r="AS67" s="1">
        <f>Table1345[[#This Row],[Vr]]^2/Table1345[[#This Row],[RL]]</f>
        <v>2.0900064102564102E-3</v>
      </c>
      <c r="AT67" s="1">
        <f>Table1345[[#This Row],[Vs]]*SQRT(2)/PI()*(Table1345[[#This Row],[IT2]]+Table1345[[#This Row],[IT4]])-Table1345[[#This Row],[IT2]]^2*0.1792-Table1345[[#This Row],[IT4]]^2*0.207</f>
        <v>3.6105155702597593</v>
      </c>
      <c r="AU67" s="1">
        <f>Table1345[[#This Row],[Pr]]/Table1345[[#This Row],[Pt]]*100</f>
        <v>5.7886647199974377E-2</v>
      </c>
    </row>
    <row r="68" spans="1:47" x14ac:dyDescent="0.3">
      <c r="A68" s="1">
        <v>36</v>
      </c>
      <c r="B68" s="1">
        <v>50</v>
      </c>
      <c r="C68" s="1">
        <v>300</v>
      </c>
      <c r="D68" s="1">
        <v>2.6</v>
      </c>
      <c r="E68" s="1">
        <f>Table1[[#This Row],[Vsen]]/207</f>
        <v>1.4492753623188406</v>
      </c>
      <c r="F68" s="1">
        <v>147</v>
      </c>
      <c r="G68" s="1">
        <v>3.52</v>
      </c>
      <c r="H68" s="1">
        <f>Table1[[#This Row],[VR]]^2/Table1[[#This Row],[RL]]</f>
        <v>4.5986394557823135E-2</v>
      </c>
      <c r="I68" s="1">
        <f>Table1[[#This Row],[It]]*Table1[[#This Row],[Vs]]/PI()*SQRT(2)-Table1[[#This Row],[It]]^2*0.207</f>
        <v>1.861676400632619</v>
      </c>
      <c r="J68" s="1">
        <f>Table1[[#This Row],[Pr]]/Table1[[#This Row],[Pt]]*100</f>
        <v>2.4701604716156056</v>
      </c>
      <c r="L68" s="1">
        <v>36</v>
      </c>
      <c r="M68" s="1">
        <v>50</v>
      </c>
      <c r="N68" s="1">
        <v>263</v>
      </c>
      <c r="O68" s="1">
        <v>1.98</v>
      </c>
      <c r="P68" s="1">
        <f>Table13[[#This Row],[Vsen]]/179.2</f>
        <v>1.4676339285714286</v>
      </c>
      <c r="Q68" s="1">
        <v>137</v>
      </c>
      <c r="R68" s="1">
        <v>3.51</v>
      </c>
      <c r="S68" s="1">
        <f>Table13[[#This Row],[Vr]]^2/Table13[[#This Row],[RL]]</f>
        <v>2.8616058394160582E-2</v>
      </c>
      <c r="T68" s="1">
        <f>Table13[[#This Row],[It]]*Table13[[#This Row],[Vs]]/PI()*SQRT(2)-Table13[[#This Row],[It]]^2*0.1792</f>
        <v>1.932954801713475</v>
      </c>
      <c r="U68" s="1">
        <f>Table13[[#This Row],[Pr]]/Table13[[#This Row],[Pt]]*100</f>
        <v>1.4804308082524107</v>
      </c>
      <c r="W68" s="1">
        <v>36</v>
      </c>
      <c r="X68" s="1">
        <v>50</v>
      </c>
      <c r="Y68" s="1">
        <v>231</v>
      </c>
      <c r="Z68" s="1">
        <v>267</v>
      </c>
      <c r="AA68" s="1">
        <v>4.62</v>
      </c>
      <c r="AB68" s="1">
        <f>Table134[[#This Row],[Vsen2]]/179.2</f>
        <v>1.2890625</v>
      </c>
      <c r="AC68" s="1">
        <f>Table134[[#This Row],[Vsen4]]/207</f>
        <v>1.2898550724637681</v>
      </c>
      <c r="AD68" s="1">
        <v>156</v>
      </c>
      <c r="AE68" s="1">
        <v>3.4</v>
      </c>
      <c r="AF68" s="1">
        <f>Table134[[#This Row],[Vr]]^2/Table134[[#This Row],[RL]]</f>
        <v>0.13682307692307694</v>
      </c>
      <c r="AG68" s="1">
        <f>Table134[[#This Row],[Vs]]*SQRT(2)/PI()*(Table134[[#This Row],[IT2]]+Table134[[#This Row],[IT4]])-Table134[[#This Row],[IT2]]^2*0.1792-Table134[[#This Row],[IT4]]^2*0.207</f>
        <v>3.3049659246249652</v>
      </c>
      <c r="AH68" s="1">
        <f>Table134[[#This Row],[Pr]]/Table134[[#This Row],[Pt]]*100</f>
        <v>4.1399239823812435</v>
      </c>
      <c r="AJ68" s="1">
        <v>36</v>
      </c>
      <c r="AK68" s="1">
        <v>50</v>
      </c>
      <c r="AL68" s="1">
        <v>252</v>
      </c>
      <c r="AM68" s="1">
        <v>320</v>
      </c>
      <c r="AN68" s="1">
        <v>0.71699999999999997</v>
      </c>
      <c r="AO68" s="1">
        <f>Table1345[[#This Row],[Vsen2]]/179.2</f>
        <v>1.40625</v>
      </c>
      <c r="AP68" s="1">
        <f>Table1345[[#This Row],[Vsen4]]/207</f>
        <v>1.5458937198067633</v>
      </c>
      <c r="AQ68" s="1">
        <v>156</v>
      </c>
      <c r="AR68" s="1">
        <v>3.36</v>
      </c>
      <c r="AS68" s="1">
        <f>Table1345[[#This Row],[Vr]]^2/Table1345[[#This Row],[RL]]</f>
        <v>3.295442307692307E-3</v>
      </c>
      <c r="AT68" s="1">
        <f>Table1345[[#This Row],[Vs]]*SQRT(2)/PI()*(Table1345[[#This Row],[IT2]]+Table1345[[#This Row],[IT4]])-Table1345[[#This Row],[IT2]]^2*0.1792-Table1345[[#This Row],[IT4]]^2*0.207</f>
        <v>3.6161491160808743</v>
      </c>
      <c r="AU68" s="1">
        <f>Table1345[[#This Row],[Pr]]/Table1345[[#This Row],[Pt]]*100</f>
        <v>9.1131261513459266E-2</v>
      </c>
    </row>
    <row r="69" spans="1:47" x14ac:dyDescent="0.3">
      <c r="A69" s="1">
        <v>36</v>
      </c>
      <c r="B69" s="1">
        <v>60</v>
      </c>
      <c r="C69" s="1">
        <v>303</v>
      </c>
      <c r="D69" s="1">
        <v>2.69</v>
      </c>
      <c r="E69" s="1">
        <f>Table1[[#This Row],[Vsen]]/207</f>
        <v>1.463768115942029</v>
      </c>
      <c r="F69" s="1">
        <v>147</v>
      </c>
      <c r="G69" s="1">
        <v>3.52</v>
      </c>
      <c r="H69" s="1">
        <f>Table1[[#This Row],[VR]]^2/Table1[[#This Row],[RL]]</f>
        <v>4.9225170068027208E-2</v>
      </c>
      <c r="I69" s="1">
        <f>Table1[[#This Row],[It]]*Table1[[#This Row],[Vs]]/PI()*SQRT(2)-Table1[[#This Row],[It]]^2*0.207</f>
        <v>1.875901860291119</v>
      </c>
      <c r="J69" s="1">
        <f>Table1[[#This Row],[Pr]]/Table1[[#This Row],[Pt]]*100</f>
        <v>2.6240802416171176</v>
      </c>
      <c r="L69" s="1">
        <v>36</v>
      </c>
      <c r="M69" s="1">
        <v>60</v>
      </c>
      <c r="N69" s="1">
        <v>266</v>
      </c>
      <c r="O69" s="1">
        <v>0.84199999999999997</v>
      </c>
      <c r="P69" s="1">
        <f>Table13[[#This Row],[Vsen]]/179.2</f>
        <v>1.484375</v>
      </c>
      <c r="Q69" s="1">
        <v>137</v>
      </c>
      <c r="R69" s="1">
        <v>3.51</v>
      </c>
      <c r="S69" s="1">
        <f>Table13[[#This Row],[Vr]]^2/Table13[[#This Row],[RL]]</f>
        <v>5.174919708029197E-3</v>
      </c>
      <c r="T69" s="1">
        <f>Table13[[#This Row],[It]]*Table13[[#This Row],[Vs]]/PI()*SQRT(2)-Table13[[#This Row],[It]]^2*0.1792</f>
        <v>1.9505505908014615</v>
      </c>
      <c r="U69" s="1">
        <f>Table13[[#This Row],[Pr]]/Table13[[#This Row],[Pt]]*100</f>
        <v>0.26530558768551982</v>
      </c>
      <c r="W69" s="1">
        <v>36</v>
      </c>
      <c r="X69" s="1">
        <v>60</v>
      </c>
      <c r="Y69" s="1">
        <v>237</v>
      </c>
      <c r="Z69" s="1">
        <v>270</v>
      </c>
      <c r="AA69" s="1">
        <v>3.32</v>
      </c>
      <c r="AB69" s="1">
        <f>Table134[[#This Row],[Vsen2]]/179.2</f>
        <v>1.322544642857143</v>
      </c>
      <c r="AC69" s="1">
        <f>Table134[[#This Row],[Vsen4]]/207</f>
        <v>1.3043478260869565</v>
      </c>
      <c r="AD69" s="1">
        <v>156</v>
      </c>
      <c r="AE69" s="1">
        <v>3.4</v>
      </c>
      <c r="AF69" s="1">
        <f>Table134[[#This Row],[Vr]]^2/Table134[[#This Row],[RL]]</f>
        <v>7.0656410256410257E-2</v>
      </c>
      <c r="AG69" s="1">
        <f>Table134[[#This Row],[Vs]]*SQRT(2)/PI()*(Table134[[#This Row],[IT2]]+Table134[[#This Row],[IT4]])-Table134[[#This Row],[IT2]]^2*0.1792-Table134[[#This Row],[IT4]]^2*0.207</f>
        <v>3.354941062586394</v>
      </c>
      <c r="AH69" s="1">
        <f>Table134[[#This Row],[Pr]]/Table134[[#This Row],[Pt]]*100</f>
        <v>2.1060402832215406</v>
      </c>
      <c r="AJ69" s="1">
        <v>36</v>
      </c>
      <c r="AK69" s="1">
        <v>60</v>
      </c>
      <c r="AL69" s="1">
        <v>251</v>
      </c>
      <c r="AM69" s="1">
        <v>317</v>
      </c>
      <c r="AN69" s="1">
        <v>1.94</v>
      </c>
      <c r="AO69" s="1">
        <f>Table1345[[#This Row],[Vsen2]]/179.2</f>
        <v>1.400669642857143</v>
      </c>
      <c r="AP69" s="1">
        <f>Table1345[[#This Row],[Vsen4]]/207</f>
        <v>1.5314009661835748</v>
      </c>
      <c r="AQ69" s="1">
        <v>156</v>
      </c>
      <c r="AR69" s="1">
        <v>3.36</v>
      </c>
      <c r="AS69" s="1">
        <f>Table1345[[#This Row],[Vr]]^2/Table1345[[#This Row],[RL]]</f>
        <v>2.4125641025641024E-2</v>
      </c>
      <c r="AT69" s="1">
        <f>Table1345[[#This Row],[Vs]]*SQRT(2)/PI()*(Table1345[[#This Row],[IT2]]+Table1345[[#This Row],[IT4]])-Table1345[[#This Row],[IT2]]^2*0.1792-Table1345[[#This Row],[IT4]]^2*0.207</f>
        <v>3.5978267092286877</v>
      </c>
      <c r="AU69" s="1">
        <f>Table1345[[#This Row],[Pr]]/Table1345[[#This Row],[Pt]]*100</f>
        <v>0.67056150769454781</v>
      </c>
    </row>
    <row r="70" spans="1:47" x14ac:dyDescent="0.3">
      <c r="A70" s="1">
        <v>36</v>
      </c>
      <c r="B70" s="1">
        <v>70</v>
      </c>
      <c r="C70" s="1">
        <v>302</v>
      </c>
      <c r="D70" s="1">
        <v>2.74</v>
      </c>
      <c r="E70" s="1">
        <f>Table1[[#This Row],[Vsen]]/207</f>
        <v>1.4589371980676329</v>
      </c>
      <c r="F70" s="1">
        <v>147</v>
      </c>
      <c r="G70" s="1">
        <v>3.52</v>
      </c>
      <c r="H70" s="1">
        <f>Table1[[#This Row],[VR]]^2/Table1[[#This Row],[RL]]</f>
        <v>5.1072108843537418E-2</v>
      </c>
      <c r="I70" s="1">
        <f>Table1[[#This Row],[It]]*Table1[[#This Row],[Vs]]/PI()*SQRT(2)-Table1[[#This Row],[It]]^2*0.207</f>
        <v>1.8711697022407006</v>
      </c>
      <c r="J70" s="1">
        <f>Table1[[#This Row],[Pr]]/Table1[[#This Row],[Pt]]*100</f>
        <v>2.7294215368268979</v>
      </c>
      <c r="L70" s="1">
        <v>36</v>
      </c>
      <c r="M70" s="1">
        <v>70</v>
      </c>
      <c r="N70" s="1">
        <v>267</v>
      </c>
      <c r="O70" s="1">
        <v>0.52700000000000002</v>
      </c>
      <c r="P70" s="1">
        <f>Table13[[#This Row],[Vsen]]/179.2</f>
        <v>1.4899553571428572</v>
      </c>
      <c r="Q70" s="1">
        <v>137</v>
      </c>
      <c r="R70" s="1">
        <v>3.51</v>
      </c>
      <c r="S70" s="1">
        <f>Table13[[#This Row],[Vr]]^2/Table13[[#This Row],[RL]]</f>
        <v>2.0272189781021899E-3</v>
      </c>
      <c r="T70" s="1">
        <f>Table13[[#This Row],[It]]*Table13[[#This Row],[Vs]]/PI()*SQRT(2)-Table13[[#This Row],[It]]^2*0.1792</f>
        <v>1.9563935324022184</v>
      </c>
      <c r="U70" s="1">
        <f>Table13[[#This Row],[Pr]]/Table13[[#This Row],[Pt]]*100</f>
        <v>0.10362020444899991</v>
      </c>
      <c r="W70" s="1">
        <v>36</v>
      </c>
      <c r="X70" s="1">
        <v>70</v>
      </c>
      <c r="Y70" s="1">
        <v>240</v>
      </c>
      <c r="Z70" s="1">
        <v>271</v>
      </c>
      <c r="AA70" s="1">
        <v>2.12</v>
      </c>
      <c r="AB70" s="1">
        <f>Table134[[#This Row],[Vsen2]]/179.2</f>
        <v>1.3392857142857144</v>
      </c>
      <c r="AC70" s="1">
        <f>Table134[[#This Row],[Vsen4]]/207</f>
        <v>1.3091787439613527</v>
      </c>
      <c r="AD70" s="1">
        <v>156</v>
      </c>
      <c r="AE70" s="1">
        <v>3.4</v>
      </c>
      <c r="AF70" s="1">
        <f>Table134[[#This Row],[Vr]]^2/Table134[[#This Row],[RL]]</f>
        <v>2.8810256410256415E-2</v>
      </c>
      <c r="AG70" s="1">
        <f>Table134[[#This Row],[Vs]]*SQRT(2)/PI()*(Table134[[#This Row],[IT2]]+Table134[[#This Row],[IT4]])-Table134[[#This Row],[IT2]]^2*0.1792-Table134[[#This Row],[IT4]]^2*0.207</f>
        <v>3.3773587886453456</v>
      </c>
      <c r="AH70" s="1">
        <f>Table134[[#This Row],[Pr]]/Table134[[#This Row],[Pt]]*100</f>
        <v>0.85304103630080041</v>
      </c>
      <c r="AJ70" s="1">
        <v>36</v>
      </c>
      <c r="AK70" s="1">
        <v>70</v>
      </c>
      <c r="AL70" s="1">
        <v>248</v>
      </c>
      <c r="AM70" s="1">
        <v>312</v>
      </c>
      <c r="AN70" s="1">
        <v>3.14</v>
      </c>
      <c r="AO70" s="1">
        <f>Table1345[[#This Row],[Vsen2]]/179.2</f>
        <v>1.3839285714285716</v>
      </c>
      <c r="AP70" s="1">
        <f>Table1345[[#This Row],[Vsen4]]/207</f>
        <v>1.5072463768115942</v>
      </c>
      <c r="AQ70" s="1">
        <v>156</v>
      </c>
      <c r="AR70" s="1">
        <v>3.36</v>
      </c>
      <c r="AS70" s="1">
        <f>Table1345[[#This Row],[Vr]]^2/Table1345[[#This Row],[RL]]</f>
        <v>6.3202564102564099E-2</v>
      </c>
      <c r="AT70" s="1">
        <f>Table1345[[#This Row],[Vs]]*SQRT(2)/PI()*(Table1345[[#This Row],[IT2]]+Table1345[[#This Row],[IT4]])-Table1345[[#This Row],[IT2]]^2*0.1792-Table1345[[#This Row],[IT4]]^2*0.207</f>
        <v>3.5595177690461974</v>
      </c>
      <c r="AU70" s="1">
        <f>Table1345[[#This Row],[Pr]]/Table1345[[#This Row],[Pt]]*100</f>
        <v>1.7755934428022184</v>
      </c>
    </row>
    <row r="71" spans="1:47" x14ac:dyDescent="0.3">
      <c r="A71" s="1">
        <v>36</v>
      </c>
      <c r="B71" s="1">
        <v>80</v>
      </c>
      <c r="C71" s="1">
        <v>302</v>
      </c>
      <c r="D71" s="1">
        <v>2.74</v>
      </c>
      <c r="E71" s="1">
        <f>Table1[[#This Row],[Vsen]]/207</f>
        <v>1.4589371980676329</v>
      </c>
      <c r="F71" s="1">
        <v>147</v>
      </c>
      <c r="G71" s="1">
        <v>3.52</v>
      </c>
      <c r="H71" s="1">
        <f>Table1[[#This Row],[VR]]^2/Table1[[#This Row],[RL]]</f>
        <v>5.1072108843537418E-2</v>
      </c>
      <c r="I71" s="1">
        <f>Table1[[#This Row],[It]]*Table1[[#This Row],[Vs]]/PI()*SQRT(2)-Table1[[#This Row],[It]]^2*0.207</f>
        <v>1.8711697022407006</v>
      </c>
      <c r="J71" s="1">
        <f>Table1[[#This Row],[Pr]]/Table1[[#This Row],[Pt]]*100</f>
        <v>2.7294215368268979</v>
      </c>
      <c r="L71" s="1">
        <v>36</v>
      </c>
      <c r="M71" s="1">
        <v>80</v>
      </c>
      <c r="N71" s="1">
        <v>264</v>
      </c>
      <c r="O71" s="1">
        <v>1.67</v>
      </c>
      <c r="P71" s="1">
        <f>Table13[[#This Row],[Vsen]]/179.2</f>
        <v>1.4732142857142858</v>
      </c>
      <c r="Q71" s="1">
        <v>137</v>
      </c>
      <c r="R71" s="1">
        <v>3.51</v>
      </c>
      <c r="S71" s="1">
        <f>Table13[[#This Row],[Vr]]^2/Table13[[#This Row],[RL]]</f>
        <v>2.0356934306569343E-2</v>
      </c>
      <c r="T71" s="1">
        <f>Table13[[#This Row],[It]]*Table13[[#This Row],[Vs]]/PI()*SQRT(2)-Table13[[#This Row],[It]]^2*0.1792</f>
        <v>1.9388312254570894</v>
      </c>
      <c r="U71" s="1">
        <f>Table13[[#This Row],[Pr]]/Table13[[#This Row],[Pt]]*100</f>
        <v>1.049959070149084</v>
      </c>
      <c r="W71" s="1">
        <v>36</v>
      </c>
      <c r="X71" s="1">
        <v>80</v>
      </c>
      <c r="Y71" s="1">
        <v>240</v>
      </c>
      <c r="Z71" s="1">
        <v>273</v>
      </c>
      <c r="AA71" s="1">
        <v>0.68300000000000005</v>
      </c>
      <c r="AB71" s="1">
        <f>Table134[[#This Row],[Vsen2]]/179.2</f>
        <v>1.3392857142857144</v>
      </c>
      <c r="AC71" s="1">
        <f>Table134[[#This Row],[Vsen4]]/207</f>
        <v>1.318840579710145</v>
      </c>
      <c r="AD71" s="1">
        <v>156</v>
      </c>
      <c r="AE71" s="1">
        <v>3.4</v>
      </c>
      <c r="AF71" s="1">
        <f>Table134[[#This Row],[Vr]]^2/Table134[[#This Row],[RL]]</f>
        <v>2.990314102564103E-3</v>
      </c>
      <c r="AG71" s="1">
        <f>Table134[[#This Row],[Vs]]*SQRT(2)/PI()*(Table134[[#This Row],[IT2]]+Table134[[#This Row],[IT4]])-Table134[[#This Row],[IT2]]^2*0.1792-Table134[[#This Row],[IT4]]^2*0.207</f>
        <v>3.3868905542247374</v>
      </c>
      <c r="AH71" s="1">
        <f>Table134[[#This Row],[Pr]]/Table134[[#This Row],[Pt]]*100</f>
        <v>8.8290839479121849E-2</v>
      </c>
      <c r="AJ71" s="1">
        <v>36</v>
      </c>
      <c r="AK71" s="1">
        <v>80</v>
      </c>
      <c r="AL71" s="1">
        <v>242</v>
      </c>
      <c r="AM71" s="1">
        <v>308</v>
      </c>
      <c r="AN71" s="1">
        <v>4.32</v>
      </c>
      <c r="AO71" s="1">
        <f>Table1345[[#This Row],[Vsen2]]/179.2</f>
        <v>1.3504464285714286</v>
      </c>
      <c r="AP71" s="1">
        <f>Table1345[[#This Row],[Vsen4]]/207</f>
        <v>1.4879227053140096</v>
      </c>
      <c r="AQ71" s="1">
        <v>156</v>
      </c>
      <c r="AR71" s="1">
        <v>3.36</v>
      </c>
      <c r="AS71" s="1">
        <f>Table1345[[#This Row],[Vr]]^2/Table1345[[#This Row],[RL]]</f>
        <v>0.11963076923076923</v>
      </c>
      <c r="AT71" s="1">
        <f>Table1345[[#This Row],[Vs]]*SQRT(2)/PI()*(Table1345[[#This Row],[IT2]]+Table1345[[#This Row],[IT4]])-Table1345[[#This Row],[IT2]]^2*0.1792-Table1345[[#This Row],[IT4]]^2*0.207</f>
        <v>3.5080342424721387</v>
      </c>
      <c r="AU71" s="1">
        <f>Table1345[[#This Row],[Pr]]/Table1345[[#This Row],[Pt]]*100</f>
        <v>3.4101938852929927</v>
      </c>
    </row>
    <row r="72" spans="1:47" x14ac:dyDescent="0.3">
      <c r="A72" s="1">
        <v>36</v>
      </c>
      <c r="B72" s="1">
        <v>90</v>
      </c>
      <c r="C72" s="1">
        <v>303</v>
      </c>
      <c r="D72" s="1">
        <v>2.6</v>
      </c>
      <c r="E72" s="1">
        <f>Table1[[#This Row],[Vsen]]/207</f>
        <v>1.463768115942029</v>
      </c>
      <c r="F72" s="1">
        <v>147</v>
      </c>
      <c r="G72" s="1">
        <v>3.52</v>
      </c>
      <c r="H72" s="1">
        <f>Table1[[#This Row],[VR]]^2/Table1[[#This Row],[RL]]</f>
        <v>4.5986394557823135E-2</v>
      </c>
      <c r="I72" s="1">
        <f>Table1[[#This Row],[It]]*Table1[[#This Row],[Vs]]/PI()*SQRT(2)-Table1[[#This Row],[It]]^2*0.207</f>
        <v>1.875901860291119</v>
      </c>
      <c r="J72" s="1">
        <f>Table1[[#This Row],[Pr]]/Table1[[#This Row],[Pt]]*100</f>
        <v>2.4514285918287091</v>
      </c>
      <c r="L72" s="1">
        <v>36</v>
      </c>
      <c r="M72" s="1">
        <v>90</v>
      </c>
      <c r="N72" s="1">
        <v>257</v>
      </c>
      <c r="O72" s="1">
        <v>2.81</v>
      </c>
      <c r="P72" s="1">
        <f>Table13[[#This Row],[Vsen]]/179.2</f>
        <v>1.4341517857142858</v>
      </c>
      <c r="Q72" s="1">
        <v>137</v>
      </c>
      <c r="R72" s="1">
        <v>3.51</v>
      </c>
      <c r="S72" s="1">
        <f>Table13[[#This Row],[Vr]]^2/Table13[[#This Row],[RL]]</f>
        <v>5.7635766423357666E-2</v>
      </c>
      <c r="T72" s="1">
        <f>Table13[[#This Row],[It]]*Table13[[#This Row],[Vs]]/PI()*SQRT(2)-Table13[[#This Row],[It]]^2*0.1792</f>
        <v>1.8974618842517876</v>
      </c>
      <c r="U72" s="1">
        <f>Table13[[#This Row],[Pr]]/Table13[[#This Row],[Pt]]*100</f>
        <v>3.0375190617378203</v>
      </c>
      <c r="W72" s="1">
        <v>36</v>
      </c>
      <c r="X72" s="1">
        <v>90</v>
      </c>
      <c r="Y72" s="1">
        <v>238</v>
      </c>
      <c r="Z72" s="1">
        <v>275</v>
      </c>
      <c r="AA72" s="1">
        <v>0.73199999999999998</v>
      </c>
      <c r="AB72" s="1">
        <f>Table134[[#This Row],[Vsen2]]/179.2</f>
        <v>1.328125</v>
      </c>
      <c r="AC72" s="1">
        <f>Table134[[#This Row],[Vsen4]]/207</f>
        <v>1.3285024154589371</v>
      </c>
      <c r="AD72" s="1">
        <v>156</v>
      </c>
      <c r="AE72" s="1">
        <v>3.4</v>
      </c>
      <c r="AF72" s="1">
        <f>Table134[[#This Row],[Vr]]^2/Table134[[#This Row],[RL]]</f>
        <v>3.4347692307692304E-3</v>
      </c>
      <c r="AG72" s="1">
        <f>Table134[[#This Row],[Vs]]*SQRT(2)/PI()*(Table134[[#This Row],[IT2]]+Table134[[#This Row],[IT4]])-Table134[[#This Row],[IT2]]^2*0.1792-Table134[[#This Row],[IT4]]^2*0.207</f>
        <v>3.3846365994983318</v>
      </c>
      <c r="AH72" s="1">
        <f>Table134[[#This Row],[Pr]]/Table134[[#This Row],[Pt]]*100</f>
        <v>0.10148118209435925</v>
      </c>
      <c r="AJ72" s="1">
        <v>36</v>
      </c>
      <c r="AK72" s="1">
        <v>90</v>
      </c>
      <c r="AL72" s="1">
        <v>235</v>
      </c>
      <c r="AM72" s="1">
        <v>300</v>
      </c>
      <c r="AN72" s="1">
        <v>5.17</v>
      </c>
      <c r="AO72" s="1">
        <f>Table1345[[#This Row],[Vsen2]]/179.2</f>
        <v>1.3113839285714286</v>
      </c>
      <c r="AP72" s="1">
        <f>Table1345[[#This Row],[Vsen4]]/207</f>
        <v>1.4492753623188406</v>
      </c>
      <c r="AQ72" s="1">
        <v>156</v>
      </c>
      <c r="AR72" s="1">
        <v>3.36</v>
      </c>
      <c r="AS72" s="1">
        <f>Table1345[[#This Row],[Vr]]^2/Table1345[[#This Row],[RL]]</f>
        <v>0.17133910256410256</v>
      </c>
      <c r="AT72" s="1">
        <f>Table1345[[#This Row],[Vs]]*SQRT(2)/PI()*(Table1345[[#This Row],[IT2]]+Table1345[[#This Row],[IT4]])-Table1345[[#This Row],[IT2]]^2*0.1792-Table1345[[#This Row],[IT4]]^2*0.207</f>
        <v>3.4326260610279453</v>
      </c>
      <c r="AU72" s="1">
        <f>Table1345[[#This Row],[Pr]]/Table1345[[#This Row],[Pt]]*100</f>
        <v>4.9914875526171594</v>
      </c>
    </row>
    <row r="73" spans="1:47" x14ac:dyDescent="0.3">
      <c r="A73" s="1">
        <v>42</v>
      </c>
      <c r="B73" s="1">
        <v>0</v>
      </c>
      <c r="C73" s="1">
        <v>316</v>
      </c>
      <c r="D73" s="1">
        <v>0.70899999999999996</v>
      </c>
      <c r="E73" s="1">
        <f>Table1[[#This Row],[Vsen]]/207</f>
        <v>1.5265700483091786</v>
      </c>
      <c r="F73" s="1">
        <v>118</v>
      </c>
      <c r="G73" s="1">
        <v>3.51</v>
      </c>
      <c r="H73" s="1">
        <f>Table1[[#This Row],[VR]]^2/Table1[[#This Row],[RL]]</f>
        <v>4.2600084745762707E-3</v>
      </c>
      <c r="I73" s="1">
        <f>Table1[[#This Row],[It]]*Table1[[#This Row],[Vs]]/PI()*SQRT(2)-Table1[[#This Row],[It]]^2*0.207</f>
        <v>1.9296687082821635</v>
      </c>
      <c r="J73" s="1">
        <f>Table1[[#This Row],[Pr]]/Table1[[#This Row],[Pt]]*100</f>
        <v>0.22076372261685429</v>
      </c>
      <c r="L73" s="1">
        <v>42</v>
      </c>
      <c r="M73" s="1">
        <v>0</v>
      </c>
      <c r="N73" s="1">
        <v>236</v>
      </c>
      <c r="O73" s="1">
        <v>4.66</v>
      </c>
      <c r="P73" s="1">
        <f>Table13[[#This Row],[Vsen]]/179.2</f>
        <v>1.3169642857142858</v>
      </c>
      <c r="Q73" s="1">
        <v>118</v>
      </c>
      <c r="R73" s="1">
        <v>3.52</v>
      </c>
      <c r="S73" s="1">
        <f>Table13[[#This Row],[Vr]]^2/Table13[[#This Row],[RL]]</f>
        <v>0.18403050847457628</v>
      </c>
      <c r="T73" s="1">
        <f>Table13[[#This Row],[It]]*Table13[[#This Row],[Vs]]/PI()*SQRT(2)-Table13[[#This Row],[It]]^2*0.1792</f>
        <v>1.7760010328070068</v>
      </c>
      <c r="U73" s="1">
        <f>Table13[[#This Row],[Pr]]/Table13[[#This Row],[Pt]]*100</f>
        <v>10.362072153962218</v>
      </c>
      <c r="W73" s="1">
        <v>42</v>
      </c>
      <c r="X73" s="1">
        <v>0</v>
      </c>
      <c r="Y73" s="1">
        <v>207</v>
      </c>
      <c r="Z73" s="1">
        <v>278</v>
      </c>
      <c r="AA73" s="1">
        <v>5.72</v>
      </c>
      <c r="AB73" s="1">
        <f>Table134[[#This Row],[Vsen2]]/179.2</f>
        <v>1.1551339285714286</v>
      </c>
      <c r="AC73" s="1">
        <f>Table134[[#This Row],[Vsen4]]/207</f>
        <v>1.3429951690821256</v>
      </c>
      <c r="AD73" s="1">
        <v>137</v>
      </c>
      <c r="AE73" s="1">
        <v>3.38</v>
      </c>
      <c r="AF73" s="1">
        <f>Table134[[#This Row],[Vr]]^2/Table134[[#This Row],[RL]]</f>
        <v>0.23882043795620433</v>
      </c>
      <c r="AG73" s="1">
        <f>Table134[[#This Row],[Vs]]*SQRT(2)/PI()*(Table134[[#This Row],[IT2]]+Table134[[#This Row],[IT4]])-Table134[[#This Row],[IT2]]^2*0.1792-Table134[[#This Row],[IT4]]^2*0.207</f>
        <v>3.1885244129393904</v>
      </c>
      <c r="AH73" s="1">
        <f>Table134[[#This Row],[Pr]]/Table134[[#This Row],[Pt]]*100</f>
        <v>7.4899987275319004</v>
      </c>
      <c r="AJ73" s="1">
        <v>42</v>
      </c>
      <c r="AK73" s="1">
        <v>0</v>
      </c>
      <c r="AL73" s="1">
        <v>233</v>
      </c>
      <c r="AM73" s="1">
        <v>310</v>
      </c>
      <c r="AN73" s="1">
        <v>4.03</v>
      </c>
      <c r="AO73" s="1">
        <f>Table1345[[#This Row],[Vsen2]]/179.2</f>
        <v>1.3002232142857144</v>
      </c>
      <c r="AP73" s="1">
        <f>Table1345[[#This Row],[Vsen4]]/207</f>
        <v>1.4975845410628019</v>
      </c>
      <c r="AQ73" s="1">
        <v>137</v>
      </c>
      <c r="AR73" s="1">
        <v>3.38</v>
      </c>
      <c r="AS73" s="1">
        <f>Table1345[[#This Row],[Vr]]^2/Table1345[[#This Row],[RL]]</f>
        <v>0.11854671532846718</v>
      </c>
      <c r="AT73" s="1">
        <f>Table1345[[#This Row],[Vs]]*SQRT(2)/PI()*(Table1345[[#This Row],[IT2]]+Table1345[[#This Row],[IT4]])-Table1345[[#This Row],[IT2]]^2*0.1792-Table1345[[#This Row],[IT4]]^2*0.207</f>
        <v>3.4897580153648171</v>
      </c>
      <c r="AU73" s="1">
        <f>Table1345[[#This Row],[Pr]]/Table1345[[#This Row],[Pt]]*100</f>
        <v>3.3969895564828838</v>
      </c>
    </row>
    <row r="74" spans="1:47" x14ac:dyDescent="0.3">
      <c r="A74" s="1">
        <v>42</v>
      </c>
      <c r="B74" s="1">
        <v>10</v>
      </c>
      <c r="C74" s="1">
        <v>315</v>
      </c>
      <c r="D74" s="1">
        <v>0.93</v>
      </c>
      <c r="E74" s="1">
        <f>Table1[[#This Row],[Vsen]]/207</f>
        <v>1.5217391304347827</v>
      </c>
      <c r="F74" s="1">
        <v>118</v>
      </c>
      <c r="G74" s="1">
        <v>3.51</v>
      </c>
      <c r="H74" s="1">
        <f>Table1[[#This Row],[VR]]^2/Table1[[#This Row],[RL]]</f>
        <v>7.3296610169491534E-3</v>
      </c>
      <c r="I74" s="1">
        <f>Table1[[#This Row],[It]]*Table1[[#This Row],[Vs]]/PI()*SQRT(2)-Table1[[#This Row],[It]]^2*0.207</f>
        <v>1.9250839008674021</v>
      </c>
      <c r="J74" s="1">
        <f>Table1[[#This Row],[Pr]]/Table1[[#This Row],[Pt]]*100</f>
        <v>0.38074501654948978</v>
      </c>
      <c r="L74" s="1">
        <v>42</v>
      </c>
      <c r="M74" s="1">
        <v>10</v>
      </c>
      <c r="N74" s="1">
        <v>236</v>
      </c>
      <c r="O74" s="1">
        <v>4.6100000000000003</v>
      </c>
      <c r="P74" s="1">
        <f>Table13[[#This Row],[Vsen]]/179.2</f>
        <v>1.3169642857142858</v>
      </c>
      <c r="Q74" s="1">
        <v>118</v>
      </c>
      <c r="R74" s="1">
        <v>3.52</v>
      </c>
      <c r="S74" s="1">
        <f>Table13[[#This Row],[Vr]]^2/Table13[[#This Row],[RL]]</f>
        <v>0.18010254237288137</v>
      </c>
      <c r="T74" s="1">
        <f>Table13[[#This Row],[It]]*Table13[[#This Row],[Vs]]/PI()*SQRT(2)-Table13[[#This Row],[It]]^2*0.1792</f>
        <v>1.7760010328070068</v>
      </c>
      <c r="U74" s="1">
        <f>Table13[[#This Row],[Pr]]/Table13[[#This Row],[Pt]]*100</f>
        <v>10.140903020097095</v>
      </c>
      <c r="W74" s="1">
        <v>42</v>
      </c>
      <c r="X74" s="1">
        <v>10</v>
      </c>
      <c r="Y74" s="1">
        <v>207</v>
      </c>
      <c r="Z74" s="1">
        <v>277</v>
      </c>
      <c r="AA74" s="1">
        <v>5.81</v>
      </c>
      <c r="AB74" s="1">
        <f>Table134[[#This Row],[Vsen2]]/179.2</f>
        <v>1.1551339285714286</v>
      </c>
      <c r="AC74" s="1">
        <f>Table134[[#This Row],[Vsen4]]/207</f>
        <v>1.3381642512077294</v>
      </c>
      <c r="AD74" s="1">
        <v>137</v>
      </c>
      <c r="AE74" s="1">
        <v>3.38</v>
      </c>
      <c r="AF74" s="1">
        <f>Table134[[#This Row],[Vr]]^2/Table134[[#This Row],[RL]]</f>
        <v>0.24639489051094887</v>
      </c>
      <c r="AG74" s="1">
        <f>Table134[[#This Row],[Vs]]*SQRT(2)/PI()*(Table134[[#This Row],[IT2]]+Table134[[#This Row],[IT4]])-Table134[[#This Row],[IT2]]^2*0.1792-Table134[[#This Row],[IT4]]^2*0.207</f>
        <v>3.1838551637881558</v>
      </c>
      <c r="AH74" s="1">
        <f>Table134[[#This Row],[Pr]]/Table134[[#This Row],[Pt]]*100</f>
        <v>7.7388850257179369</v>
      </c>
      <c r="AJ74" s="1">
        <v>42</v>
      </c>
      <c r="AK74" s="1">
        <v>10</v>
      </c>
      <c r="AL74" s="1">
        <v>237</v>
      </c>
      <c r="AM74" s="1">
        <v>312</v>
      </c>
      <c r="AN74" s="1">
        <v>3.76</v>
      </c>
      <c r="AO74" s="1">
        <f>Table1345[[#This Row],[Vsen2]]/179.2</f>
        <v>1.322544642857143</v>
      </c>
      <c r="AP74" s="1">
        <f>Table1345[[#This Row],[Vsen4]]/207</f>
        <v>1.5072463768115942</v>
      </c>
      <c r="AQ74" s="1">
        <v>137</v>
      </c>
      <c r="AR74" s="1">
        <v>3.38</v>
      </c>
      <c r="AS74" s="1">
        <f>Table1345[[#This Row],[Vr]]^2/Table1345[[#This Row],[RL]]</f>
        <v>0.1031941605839416</v>
      </c>
      <c r="AT74" s="1">
        <f>Table1345[[#This Row],[Vs]]*SQRT(2)/PI()*(Table1345[[#This Row],[IT2]]+Table1345[[#This Row],[IT4]])-Table1345[[#This Row],[IT2]]^2*0.1792-Table1345[[#This Row],[IT4]]^2*0.207</f>
        <v>3.5219209245628642</v>
      </c>
      <c r="AU74" s="1">
        <f>Table1345[[#This Row],[Pr]]/Table1345[[#This Row],[Pt]]*100</f>
        <v>2.9300533088132839</v>
      </c>
    </row>
    <row r="75" spans="1:47" x14ac:dyDescent="0.3">
      <c r="A75" s="1">
        <v>42</v>
      </c>
      <c r="B75" s="1">
        <v>20</v>
      </c>
      <c r="C75" s="1">
        <v>314</v>
      </c>
      <c r="D75" s="1">
        <v>1.1599999999999999</v>
      </c>
      <c r="E75" s="1">
        <f>Table1[[#This Row],[Vsen]]/207</f>
        <v>1.5169082125603865</v>
      </c>
      <c r="F75" s="1">
        <v>118</v>
      </c>
      <c r="G75" s="1">
        <v>3.51</v>
      </c>
      <c r="H75" s="1">
        <f>Table1[[#This Row],[VR]]^2/Table1[[#This Row],[RL]]</f>
        <v>1.1403389830508474E-2</v>
      </c>
      <c r="I75" s="1">
        <f>Table1[[#This Row],[It]]*Table1[[#This Row],[Vs]]/PI()*SQRT(2)-Table1[[#This Row],[It]]^2*0.207</f>
        <v>1.9204894316168915</v>
      </c>
      <c r="J75" s="1">
        <f>Table1[[#This Row],[Pr]]/Table1[[#This Row],[Pt]]*100</f>
        <v>0.59377519307189175</v>
      </c>
      <c r="L75" s="1">
        <v>42</v>
      </c>
      <c r="M75" s="1">
        <v>20</v>
      </c>
      <c r="N75" s="1">
        <v>239</v>
      </c>
      <c r="O75" s="1">
        <v>4.46</v>
      </c>
      <c r="P75" s="1">
        <f>Table13[[#This Row],[Vsen]]/179.2</f>
        <v>1.3337053571428572</v>
      </c>
      <c r="Q75" s="1">
        <v>118</v>
      </c>
      <c r="R75" s="1">
        <v>3.52</v>
      </c>
      <c r="S75" s="1">
        <f>Table13[[#This Row],[Vr]]^2/Table13[[#This Row],[RL]]</f>
        <v>0.16857288135593221</v>
      </c>
      <c r="T75" s="1">
        <f>Table13[[#This Row],[It]]*Table13[[#This Row],[Vs]]/PI()*SQRT(2)-Table13[[#This Row],[It]]^2*0.1792</f>
        <v>1.7945762010509216</v>
      </c>
      <c r="U75" s="1">
        <f>Table13[[#This Row],[Pr]]/Table13[[#This Row],[Pt]]*100</f>
        <v>9.3934646663214547</v>
      </c>
      <c r="W75" s="1">
        <v>42</v>
      </c>
      <c r="X75" s="1">
        <v>20</v>
      </c>
      <c r="Y75" s="1">
        <v>208</v>
      </c>
      <c r="Z75" s="1">
        <v>276</v>
      </c>
      <c r="AA75" s="1">
        <v>5.83</v>
      </c>
      <c r="AB75" s="1">
        <f>Table134[[#This Row],[Vsen2]]/179.2</f>
        <v>1.1607142857142858</v>
      </c>
      <c r="AC75" s="1">
        <f>Table134[[#This Row],[Vsen4]]/207</f>
        <v>1.3333333333333333</v>
      </c>
      <c r="AD75" s="1">
        <v>137</v>
      </c>
      <c r="AE75" s="1">
        <v>3.38</v>
      </c>
      <c r="AF75" s="1">
        <f>Table134[[#This Row],[Vr]]^2/Table134[[#This Row],[RL]]</f>
        <v>0.24809416058394163</v>
      </c>
      <c r="AG75" s="1">
        <f>Table134[[#This Row],[Vs]]*SQRT(2)/PI()*(Table134[[#This Row],[IT2]]+Table134[[#This Row],[IT4]])-Table134[[#This Row],[IT2]]^2*0.1792-Table134[[#This Row],[IT4]]^2*0.207</f>
        <v>3.1853511109167165</v>
      </c>
      <c r="AH75" s="1">
        <f>Table134[[#This Row],[Pr]]/Table134[[#This Row],[Pt]]*100</f>
        <v>7.7885969849189483</v>
      </c>
      <c r="AJ75" s="1">
        <v>42</v>
      </c>
      <c r="AK75" s="1">
        <v>20</v>
      </c>
      <c r="AL75" s="1">
        <v>240</v>
      </c>
      <c r="AM75" s="1">
        <v>315</v>
      </c>
      <c r="AN75" s="1">
        <v>3.28</v>
      </c>
      <c r="AO75" s="1">
        <f>Table1345[[#This Row],[Vsen2]]/179.2</f>
        <v>1.3392857142857144</v>
      </c>
      <c r="AP75" s="1">
        <f>Table1345[[#This Row],[Vsen4]]/207</f>
        <v>1.5217391304347827</v>
      </c>
      <c r="AQ75" s="1">
        <v>137</v>
      </c>
      <c r="AR75" s="1">
        <v>3.38</v>
      </c>
      <c r="AS75" s="1">
        <f>Table1345[[#This Row],[Vr]]^2/Table1345[[#This Row],[RL]]</f>
        <v>7.8528467153284653E-2</v>
      </c>
      <c r="AT75" s="1">
        <f>Table1345[[#This Row],[Vs]]*SQRT(2)/PI()*(Table1345[[#This Row],[IT2]]+Table1345[[#This Row],[IT4]])-Table1345[[#This Row],[IT2]]^2*0.1792-Table1345[[#This Row],[IT4]]^2*0.207</f>
        <v>3.5523718216737596</v>
      </c>
      <c r="AU75" s="1">
        <f>Table1345[[#This Row],[Pr]]/Table1345[[#This Row],[Pt]]*100</f>
        <v>2.2105925588691515</v>
      </c>
    </row>
    <row r="76" spans="1:47" x14ac:dyDescent="0.3">
      <c r="A76" s="1">
        <v>42</v>
      </c>
      <c r="B76" s="1">
        <v>30</v>
      </c>
      <c r="C76" s="1">
        <v>313</v>
      </c>
      <c r="D76" s="1">
        <v>1.3</v>
      </c>
      <c r="E76" s="1">
        <f>Table1[[#This Row],[Vsen]]/207</f>
        <v>1.5120772946859904</v>
      </c>
      <c r="F76" s="1">
        <v>118</v>
      </c>
      <c r="G76" s="1">
        <v>3.51</v>
      </c>
      <c r="H76" s="1">
        <f>Table1[[#This Row],[VR]]^2/Table1[[#This Row],[RL]]</f>
        <v>1.4322033898305086E-2</v>
      </c>
      <c r="I76" s="1">
        <f>Table1[[#This Row],[It]]*Table1[[#This Row],[Vs]]/PI()*SQRT(2)-Table1[[#This Row],[It]]^2*0.207</f>
        <v>1.9158853005306318</v>
      </c>
      <c r="J76" s="1">
        <f>Table1[[#This Row],[Pr]]/Table1[[#This Row],[Pt]]*100</f>
        <v>0.74754130084605774</v>
      </c>
      <c r="L76" s="1">
        <v>42</v>
      </c>
      <c r="M76" s="1">
        <v>30</v>
      </c>
      <c r="N76" s="1">
        <v>241</v>
      </c>
      <c r="O76" s="1">
        <v>4.28</v>
      </c>
      <c r="P76" s="1">
        <f>Table13[[#This Row],[Vsen]]/179.2</f>
        <v>1.3448660714285716</v>
      </c>
      <c r="Q76" s="1">
        <v>118</v>
      </c>
      <c r="R76" s="1">
        <v>3.52</v>
      </c>
      <c r="S76" s="1">
        <f>Table13[[#This Row],[Vr]]^2/Table13[[#This Row],[RL]]</f>
        <v>0.15524067796610169</v>
      </c>
      <c r="T76" s="1">
        <f>Table13[[#This Row],[It]]*Table13[[#This Row],[Vs]]/PI()*SQRT(2)-Table13[[#This Row],[It]]^2*0.1792</f>
        <v>1.8069038429754363</v>
      </c>
      <c r="U76" s="1">
        <f>Table13[[#This Row],[Pr]]/Table13[[#This Row],[Pt]]*100</f>
        <v>8.591529569745461</v>
      </c>
      <c r="W76" s="1">
        <v>42</v>
      </c>
      <c r="X76" s="1">
        <v>30</v>
      </c>
      <c r="Y76" s="1">
        <v>210</v>
      </c>
      <c r="Z76" s="1">
        <v>275</v>
      </c>
      <c r="AA76" s="1">
        <v>5.77</v>
      </c>
      <c r="AB76" s="1">
        <f>Table134[[#This Row],[Vsen2]]/179.2</f>
        <v>1.171875</v>
      </c>
      <c r="AC76" s="1">
        <f>Table134[[#This Row],[Vsen4]]/207</f>
        <v>1.3285024154589371</v>
      </c>
      <c r="AD76" s="1">
        <v>137</v>
      </c>
      <c r="AE76" s="1">
        <v>3.38</v>
      </c>
      <c r="AF76" s="1">
        <f>Table134[[#This Row],[Vr]]^2/Table134[[#This Row],[RL]]</f>
        <v>0.24301386861313864</v>
      </c>
      <c r="AG76" s="1">
        <f>Table134[[#This Row],[Vs]]*SQRT(2)/PI()*(Table134[[#This Row],[IT2]]+Table134[[#This Row],[IT4]])-Table134[[#This Row],[IT2]]^2*0.1792-Table134[[#This Row],[IT4]]^2*0.207</f>
        <v>3.1929787721822156</v>
      </c>
      <c r="AH76" s="1">
        <f>Table134[[#This Row],[Pr]]/Table134[[#This Row],[Pt]]*100</f>
        <v>7.610882688300892</v>
      </c>
      <c r="AJ76" s="1">
        <v>42</v>
      </c>
      <c r="AK76" s="1">
        <v>30</v>
      </c>
      <c r="AL76" s="1">
        <v>243</v>
      </c>
      <c r="AM76" s="1">
        <v>316</v>
      </c>
      <c r="AN76" s="1">
        <v>2.95</v>
      </c>
      <c r="AO76" s="1">
        <f>Table1345[[#This Row],[Vsen2]]/179.2</f>
        <v>1.3560267857142858</v>
      </c>
      <c r="AP76" s="1">
        <f>Table1345[[#This Row],[Vsen4]]/207</f>
        <v>1.5265700483091786</v>
      </c>
      <c r="AQ76" s="1">
        <v>137</v>
      </c>
      <c r="AR76" s="1">
        <v>3.38</v>
      </c>
      <c r="AS76" s="1">
        <f>Table1345[[#This Row],[Vr]]^2/Table1345[[#This Row],[RL]]</f>
        <v>6.3521897810218983E-2</v>
      </c>
      <c r="AT76" s="1">
        <f>Table1345[[#This Row],[Vs]]*SQRT(2)/PI()*(Table1345[[#This Row],[IT2]]+Table1345[[#This Row],[IT4]])-Table1345[[#This Row],[IT2]]^2*0.1792-Table1345[[#This Row],[IT4]]^2*0.207</f>
        <v>3.5740601025560288</v>
      </c>
      <c r="AU76" s="1">
        <f>Table1345[[#This Row],[Pr]]/Table1345[[#This Row],[Pt]]*100</f>
        <v>1.7773035703789815</v>
      </c>
    </row>
    <row r="77" spans="1:47" x14ac:dyDescent="0.3">
      <c r="A77" s="1">
        <v>42</v>
      </c>
      <c r="B77" s="1">
        <v>40</v>
      </c>
      <c r="C77" s="1">
        <v>312</v>
      </c>
      <c r="D77" s="1">
        <v>1.47</v>
      </c>
      <c r="E77" s="1">
        <f>Table1[[#This Row],[Vsen]]/207</f>
        <v>1.5072463768115942</v>
      </c>
      <c r="F77" s="1">
        <v>118</v>
      </c>
      <c r="G77" s="1">
        <v>3.51</v>
      </c>
      <c r="H77" s="1">
        <f>Table1[[#This Row],[VR]]^2/Table1[[#This Row],[RL]]</f>
        <v>1.8312711864406778E-2</v>
      </c>
      <c r="I77" s="1">
        <f>Table1[[#This Row],[It]]*Table1[[#This Row],[Vs]]/PI()*SQRT(2)-Table1[[#This Row],[It]]^2*0.207</f>
        <v>1.9112715076086233</v>
      </c>
      <c r="J77" s="1">
        <f>Table1[[#This Row],[Pr]]/Table1[[#This Row],[Pt]]*100</f>
        <v>0.95814287983184476</v>
      </c>
      <c r="L77" s="1">
        <v>42</v>
      </c>
      <c r="M77" s="1">
        <v>40</v>
      </c>
      <c r="N77" s="1">
        <v>246</v>
      </c>
      <c r="O77" s="1">
        <v>3.89</v>
      </c>
      <c r="P77" s="1">
        <f>Table13[[#This Row],[Vsen]]/179.2</f>
        <v>1.3727678571428572</v>
      </c>
      <c r="Q77" s="1">
        <v>118</v>
      </c>
      <c r="R77" s="1">
        <v>3.52</v>
      </c>
      <c r="S77" s="1">
        <f>Table13[[#This Row],[Vr]]^2/Table13[[#This Row],[RL]]</f>
        <v>0.12823813559322034</v>
      </c>
      <c r="T77" s="1">
        <f>Table13[[#This Row],[It]]*Table13[[#This Row],[Vs]]/PI()*SQRT(2)-Table13[[#This Row],[It]]^2*0.1792</f>
        <v>1.8375276352867229</v>
      </c>
      <c r="U77" s="1">
        <f>Table13[[#This Row],[Pr]]/Table13[[#This Row],[Pt]]*100</f>
        <v>6.9788411956705296</v>
      </c>
      <c r="W77" s="1">
        <v>42</v>
      </c>
      <c r="X77" s="1">
        <v>40</v>
      </c>
      <c r="Y77" s="1">
        <v>214</v>
      </c>
      <c r="Z77" s="1">
        <v>275</v>
      </c>
      <c r="AA77" s="1">
        <v>5.54</v>
      </c>
      <c r="AB77" s="1">
        <f>Table134[[#This Row],[Vsen2]]/179.2</f>
        <v>1.1941964285714286</v>
      </c>
      <c r="AC77" s="1">
        <f>Table134[[#This Row],[Vsen4]]/207</f>
        <v>1.3285024154589371</v>
      </c>
      <c r="AD77" s="1">
        <v>137</v>
      </c>
      <c r="AE77" s="1">
        <v>3.38</v>
      </c>
      <c r="AF77" s="1">
        <f>Table134[[#This Row],[Vr]]^2/Table134[[#This Row],[RL]]</f>
        <v>0.22402627737226277</v>
      </c>
      <c r="AG77" s="1">
        <f>Table134[[#This Row],[Vs]]*SQRT(2)/PI()*(Table134[[#This Row],[IT2]]+Table134[[#This Row],[IT4]])-Table134[[#This Row],[IT2]]^2*0.1792-Table134[[#This Row],[IT4]]^2*0.207</f>
        <v>3.2174773117872499</v>
      </c>
      <c r="AH77" s="1">
        <f>Table134[[#This Row],[Pr]]/Table134[[#This Row],[Pt]]*100</f>
        <v>6.9627927616316354</v>
      </c>
      <c r="AJ77" s="1">
        <v>42</v>
      </c>
      <c r="AK77" s="1">
        <v>40</v>
      </c>
      <c r="AL77" s="1">
        <v>247</v>
      </c>
      <c r="AM77" s="1">
        <v>319</v>
      </c>
      <c r="AN77" s="1">
        <v>2.3199999999999998</v>
      </c>
      <c r="AO77" s="1">
        <f>Table1345[[#This Row],[Vsen2]]/179.2</f>
        <v>1.3783482142857144</v>
      </c>
      <c r="AP77" s="1">
        <f>Table1345[[#This Row],[Vsen4]]/207</f>
        <v>1.5410628019323671</v>
      </c>
      <c r="AQ77" s="1">
        <v>137</v>
      </c>
      <c r="AR77" s="1">
        <v>3.38</v>
      </c>
      <c r="AS77" s="1">
        <f>Table1345[[#This Row],[Vr]]^2/Table1345[[#This Row],[RL]]</f>
        <v>3.9287591240875913E-2</v>
      </c>
      <c r="AT77" s="1">
        <f>Table1345[[#This Row],[Vs]]*SQRT(2)/PI()*(Table1345[[#This Row],[IT2]]+Table1345[[#This Row],[IT4]])-Table1345[[#This Row],[IT2]]^2*0.1792-Table1345[[#This Row],[IT4]]^2*0.207</f>
        <v>3.6099337550391963</v>
      </c>
      <c r="AU77" s="1">
        <f>Table1345[[#This Row],[Pr]]/Table1345[[#This Row],[Pt]]*100</f>
        <v>1.0883188974322142</v>
      </c>
    </row>
    <row r="78" spans="1:47" x14ac:dyDescent="0.3">
      <c r="A78" s="1">
        <v>42</v>
      </c>
      <c r="B78" s="1">
        <v>50</v>
      </c>
      <c r="C78" s="1">
        <v>310</v>
      </c>
      <c r="D78" s="1">
        <v>1.64</v>
      </c>
      <c r="E78" s="1">
        <f>Table1[[#This Row],[Vsen]]/207</f>
        <v>1.4975845410628019</v>
      </c>
      <c r="F78" s="1">
        <v>118</v>
      </c>
      <c r="G78" s="1">
        <v>3.51</v>
      </c>
      <c r="H78" s="1">
        <f>Table1[[#This Row],[VR]]^2/Table1[[#This Row],[RL]]</f>
        <v>2.2793220338983046E-2</v>
      </c>
      <c r="I78" s="1">
        <f>Table1[[#This Row],[It]]*Table1[[#This Row],[Vs]]/PI()*SQRT(2)-Table1[[#This Row],[It]]^2*0.207</f>
        <v>1.9020149362573602</v>
      </c>
      <c r="J78" s="1">
        <f>Table1[[#This Row],[Pr]]/Table1[[#This Row],[Pt]]*100</f>
        <v>1.198372310568381</v>
      </c>
      <c r="L78" s="1">
        <v>42</v>
      </c>
      <c r="M78" s="1">
        <v>50</v>
      </c>
      <c r="N78" s="1">
        <v>254</v>
      </c>
      <c r="O78" s="1">
        <v>3.08</v>
      </c>
      <c r="P78" s="1">
        <f>Table13[[#This Row],[Vsen]]/179.2</f>
        <v>1.4174107142857144</v>
      </c>
      <c r="Q78" s="1">
        <v>118</v>
      </c>
      <c r="R78" s="1">
        <v>3.52</v>
      </c>
      <c r="S78" s="1">
        <f>Table13[[#This Row],[Vr]]^2/Table13[[#This Row],[RL]]</f>
        <v>8.0393220338983051E-2</v>
      </c>
      <c r="T78" s="1">
        <f>Table13[[#This Row],[It]]*Table13[[#This Row],[Vs]]/PI()*SQRT(2)-Table13[[#This Row],[It]]^2*0.1792</f>
        <v>1.885945345841924</v>
      </c>
      <c r="U78" s="1">
        <f>Table13[[#This Row],[Pr]]/Table13[[#This Row],[Pt]]*100</f>
        <v>4.2627545128087423</v>
      </c>
      <c r="W78" s="1">
        <v>42</v>
      </c>
      <c r="X78" s="1">
        <v>50</v>
      </c>
      <c r="Y78" s="1">
        <v>220</v>
      </c>
      <c r="Z78" s="1">
        <v>276</v>
      </c>
      <c r="AA78" s="1">
        <v>5.07</v>
      </c>
      <c r="AB78" s="1">
        <f>Table134[[#This Row],[Vsen2]]/179.2</f>
        <v>1.2276785714285714</v>
      </c>
      <c r="AC78" s="1">
        <f>Table134[[#This Row],[Vsen4]]/207</f>
        <v>1.3333333333333333</v>
      </c>
      <c r="AD78" s="1">
        <v>137</v>
      </c>
      <c r="AE78" s="1">
        <v>3.38</v>
      </c>
      <c r="AF78" s="1">
        <f>Table134[[#This Row],[Vr]]^2/Table134[[#This Row],[RL]]</f>
        <v>0.18762700729927009</v>
      </c>
      <c r="AG78" s="1">
        <f>Table134[[#This Row],[Vs]]*SQRT(2)/PI()*(Table134[[#This Row],[IT2]]+Table134[[#This Row],[IT4]])-Table134[[#This Row],[IT2]]^2*0.1792-Table134[[#This Row],[IT4]]^2*0.207</f>
        <v>3.2585788725889606</v>
      </c>
      <c r="AH78" s="1">
        <f>Table134[[#This Row],[Pr]]/Table134[[#This Row],[Pt]]*100</f>
        <v>5.7579397226680999</v>
      </c>
      <c r="AJ78" s="1">
        <v>42</v>
      </c>
      <c r="AK78" s="1">
        <v>50</v>
      </c>
      <c r="AL78" s="1">
        <v>252</v>
      </c>
      <c r="AM78" s="1">
        <v>321</v>
      </c>
      <c r="AN78" s="1">
        <v>1.05</v>
      </c>
      <c r="AO78" s="1">
        <f>Table1345[[#This Row],[Vsen2]]/179.2</f>
        <v>1.40625</v>
      </c>
      <c r="AP78" s="1">
        <f>Table1345[[#This Row],[Vsen4]]/207</f>
        <v>1.5507246376811594</v>
      </c>
      <c r="AQ78" s="1">
        <v>137</v>
      </c>
      <c r="AR78" s="1">
        <v>3.38</v>
      </c>
      <c r="AS78" s="1">
        <f>Table1345[[#This Row],[Vr]]^2/Table1345[[#This Row],[RL]]</f>
        <v>8.0474452554744526E-3</v>
      </c>
      <c r="AT78" s="1">
        <f>Table1345[[#This Row],[Vs]]*SQRT(2)/PI()*(Table1345[[#This Row],[IT2]]+Table1345[[#This Row],[IT4]])-Table1345[[#This Row],[IT2]]^2*0.1792-Table1345[[#This Row],[IT4]]^2*0.207</f>
        <v>3.6469815378807384</v>
      </c>
      <c r="AU78" s="1">
        <f>Table1345[[#This Row],[Pr]]/Table1345[[#This Row],[Pt]]*100</f>
        <v>0.22066043307010608</v>
      </c>
    </row>
    <row r="79" spans="1:47" x14ac:dyDescent="0.3">
      <c r="A79" s="1">
        <v>42</v>
      </c>
      <c r="B79" s="1">
        <v>60</v>
      </c>
      <c r="C79" s="1">
        <v>310</v>
      </c>
      <c r="D79" s="1">
        <v>1.71</v>
      </c>
      <c r="E79" s="1">
        <f>Table1[[#This Row],[Vsen]]/207</f>
        <v>1.4975845410628019</v>
      </c>
      <c r="F79" s="1">
        <v>118</v>
      </c>
      <c r="G79" s="1">
        <v>3.51</v>
      </c>
      <c r="H79" s="1">
        <f>Table1[[#This Row],[VR]]^2/Table1[[#This Row],[RL]]</f>
        <v>2.478050847457627E-2</v>
      </c>
      <c r="I79" s="1">
        <f>Table1[[#This Row],[It]]*Table1[[#This Row],[Vs]]/PI()*SQRT(2)-Table1[[#This Row],[It]]^2*0.207</f>
        <v>1.9020149362573602</v>
      </c>
      <c r="J79" s="1">
        <f>Table1[[#This Row],[Pr]]/Table1[[#This Row],[Pt]]*100</f>
        <v>1.3028556191749716</v>
      </c>
      <c r="L79" s="1">
        <v>42</v>
      </c>
      <c r="M79" s="1">
        <v>60</v>
      </c>
      <c r="N79" s="1">
        <v>260</v>
      </c>
      <c r="O79" s="1">
        <v>2.36</v>
      </c>
      <c r="P79" s="1">
        <f>Table13[[#This Row],[Vsen]]/179.2</f>
        <v>1.4508928571428572</v>
      </c>
      <c r="Q79" s="1">
        <v>118</v>
      </c>
      <c r="R79" s="1">
        <v>3.52</v>
      </c>
      <c r="S79" s="1">
        <f>Table13[[#This Row],[Vr]]^2/Table13[[#This Row],[RL]]</f>
        <v>4.7199999999999992E-2</v>
      </c>
      <c r="T79" s="1">
        <f>Table13[[#This Row],[It]]*Table13[[#This Row],[Vs]]/PI()*SQRT(2)-Table13[[#This Row],[It]]^2*0.1792</f>
        <v>1.9217898787583247</v>
      </c>
      <c r="U79" s="1">
        <f>Table13[[#This Row],[Pr]]/Table13[[#This Row],[Pt]]*100</f>
        <v>2.4560437393132739</v>
      </c>
      <c r="W79" s="1">
        <v>42</v>
      </c>
      <c r="X79" s="1">
        <v>60</v>
      </c>
      <c r="Y79" s="1">
        <v>226</v>
      </c>
      <c r="Z79" s="1">
        <v>277</v>
      </c>
      <c r="AA79" s="1">
        <v>4.17</v>
      </c>
      <c r="AB79" s="1">
        <f>Table134[[#This Row],[Vsen2]]/179.2</f>
        <v>1.2611607142857144</v>
      </c>
      <c r="AC79" s="1">
        <f>Table134[[#This Row],[Vsen4]]/207</f>
        <v>1.3381642512077294</v>
      </c>
      <c r="AD79" s="1">
        <v>137</v>
      </c>
      <c r="AE79" s="1">
        <v>3.38</v>
      </c>
      <c r="AF79" s="1">
        <f>Table134[[#This Row],[Vr]]^2/Table134[[#This Row],[RL]]</f>
        <v>0.12692627737226278</v>
      </c>
      <c r="AG79" s="1">
        <f>Table134[[#This Row],[Vs]]*SQRT(2)/PI()*(Table134[[#This Row],[IT2]]+Table134[[#This Row],[IT4]])-Table134[[#This Row],[IT2]]^2*0.1792-Table134[[#This Row],[IT4]]^2*0.207</f>
        <v>3.2992689858406372</v>
      </c>
      <c r="AH79" s="1">
        <f>Table134[[#This Row],[Pr]]/Table134[[#This Row],[Pt]]*100</f>
        <v>3.8471030375815993</v>
      </c>
      <c r="AJ79" s="1">
        <v>42</v>
      </c>
      <c r="AK79" s="1">
        <v>60</v>
      </c>
      <c r="AL79" s="1">
        <v>254</v>
      </c>
      <c r="AM79" s="1">
        <v>322</v>
      </c>
      <c r="AN79" s="1">
        <v>0.14899999999999999</v>
      </c>
      <c r="AO79" s="1">
        <f>Table1345[[#This Row],[Vsen2]]/179.2</f>
        <v>1.4174107142857144</v>
      </c>
      <c r="AP79" s="1">
        <f>Table1345[[#This Row],[Vsen4]]/207</f>
        <v>1.5555555555555556</v>
      </c>
      <c r="AQ79" s="1">
        <v>137</v>
      </c>
      <c r="AR79" s="1">
        <v>3.38</v>
      </c>
      <c r="AS79" s="1">
        <f>Table1345[[#This Row],[Vr]]^2/Table1345[[#This Row],[RL]]</f>
        <v>1.6205109489051095E-4</v>
      </c>
      <c r="AT79" s="1">
        <f>Table1345[[#This Row],[Vs]]*SQRT(2)/PI()*(Table1345[[#This Row],[IT2]]+Table1345[[#This Row],[IT4]])-Table1345[[#This Row],[IT2]]^2*0.1792-Table1345[[#This Row],[IT4]]^2*0.207</f>
        <v>3.6625597574901136</v>
      </c>
      <c r="AU79" s="1">
        <f>Table1345[[#This Row],[Pr]]/Table1345[[#This Row],[Pt]]*100</f>
        <v>4.424531082642639E-3</v>
      </c>
    </row>
    <row r="80" spans="1:47" x14ac:dyDescent="0.3">
      <c r="A80" s="1">
        <v>42</v>
      </c>
      <c r="B80" s="1">
        <v>70</v>
      </c>
      <c r="C80" s="1">
        <v>309</v>
      </c>
      <c r="D80" s="1">
        <v>1.8</v>
      </c>
      <c r="E80" s="1">
        <f>Table1[[#This Row],[Vsen]]/207</f>
        <v>1.4927536231884058</v>
      </c>
      <c r="F80" s="1">
        <v>118</v>
      </c>
      <c r="G80" s="1">
        <v>3.51</v>
      </c>
      <c r="H80" s="1">
        <f>Table1[[#This Row],[VR]]^2/Table1[[#This Row],[RL]]</f>
        <v>2.7457627118644069E-2</v>
      </c>
      <c r="I80" s="1">
        <f>Table1[[#This Row],[It]]*Table1[[#This Row],[Vs]]/PI()*SQRT(2)-Table1[[#This Row],[It]]^2*0.207</f>
        <v>1.8973721578281055</v>
      </c>
      <c r="J80" s="1">
        <f>Table1[[#This Row],[Pr]]/Table1[[#This Row],[Pt]]*100</f>
        <v>1.4471397719925656</v>
      </c>
      <c r="L80" s="1">
        <v>42</v>
      </c>
      <c r="M80" s="1">
        <v>70</v>
      </c>
      <c r="N80" s="1">
        <v>264</v>
      </c>
      <c r="O80" s="1">
        <v>1.4</v>
      </c>
      <c r="P80" s="1">
        <f>Table13[[#This Row],[Vsen]]/179.2</f>
        <v>1.4732142857142858</v>
      </c>
      <c r="Q80" s="1">
        <v>118</v>
      </c>
      <c r="R80" s="1">
        <v>3.52</v>
      </c>
      <c r="S80" s="1">
        <f>Table13[[#This Row],[Vr]]^2/Table13[[#This Row],[RL]]</f>
        <v>1.6610169491525422E-2</v>
      </c>
      <c r="T80" s="1">
        <f>Table13[[#This Row],[It]]*Table13[[#This Row],[Vs]]/PI()*SQRT(2)-Table13[[#This Row],[It]]^2*0.1792</f>
        <v>1.945463019750211</v>
      </c>
      <c r="U80" s="1">
        <f>Table13[[#This Row],[Pr]]/Table13[[#This Row],[Pt]]*100</f>
        <v>0.85379003984656032</v>
      </c>
      <c r="W80" s="1">
        <v>42</v>
      </c>
      <c r="X80" s="1">
        <v>70</v>
      </c>
      <c r="Y80" s="1">
        <v>232</v>
      </c>
      <c r="Z80" s="1">
        <v>270</v>
      </c>
      <c r="AA80" s="1">
        <v>3.41</v>
      </c>
      <c r="AB80" s="1">
        <f>Table134[[#This Row],[Vsen2]]/179.2</f>
        <v>1.2946428571428572</v>
      </c>
      <c r="AC80" s="1">
        <f>Table134[[#This Row],[Vsen4]]/207</f>
        <v>1.3043478260869565</v>
      </c>
      <c r="AD80" s="1">
        <v>137</v>
      </c>
      <c r="AE80" s="1">
        <v>3.38</v>
      </c>
      <c r="AF80" s="1">
        <f>Table134[[#This Row],[Vr]]^2/Table134[[#This Row],[RL]]</f>
        <v>8.4876642335766431E-2</v>
      </c>
      <c r="AG80" s="1">
        <f>Table134[[#This Row],[Vs]]*SQRT(2)/PI()*(Table134[[#This Row],[IT2]]+Table134[[#This Row],[IT4]])-Table134[[#This Row],[IT2]]^2*0.1792-Table134[[#This Row],[IT4]]^2*0.207</f>
        <v>3.3019231269314382</v>
      </c>
      <c r="AH80" s="1">
        <f>Table134[[#This Row],[Pr]]/Table134[[#This Row],[Pt]]*100</f>
        <v>2.5705214528917417</v>
      </c>
      <c r="AJ80" s="1">
        <v>42</v>
      </c>
      <c r="AK80" s="1">
        <v>70</v>
      </c>
      <c r="AL80" s="1">
        <v>254</v>
      </c>
      <c r="AM80" s="1">
        <v>320</v>
      </c>
      <c r="AN80" s="1">
        <v>1.03</v>
      </c>
      <c r="AO80" s="1">
        <f>Table1345[[#This Row],[Vsen2]]/179.2</f>
        <v>1.4174107142857144</v>
      </c>
      <c r="AP80" s="1">
        <f>Table1345[[#This Row],[Vsen4]]/207</f>
        <v>1.5458937198067633</v>
      </c>
      <c r="AQ80" s="1">
        <v>137</v>
      </c>
      <c r="AR80" s="1">
        <v>3.38</v>
      </c>
      <c r="AS80" s="1">
        <f>Table1345[[#This Row],[Vr]]^2/Table1345[[#This Row],[RL]]</f>
        <v>7.7437956204379557E-3</v>
      </c>
      <c r="AT80" s="1">
        <f>Table1345[[#This Row],[Vs]]*SQRT(2)/PI()*(Table1345[[#This Row],[IT2]]+Table1345[[#This Row],[IT4]])-Table1345[[#This Row],[IT2]]^2*0.1792-Table1345[[#This Row],[IT4]]^2*0.207</f>
        <v>3.6540618388977895</v>
      </c>
      <c r="AU80" s="1">
        <f>Table1345[[#This Row],[Pr]]/Table1345[[#This Row],[Pt]]*100</f>
        <v>0.21192294936020548</v>
      </c>
    </row>
    <row r="81" spans="1:47" x14ac:dyDescent="0.3">
      <c r="A81" s="1">
        <v>42</v>
      </c>
      <c r="B81" s="1">
        <v>80</v>
      </c>
      <c r="C81" s="1">
        <v>308</v>
      </c>
      <c r="D81" s="1">
        <v>1.84</v>
      </c>
      <c r="E81" s="1">
        <f>Table1[[#This Row],[Vsen]]/207</f>
        <v>1.4879227053140096</v>
      </c>
      <c r="F81" s="1">
        <v>118</v>
      </c>
      <c r="G81" s="1">
        <v>3.51</v>
      </c>
      <c r="H81" s="1">
        <f>Table1[[#This Row],[VR]]^2/Table1[[#This Row],[RL]]</f>
        <v>2.8691525423728815E-2</v>
      </c>
      <c r="I81" s="1">
        <f>Table1[[#This Row],[It]]*Table1[[#This Row],[Vs]]/PI()*SQRT(2)-Table1[[#This Row],[It]]^2*0.207</f>
        <v>1.8927197175631023</v>
      </c>
      <c r="J81" s="1">
        <f>Table1[[#This Row],[Pr]]/Table1[[#This Row],[Pt]]*100</f>
        <v>1.5158887582504543</v>
      </c>
      <c r="L81" s="1">
        <v>42</v>
      </c>
      <c r="M81" s="1">
        <v>80</v>
      </c>
      <c r="N81" s="1">
        <v>266</v>
      </c>
      <c r="O81" s="1">
        <v>0.14599999999999999</v>
      </c>
      <c r="P81" s="1">
        <f>Table13[[#This Row],[Vsen]]/179.2</f>
        <v>1.484375</v>
      </c>
      <c r="Q81" s="1">
        <v>118</v>
      </c>
      <c r="R81" s="1">
        <v>3.52</v>
      </c>
      <c r="S81" s="1">
        <f>Table13[[#This Row],[Vr]]^2/Table13[[#This Row],[RL]]</f>
        <v>1.8064406779661016E-4</v>
      </c>
      <c r="T81" s="1">
        <f>Table13[[#This Row],[It]]*Table13[[#This Row],[Vs]]/PI()*SQRT(2)-Table13[[#This Row],[It]]^2*0.1792</f>
        <v>1.95723262596044</v>
      </c>
      <c r="U81" s="1">
        <f>Table13[[#This Row],[Pr]]/Table13[[#This Row],[Pt]]*100</f>
        <v>9.2295655304624677E-3</v>
      </c>
      <c r="W81" s="1">
        <v>42</v>
      </c>
      <c r="X81" s="1">
        <v>80</v>
      </c>
      <c r="Y81" s="1">
        <v>236</v>
      </c>
      <c r="Z81" s="1">
        <v>280</v>
      </c>
      <c r="AA81" s="1">
        <v>2.02</v>
      </c>
      <c r="AB81" s="1">
        <f>Table134[[#This Row],[Vsen2]]/179.2</f>
        <v>1.3169642857142858</v>
      </c>
      <c r="AC81" s="1">
        <f>Table134[[#This Row],[Vsen4]]/207</f>
        <v>1.3526570048309179</v>
      </c>
      <c r="AD81" s="1">
        <v>137</v>
      </c>
      <c r="AE81" s="1">
        <v>3.38</v>
      </c>
      <c r="AF81" s="1">
        <f>Table134[[#This Row],[Vr]]^2/Table134[[#This Row],[RL]]</f>
        <v>2.9783941605839415E-2</v>
      </c>
      <c r="AG81" s="1">
        <f>Table134[[#This Row],[Vs]]*SQRT(2)/PI()*(Table134[[#This Row],[IT2]]+Table134[[#This Row],[IT4]])-Table134[[#This Row],[IT2]]^2*0.1792-Table134[[#This Row],[IT4]]^2*0.207</f>
        <v>3.3723735610853924</v>
      </c>
      <c r="AH81" s="1">
        <f>Table134[[#This Row],[Pr]]/Table134[[#This Row],[Pt]]*100</f>
        <v>0.88317444868870054</v>
      </c>
      <c r="AJ81" s="1">
        <v>42</v>
      </c>
      <c r="AK81" s="1">
        <v>80</v>
      </c>
      <c r="AL81" s="1">
        <v>251</v>
      </c>
      <c r="AM81" s="1">
        <v>317</v>
      </c>
      <c r="AN81" s="1">
        <v>2.33</v>
      </c>
      <c r="AO81" s="1">
        <f>Table1345[[#This Row],[Vsen2]]/179.2</f>
        <v>1.400669642857143</v>
      </c>
      <c r="AP81" s="1">
        <f>Table1345[[#This Row],[Vsen4]]/207</f>
        <v>1.5314009661835748</v>
      </c>
      <c r="AQ81" s="1">
        <v>137</v>
      </c>
      <c r="AR81" s="1">
        <v>3.38</v>
      </c>
      <c r="AS81" s="1">
        <f>Table1345[[#This Row],[Vr]]^2/Table1345[[#This Row],[RL]]</f>
        <v>3.962700729927008E-2</v>
      </c>
      <c r="AT81" s="1">
        <f>Table1345[[#This Row],[Vs]]*SQRT(2)/PI()*(Table1345[[#This Row],[IT2]]+Table1345[[#This Row],[IT4]])-Table1345[[#This Row],[IT2]]^2*0.1792-Table1345[[#This Row],[IT4]]^2*0.207</f>
        <v>3.6242246193231278</v>
      </c>
      <c r="AU81" s="1">
        <f>Table1345[[#This Row],[Pr]]/Table1345[[#This Row],[Pt]]*100</f>
        <v>1.0933926966886216</v>
      </c>
    </row>
    <row r="82" spans="1:47" x14ac:dyDescent="0.3">
      <c r="A82" s="1">
        <v>42</v>
      </c>
      <c r="B82" s="1">
        <v>90</v>
      </c>
      <c r="C82" s="1">
        <v>308</v>
      </c>
      <c r="D82" s="1">
        <v>1.82</v>
      </c>
      <c r="E82" s="1">
        <f>Table1[[#This Row],[Vsen]]/207</f>
        <v>1.4879227053140096</v>
      </c>
      <c r="F82" s="1">
        <v>118</v>
      </c>
      <c r="G82" s="1">
        <v>3.51</v>
      </c>
      <c r="H82" s="1">
        <f>Table1[[#This Row],[VR]]^2/Table1[[#This Row],[RL]]</f>
        <v>2.8071186440677968E-2</v>
      </c>
      <c r="I82" s="1">
        <f>Table1[[#This Row],[It]]*Table1[[#This Row],[Vs]]/PI()*SQRT(2)-Table1[[#This Row],[It]]^2*0.207</f>
        <v>1.8927197175631023</v>
      </c>
      <c r="J82" s="1">
        <f>Table1[[#This Row],[Pr]]/Table1[[#This Row],[Pt]]*100</f>
        <v>1.483113753198489</v>
      </c>
      <c r="L82" s="1">
        <v>42</v>
      </c>
      <c r="M82" s="1">
        <v>90</v>
      </c>
      <c r="N82" s="1">
        <v>263</v>
      </c>
      <c r="O82" s="1">
        <v>1.53</v>
      </c>
      <c r="P82" s="1">
        <f>Table13[[#This Row],[Vsen]]/179.2</f>
        <v>1.4676339285714286</v>
      </c>
      <c r="Q82" s="1">
        <v>118</v>
      </c>
      <c r="R82" s="1">
        <v>3.52</v>
      </c>
      <c r="S82" s="1">
        <f>Table13[[#This Row],[Vr]]^2/Table13[[#This Row],[RL]]</f>
        <v>1.9838135593220337E-2</v>
      </c>
      <c r="T82" s="1">
        <f>Table13[[#This Row],[It]]*Table13[[#This Row],[Vs]]/PI()*SQRT(2)-Table13[[#This Row],[It]]^2*0.1792</f>
        <v>1.9395614755736681</v>
      </c>
      <c r="U82" s="1">
        <f>Table13[[#This Row],[Pr]]/Table13[[#This Row],[Pt]]*100</f>
        <v>1.0228155097457157</v>
      </c>
      <c r="W82" s="1">
        <v>42</v>
      </c>
      <c r="X82" s="1">
        <v>90</v>
      </c>
      <c r="Y82" s="1">
        <v>237</v>
      </c>
      <c r="Z82" s="1">
        <v>282</v>
      </c>
      <c r="AA82" s="1">
        <v>0.49299999999999999</v>
      </c>
      <c r="AB82" s="1">
        <f>Table134[[#This Row],[Vsen2]]/179.2</f>
        <v>1.322544642857143</v>
      </c>
      <c r="AC82" s="1">
        <f>Table134[[#This Row],[Vsen4]]/207</f>
        <v>1.3623188405797102</v>
      </c>
      <c r="AD82" s="1">
        <v>137</v>
      </c>
      <c r="AE82" s="1">
        <v>3.38</v>
      </c>
      <c r="AF82" s="1">
        <f>Table134[[#This Row],[Vr]]^2/Table134[[#This Row],[RL]]</f>
        <v>1.7740802919708029E-3</v>
      </c>
      <c r="AG82" s="1">
        <f>Table134[[#This Row],[Vs]]*SQRT(2)/PI()*(Table134[[#This Row],[IT2]]+Table134[[#This Row],[IT4]])-Table134[[#This Row],[IT2]]^2*0.1792-Table134[[#This Row],[IT4]]^2*0.207</f>
        <v>3.3874956239388778</v>
      </c>
      <c r="AH82" s="1">
        <f>Table134[[#This Row],[Pr]]/Table134[[#This Row],[Pt]]*100</f>
        <v>5.2371441587515791E-2</v>
      </c>
      <c r="AJ82" s="1">
        <v>42</v>
      </c>
      <c r="AK82" s="1">
        <v>90</v>
      </c>
      <c r="AL82" s="1">
        <v>247</v>
      </c>
      <c r="AM82" s="1">
        <v>313</v>
      </c>
      <c r="AN82" s="1">
        <v>3.25</v>
      </c>
      <c r="AO82" s="1">
        <f>Table1345[[#This Row],[Vsen2]]/179.2</f>
        <v>1.3783482142857144</v>
      </c>
      <c r="AP82" s="1">
        <f>Table1345[[#This Row],[Vsen4]]/207</f>
        <v>1.5120772946859904</v>
      </c>
      <c r="AQ82" s="1">
        <v>137</v>
      </c>
      <c r="AR82" s="1">
        <v>3.38</v>
      </c>
      <c r="AS82" s="1">
        <f>Table1345[[#This Row],[Vr]]^2/Table1345[[#This Row],[RL]]</f>
        <v>7.7098540145985398E-2</v>
      </c>
      <c r="AT82" s="1">
        <f>Table1345[[#This Row],[Vs]]*SQRT(2)/PI()*(Table1345[[#This Row],[IT2]]+Table1345[[#This Row],[IT4]])-Table1345[[#This Row],[IT2]]^2*0.1792-Table1345[[#This Row],[IT4]]^2*0.207</f>
        <v>3.5841501441897612</v>
      </c>
      <c r="AU82" s="1">
        <f>Table1345[[#This Row],[Pr]]/Table1345[[#This Row],[Pt]]*100</f>
        <v>2.151096830331432</v>
      </c>
    </row>
    <row r="83" spans="1:47" x14ac:dyDescent="0.3">
      <c r="A83" s="1">
        <v>48</v>
      </c>
      <c r="B83" s="1">
        <v>0</v>
      </c>
      <c r="C83" s="1">
        <v>316</v>
      </c>
      <c r="D83" s="1">
        <v>0.40899999999999997</v>
      </c>
      <c r="E83" s="1">
        <f>Table1[[#This Row],[Vsen]]/207</f>
        <v>1.5265700483091786</v>
      </c>
      <c r="F83" s="1">
        <v>137</v>
      </c>
      <c r="G83" s="1">
        <v>3.51</v>
      </c>
      <c r="H83" s="1">
        <f>Table1[[#This Row],[VR]]^2/Table1[[#This Row],[RL]]</f>
        <v>1.221029197080292E-3</v>
      </c>
      <c r="I83" s="1">
        <f>Table1[[#This Row],[It]]*Table1[[#This Row],[Vs]]/PI()*SQRT(2)-Table1[[#This Row],[It]]^2*0.207</f>
        <v>1.9296687082821635</v>
      </c>
      <c r="J83" s="1">
        <f>Table1[[#This Row],[Pr]]/Table1[[#This Row],[Pt]]*100</f>
        <v>6.3276623175761659E-2</v>
      </c>
      <c r="L83" s="1">
        <v>48</v>
      </c>
      <c r="M83" s="1">
        <v>0</v>
      </c>
      <c r="N83" s="1">
        <v>235</v>
      </c>
      <c r="O83" s="1">
        <v>4.75</v>
      </c>
      <c r="P83" s="1">
        <f>Table13[[#This Row],[Vsen]]/179.2</f>
        <v>1.3113839285714286</v>
      </c>
      <c r="Q83" s="1">
        <v>118</v>
      </c>
      <c r="R83" s="1">
        <v>3.51</v>
      </c>
      <c r="S83" s="1">
        <f>Table13[[#This Row],[Vr]]^2/Table13[[#This Row],[RL]]</f>
        <v>0.19120762711864406</v>
      </c>
      <c r="T83" s="1">
        <f>Table13[[#This Row],[It]]*Table13[[#This Row],[Vs]]/PI()*SQRT(2)-Table13[[#This Row],[It]]^2*0.1792</f>
        <v>1.7638836868922687</v>
      </c>
      <c r="U83" s="1">
        <f>Table13[[#This Row],[Pr]]/Table13[[#This Row],[Pt]]*100</f>
        <v>10.840149412319061</v>
      </c>
      <c r="W83" s="1">
        <v>48</v>
      </c>
      <c r="X83" s="1">
        <v>0</v>
      </c>
      <c r="Y83" s="1">
        <v>206</v>
      </c>
      <c r="Z83" s="1">
        <v>277</v>
      </c>
      <c r="AA83" s="1">
        <v>5.72</v>
      </c>
      <c r="AB83" s="1">
        <f>Table134[[#This Row],[Vsen2]]/179.2</f>
        <v>1.1495535714285714</v>
      </c>
      <c r="AC83" s="1">
        <f>Table134[[#This Row],[Vsen4]]/207</f>
        <v>1.3381642512077294</v>
      </c>
      <c r="AD83" s="1">
        <v>147</v>
      </c>
      <c r="AE83" s="1">
        <v>3.38</v>
      </c>
      <c r="AF83" s="1">
        <f>Table134[[#This Row],[Vr]]^2/Table134[[#This Row],[RL]]</f>
        <v>0.22257414965986391</v>
      </c>
      <c r="AG83" s="1">
        <f>Table134[[#This Row],[Vs]]*SQRT(2)/PI()*(Table134[[#This Row],[IT2]]+Table134[[#This Row],[IT4]])-Table134[[#This Row],[IT2]]^2*0.1792-Table134[[#This Row],[IT4]]^2*0.207</f>
        <v>3.1776691449583261</v>
      </c>
      <c r="AH83" s="1">
        <f>Table134[[#This Row],[Pr]]/Table134[[#This Row],[Pt]]*100</f>
        <v>7.0043210764405393</v>
      </c>
      <c r="AJ83" s="1">
        <v>48</v>
      </c>
      <c r="AK83" s="1">
        <v>0</v>
      </c>
      <c r="AL83" s="1">
        <v>230</v>
      </c>
      <c r="AM83" s="1">
        <v>304</v>
      </c>
      <c r="AN83" s="1">
        <v>4.63</v>
      </c>
      <c r="AO83" s="1">
        <f>Table1345[[#This Row],[Vsen2]]/179.2</f>
        <v>1.283482142857143</v>
      </c>
      <c r="AP83" s="1">
        <f>Table1345[[#This Row],[Vsen4]]/207</f>
        <v>1.4685990338164252</v>
      </c>
      <c r="AQ83" s="1">
        <v>147</v>
      </c>
      <c r="AR83" s="1">
        <v>3.38</v>
      </c>
      <c r="AS83" s="1">
        <f>Table1345[[#This Row],[Vr]]^2/Table1345[[#This Row],[RL]]</f>
        <v>0.14582925170068026</v>
      </c>
      <c r="AT83" s="1">
        <f>Table1345[[#This Row],[Vs]]*SQRT(2)/PI()*(Table1345[[#This Row],[IT2]]+Table1345[[#This Row],[IT4]])-Table1345[[#This Row],[IT2]]^2*0.1792-Table1345[[#This Row],[IT4]]^2*0.207</f>
        <v>3.445731662466887</v>
      </c>
      <c r="AU83" s="1">
        <f>Table1345[[#This Row],[Pr]]/Table1345[[#This Row],[Pt]]*100</f>
        <v>4.232170870678809</v>
      </c>
    </row>
    <row r="84" spans="1:47" x14ac:dyDescent="0.3">
      <c r="A84" s="1">
        <v>48</v>
      </c>
      <c r="B84" s="1">
        <v>10</v>
      </c>
      <c r="C84" s="1">
        <v>315</v>
      </c>
      <c r="D84" s="1">
        <v>0.60099999999999998</v>
      </c>
      <c r="E84" s="1">
        <f>Table1[[#This Row],[Vsen]]/207</f>
        <v>1.5217391304347827</v>
      </c>
      <c r="F84" s="1">
        <v>137</v>
      </c>
      <c r="G84" s="1">
        <v>3.51</v>
      </c>
      <c r="H84" s="1">
        <f>Table1[[#This Row],[VR]]^2/Table1[[#This Row],[RL]]</f>
        <v>2.6365036496350364E-3</v>
      </c>
      <c r="I84" s="1">
        <f>Table1[[#This Row],[It]]*Table1[[#This Row],[Vs]]/PI()*SQRT(2)-Table1[[#This Row],[It]]^2*0.207</f>
        <v>1.9250839008674021</v>
      </c>
      <c r="J84" s="1">
        <f>Table1[[#This Row],[Pr]]/Table1[[#This Row],[Pt]]*100</f>
        <v>0.13695525937581648</v>
      </c>
      <c r="L84" s="1">
        <v>48</v>
      </c>
      <c r="M84" s="1">
        <v>10</v>
      </c>
      <c r="N84" s="1">
        <v>235</v>
      </c>
      <c r="O84" s="1">
        <v>4.7300000000000004</v>
      </c>
      <c r="P84" s="1">
        <f>Table13[[#This Row],[Vsen]]/179.2</f>
        <v>1.3113839285714286</v>
      </c>
      <c r="Q84" s="1">
        <v>118</v>
      </c>
      <c r="R84" s="1">
        <v>3.51</v>
      </c>
      <c r="S84" s="1">
        <f>Table13[[#This Row],[Vr]]^2/Table13[[#This Row],[RL]]</f>
        <v>0.18960084745762715</v>
      </c>
      <c r="T84" s="1">
        <f>Table13[[#This Row],[It]]*Table13[[#This Row],[Vs]]/PI()*SQRT(2)-Table13[[#This Row],[It]]^2*0.1792</f>
        <v>1.7638836868922687</v>
      </c>
      <c r="U84" s="1">
        <f>Table13[[#This Row],[Pr]]/Table13[[#This Row],[Pt]]*100</f>
        <v>10.749056123517924</v>
      </c>
      <c r="W84" s="1">
        <v>48</v>
      </c>
      <c r="X84" s="1">
        <v>10</v>
      </c>
      <c r="Y84" s="1">
        <v>205</v>
      </c>
      <c r="Z84" s="1">
        <v>276</v>
      </c>
      <c r="AA84" s="1">
        <v>5.86</v>
      </c>
      <c r="AB84" s="1">
        <f>Table134[[#This Row],[Vsen2]]/179.2</f>
        <v>1.1439732142857144</v>
      </c>
      <c r="AC84" s="1">
        <f>Table134[[#This Row],[Vsen4]]/207</f>
        <v>1.3333333333333333</v>
      </c>
      <c r="AD84" s="1">
        <v>147</v>
      </c>
      <c r="AE84" s="1">
        <v>3.38</v>
      </c>
      <c r="AF84" s="1">
        <f>Table134[[#This Row],[Vr]]^2/Table134[[#This Row],[RL]]</f>
        <v>0.23360272108843541</v>
      </c>
      <c r="AG84" s="1">
        <f>Table134[[#This Row],[Vs]]*SQRT(2)/PI()*(Table134[[#This Row],[IT2]]+Table134[[#This Row],[IT4]])-Table134[[#This Row],[IT2]]^2*0.1792-Table134[[#This Row],[IT4]]^2*0.207</f>
        <v>3.1667930544272269</v>
      </c>
      <c r="AH84" s="1">
        <f>Table134[[#This Row],[Pr]]/Table134[[#This Row],[Pt]]*100</f>
        <v>7.3766336187284205</v>
      </c>
      <c r="AJ84" s="1">
        <v>48</v>
      </c>
      <c r="AK84" s="1">
        <v>10</v>
      </c>
      <c r="AL84" s="1">
        <v>231</v>
      </c>
      <c r="AM84" s="1">
        <v>305</v>
      </c>
      <c r="AN84" s="1">
        <v>4.4800000000000004</v>
      </c>
      <c r="AO84" s="1">
        <f>Table1345[[#This Row],[Vsen2]]/179.2</f>
        <v>1.2890625</v>
      </c>
      <c r="AP84" s="1">
        <f>Table1345[[#This Row],[Vsen4]]/207</f>
        <v>1.4734299516908214</v>
      </c>
      <c r="AQ84" s="1">
        <v>147</v>
      </c>
      <c r="AR84" s="1">
        <v>3.38</v>
      </c>
      <c r="AS84" s="1">
        <f>Table1345[[#This Row],[Vr]]^2/Table1345[[#This Row],[RL]]</f>
        <v>0.13653333333333334</v>
      </c>
      <c r="AT84" s="1">
        <f>Table1345[[#This Row],[Vs]]*SQRT(2)/PI()*(Table1345[[#This Row],[IT2]]+Table1345[[#This Row],[IT4]])-Table1345[[#This Row],[IT2]]^2*0.1792-Table1345[[#This Row],[IT4]]^2*0.207</f>
        <v>3.4560582037398766</v>
      </c>
      <c r="AU84" s="1">
        <f>Table1345[[#This Row],[Pr]]/Table1345[[#This Row],[Pt]]*100</f>
        <v>3.9505507513035401</v>
      </c>
    </row>
    <row r="85" spans="1:47" x14ac:dyDescent="0.3">
      <c r="A85" s="1">
        <v>48</v>
      </c>
      <c r="B85" s="1">
        <v>20</v>
      </c>
      <c r="C85" s="1">
        <v>314</v>
      </c>
      <c r="D85" s="1">
        <v>0.88100000000000001</v>
      </c>
      <c r="E85" s="1">
        <f>Table1[[#This Row],[Vsen]]/207</f>
        <v>1.5169082125603865</v>
      </c>
      <c r="F85" s="1">
        <v>137</v>
      </c>
      <c r="G85" s="1">
        <v>3.51</v>
      </c>
      <c r="H85" s="1">
        <f>Table1[[#This Row],[VR]]^2/Table1[[#This Row],[RL]]</f>
        <v>5.6654087591240876E-3</v>
      </c>
      <c r="I85" s="1">
        <f>Table1[[#This Row],[It]]*Table1[[#This Row],[Vs]]/PI()*SQRT(2)-Table1[[#This Row],[It]]^2*0.207</f>
        <v>1.9204894316168915</v>
      </c>
      <c r="J85" s="1">
        <f>Table1[[#This Row],[Pr]]/Table1[[#This Row],[Pt]]*100</f>
        <v>0.29499817420782615</v>
      </c>
      <c r="L85" s="1">
        <v>48</v>
      </c>
      <c r="M85" s="1">
        <v>20</v>
      </c>
      <c r="N85" s="1">
        <v>236</v>
      </c>
      <c r="O85" s="1">
        <v>4.67</v>
      </c>
      <c r="P85" s="1">
        <f>Table13[[#This Row],[Vsen]]/179.2</f>
        <v>1.3169642857142858</v>
      </c>
      <c r="Q85" s="1">
        <v>118</v>
      </c>
      <c r="R85" s="1">
        <v>3.51</v>
      </c>
      <c r="S85" s="1">
        <f>Table13[[#This Row],[Vr]]^2/Table13[[#This Row],[RL]]</f>
        <v>0.18482118644067794</v>
      </c>
      <c r="T85" s="1">
        <f>Table13[[#This Row],[It]]*Table13[[#This Row],[Vs]]/PI()*SQRT(2)-Table13[[#This Row],[It]]^2*0.1792</f>
        <v>1.7700726106358831</v>
      </c>
      <c r="U85" s="1">
        <f>Table13[[#This Row],[Pr]]/Table13[[#This Row],[Pt]]*100</f>
        <v>10.441446601124603</v>
      </c>
      <c r="W85" s="1">
        <v>48</v>
      </c>
      <c r="X85" s="1">
        <v>20</v>
      </c>
      <c r="Y85" s="1">
        <v>205</v>
      </c>
      <c r="Z85" s="1">
        <v>274</v>
      </c>
      <c r="AA85" s="1">
        <v>5.99</v>
      </c>
      <c r="AB85" s="1">
        <f>Table134[[#This Row],[Vsen2]]/179.2</f>
        <v>1.1439732142857144</v>
      </c>
      <c r="AC85" s="1">
        <f>Table134[[#This Row],[Vsen4]]/207</f>
        <v>1.3236714975845412</v>
      </c>
      <c r="AD85" s="1">
        <v>147</v>
      </c>
      <c r="AE85" s="1">
        <v>3.38</v>
      </c>
      <c r="AF85" s="1">
        <f>Table134[[#This Row],[Vr]]^2/Table134[[#This Row],[RL]]</f>
        <v>0.2440823129251701</v>
      </c>
      <c r="AG85" s="1">
        <f>Table134[[#This Row],[Vs]]*SQRT(2)/PI()*(Table134[[#This Row],[IT2]]+Table134[[#This Row],[IT4]])-Table134[[#This Row],[IT2]]^2*0.1792-Table134[[#This Row],[IT4]]^2*0.207</f>
        <v>3.1574062469460147</v>
      </c>
      <c r="AH85" s="1">
        <f>Table134[[#This Row],[Pr]]/Table134[[#This Row],[Pt]]*100</f>
        <v>7.7304690570387482</v>
      </c>
      <c r="AJ85" s="1">
        <v>48</v>
      </c>
      <c r="AK85" s="1">
        <v>20</v>
      </c>
      <c r="AL85" s="1">
        <v>234</v>
      </c>
      <c r="AM85" s="1">
        <v>308</v>
      </c>
      <c r="AN85" s="1">
        <v>4.13</v>
      </c>
      <c r="AO85" s="1">
        <f>Table1345[[#This Row],[Vsen2]]/179.2</f>
        <v>1.3058035714285716</v>
      </c>
      <c r="AP85" s="1">
        <f>Table1345[[#This Row],[Vsen4]]/207</f>
        <v>1.4879227053140096</v>
      </c>
      <c r="AQ85" s="1">
        <v>147</v>
      </c>
      <c r="AR85" s="1">
        <v>3.38</v>
      </c>
      <c r="AS85" s="1">
        <f>Table1345[[#This Row],[Vr]]^2/Table1345[[#This Row],[RL]]</f>
        <v>0.11603333333333332</v>
      </c>
      <c r="AT85" s="1">
        <f>Table1345[[#This Row],[Vs]]*SQRT(2)/PI()*(Table1345[[#This Row],[IT2]]+Table1345[[#This Row],[IT4]])-Table1345[[#This Row],[IT2]]^2*0.1792-Table1345[[#This Row],[IT4]]^2*0.207</f>
        <v>3.4869128922586383</v>
      </c>
      <c r="AU85" s="1">
        <f>Table1345[[#This Row],[Pr]]/Table1345[[#This Row],[Pt]]*100</f>
        <v>3.3276808718376976</v>
      </c>
    </row>
    <row r="86" spans="1:47" x14ac:dyDescent="0.3">
      <c r="A86" s="1">
        <v>48</v>
      </c>
      <c r="B86" s="1">
        <v>30</v>
      </c>
      <c r="C86" s="1">
        <v>314</v>
      </c>
      <c r="D86" s="1">
        <v>1.01</v>
      </c>
      <c r="E86" s="1">
        <f>Table1[[#This Row],[Vsen]]/207</f>
        <v>1.5169082125603865</v>
      </c>
      <c r="F86" s="1">
        <v>137</v>
      </c>
      <c r="G86" s="1">
        <v>3.51</v>
      </c>
      <c r="H86" s="1">
        <f>Table1[[#This Row],[VR]]^2/Table1[[#This Row],[RL]]</f>
        <v>7.4459854014598537E-3</v>
      </c>
      <c r="I86" s="1">
        <f>Table1[[#This Row],[It]]*Table1[[#This Row],[Vs]]/PI()*SQRT(2)-Table1[[#This Row],[It]]^2*0.207</f>
        <v>1.9204894316168915</v>
      </c>
      <c r="J86" s="1">
        <f>Table1[[#This Row],[Pr]]/Table1[[#This Row],[Pt]]*100</f>
        <v>0.38771290687035737</v>
      </c>
      <c r="L86" s="1">
        <v>48</v>
      </c>
      <c r="M86" s="1">
        <v>30</v>
      </c>
      <c r="N86" s="1">
        <v>238</v>
      </c>
      <c r="O86" s="1">
        <v>4.53</v>
      </c>
      <c r="P86" s="1">
        <f>Table13[[#This Row],[Vsen]]/179.2</f>
        <v>1.328125</v>
      </c>
      <c r="Q86" s="1">
        <v>118</v>
      </c>
      <c r="R86" s="1">
        <v>3.51</v>
      </c>
      <c r="S86" s="1">
        <f>Table13[[#This Row],[Vr]]^2/Table13[[#This Row],[RL]]</f>
        <v>0.17390593220338985</v>
      </c>
      <c r="T86" s="1">
        <f>Table13[[#This Row],[It]]*Table13[[#This Row],[Vs]]/PI()*SQRT(2)-Table13[[#This Row],[It]]^2*0.1792</f>
        <v>1.7824169759802546</v>
      </c>
      <c r="U86" s="1">
        <f>Table13[[#This Row],[Pr]]/Table13[[#This Row],[Pt]]*100</f>
        <v>9.7567479746286008</v>
      </c>
      <c r="W86" s="1">
        <v>48</v>
      </c>
      <c r="X86" s="1">
        <v>30</v>
      </c>
      <c r="Y86" s="1">
        <v>206</v>
      </c>
      <c r="Z86" s="1">
        <v>273</v>
      </c>
      <c r="AA86" s="1">
        <v>6.01</v>
      </c>
      <c r="AB86" s="1">
        <f>Table134[[#This Row],[Vsen2]]/179.2</f>
        <v>1.1495535714285714</v>
      </c>
      <c r="AC86" s="1">
        <f>Table134[[#This Row],[Vsen4]]/207</f>
        <v>1.318840579710145</v>
      </c>
      <c r="AD86" s="1">
        <v>147</v>
      </c>
      <c r="AE86" s="1">
        <v>3.38</v>
      </c>
      <c r="AF86" s="1">
        <f>Table134[[#This Row],[Vr]]^2/Table134[[#This Row],[RL]]</f>
        <v>0.24571496598639456</v>
      </c>
      <c r="AG86" s="1">
        <f>Table134[[#This Row],[Vs]]*SQRT(2)/PI()*(Table134[[#This Row],[IT2]]+Table134[[#This Row],[IT4]])-Table134[[#This Row],[IT2]]^2*0.1792-Table134[[#This Row],[IT4]]^2*0.207</f>
        <v>3.1588955299959007</v>
      </c>
      <c r="AH86" s="1">
        <f>Table134[[#This Row],[Pr]]/Table134[[#This Row],[Pt]]*100</f>
        <v>7.7785087747651289</v>
      </c>
      <c r="AJ86" s="1">
        <v>48</v>
      </c>
      <c r="AK86" s="1">
        <v>30</v>
      </c>
      <c r="AL86" s="1">
        <v>237</v>
      </c>
      <c r="AM86" s="1">
        <v>310</v>
      </c>
      <c r="AN86" s="1">
        <v>3.87</v>
      </c>
      <c r="AO86" s="1">
        <f>Table1345[[#This Row],[Vsen2]]/179.2</f>
        <v>1.322544642857143</v>
      </c>
      <c r="AP86" s="1">
        <f>Table1345[[#This Row],[Vsen4]]/207</f>
        <v>1.4975845410628019</v>
      </c>
      <c r="AQ86" s="1">
        <v>147</v>
      </c>
      <c r="AR86" s="1">
        <v>3.38</v>
      </c>
      <c r="AS86" s="1">
        <f>Table1345[[#This Row],[Vr]]^2/Table1345[[#This Row],[RL]]</f>
        <v>0.10188367346938776</v>
      </c>
      <c r="AT86" s="1">
        <f>Table1345[[#This Row],[Vs]]*SQRT(2)/PI()*(Table1345[[#This Row],[IT2]]+Table1345[[#This Row],[IT4]])-Table1345[[#This Row],[IT2]]^2*0.1792-Table1345[[#This Row],[IT4]]^2*0.207</f>
        <v>3.513229769255565</v>
      </c>
      <c r="AU86" s="1">
        <f>Table1345[[#This Row],[Pr]]/Table1345[[#This Row],[Pt]]*100</f>
        <v>2.9000002892203764</v>
      </c>
    </row>
    <row r="87" spans="1:47" x14ac:dyDescent="0.3">
      <c r="A87" s="1">
        <v>48</v>
      </c>
      <c r="B87" s="1">
        <v>40</v>
      </c>
      <c r="C87" s="1">
        <v>313</v>
      </c>
      <c r="D87" s="1">
        <v>1.1499999999999999</v>
      </c>
      <c r="E87" s="1">
        <f>Table1[[#This Row],[Vsen]]/207</f>
        <v>1.5120772946859904</v>
      </c>
      <c r="F87" s="1">
        <v>137</v>
      </c>
      <c r="G87" s="1">
        <v>3.51</v>
      </c>
      <c r="H87" s="1">
        <f>Table1[[#This Row],[VR]]^2/Table1[[#This Row],[RL]]</f>
        <v>9.6532846715328448E-3</v>
      </c>
      <c r="I87" s="1">
        <f>Table1[[#This Row],[It]]*Table1[[#This Row],[Vs]]/PI()*SQRT(2)-Table1[[#This Row],[It]]^2*0.207</f>
        <v>1.9158853005306318</v>
      </c>
      <c r="J87" s="1">
        <f>Table1[[#This Row],[Pr]]/Table1[[#This Row],[Pt]]*100</f>
        <v>0.50385504126260738</v>
      </c>
      <c r="L87" s="1">
        <v>48</v>
      </c>
      <c r="M87" s="1">
        <v>40</v>
      </c>
      <c r="N87" s="1">
        <v>242</v>
      </c>
      <c r="O87" s="1">
        <v>4.28</v>
      </c>
      <c r="P87" s="1">
        <f>Table13[[#This Row],[Vsen]]/179.2</f>
        <v>1.3504464285714286</v>
      </c>
      <c r="Q87" s="1">
        <v>118</v>
      </c>
      <c r="R87" s="1">
        <v>3.51</v>
      </c>
      <c r="S87" s="1">
        <f>Table13[[#This Row],[Vr]]^2/Table13[[#This Row],[RL]]</f>
        <v>0.15524067796610169</v>
      </c>
      <c r="T87" s="1">
        <f>Table13[[#This Row],[It]]*Table13[[#This Row],[Vs]]/PI()*SQRT(2)-Table13[[#This Row],[It]]^2*0.1792</f>
        <v>1.80697177809757</v>
      </c>
      <c r="U87" s="1">
        <f>Table13[[#This Row],[Pr]]/Table13[[#This Row],[Pt]]*100</f>
        <v>8.591206561595742</v>
      </c>
      <c r="W87" s="1">
        <v>48</v>
      </c>
      <c r="X87" s="1">
        <v>40</v>
      </c>
      <c r="Y87" s="1">
        <v>208</v>
      </c>
      <c r="Z87" s="1">
        <v>273</v>
      </c>
      <c r="AA87" s="1">
        <v>5.89</v>
      </c>
      <c r="AB87" s="1">
        <f>Table134[[#This Row],[Vsen2]]/179.2</f>
        <v>1.1607142857142858</v>
      </c>
      <c r="AC87" s="1">
        <f>Table134[[#This Row],[Vsen4]]/207</f>
        <v>1.318840579710145</v>
      </c>
      <c r="AD87" s="1">
        <v>147</v>
      </c>
      <c r="AE87" s="1">
        <v>3.38</v>
      </c>
      <c r="AF87" s="1">
        <f>Table134[[#This Row],[Vr]]^2/Table134[[#This Row],[RL]]</f>
        <v>0.23600068027210883</v>
      </c>
      <c r="AG87" s="1">
        <f>Table134[[#This Row],[Vs]]*SQRT(2)/PI()*(Table134[[#This Row],[IT2]]+Table134[[#This Row],[IT4]])-Table134[[#This Row],[IT2]]^2*0.1792-Table134[[#This Row],[IT4]]^2*0.207</f>
        <v>3.171256406941275</v>
      </c>
      <c r="AH87" s="1">
        <f>Table134[[#This Row],[Pr]]/Table134[[#This Row],[Pt]]*100</f>
        <v>7.4418668813896085</v>
      </c>
      <c r="AJ87" s="1">
        <v>48</v>
      </c>
      <c r="AK87" s="1">
        <v>40</v>
      </c>
      <c r="AL87" s="1">
        <v>240</v>
      </c>
      <c r="AM87" s="1">
        <v>312</v>
      </c>
      <c r="AN87" s="1">
        <v>3.45</v>
      </c>
      <c r="AO87" s="1">
        <f>Table1345[[#This Row],[Vsen2]]/179.2</f>
        <v>1.3392857142857144</v>
      </c>
      <c r="AP87" s="1">
        <f>Table1345[[#This Row],[Vsen4]]/207</f>
        <v>1.5072463768115942</v>
      </c>
      <c r="AQ87" s="1">
        <v>147</v>
      </c>
      <c r="AR87" s="1">
        <v>3.38</v>
      </c>
      <c r="AS87" s="1">
        <f>Table1345[[#This Row],[Vr]]^2/Table1345[[#This Row],[RL]]</f>
        <v>8.0969387755102054E-2</v>
      </c>
      <c r="AT87" s="1">
        <f>Table1345[[#This Row],[Vs]]*SQRT(2)/PI()*(Table1345[[#This Row],[IT2]]+Table1345[[#This Row],[IT4]])-Table1345[[#This Row],[IT2]]^2*0.1792-Table1345[[#This Row],[IT4]]^2*0.207</f>
        <v>3.5394075524809261</v>
      </c>
      <c r="AU87" s="1">
        <f>Table1345[[#This Row],[Pr]]/Table1345[[#This Row],[Pt]]*100</f>
        <v>2.2876536978158128</v>
      </c>
    </row>
    <row r="88" spans="1:47" x14ac:dyDescent="0.3">
      <c r="A88" s="1">
        <v>48</v>
      </c>
      <c r="B88" s="1">
        <v>50</v>
      </c>
      <c r="C88" s="1">
        <v>312</v>
      </c>
      <c r="D88" s="1">
        <v>1.3</v>
      </c>
      <c r="E88" s="1">
        <f>Table1[[#This Row],[Vsen]]/207</f>
        <v>1.5072463768115942</v>
      </c>
      <c r="F88" s="1">
        <v>137</v>
      </c>
      <c r="G88" s="1">
        <v>3.51</v>
      </c>
      <c r="H88" s="1">
        <f>Table1[[#This Row],[VR]]^2/Table1[[#This Row],[RL]]</f>
        <v>1.2335766423357665E-2</v>
      </c>
      <c r="I88" s="1">
        <f>Table1[[#This Row],[It]]*Table1[[#This Row],[Vs]]/PI()*SQRT(2)-Table1[[#This Row],[It]]^2*0.207</f>
        <v>1.9112715076086233</v>
      </c>
      <c r="J88" s="1">
        <f>Table1[[#This Row],[Pr]]/Table1[[#This Row],[Pt]]*100</f>
        <v>0.64542198082532687</v>
      </c>
      <c r="L88" s="1">
        <v>48</v>
      </c>
      <c r="M88" s="1">
        <v>50</v>
      </c>
      <c r="N88" s="1">
        <v>250</v>
      </c>
      <c r="O88" s="1">
        <v>3.63</v>
      </c>
      <c r="P88" s="1">
        <f>Table13[[#This Row],[Vsen]]/179.2</f>
        <v>1.3950892857142858</v>
      </c>
      <c r="Q88" s="1">
        <v>118</v>
      </c>
      <c r="R88" s="1">
        <v>3.51</v>
      </c>
      <c r="S88" s="1">
        <f>Table13[[#This Row],[Vr]]^2/Table13[[#This Row],[RL]]</f>
        <v>0.11166864406779661</v>
      </c>
      <c r="T88" s="1">
        <f>Table13[[#This Row],[It]]*Table13[[#This Row],[Vs]]/PI()*SQRT(2)-Table13[[#This Row],[It]]^2*0.1792</f>
        <v>1.8555456680464866</v>
      </c>
      <c r="U88" s="1">
        <f>Table13[[#This Row],[Pr]]/Table13[[#This Row],[Pt]]*100</f>
        <v>6.0181027064324999</v>
      </c>
      <c r="W88" s="1">
        <v>48</v>
      </c>
      <c r="X88" s="1">
        <v>50</v>
      </c>
      <c r="Y88" s="1">
        <v>215</v>
      </c>
      <c r="Z88" s="1">
        <v>274</v>
      </c>
      <c r="AA88" s="1">
        <v>5.44</v>
      </c>
      <c r="AB88" s="1">
        <f>Table134[[#This Row],[Vsen2]]/179.2</f>
        <v>1.1997767857142858</v>
      </c>
      <c r="AC88" s="1">
        <f>Table134[[#This Row],[Vsen4]]/207</f>
        <v>1.3236714975845412</v>
      </c>
      <c r="AD88" s="1">
        <v>147</v>
      </c>
      <c r="AE88" s="1">
        <v>3.38</v>
      </c>
      <c r="AF88" s="1">
        <f>Table134[[#This Row],[Vr]]^2/Table134[[#This Row],[RL]]</f>
        <v>0.20131700680272113</v>
      </c>
      <c r="AG88" s="1">
        <f>Table134[[#This Row],[Vs]]*SQRT(2)/PI()*(Table134[[#This Row],[IT2]]+Table134[[#This Row],[IT4]])-Table134[[#This Row],[IT2]]^2*0.1792-Table134[[#This Row],[IT4]]^2*0.207</f>
        <v>3.2188758102443136</v>
      </c>
      <c r="AH88" s="1">
        <f>Table134[[#This Row],[Pr]]/Table134[[#This Row],[Pt]]*100</f>
        <v>6.2542644907894447</v>
      </c>
      <c r="AJ88" s="1">
        <v>48</v>
      </c>
      <c r="AK88" s="1">
        <v>50</v>
      </c>
      <c r="AL88" s="1">
        <v>245</v>
      </c>
      <c r="AM88" s="1">
        <v>315</v>
      </c>
      <c r="AN88" s="1">
        <v>2.63</v>
      </c>
      <c r="AO88" s="1">
        <f>Table1345[[#This Row],[Vsen2]]/179.2</f>
        <v>1.3671875</v>
      </c>
      <c r="AP88" s="1">
        <f>Table1345[[#This Row],[Vsen4]]/207</f>
        <v>1.5217391304347827</v>
      </c>
      <c r="AQ88" s="1">
        <v>147</v>
      </c>
      <c r="AR88" s="1">
        <v>3.38</v>
      </c>
      <c r="AS88" s="1">
        <f>Table1345[[#This Row],[Vr]]^2/Table1345[[#This Row],[RL]]</f>
        <v>4.7053741496598633E-2</v>
      </c>
      <c r="AT88" s="1">
        <f>Table1345[[#This Row],[Vs]]*SQRT(2)/PI()*(Table1345[[#This Row],[IT2]]+Table1345[[#This Row],[IT4]])-Table1345[[#This Row],[IT2]]^2*0.1792-Table1345[[#This Row],[IT4]]^2*0.207</f>
        <v>3.5812929872514805</v>
      </c>
      <c r="AU88" s="1">
        <f>Table1345[[#This Row],[Pr]]/Table1345[[#This Row],[Pt]]*100</f>
        <v>1.3138757891101998</v>
      </c>
    </row>
    <row r="89" spans="1:47" x14ac:dyDescent="0.3">
      <c r="A89" s="1">
        <v>48</v>
      </c>
      <c r="B89" s="1">
        <v>60</v>
      </c>
      <c r="C89" s="1">
        <v>312</v>
      </c>
      <c r="D89" s="1">
        <v>1.41</v>
      </c>
      <c r="E89" s="1">
        <f>Table1[[#This Row],[Vsen]]/207</f>
        <v>1.5072463768115942</v>
      </c>
      <c r="F89" s="1">
        <v>137</v>
      </c>
      <c r="G89" s="1">
        <v>3.51</v>
      </c>
      <c r="H89" s="1">
        <f>Table1[[#This Row],[VR]]^2/Table1[[#This Row],[RL]]</f>
        <v>1.4511678832116787E-2</v>
      </c>
      <c r="I89" s="1">
        <f>Table1[[#This Row],[It]]*Table1[[#This Row],[Vs]]/PI()*SQRT(2)-Table1[[#This Row],[It]]^2*0.207</f>
        <v>1.9112715076086233</v>
      </c>
      <c r="J89" s="1">
        <f>Table1[[#This Row],[Pr]]/Table1[[#This Row],[Pt]]*100</f>
        <v>0.75926830773895393</v>
      </c>
      <c r="L89" s="1">
        <v>48</v>
      </c>
      <c r="M89" s="1">
        <v>60</v>
      </c>
      <c r="N89" s="1">
        <v>255</v>
      </c>
      <c r="O89" s="1">
        <v>3.08</v>
      </c>
      <c r="P89" s="1">
        <f>Table13[[#This Row],[Vsen]]/179.2</f>
        <v>1.4229910714285716</v>
      </c>
      <c r="Q89" s="1">
        <v>118</v>
      </c>
      <c r="R89" s="1">
        <v>3.51</v>
      </c>
      <c r="S89" s="1">
        <f>Table13[[#This Row],[Vr]]^2/Table13[[#This Row],[RL]]</f>
        <v>8.0393220338983051E-2</v>
      </c>
      <c r="T89" s="1">
        <f>Table13[[#This Row],[It]]*Table13[[#This Row],[Vs]]/PI()*SQRT(2)-Table13[[#This Row],[It]]^2*0.1792</f>
        <v>1.8855416260502731</v>
      </c>
      <c r="U89" s="1">
        <f>Table13[[#This Row],[Pr]]/Table13[[#This Row],[Pt]]*100</f>
        <v>4.263667225813851</v>
      </c>
      <c r="W89" s="1">
        <v>48</v>
      </c>
      <c r="X89" s="1">
        <v>60</v>
      </c>
      <c r="Y89" s="1">
        <v>221</v>
      </c>
      <c r="Z89" s="1">
        <v>275</v>
      </c>
      <c r="AA89" s="1">
        <v>4.79</v>
      </c>
      <c r="AB89" s="1">
        <f>Table134[[#This Row],[Vsen2]]/179.2</f>
        <v>1.2332589285714286</v>
      </c>
      <c r="AC89" s="1">
        <f>Table134[[#This Row],[Vsen4]]/207</f>
        <v>1.3285024154589371</v>
      </c>
      <c r="AD89" s="1">
        <v>147</v>
      </c>
      <c r="AE89" s="1">
        <v>3.38</v>
      </c>
      <c r="AF89" s="1">
        <f>Table134[[#This Row],[Vr]]^2/Table134[[#This Row],[RL]]</f>
        <v>0.15608231292517005</v>
      </c>
      <c r="AG89" s="1">
        <f>Table134[[#This Row],[Vs]]*SQRT(2)/PI()*(Table134[[#This Row],[IT2]]+Table134[[#This Row],[IT4]])-Table134[[#This Row],[IT2]]^2*0.1792-Table134[[#This Row],[IT4]]^2*0.207</f>
        <v>3.2599200685960588</v>
      </c>
      <c r="AH89" s="1">
        <f>Table134[[#This Row],[Pr]]/Table134[[#This Row],[Pt]]*100</f>
        <v>4.7879184041585905</v>
      </c>
      <c r="AJ89" s="1">
        <v>48</v>
      </c>
      <c r="AK89" s="1">
        <v>60</v>
      </c>
      <c r="AL89" s="1">
        <v>249</v>
      </c>
      <c r="AM89" s="1">
        <v>317</v>
      </c>
      <c r="AN89" s="1">
        <v>1.85</v>
      </c>
      <c r="AO89" s="1">
        <f>Table1345[[#This Row],[Vsen2]]/179.2</f>
        <v>1.3895089285714286</v>
      </c>
      <c r="AP89" s="1">
        <f>Table1345[[#This Row],[Vsen4]]/207</f>
        <v>1.5314009661835748</v>
      </c>
      <c r="AQ89" s="1">
        <v>147</v>
      </c>
      <c r="AR89" s="1">
        <v>3.38</v>
      </c>
      <c r="AS89" s="1">
        <f>Table1345[[#This Row],[Vr]]^2/Table1345[[#This Row],[RL]]</f>
        <v>2.3282312925170068E-2</v>
      </c>
      <c r="AT89" s="1">
        <f>Table1345[[#This Row],[Vs]]*SQRT(2)/PI()*(Table1345[[#This Row],[IT2]]+Table1345[[#This Row],[IT4]])-Table1345[[#This Row],[IT2]]^2*0.1792-Table1345[[#This Row],[IT4]]^2*0.207</f>
        <v>3.6128235638063249</v>
      </c>
      <c r="AU89" s="1">
        <f>Table1345[[#This Row],[Pr]]/Table1345[[#This Row],[Pt]]*100</f>
        <v>0.64443537067281431</v>
      </c>
    </row>
    <row r="90" spans="1:47" x14ac:dyDescent="0.3">
      <c r="A90" s="1">
        <v>48</v>
      </c>
      <c r="B90" s="1">
        <v>70</v>
      </c>
      <c r="C90" s="1">
        <v>311</v>
      </c>
      <c r="D90" s="1">
        <v>1.49</v>
      </c>
      <c r="E90" s="1">
        <f>Table1[[#This Row],[Vsen]]/207</f>
        <v>1.5024154589371981</v>
      </c>
      <c r="F90" s="1">
        <v>137</v>
      </c>
      <c r="G90" s="1">
        <v>3.51</v>
      </c>
      <c r="H90" s="1">
        <f>Table1[[#This Row],[VR]]^2/Table1[[#This Row],[RL]]</f>
        <v>1.6205109489051094E-2</v>
      </c>
      <c r="I90" s="1">
        <f>Table1[[#This Row],[It]]*Table1[[#This Row],[Vs]]/PI()*SQRT(2)-Table1[[#This Row],[It]]^2*0.207</f>
        <v>1.9066480528508662</v>
      </c>
      <c r="J90" s="1">
        <f>Table1[[#This Row],[Pr]]/Table1[[#This Row],[Pt]]*100</f>
        <v>0.84992662724622003</v>
      </c>
      <c r="L90" s="1">
        <v>48</v>
      </c>
      <c r="M90" s="1">
        <v>70</v>
      </c>
      <c r="N90" s="1">
        <v>261</v>
      </c>
      <c r="O90" s="1">
        <v>2.2599999999999998</v>
      </c>
      <c r="P90" s="1">
        <f>Table13[[#This Row],[Vsen]]/179.2</f>
        <v>1.4564732142857144</v>
      </c>
      <c r="Q90" s="1">
        <v>118</v>
      </c>
      <c r="R90" s="1">
        <v>3.51</v>
      </c>
      <c r="S90" s="1">
        <f>Table13[[#This Row],[Vr]]^2/Table13[[#This Row],[RL]]</f>
        <v>4.3284745762711851E-2</v>
      </c>
      <c r="T90" s="1">
        <f>Table13[[#This Row],[It]]*Table13[[#This Row],[Vs]]/PI()*SQRT(2)-Table13[[#This Row],[It]]^2*0.1792</f>
        <v>1.921168472083389</v>
      </c>
      <c r="U90" s="1">
        <f>Table13[[#This Row],[Pr]]/Table13[[#This Row],[Pt]]*100</f>
        <v>2.2530426868692159</v>
      </c>
      <c r="W90" s="1">
        <v>48</v>
      </c>
      <c r="X90" s="1">
        <v>70</v>
      </c>
      <c r="Y90" s="1">
        <v>228</v>
      </c>
      <c r="Z90" s="1">
        <v>276</v>
      </c>
      <c r="AA90" s="1">
        <v>4.04</v>
      </c>
      <c r="AB90" s="1">
        <f>Table134[[#This Row],[Vsen2]]/179.2</f>
        <v>1.2723214285714286</v>
      </c>
      <c r="AC90" s="1">
        <f>Table134[[#This Row],[Vsen4]]/207</f>
        <v>1.3333333333333333</v>
      </c>
      <c r="AD90" s="1">
        <v>147</v>
      </c>
      <c r="AE90" s="1">
        <v>3.38</v>
      </c>
      <c r="AF90" s="1">
        <f>Table134[[#This Row],[Vr]]^2/Table134[[#This Row],[RL]]</f>
        <v>0.1110312925170068</v>
      </c>
      <c r="AG90" s="1">
        <f>Table134[[#This Row],[Vs]]*SQRT(2)/PI()*(Table134[[#This Row],[IT2]]+Table134[[#This Row],[IT4]])-Table134[[#This Row],[IT2]]^2*0.1792-Table134[[#This Row],[IT4]]^2*0.207</f>
        <v>3.3065045232275994</v>
      </c>
      <c r="AH90" s="1">
        <f>Table134[[#This Row],[Pr]]/Table134[[#This Row],[Pt]]*100</f>
        <v>3.3579658439004678</v>
      </c>
      <c r="AJ90" s="1">
        <v>48</v>
      </c>
      <c r="AK90" s="1">
        <v>70</v>
      </c>
      <c r="AL90" s="1">
        <v>252</v>
      </c>
      <c r="AM90" s="1">
        <v>319</v>
      </c>
      <c r="AN90" s="1">
        <v>0.58599999999999997</v>
      </c>
      <c r="AO90" s="1">
        <f>Table1345[[#This Row],[Vsen2]]/179.2</f>
        <v>1.40625</v>
      </c>
      <c r="AP90" s="1">
        <f>Table1345[[#This Row],[Vsen4]]/207</f>
        <v>1.5410628019323671</v>
      </c>
      <c r="AQ90" s="1">
        <v>147</v>
      </c>
      <c r="AR90" s="1">
        <v>3.38</v>
      </c>
      <c r="AS90" s="1">
        <f>Table1345[[#This Row],[Vr]]^2/Table1345[[#This Row],[RL]]</f>
        <v>2.3360272108843535E-3</v>
      </c>
      <c r="AT90" s="1">
        <f>Table1345[[#This Row],[Vs]]*SQRT(2)/PI()*(Table1345[[#This Row],[IT2]]+Table1345[[#This Row],[IT4]])-Table1345[[#This Row],[IT2]]^2*0.1792-Table1345[[#This Row],[IT4]]^2*0.207</f>
        <v>3.6384642956169166</v>
      </c>
      <c r="AU90" s="1">
        <f>Table1345[[#This Row],[Pr]]/Table1345[[#This Row],[Pt]]*100</f>
        <v>6.4203659046440376E-2</v>
      </c>
    </row>
    <row r="91" spans="1:47" x14ac:dyDescent="0.3">
      <c r="A91" s="1">
        <v>48</v>
      </c>
      <c r="B91" s="1">
        <v>80</v>
      </c>
      <c r="C91" s="1">
        <v>311</v>
      </c>
      <c r="D91" s="1">
        <v>1.55</v>
      </c>
      <c r="E91" s="1">
        <f>Table1[[#This Row],[Vsen]]/207</f>
        <v>1.5024154589371981</v>
      </c>
      <c r="F91" s="1">
        <v>137</v>
      </c>
      <c r="G91" s="1">
        <v>3.51</v>
      </c>
      <c r="H91" s="1">
        <f>Table1[[#This Row],[VR]]^2/Table1[[#This Row],[RL]]</f>
        <v>1.7536496350364965E-2</v>
      </c>
      <c r="I91" s="1">
        <f>Table1[[#This Row],[It]]*Table1[[#This Row],[Vs]]/PI()*SQRT(2)-Table1[[#This Row],[It]]^2*0.207</f>
        <v>1.9066480528508662</v>
      </c>
      <c r="J91" s="1">
        <f>Table1[[#This Row],[Pr]]/Table1[[#This Row],[Pt]]*100</f>
        <v>0.91975529118465105</v>
      </c>
      <c r="L91" s="1">
        <v>48</v>
      </c>
      <c r="M91" s="1">
        <v>80</v>
      </c>
      <c r="N91" s="1">
        <v>266</v>
      </c>
      <c r="O91" s="1">
        <v>1.08</v>
      </c>
      <c r="P91" s="1">
        <f>Table13[[#This Row],[Vsen]]/179.2</f>
        <v>1.484375</v>
      </c>
      <c r="Q91" s="1">
        <v>118</v>
      </c>
      <c r="R91" s="1">
        <v>3.51</v>
      </c>
      <c r="S91" s="1">
        <f>Table13[[#This Row],[Vr]]^2/Table13[[#This Row],[RL]]</f>
        <v>9.8847457627118645E-3</v>
      </c>
      <c r="T91" s="1">
        <f>Table13[[#This Row],[It]]*Table13[[#This Row],[Vs]]/PI()*SQRT(2)-Table13[[#This Row],[It]]^2*0.1792</f>
        <v>1.9505505908014615</v>
      </c>
      <c r="U91" s="1">
        <f>Table13[[#This Row],[Pr]]/Table13[[#This Row],[Pt]]*100</f>
        <v>0.50676695130733951</v>
      </c>
      <c r="W91" s="1">
        <v>48</v>
      </c>
      <c r="X91" s="1">
        <v>80</v>
      </c>
      <c r="Y91" s="1">
        <v>233</v>
      </c>
      <c r="Z91" s="1">
        <v>277</v>
      </c>
      <c r="AA91" s="1">
        <v>2.75</v>
      </c>
      <c r="AB91" s="1">
        <f>Table134[[#This Row],[Vsen2]]/179.2</f>
        <v>1.3002232142857144</v>
      </c>
      <c r="AC91" s="1">
        <f>Table134[[#This Row],[Vsen4]]/207</f>
        <v>1.3381642512077294</v>
      </c>
      <c r="AD91" s="1">
        <v>147</v>
      </c>
      <c r="AE91" s="1">
        <v>3.38</v>
      </c>
      <c r="AF91" s="1">
        <f>Table134[[#This Row],[Vr]]^2/Table134[[#This Row],[RL]]</f>
        <v>5.1445578231292519E-2</v>
      </c>
      <c r="AG91" s="1">
        <f>Table134[[#This Row],[Vs]]*SQRT(2)/PI()*(Table134[[#This Row],[IT2]]+Table134[[#This Row],[IT4]])-Table134[[#This Row],[IT2]]^2*0.1792-Table134[[#This Row],[IT4]]^2*0.207</f>
        <v>3.340774242649446</v>
      </c>
      <c r="AH91" s="1">
        <f>Table134[[#This Row],[Pr]]/Table134[[#This Row],[Pt]]*100</f>
        <v>1.5399298035323965</v>
      </c>
      <c r="AJ91" s="1">
        <v>48</v>
      </c>
      <c r="AK91" s="1">
        <v>80</v>
      </c>
      <c r="AL91" s="1">
        <v>253</v>
      </c>
      <c r="AM91" s="1">
        <v>318</v>
      </c>
      <c r="AN91" s="1">
        <v>0.65</v>
      </c>
      <c r="AO91" s="1">
        <f>Table1345[[#This Row],[Vsen2]]/179.2</f>
        <v>1.4118303571428572</v>
      </c>
      <c r="AP91" s="1">
        <f>Table1345[[#This Row],[Vsen4]]/207</f>
        <v>1.536231884057971</v>
      </c>
      <c r="AQ91" s="1">
        <v>147</v>
      </c>
      <c r="AR91" s="1">
        <v>3.38</v>
      </c>
      <c r="AS91" s="1">
        <f>Table1345[[#This Row],[Vr]]^2/Table1345[[#This Row],[RL]]</f>
        <v>2.8741496598639459E-3</v>
      </c>
      <c r="AT91" s="1">
        <f>Table1345[[#This Row],[Vs]]*SQRT(2)/PI()*(Table1345[[#This Row],[IT2]]+Table1345[[#This Row],[IT4]])-Table1345[[#This Row],[IT2]]^2*0.1792-Table1345[[#This Row],[IT4]]^2*0.207</f>
        <v>3.6398638077040708</v>
      </c>
      <c r="AU91" s="1">
        <f>Table1345[[#This Row],[Pr]]/Table1345[[#This Row],[Pt]]*100</f>
        <v>7.8963109932315936E-2</v>
      </c>
    </row>
    <row r="92" spans="1:47" x14ac:dyDescent="0.3">
      <c r="A92" s="1">
        <v>48</v>
      </c>
      <c r="B92" s="1">
        <v>90</v>
      </c>
      <c r="C92" s="1">
        <v>311</v>
      </c>
      <c r="D92" s="1">
        <v>1.57</v>
      </c>
      <c r="E92" s="1">
        <f>Table1[[#This Row],[Vsen]]/207</f>
        <v>1.5024154589371981</v>
      </c>
      <c r="F92" s="1">
        <v>137</v>
      </c>
      <c r="G92" s="1">
        <v>3.51</v>
      </c>
      <c r="H92" s="1">
        <f>Table1[[#This Row],[VR]]^2/Table1[[#This Row],[RL]]</f>
        <v>1.7991970802919709E-2</v>
      </c>
      <c r="I92" s="1">
        <f>Table1[[#This Row],[It]]*Table1[[#This Row],[Vs]]/PI()*SQRT(2)-Table1[[#This Row],[It]]^2*0.207</f>
        <v>1.9066480528508662</v>
      </c>
      <c r="J92" s="1">
        <f>Table1[[#This Row],[Pr]]/Table1[[#This Row],[Pt]]*100</f>
        <v>0.94364404463727225</v>
      </c>
      <c r="L92" s="1">
        <v>48</v>
      </c>
      <c r="M92" s="1">
        <v>90</v>
      </c>
      <c r="N92" s="1">
        <v>267</v>
      </c>
      <c r="O92" s="1">
        <v>0.153</v>
      </c>
      <c r="P92" s="1">
        <f>Table13[[#This Row],[Vsen]]/179.2</f>
        <v>1.4899553571428572</v>
      </c>
      <c r="Q92" s="1">
        <v>118</v>
      </c>
      <c r="R92" s="1">
        <v>3.51</v>
      </c>
      <c r="S92" s="1">
        <f>Table13[[#This Row],[Vr]]^2/Table13[[#This Row],[RL]]</f>
        <v>1.9838135593220339E-4</v>
      </c>
      <c r="T92" s="1">
        <f>Table13[[#This Row],[It]]*Table13[[#This Row],[Vs]]/PI()*SQRT(2)-Table13[[#This Row],[It]]^2*0.1792</f>
        <v>1.9563935324022184</v>
      </c>
      <c r="U92" s="1">
        <f>Table13[[#This Row],[Pr]]/Table13[[#This Row],[Pt]]*100</f>
        <v>1.0140155988382086E-2</v>
      </c>
      <c r="W92" s="1">
        <v>48</v>
      </c>
      <c r="X92" s="1">
        <v>90</v>
      </c>
      <c r="Y92" s="1">
        <v>236</v>
      </c>
      <c r="Z92" s="1">
        <v>278</v>
      </c>
      <c r="AA92" s="1">
        <v>1.58</v>
      </c>
      <c r="AB92" s="1">
        <f>Table134[[#This Row],[Vsen2]]/179.2</f>
        <v>1.3169642857142858</v>
      </c>
      <c r="AC92" s="1">
        <f>Table134[[#This Row],[Vsen4]]/207</f>
        <v>1.3429951690821256</v>
      </c>
      <c r="AD92" s="1">
        <v>147</v>
      </c>
      <c r="AE92" s="1">
        <v>3.38</v>
      </c>
      <c r="AF92" s="1">
        <f>Table134[[#This Row],[Vr]]^2/Table134[[#This Row],[RL]]</f>
        <v>1.6982312925170072E-2</v>
      </c>
      <c r="AG92" s="1">
        <f>Table134[[#This Row],[Vs]]*SQRT(2)/PI()*(Table134[[#This Row],[IT2]]+Table134[[#This Row],[IT4]])-Table134[[#This Row],[IT2]]^2*0.1792-Table134[[#This Row],[IT4]]^2*0.207</f>
        <v>3.3630640482901697</v>
      </c>
      <c r="AH92" s="1">
        <f>Table134[[#This Row],[Pr]]/Table134[[#This Row],[Pt]]*100</f>
        <v>0.50496549222142006</v>
      </c>
      <c r="AJ92" s="1">
        <v>48</v>
      </c>
      <c r="AK92" s="1">
        <v>90</v>
      </c>
      <c r="AL92" s="1">
        <v>251</v>
      </c>
      <c r="AM92" s="1">
        <v>315</v>
      </c>
      <c r="AN92" s="1">
        <v>2.0099999999999998</v>
      </c>
      <c r="AO92" s="1">
        <f>Table1345[[#This Row],[Vsen2]]/179.2</f>
        <v>1.400669642857143</v>
      </c>
      <c r="AP92" s="1">
        <f>Table1345[[#This Row],[Vsen4]]/207</f>
        <v>1.5217391304347827</v>
      </c>
      <c r="AQ92" s="1">
        <v>147</v>
      </c>
      <c r="AR92" s="1">
        <v>3.38</v>
      </c>
      <c r="AS92" s="1">
        <f>Table1345[[#This Row],[Vr]]^2/Table1345[[#This Row],[RL]]</f>
        <v>2.7483673469387748E-2</v>
      </c>
      <c r="AT92" s="1">
        <f>Table1345[[#This Row],[Vs]]*SQRT(2)/PI()*(Table1345[[#This Row],[IT2]]+Table1345[[#This Row],[IT4]])-Table1345[[#This Row],[IT2]]^2*0.1792-Table1345[[#This Row],[IT4]]^2*0.207</f>
        <v>3.615630082373317</v>
      </c>
      <c r="AU92" s="1">
        <f>Table1345[[#This Row],[Pr]]/Table1345[[#This Row],[Pt]]*100</f>
        <v>0.76013510351554914</v>
      </c>
    </row>
    <row r="94" spans="1:47" x14ac:dyDescent="0.3">
      <c r="A94" s="7" t="s">
        <v>20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47" x14ac:dyDescent="0.3">
      <c r="A95" s="5" t="s">
        <v>9</v>
      </c>
      <c r="B95" s="5" t="s">
        <v>21</v>
      </c>
      <c r="C95" s="5" t="s">
        <v>11</v>
      </c>
      <c r="D95" s="5" t="s">
        <v>12</v>
      </c>
      <c r="E95" s="5" t="s">
        <v>3</v>
      </c>
      <c r="F95" s="5" t="s">
        <v>22</v>
      </c>
      <c r="G95" s="5" t="s">
        <v>13</v>
      </c>
      <c r="H95" s="5" t="s">
        <v>14</v>
      </c>
      <c r="I95" s="5" t="s">
        <v>4</v>
      </c>
      <c r="J95" s="5" t="s">
        <v>5</v>
      </c>
      <c r="K95" s="5" t="s">
        <v>8</v>
      </c>
      <c r="L95" s="5" t="s">
        <v>7</v>
      </c>
      <c r="M95" s="5" t="s">
        <v>6</v>
      </c>
    </row>
    <row r="96" spans="1:47" x14ac:dyDescent="0.3">
      <c r="A96" s="2">
        <v>0</v>
      </c>
      <c r="B96" s="2">
        <v>239</v>
      </c>
      <c r="C96" s="2">
        <v>227</v>
      </c>
      <c r="D96" s="2">
        <v>238</v>
      </c>
      <c r="E96" s="2">
        <v>6.87</v>
      </c>
      <c r="F96" s="2">
        <f>Table5[[#This Row],[Vsen1]]/206.5</f>
        <v>1.1573849878934626</v>
      </c>
      <c r="G96" s="2">
        <f>Table5[[#This Row],[Vsen2]]/179.2</f>
        <v>1.2667410714285716</v>
      </c>
      <c r="H96" s="2">
        <f>Table5[[#This Row],[Vsen4]]/207</f>
        <v>1.1497584541062802</v>
      </c>
      <c r="I96" s="2">
        <v>167.6</v>
      </c>
      <c r="J96" s="2">
        <v>3.27</v>
      </c>
      <c r="K96" s="2">
        <f>Table5[[#This Row],[Vr]]^2/Table5[[#This Row],[RL]]</f>
        <v>0.281604415274463</v>
      </c>
      <c r="L96" s="2">
        <f>Table5[[#This Row],[Vs]]*SQRT(2)/PI()*(Table5[[#This Row],[IT2]]+Table5[[#This Row],[IT4]]+Table5[[#This Row],[IT1]])-Table5[[#This Row],[IT2]]^2*0.1792-Table5[[#This Row],[IT4]]^2*0.207-Table5[[#This Row],[IT1]]^2*0.2065</f>
        <v>4.4230116446855456</v>
      </c>
      <c r="M96" s="2">
        <f>Table5[[#This Row],[Pr]]/Table5[[#This Row],[Pt]]*100</f>
        <v>6.3668024842942446</v>
      </c>
    </row>
    <row r="97" spans="1:13" x14ac:dyDescent="0.3">
      <c r="A97" s="3">
        <v>10</v>
      </c>
      <c r="B97" s="3">
        <v>238</v>
      </c>
      <c r="C97" s="3">
        <v>228</v>
      </c>
      <c r="D97" s="3">
        <v>239</v>
      </c>
      <c r="E97" s="3">
        <v>6.78</v>
      </c>
      <c r="F97" s="3">
        <f>Table5[[#This Row],[Vsen2]]/206.5</f>
        <v>1.1041162227602905</v>
      </c>
      <c r="G97" s="3">
        <f>Table5[[#This Row],[Vsen2]]/179.2</f>
        <v>1.2723214285714286</v>
      </c>
      <c r="H97" s="3">
        <f>Table5[[#This Row],[Vsen4]]/207</f>
        <v>1.1545893719806763</v>
      </c>
      <c r="I97" s="3">
        <v>167.6</v>
      </c>
      <c r="J97" s="2">
        <v>3.27</v>
      </c>
      <c r="K97" s="3">
        <f>Table5[[#This Row],[Vr]]^2/Table5[[#This Row],[RL]]</f>
        <v>0.27427446300715991</v>
      </c>
      <c r="L97" s="3">
        <f>Table5[[#This Row],[Vs]]*SQRT(2)/PI()*(Table5[[#This Row],[IT2]]+Table5[[#This Row],[IT4]]+Table5[[#This Row],[IT1]])-Table5[[#This Row],[IT2]]^2*0.1792-Table5[[#This Row],[IT4]]^2*0.207-Table5[[#This Row],[IT1]]^2*0.2065</f>
        <v>4.3799577860664716</v>
      </c>
      <c r="M97" s="3">
        <f>Table5[[#This Row],[Pr]]/Table5[[#This Row],[Pt]]*100</f>
        <v>6.2620343940227512</v>
      </c>
    </row>
    <row r="98" spans="1:13" x14ac:dyDescent="0.3">
      <c r="A98" s="2">
        <v>20</v>
      </c>
      <c r="B98" s="2">
        <v>241</v>
      </c>
      <c r="C98" s="2">
        <v>229</v>
      </c>
      <c r="D98" s="2">
        <v>239</v>
      </c>
      <c r="E98" s="2">
        <v>6.46</v>
      </c>
      <c r="F98" s="2">
        <f>Table5[[#This Row],[Vsen2]]/206.5</f>
        <v>1.1089588377723971</v>
      </c>
      <c r="G98" s="2">
        <f>Table5[[#This Row],[Vsen2]]/179.2</f>
        <v>1.2779017857142858</v>
      </c>
      <c r="H98" s="2">
        <f>Table5[[#This Row],[Vsen4]]/207</f>
        <v>1.1545893719806763</v>
      </c>
      <c r="I98" s="2">
        <v>167.6</v>
      </c>
      <c r="J98" s="2">
        <v>3.27</v>
      </c>
      <c r="K98" s="2">
        <f>Table5[[#This Row],[Vr]]^2/Table5[[#This Row],[RL]]</f>
        <v>0.24899522673031027</v>
      </c>
      <c r="L98" s="2">
        <f>Table5[[#This Row],[Vs]]*SQRT(2)/PI()*(Table5[[#This Row],[IT2]]+Table5[[#This Row],[IT4]]+Table5[[#This Row],[IT1]])-Table5[[#This Row],[IT2]]^2*0.1792-Table5[[#This Row],[IT4]]^2*0.207-Table5[[#This Row],[IT1]]^2*0.2065</f>
        <v>4.3905372818382871</v>
      </c>
      <c r="M98" s="2">
        <f>Table5[[#This Row],[Pr]]/Table5[[#This Row],[Pt]]*100</f>
        <v>5.6711789639116263</v>
      </c>
    </row>
    <row r="99" spans="1:13" x14ac:dyDescent="0.3">
      <c r="A99" s="3">
        <v>30</v>
      </c>
      <c r="B99" s="3">
        <v>243</v>
      </c>
      <c r="C99" s="3">
        <v>229</v>
      </c>
      <c r="D99" s="3">
        <v>240</v>
      </c>
      <c r="E99" s="3">
        <v>6.11</v>
      </c>
      <c r="F99" s="3">
        <f>Table5[[#This Row],[Vsen2]]/206.5</f>
        <v>1.1089588377723971</v>
      </c>
      <c r="G99" s="3">
        <f>Table5[[#This Row],[Vsen2]]/179.2</f>
        <v>1.2779017857142858</v>
      </c>
      <c r="H99" s="3">
        <f>Table5[[#This Row],[Vsen4]]/207</f>
        <v>1.1594202898550725</v>
      </c>
      <c r="I99" s="3">
        <v>167.6</v>
      </c>
      <c r="J99" s="2">
        <v>3.27</v>
      </c>
      <c r="K99" s="3">
        <f>Table5[[#This Row],[Vr]]^2/Table5[[#This Row],[RL]]</f>
        <v>0.2227452267303103</v>
      </c>
      <c r="L99" s="3">
        <f>Table5[[#This Row],[Vs]]*SQRT(2)/PI()*(Table5[[#This Row],[IT2]]+Table5[[#This Row],[IT4]]+Table5[[#This Row],[IT1]])-Table5[[#This Row],[IT2]]^2*0.1792-Table5[[#This Row],[IT4]]^2*0.207-Table5[[#This Row],[IT1]]^2*0.2065</f>
        <v>4.3953344662678369</v>
      </c>
      <c r="M99" s="3">
        <f>Table5[[#This Row],[Pr]]/Table5[[#This Row],[Pt]]*100</f>
        <v>5.0677651141176421</v>
      </c>
    </row>
    <row r="100" spans="1:13" x14ac:dyDescent="0.3">
      <c r="A100" s="2">
        <v>40</v>
      </c>
      <c r="B100" s="2">
        <v>245</v>
      </c>
      <c r="C100" s="2">
        <v>231</v>
      </c>
      <c r="D100" s="2">
        <v>241</v>
      </c>
      <c r="E100" s="2">
        <v>5.42</v>
      </c>
      <c r="F100" s="2">
        <f>Table5[[#This Row],[Vsen2]]/206.5</f>
        <v>1.1186440677966101</v>
      </c>
      <c r="G100" s="2">
        <f>Table5[[#This Row],[Vsen2]]/179.2</f>
        <v>1.2890625</v>
      </c>
      <c r="H100" s="2">
        <f>Table5[[#This Row],[Vsen4]]/207</f>
        <v>1.1642512077294687</v>
      </c>
      <c r="I100" s="2">
        <v>167.6</v>
      </c>
      <c r="J100" s="2">
        <v>3.27</v>
      </c>
      <c r="K100" s="2">
        <f>Table5[[#This Row],[Vr]]^2/Table5[[#This Row],[RL]]</f>
        <v>0.17527684964200477</v>
      </c>
      <c r="L100" s="2">
        <f>Table5[[#This Row],[Vs]]*SQRT(2)/PI()*(Table5[[#This Row],[IT2]]+Table5[[#This Row],[IT4]]+Table5[[#This Row],[IT1]])-Table5[[#This Row],[IT2]]^2*0.1792-Table5[[#This Row],[IT4]]^2*0.207-Table5[[#This Row],[IT1]]^2*0.2065</f>
        <v>4.4212184425723366</v>
      </c>
      <c r="M100" s="2">
        <f>Table5[[#This Row],[Pr]]/Table5[[#This Row],[Pt]]*100</f>
        <v>3.9644467225199089</v>
      </c>
    </row>
    <row r="101" spans="1:13" x14ac:dyDescent="0.3">
      <c r="A101" s="3">
        <v>50</v>
      </c>
      <c r="B101" s="3">
        <v>248</v>
      </c>
      <c r="C101" s="3">
        <v>233</v>
      </c>
      <c r="D101" s="3">
        <v>242</v>
      </c>
      <c r="E101" s="3">
        <v>4.6399999999999997</v>
      </c>
      <c r="F101" s="3">
        <f>Table5[[#This Row],[Vsen2]]/206.5</f>
        <v>1.1283292978208233</v>
      </c>
      <c r="G101" s="3">
        <f>Table5[[#This Row],[Vsen2]]/179.2</f>
        <v>1.3002232142857144</v>
      </c>
      <c r="H101" s="3">
        <f>Table5[[#This Row],[Vsen4]]/207</f>
        <v>1.1690821256038648</v>
      </c>
      <c r="I101" s="3">
        <v>167.6</v>
      </c>
      <c r="J101" s="2">
        <v>3.27</v>
      </c>
      <c r="K101" s="3">
        <f>Table5[[#This Row],[Vr]]^2/Table5[[#This Row],[RL]]</f>
        <v>0.1284582338902148</v>
      </c>
      <c r="L101" s="3">
        <f>Table5[[#This Row],[Vs]]*SQRT(2)/PI()*(Table5[[#This Row],[IT2]]+Table5[[#This Row],[IT4]]+Table5[[#This Row],[IT1]])-Table5[[#This Row],[IT2]]^2*0.1792-Table5[[#This Row],[IT4]]^2*0.207-Table5[[#This Row],[IT1]]^2*0.2065</f>
        <v>4.4470093732638478</v>
      </c>
      <c r="M101" s="3">
        <f>Table5[[#This Row],[Pr]]/Table5[[#This Row],[Pt]]*100</f>
        <v>2.8886432005861473</v>
      </c>
    </row>
    <row r="102" spans="1:13" x14ac:dyDescent="0.3">
      <c r="A102" s="2">
        <v>60</v>
      </c>
      <c r="B102" s="2">
        <v>249</v>
      </c>
      <c r="C102" s="2">
        <v>235</v>
      </c>
      <c r="D102" s="2">
        <v>243</v>
      </c>
      <c r="E102" s="2">
        <v>4.01</v>
      </c>
      <c r="F102" s="2">
        <f>Table5[[#This Row],[Vsen2]]/206.5</f>
        <v>1.1380145278450364</v>
      </c>
      <c r="G102" s="2">
        <f>Table5[[#This Row],[Vsen2]]/179.2</f>
        <v>1.3113839285714286</v>
      </c>
      <c r="H102" s="2">
        <f>Table5[[#This Row],[Vsen4]]/207</f>
        <v>1.173913043478261</v>
      </c>
      <c r="I102" s="2">
        <v>167.6</v>
      </c>
      <c r="J102" s="2">
        <v>3.27</v>
      </c>
      <c r="K102" s="2">
        <f>Table5[[#This Row],[Vr]]^2/Table5[[#This Row],[RL]]</f>
        <v>9.5943317422434365E-2</v>
      </c>
      <c r="L102" s="2">
        <f>Table5[[#This Row],[Vs]]*SQRT(2)/PI()*(Table5[[#This Row],[IT2]]+Table5[[#This Row],[IT4]]+Table5[[#This Row],[IT1]])-Table5[[#This Row],[IT2]]^2*0.1792-Table5[[#This Row],[IT4]]^2*0.207-Table5[[#This Row],[IT1]]^2*0.2065</f>
        <v>4.4727072583423713</v>
      </c>
      <c r="M102" s="2">
        <f>Table5[[#This Row],[Pr]]/Table5[[#This Row],[Pt]]*100</f>
        <v>2.145083768750649</v>
      </c>
    </row>
    <row r="103" spans="1:13" x14ac:dyDescent="0.3">
      <c r="A103" s="3">
        <v>70</v>
      </c>
      <c r="B103" s="3">
        <v>248</v>
      </c>
      <c r="C103" s="3">
        <v>238</v>
      </c>
      <c r="D103" s="3">
        <v>244</v>
      </c>
      <c r="E103" s="3">
        <v>2.4700000000000002</v>
      </c>
      <c r="F103" s="3">
        <f>Table5[[#This Row],[Vsen2]]/206.5</f>
        <v>1.152542372881356</v>
      </c>
      <c r="G103" s="3">
        <f>Table5[[#This Row],[Vsen2]]/179.2</f>
        <v>1.328125</v>
      </c>
      <c r="H103" s="3">
        <f>Table5[[#This Row],[Vsen4]]/207</f>
        <v>1.1787439613526569</v>
      </c>
      <c r="I103" s="3">
        <v>167.6</v>
      </c>
      <c r="J103" s="2">
        <v>3.27</v>
      </c>
      <c r="K103" s="3">
        <f>Table5[[#This Row],[Vr]]^2/Table5[[#This Row],[RL]]</f>
        <v>3.6401551312649175E-2</v>
      </c>
      <c r="L103" s="3">
        <f>Table5[[#This Row],[Vs]]*SQRT(2)/PI()*(Table5[[#This Row],[IT2]]+Table5[[#This Row],[IT4]]+Table5[[#This Row],[IT1]])-Table5[[#This Row],[IT2]]^2*0.1792-Table5[[#This Row],[IT4]]^2*0.207-Table5[[#This Row],[IT1]]^2*0.2065</f>
        <v>4.5087039800809317</v>
      </c>
      <c r="M103" s="3">
        <f>Table5[[#This Row],[Pr]]/Table5[[#This Row],[Pt]]*100</f>
        <v>0.80736174904070235</v>
      </c>
    </row>
    <row r="104" spans="1:13" x14ac:dyDescent="0.3">
      <c r="A104" s="2">
        <v>80</v>
      </c>
      <c r="B104" s="2">
        <v>247</v>
      </c>
      <c r="C104" s="2">
        <v>240</v>
      </c>
      <c r="D104" s="2">
        <v>246</v>
      </c>
      <c r="E104" s="2">
        <v>1.28</v>
      </c>
      <c r="F104" s="2">
        <f>Table5[[#This Row],[Vsen2]]/206.5</f>
        <v>1.1622276029055689</v>
      </c>
      <c r="G104" s="2">
        <f>Table5[[#This Row],[Vsen2]]/179.2</f>
        <v>1.3392857142857144</v>
      </c>
      <c r="H104" s="2">
        <f>Table5[[#This Row],[Vsen4]]/207</f>
        <v>1.1884057971014492</v>
      </c>
      <c r="I104" s="2">
        <v>167.6</v>
      </c>
      <c r="J104" s="2">
        <v>3.27</v>
      </c>
      <c r="K104" s="2">
        <f>Table5[[#This Row],[Vr]]^2/Table5[[#This Row],[RL]]</f>
        <v>9.7756563245823391E-3</v>
      </c>
      <c r="L104" s="2">
        <f>Table5[[#This Row],[Vs]]*SQRT(2)/PI()*(Table5[[#This Row],[IT2]]+Table5[[#This Row],[IT4]]+Table5[[#This Row],[IT1]])-Table5[[#This Row],[IT2]]^2*0.1792-Table5[[#This Row],[IT4]]^2*0.207-Table5[[#This Row],[IT1]]^2*0.2065</f>
        <v>4.5389132954599152</v>
      </c>
      <c r="M104" s="2">
        <f>Table5[[#This Row],[Pr]]/Table5[[#This Row],[Pt]]*100</f>
        <v>0.21537437902505252</v>
      </c>
    </row>
    <row r="105" spans="1:13" x14ac:dyDescent="0.3">
      <c r="A105" s="6">
        <v>90</v>
      </c>
      <c r="B105" s="6">
        <v>245</v>
      </c>
      <c r="C105" s="6">
        <v>241</v>
      </c>
      <c r="D105" s="6">
        <v>247</v>
      </c>
      <c r="E105" s="6">
        <v>0.253</v>
      </c>
      <c r="F105" s="6">
        <f>Table5[[#This Row],[Vsen2]]/206.5</f>
        <v>1.1670702179176755</v>
      </c>
      <c r="G105" s="6">
        <f>Table5[[#This Row],[Vsen2]]/179.2</f>
        <v>1.3448660714285716</v>
      </c>
      <c r="H105" s="6">
        <f>Table5[[#This Row],[Vsen4]]/207</f>
        <v>1.1932367149758454</v>
      </c>
      <c r="I105" s="6">
        <v>167.6</v>
      </c>
      <c r="J105" s="2">
        <v>3.27</v>
      </c>
      <c r="K105" s="6">
        <f>Table5[[#This Row],[Vr]]^2/Table5[[#This Row],[RL]]</f>
        <v>3.8191527446300715E-4</v>
      </c>
      <c r="L105" s="6">
        <f>Table5[[#This Row],[Vs]]*SQRT(2)/PI()*(Table5[[#This Row],[IT2]]+Table5[[#This Row],[IT4]]+Table5[[#This Row],[IT1]])-Table5[[#This Row],[IT2]]^2*0.1792-Table5[[#This Row],[IT4]]^2*0.207-Table5[[#This Row],[IT1]]^2*0.2065</f>
        <v>4.5539721914793185</v>
      </c>
      <c r="M105" s="6">
        <f>Table5[[#This Row],[Pr]]/Table5[[#This Row],[Pt]]*100</f>
        <v>8.3864208740138408E-3</v>
      </c>
    </row>
    <row r="107" spans="1:13" x14ac:dyDescent="0.3">
      <c r="A107" s="7" t="s">
        <v>19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3">
      <c r="A108" s="5" t="s">
        <v>9</v>
      </c>
      <c r="B108" s="5" t="s">
        <v>21</v>
      </c>
      <c r="C108" s="5" t="s">
        <v>11</v>
      </c>
      <c r="D108" s="5" t="s">
        <v>12</v>
      </c>
      <c r="E108" s="5" t="s">
        <v>3</v>
      </c>
      <c r="F108" s="5" t="s">
        <v>22</v>
      </c>
      <c r="G108" s="5" t="s">
        <v>13</v>
      </c>
      <c r="H108" s="5" t="s">
        <v>14</v>
      </c>
      <c r="I108" s="5" t="s">
        <v>4</v>
      </c>
      <c r="J108" s="5" t="s">
        <v>5</v>
      </c>
      <c r="K108" s="5" t="s">
        <v>8</v>
      </c>
      <c r="L108" s="5" t="s">
        <v>7</v>
      </c>
      <c r="M108" s="5" t="s">
        <v>6</v>
      </c>
    </row>
    <row r="109" spans="1:13" x14ac:dyDescent="0.3">
      <c r="A109" s="2">
        <v>0</v>
      </c>
      <c r="B109" s="2">
        <v>365</v>
      </c>
      <c r="C109" s="2">
        <v>172</v>
      </c>
      <c r="D109" s="2">
        <v>195</v>
      </c>
      <c r="E109" s="2">
        <v>1.05</v>
      </c>
      <c r="F109" s="2">
        <f>Table57[[#This Row],[Vsen1]]/206.5</f>
        <v>1.7675544794188862</v>
      </c>
      <c r="G109" s="2">
        <f>Table57[[#This Row],[Vsen2]]/179.2</f>
        <v>0.9598214285714286</v>
      </c>
      <c r="H109" s="2">
        <f>Table57[[#This Row],[Vsen4]]/207</f>
        <v>0.94202898550724634</v>
      </c>
      <c r="I109" s="2">
        <v>167.6</v>
      </c>
      <c r="J109" s="2">
        <v>3.27</v>
      </c>
      <c r="K109" s="2">
        <f>Table57[[#This Row],[Vr]]^2/Table57[[#This Row],[RL]]</f>
        <v>6.5781622911694516E-3</v>
      </c>
      <c r="L109" s="2">
        <f>Table57[[#This Row],[Vs]]*SQRT(2)/PI()*(Table57[[#This Row],[IT2]]+Table57[[#This Row],[IT4]]+Table57[[#This Row],[IT1]])-Table57[[#This Row],[IT2]]^2*0.1792-Table57[[#This Row],[IT4]]^2*0.207-Table57[[#This Row],[IT1]]^2*0.2065</f>
        <v>4.4074847094151295</v>
      </c>
      <c r="M109" s="2">
        <f>Table57[[#This Row],[Pr]]/Table57[[#This Row],[Pt]]*100</f>
        <v>0.14924980402353727</v>
      </c>
    </row>
    <row r="110" spans="1:13" x14ac:dyDescent="0.3">
      <c r="A110" s="3">
        <v>10</v>
      </c>
      <c r="B110" s="3">
        <v>365</v>
      </c>
      <c r="C110" s="3">
        <v>171</v>
      </c>
      <c r="D110" s="3">
        <v>193</v>
      </c>
      <c r="E110" s="3">
        <v>1.43</v>
      </c>
      <c r="F110" s="3">
        <f>Table57[[#This Row],[Vsen2]]/206.5</f>
        <v>0.8280871670702179</v>
      </c>
      <c r="G110" s="3">
        <f>Table57[[#This Row],[Vsen2]]/179.2</f>
        <v>0.95424107142857151</v>
      </c>
      <c r="H110" s="3">
        <f>Table57[[#This Row],[Vsen4]]/207</f>
        <v>0.93236714975845414</v>
      </c>
      <c r="I110" s="3">
        <v>167.6</v>
      </c>
      <c r="J110" s="2">
        <v>3.27</v>
      </c>
      <c r="K110" s="3">
        <f>Table57[[#This Row],[Vr]]^2/Table57[[#This Row],[RL]]</f>
        <v>1.220107398568019E-2</v>
      </c>
      <c r="L110" s="3">
        <f>Table57[[#This Row],[Vs]]*SQRT(2)/PI()*(Table57[[#This Row],[IT2]]+Table57[[#This Row],[IT4]]+Table57[[#This Row],[IT1]])-Table57[[#This Row],[IT2]]^2*0.1792-Table57[[#This Row],[IT4]]^2*0.207-Table57[[#This Row],[IT1]]^2*0.2065</f>
        <v>3.5113532529249953</v>
      </c>
      <c r="M110" s="3">
        <f>Table57[[#This Row],[Pr]]/Table57[[#This Row],[Pt]]*100</f>
        <v>0.34747497921254611</v>
      </c>
    </row>
    <row r="111" spans="1:13" x14ac:dyDescent="0.3">
      <c r="A111" s="2">
        <v>20</v>
      </c>
      <c r="B111" s="2">
        <v>365</v>
      </c>
      <c r="C111" s="2">
        <v>170</v>
      </c>
      <c r="D111" s="2">
        <v>192</v>
      </c>
      <c r="E111" s="2">
        <v>2.1</v>
      </c>
      <c r="F111" s="2">
        <f>Table57[[#This Row],[Vsen2]]/206.5</f>
        <v>0.82324455205811142</v>
      </c>
      <c r="G111" s="2">
        <f>Table57[[#This Row],[Vsen2]]/179.2</f>
        <v>0.9486607142857143</v>
      </c>
      <c r="H111" s="2">
        <f>Table57[[#This Row],[Vsen4]]/207</f>
        <v>0.92753623188405798</v>
      </c>
      <c r="I111" s="2">
        <v>167.6</v>
      </c>
      <c r="J111" s="2">
        <v>3.27</v>
      </c>
      <c r="K111" s="2">
        <f>Table57[[#This Row],[Vr]]^2/Table57[[#This Row],[RL]]</f>
        <v>2.6312649164677807E-2</v>
      </c>
      <c r="L111" s="2">
        <f>Table57[[#This Row],[Vs]]*SQRT(2)/PI()*(Table57[[#This Row],[IT2]]+Table57[[#This Row],[IT4]]+Table57[[#This Row],[IT1]])-Table57[[#This Row],[IT2]]^2*0.1792-Table57[[#This Row],[IT4]]^2*0.207-Table57[[#This Row],[IT1]]^2*0.2065</f>
        <v>3.4943134016734612</v>
      </c>
      <c r="M111" s="2">
        <f>Table57[[#This Row],[Pr]]/Table57[[#This Row],[Pt]]*100</f>
        <v>0.75301342896365331</v>
      </c>
    </row>
    <row r="112" spans="1:13" x14ac:dyDescent="0.3">
      <c r="A112" s="3">
        <v>30</v>
      </c>
      <c r="B112" s="3">
        <v>362</v>
      </c>
      <c r="C112" s="3">
        <v>168</v>
      </c>
      <c r="D112" s="3">
        <v>90</v>
      </c>
      <c r="E112" s="3">
        <v>2.72</v>
      </c>
      <c r="F112" s="3">
        <f>Table57[[#This Row],[Vsen2]]/206.5</f>
        <v>0.81355932203389836</v>
      </c>
      <c r="G112" s="3">
        <f>Table57[[#This Row],[Vsen2]]/179.2</f>
        <v>0.93750000000000011</v>
      </c>
      <c r="H112" s="3">
        <f>Table57[[#This Row],[Vsen4]]/207</f>
        <v>0.43478260869565216</v>
      </c>
      <c r="I112" s="3">
        <v>167.6</v>
      </c>
      <c r="J112" s="2">
        <v>3.27</v>
      </c>
      <c r="K112" s="3">
        <f>Table57[[#This Row],[Vr]]^2/Table57[[#This Row],[RL]]</f>
        <v>4.4143198090692136E-2</v>
      </c>
      <c r="L112" s="3">
        <f>Table57[[#This Row],[Vs]]*SQRT(2)/PI()*(Table57[[#This Row],[IT2]]+Table57[[#This Row],[IT4]]+Table57[[#This Row],[IT1]])-Table57[[#This Row],[IT2]]^2*0.1792-Table57[[#This Row],[IT4]]^2*0.207-Table57[[#This Row],[IT1]]^2*0.2065</f>
        <v>2.8842884671747266</v>
      </c>
      <c r="M112" s="3">
        <f>Table57[[#This Row],[Pr]]/Table57[[#This Row],[Pt]]*100</f>
        <v>1.5304709841984745</v>
      </c>
    </row>
    <row r="113" spans="1:13" x14ac:dyDescent="0.3">
      <c r="A113" s="2">
        <v>40</v>
      </c>
      <c r="B113" s="2">
        <v>359</v>
      </c>
      <c r="C113" s="2">
        <v>167</v>
      </c>
      <c r="D113" s="2">
        <v>188</v>
      </c>
      <c r="E113" s="2">
        <v>3.29</v>
      </c>
      <c r="F113" s="2">
        <f>Table57[[#This Row],[Vsen2]]/206.5</f>
        <v>0.80871670702179177</v>
      </c>
      <c r="G113" s="2">
        <f>Table57[[#This Row],[Vsen2]]/179.2</f>
        <v>0.9319196428571429</v>
      </c>
      <c r="H113" s="2">
        <f>Table57[[#This Row],[Vsen4]]/207</f>
        <v>0.90821256038647347</v>
      </c>
      <c r="I113" s="2">
        <v>167.6</v>
      </c>
      <c r="J113" s="2">
        <v>3.27</v>
      </c>
      <c r="K113" s="2">
        <f>Table57[[#This Row],[Vr]]^2/Table57[[#This Row],[RL]]</f>
        <v>6.4582935560859187E-2</v>
      </c>
      <c r="L113" s="2">
        <f>Table57[[#This Row],[Vs]]*SQRT(2)/PI()*(Table57[[#This Row],[IT2]]+Table57[[#This Row],[IT4]]+Table57[[#This Row],[IT1]])-Table57[[#This Row],[IT2]]^2*0.1792-Table57[[#This Row],[IT4]]^2*0.207-Table57[[#This Row],[IT1]]^2*0.2065</f>
        <v>3.4377208631857701</v>
      </c>
      <c r="M113" s="2">
        <f>Table57[[#This Row],[Pr]]/Table57[[#This Row],[Pt]]*100</f>
        <v>1.8786556015199425</v>
      </c>
    </row>
    <row r="114" spans="1:13" x14ac:dyDescent="0.3">
      <c r="A114" s="3">
        <v>50</v>
      </c>
      <c r="B114" s="3">
        <v>354</v>
      </c>
      <c r="C114" s="3">
        <v>165</v>
      </c>
      <c r="D114" s="3">
        <v>185</v>
      </c>
      <c r="E114" s="3">
        <v>4.13</v>
      </c>
      <c r="F114" s="3">
        <f>Table57[[#This Row],[Vsen2]]/206.5</f>
        <v>0.7990314769975787</v>
      </c>
      <c r="G114" s="3">
        <f>Table57[[#This Row],[Vsen2]]/179.2</f>
        <v>0.9207589285714286</v>
      </c>
      <c r="H114" s="3">
        <f>Table57[[#This Row],[Vsen4]]/207</f>
        <v>0.893719806763285</v>
      </c>
      <c r="I114" s="3">
        <v>167.6</v>
      </c>
      <c r="J114" s="2">
        <v>3.27</v>
      </c>
      <c r="K114" s="3">
        <f>Table57[[#This Row],[Vr]]^2/Table57[[#This Row],[RL]]</f>
        <v>0.10177147971360381</v>
      </c>
      <c r="L114" s="3">
        <f>Table57[[#This Row],[Vs]]*SQRT(2)/PI()*(Table57[[#This Row],[IT2]]+Table57[[#This Row],[IT4]]+Table57[[#This Row],[IT1]])-Table57[[#This Row],[IT2]]^2*0.1792-Table57[[#This Row],[IT4]]^2*0.207-Table57[[#This Row],[IT1]]^2*0.2065</f>
        <v>3.3980283434306928</v>
      </c>
      <c r="M114" s="3">
        <f>Table57[[#This Row],[Pr]]/Table57[[#This Row],[Pt]]*100</f>
        <v>2.9950156216429327</v>
      </c>
    </row>
    <row r="115" spans="1:13" x14ac:dyDescent="0.3">
      <c r="A115" s="2">
        <v>60</v>
      </c>
      <c r="B115" s="2">
        <v>349</v>
      </c>
      <c r="C115" s="2">
        <v>163</v>
      </c>
      <c r="D115" s="2">
        <v>183</v>
      </c>
      <c r="E115" s="2">
        <v>4.68</v>
      </c>
      <c r="F115" s="2">
        <f>Table57[[#This Row],[Vsen2]]/206.5</f>
        <v>0.78934624697336564</v>
      </c>
      <c r="G115" s="2">
        <f>Table57[[#This Row],[Vsen2]]/179.2</f>
        <v>0.9095982142857143</v>
      </c>
      <c r="H115" s="2">
        <f>Table57[[#This Row],[Vsen4]]/207</f>
        <v>0.88405797101449279</v>
      </c>
      <c r="I115" s="2">
        <v>167.6</v>
      </c>
      <c r="J115" s="2">
        <v>3.27</v>
      </c>
      <c r="K115" s="2">
        <f>Table57[[#This Row],[Vr]]^2/Table57[[#This Row],[RL]]</f>
        <v>0.13068257756563245</v>
      </c>
      <c r="L115" s="2">
        <f>Table57[[#This Row],[Vs]]*SQRT(2)/PI()*(Table57[[#This Row],[IT2]]+Table57[[#This Row],[IT4]]+Table57[[#This Row],[IT1]])-Table57[[#This Row],[IT2]]^2*0.1792-Table57[[#This Row],[IT4]]^2*0.207-Table57[[#This Row],[IT1]]^2*0.2065</f>
        <v>3.3635133924438674</v>
      </c>
      <c r="M115" s="2">
        <f>Table57[[#This Row],[Pr]]/Table57[[#This Row],[Pt]]*100</f>
        <v>3.8852997540967391</v>
      </c>
    </row>
    <row r="116" spans="1:13" x14ac:dyDescent="0.3">
      <c r="A116" s="3">
        <v>70</v>
      </c>
      <c r="B116" s="3">
        <v>344</v>
      </c>
      <c r="C116" s="3">
        <v>161</v>
      </c>
      <c r="D116" s="3">
        <v>181</v>
      </c>
      <c r="E116" s="3">
        <v>5.38</v>
      </c>
      <c r="F116" s="3">
        <f>Table57[[#This Row],[Vsen2]]/206.5</f>
        <v>0.77966101694915257</v>
      </c>
      <c r="G116" s="3">
        <f>Table57[[#This Row],[Vsen2]]/179.2</f>
        <v>0.89843750000000011</v>
      </c>
      <c r="H116" s="3">
        <f>Table57[[#This Row],[Vsen4]]/207</f>
        <v>0.87439613526570048</v>
      </c>
      <c r="I116" s="3">
        <v>167.6</v>
      </c>
      <c r="J116" s="2">
        <v>3.27</v>
      </c>
      <c r="K116" s="3">
        <f>Table57[[#This Row],[Vr]]^2/Table57[[#This Row],[RL]]</f>
        <v>0.17269928400954654</v>
      </c>
      <c r="L116" s="3">
        <f>Table57[[#This Row],[Vs]]*SQRT(2)/PI()*(Table57[[#This Row],[IT2]]+Table57[[#This Row],[IT4]]+Table57[[#This Row],[IT1]])-Table57[[#This Row],[IT2]]^2*0.1792-Table57[[#This Row],[IT4]]^2*0.207-Table57[[#This Row],[IT1]]^2*0.2065</f>
        <v>3.3288764103368069</v>
      </c>
      <c r="M116" s="3">
        <f>Table57[[#This Row],[Pr]]/Table57[[#This Row],[Pt]]*100</f>
        <v>5.1879151618029962</v>
      </c>
    </row>
    <row r="117" spans="1:13" x14ac:dyDescent="0.3">
      <c r="A117" s="2">
        <v>80</v>
      </c>
      <c r="B117" s="2">
        <v>341</v>
      </c>
      <c r="C117" s="2">
        <v>161</v>
      </c>
      <c r="D117" s="2">
        <v>181</v>
      </c>
      <c r="E117" s="2">
        <v>5.65</v>
      </c>
      <c r="F117" s="2">
        <f>Table57[[#This Row],[Vsen2]]/206.5</f>
        <v>0.77966101694915257</v>
      </c>
      <c r="G117" s="2">
        <f>Table57[[#This Row],[Vsen2]]/179.2</f>
        <v>0.89843750000000011</v>
      </c>
      <c r="H117" s="2">
        <f>Table57[[#This Row],[Vsen4]]/207</f>
        <v>0.87439613526570048</v>
      </c>
      <c r="I117" s="2">
        <v>167.6</v>
      </c>
      <c r="J117" s="2">
        <v>3.27</v>
      </c>
      <c r="K117" s="2">
        <f>Table57[[#This Row],[Vr]]^2/Table57[[#This Row],[RL]]</f>
        <v>0.19046837708830552</v>
      </c>
      <c r="L117" s="2">
        <f>Table57[[#This Row],[Vs]]*SQRT(2)/PI()*(Table57[[#This Row],[IT2]]+Table57[[#This Row],[IT4]]+Table57[[#This Row],[IT1]])-Table57[[#This Row],[IT2]]^2*0.1792-Table57[[#This Row],[IT4]]^2*0.207-Table57[[#This Row],[IT1]]^2*0.2065</f>
        <v>3.3288764103368069</v>
      </c>
      <c r="M117" s="2">
        <f>Table57[[#This Row],[Pr]]/Table57[[#This Row],[Pt]]*100</f>
        <v>5.7217016677718728</v>
      </c>
    </row>
    <row r="118" spans="1:13" x14ac:dyDescent="0.3">
      <c r="A118" s="6">
        <v>90</v>
      </c>
      <c r="B118" s="6">
        <v>342</v>
      </c>
      <c r="C118" s="6">
        <v>163</v>
      </c>
      <c r="D118" s="6">
        <v>183</v>
      </c>
      <c r="E118" s="6">
        <v>5.52</v>
      </c>
      <c r="F118" s="6">
        <f>Table57[[#This Row],[Vsen2]]/206.5</f>
        <v>0.78934624697336564</v>
      </c>
      <c r="G118" s="6">
        <f>Table57[[#This Row],[Vsen2]]/179.2</f>
        <v>0.9095982142857143</v>
      </c>
      <c r="H118" s="6">
        <f>Table57[[#This Row],[Vsen4]]/207</f>
        <v>0.88405797101449279</v>
      </c>
      <c r="I118" s="6">
        <v>167.6</v>
      </c>
      <c r="J118" s="2">
        <v>3.27</v>
      </c>
      <c r="K118" s="6">
        <f>Table57[[#This Row],[Vr]]^2/Table57[[#This Row],[RL]]</f>
        <v>0.18180429594272074</v>
      </c>
      <c r="L118" s="6">
        <f>Table57[[#This Row],[Vs]]*SQRT(2)/PI()*(Table57[[#This Row],[IT2]]+Table57[[#This Row],[IT4]]+Table57[[#This Row],[IT1]])-Table57[[#This Row],[IT2]]^2*0.1792-Table57[[#This Row],[IT4]]^2*0.207-Table57[[#This Row],[IT1]]^2*0.2065</f>
        <v>3.3635133924438674</v>
      </c>
      <c r="M118" s="6">
        <f>Table57[[#This Row],[Pr]]/Table57[[#This Row],[Pt]]*100</f>
        <v>5.4051901904462181</v>
      </c>
    </row>
  </sheetData>
  <mergeCells count="6">
    <mergeCell ref="A94:M94"/>
    <mergeCell ref="A107:M107"/>
    <mergeCell ref="L1:U1"/>
    <mergeCell ref="W1:AH1"/>
    <mergeCell ref="AJ1:AU1"/>
    <mergeCell ref="A1:J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2021-07-20T23:34:59Z</dcterms:modified>
</cp:coreProperties>
</file>