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483BCF9-09E2-49B0-B95A-F39D88D7B3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V53" i="1" l="1"/>
  <c r="AV54" i="1"/>
  <c r="AV55" i="1"/>
  <c r="AV56" i="1"/>
  <c r="AV57" i="1"/>
  <c r="AV58" i="1"/>
  <c r="AV59" i="1"/>
  <c r="AZ59" i="1" s="1"/>
  <c r="AV60" i="1"/>
  <c r="AV61" i="1"/>
  <c r="AV62" i="1"/>
  <c r="AU61" i="1"/>
  <c r="AU62" i="1"/>
  <c r="AU53" i="1"/>
  <c r="AU54" i="1"/>
  <c r="AU55" i="1"/>
  <c r="AU56" i="1"/>
  <c r="AU57" i="1"/>
  <c r="AU58" i="1"/>
  <c r="AU59" i="1"/>
  <c r="AU60" i="1"/>
  <c r="AT53" i="1"/>
  <c r="AT54" i="1"/>
  <c r="AT55" i="1"/>
  <c r="AT56" i="1"/>
  <c r="AT57" i="1"/>
  <c r="AT58" i="1"/>
  <c r="AT59" i="1"/>
  <c r="AT60" i="1"/>
  <c r="AT61" i="1"/>
  <c r="AT62" i="1"/>
  <c r="AZ54" i="1"/>
  <c r="AZ61" i="1"/>
  <c r="AY53" i="1"/>
  <c r="AY54" i="1"/>
  <c r="AY55" i="1"/>
  <c r="AY56" i="1"/>
  <c r="AY57" i="1"/>
  <c r="AY58" i="1"/>
  <c r="AY59" i="1"/>
  <c r="AY60" i="1"/>
  <c r="AY61" i="1"/>
  <c r="AY62" i="1"/>
  <c r="AF53" i="1"/>
  <c r="AK53" i="1" s="1"/>
  <c r="AL53" i="1" s="1"/>
  <c r="AG53" i="1"/>
  <c r="AF54" i="1"/>
  <c r="AG54" i="1"/>
  <c r="AK54" i="1" s="1"/>
  <c r="AF55" i="1"/>
  <c r="AG55" i="1"/>
  <c r="AF56" i="1"/>
  <c r="AG56" i="1"/>
  <c r="AF57" i="1"/>
  <c r="AG57" i="1"/>
  <c r="AF58" i="1"/>
  <c r="AK58" i="1" s="1"/>
  <c r="AG58" i="1"/>
  <c r="AF59" i="1"/>
  <c r="AK59" i="1" s="1"/>
  <c r="AG59" i="1"/>
  <c r="AF60" i="1"/>
  <c r="AG60" i="1"/>
  <c r="AF61" i="1"/>
  <c r="AG61" i="1"/>
  <c r="AF62" i="1"/>
  <c r="AG62" i="1"/>
  <c r="AK62" i="1" s="1"/>
  <c r="AE53" i="1"/>
  <c r="AE54" i="1"/>
  <c r="AE55" i="1"/>
  <c r="AE56" i="1"/>
  <c r="AE57" i="1"/>
  <c r="AE58" i="1"/>
  <c r="AE59" i="1"/>
  <c r="AE60" i="1"/>
  <c r="AE61" i="1"/>
  <c r="AE62" i="1"/>
  <c r="AJ53" i="1"/>
  <c r="AJ54" i="1"/>
  <c r="AJ55" i="1"/>
  <c r="AJ56" i="1"/>
  <c r="AJ57" i="1"/>
  <c r="AJ58" i="1"/>
  <c r="AJ59" i="1"/>
  <c r="AJ60" i="1"/>
  <c r="AJ61" i="1"/>
  <c r="AJ62" i="1"/>
  <c r="Q53" i="1"/>
  <c r="V53" i="1" s="1"/>
  <c r="Q54" i="1"/>
  <c r="Q55" i="1"/>
  <c r="Q56" i="1"/>
  <c r="V56" i="1" s="1"/>
  <c r="Q57" i="1"/>
  <c r="Q58" i="1"/>
  <c r="Q59" i="1"/>
  <c r="Q60" i="1"/>
  <c r="V60" i="1" s="1"/>
  <c r="Q61" i="1"/>
  <c r="V61" i="1" s="1"/>
  <c r="Q62" i="1"/>
  <c r="R53" i="1"/>
  <c r="R54" i="1"/>
  <c r="V54" i="1" s="1"/>
  <c r="R55" i="1"/>
  <c r="R56" i="1"/>
  <c r="R57" i="1"/>
  <c r="R58" i="1"/>
  <c r="R59" i="1"/>
  <c r="R60" i="1"/>
  <c r="R61" i="1"/>
  <c r="R62" i="1"/>
  <c r="V62" i="1" s="1"/>
  <c r="U53" i="1"/>
  <c r="U54" i="1"/>
  <c r="U55" i="1"/>
  <c r="U56" i="1"/>
  <c r="U57" i="1"/>
  <c r="U58" i="1"/>
  <c r="U59" i="1"/>
  <c r="U60" i="1"/>
  <c r="U61" i="1"/>
  <c r="U62" i="1"/>
  <c r="V55" i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H53" i="1"/>
  <c r="H54" i="1"/>
  <c r="H55" i="1"/>
  <c r="H56" i="1"/>
  <c r="H57" i="1"/>
  <c r="H58" i="1"/>
  <c r="H59" i="1"/>
  <c r="H60" i="1"/>
  <c r="H61" i="1"/>
  <c r="H62" i="1"/>
  <c r="J59" i="1" l="1"/>
  <c r="AK56" i="1"/>
  <c r="AK57" i="1"/>
  <c r="AZ62" i="1"/>
  <c r="BA62" i="1" s="1"/>
  <c r="AK61" i="1"/>
  <c r="AL61" i="1" s="1"/>
  <c r="AZ53" i="1"/>
  <c r="AZ58" i="1"/>
  <c r="BA58" i="1" s="1"/>
  <c r="AZ60" i="1"/>
  <c r="BA60" i="1" s="1"/>
  <c r="AZ57" i="1"/>
  <c r="BA57" i="1" s="1"/>
  <c r="BA59" i="1"/>
  <c r="BA54" i="1"/>
  <c r="AZ56" i="1"/>
  <c r="BA56" i="1" s="1"/>
  <c r="AZ55" i="1"/>
  <c r="BA55" i="1" s="1"/>
  <c r="BA61" i="1"/>
  <c r="BA53" i="1"/>
  <c r="AL59" i="1"/>
  <c r="AL58" i="1"/>
  <c r="AL56" i="1"/>
  <c r="AL57" i="1"/>
  <c r="AK60" i="1"/>
  <c r="AL60" i="1" s="1"/>
  <c r="AK55" i="1"/>
  <c r="AL55" i="1" s="1"/>
  <c r="AL62" i="1"/>
  <c r="AL54" i="1"/>
  <c r="V58" i="1"/>
  <c r="V59" i="1"/>
  <c r="W59" i="1" s="1"/>
  <c r="W60" i="1"/>
  <c r="W58" i="1"/>
  <c r="V57" i="1"/>
  <c r="W57" i="1" s="1"/>
  <c r="W56" i="1"/>
  <c r="W55" i="1"/>
  <c r="W54" i="1"/>
  <c r="W53" i="1"/>
  <c r="W62" i="1"/>
  <c r="W61" i="1"/>
  <c r="J62" i="1"/>
  <c r="J61" i="1"/>
  <c r="J60" i="1"/>
  <c r="J57" i="1"/>
  <c r="J55" i="1"/>
  <c r="J54" i="1"/>
  <c r="J53" i="1"/>
  <c r="J58" i="1"/>
  <c r="J56" i="1"/>
  <c r="E4" i="1" l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3" i="1"/>
  <c r="I3" i="1" s="1"/>
  <c r="AY52" i="1" l="1"/>
  <c r="AV52" i="1"/>
  <c r="AU52" i="1"/>
  <c r="AZ52" i="1" s="1"/>
  <c r="AT52" i="1"/>
  <c r="AY51" i="1"/>
  <c r="AV51" i="1"/>
  <c r="AU51" i="1"/>
  <c r="AT51" i="1"/>
  <c r="AY50" i="1"/>
  <c r="AV50" i="1"/>
  <c r="AU50" i="1"/>
  <c r="AZ50" i="1" s="1"/>
  <c r="AT50" i="1"/>
  <c r="AY49" i="1"/>
  <c r="AV49" i="1"/>
  <c r="AU49" i="1"/>
  <c r="AT49" i="1"/>
  <c r="AY48" i="1"/>
  <c r="AV48" i="1"/>
  <c r="AU48" i="1"/>
  <c r="AT48" i="1"/>
  <c r="AY47" i="1"/>
  <c r="AV47" i="1"/>
  <c r="AU47" i="1"/>
  <c r="AT47" i="1"/>
  <c r="AY46" i="1"/>
  <c r="AV46" i="1"/>
  <c r="AU46" i="1"/>
  <c r="AT46" i="1"/>
  <c r="AY45" i="1"/>
  <c r="AV45" i="1"/>
  <c r="AU45" i="1"/>
  <c r="AT45" i="1"/>
  <c r="AY44" i="1"/>
  <c r="AV44" i="1"/>
  <c r="AU44" i="1"/>
  <c r="AT44" i="1"/>
  <c r="AY43" i="1"/>
  <c r="AV43" i="1"/>
  <c r="AU43" i="1"/>
  <c r="AT43" i="1"/>
  <c r="AY42" i="1"/>
  <c r="AV42" i="1"/>
  <c r="AU42" i="1"/>
  <c r="AT42" i="1"/>
  <c r="AY41" i="1"/>
  <c r="AV41" i="1"/>
  <c r="AU41" i="1"/>
  <c r="AT41" i="1"/>
  <c r="AY40" i="1"/>
  <c r="AV40" i="1"/>
  <c r="AU40" i="1"/>
  <c r="AT40" i="1"/>
  <c r="AY39" i="1"/>
  <c r="AV39" i="1"/>
  <c r="AU39" i="1"/>
  <c r="AT39" i="1"/>
  <c r="AY38" i="1"/>
  <c r="AV38" i="1"/>
  <c r="AU38" i="1"/>
  <c r="AT38" i="1"/>
  <c r="AY37" i="1"/>
  <c r="AV37" i="1"/>
  <c r="AU37" i="1"/>
  <c r="AT37" i="1"/>
  <c r="AY36" i="1"/>
  <c r="AV36" i="1"/>
  <c r="AU36" i="1"/>
  <c r="AT36" i="1"/>
  <c r="AY35" i="1"/>
  <c r="AV35" i="1"/>
  <c r="AU35" i="1"/>
  <c r="AT35" i="1"/>
  <c r="AY34" i="1"/>
  <c r="AV34" i="1"/>
  <c r="AU34" i="1"/>
  <c r="AT34" i="1"/>
  <c r="AY33" i="1"/>
  <c r="AV33" i="1"/>
  <c r="AU33" i="1"/>
  <c r="AT33" i="1"/>
  <c r="AY32" i="1"/>
  <c r="AV32" i="1"/>
  <c r="AU32" i="1"/>
  <c r="AT32" i="1"/>
  <c r="AY31" i="1"/>
  <c r="AV31" i="1"/>
  <c r="AU31" i="1"/>
  <c r="AT31" i="1"/>
  <c r="AY30" i="1"/>
  <c r="AV30" i="1"/>
  <c r="AU30" i="1"/>
  <c r="AT30" i="1"/>
  <c r="AY29" i="1"/>
  <c r="AV29" i="1"/>
  <c r="AU29" i="1"/>
  <c r="AT29" i="1"/>
  <c r="AY28" i="1"/>
  <c r="AV28" i="1"/>
  <c r="AU28" i="1"/>
  <c r="AT28" i="1"/>
  <c r="AY27" i="1"/>
  <c r="AV27" i="1"/>
  <c r="AU27" i="1"/>
  <c r="AT27" i="1"/>
  <c r="AY26" i="1"/>
  <c r="AV26" i="1"/>
  <c r="AU26" i="1"/>
  <c r="AT26" i="1"/>
  <c r="AY25" i="1"/>
  <c r="AV25" i="1"/>
  <c r="AU25" i="1"/>
  <c r="AT25" i="1"/>
  <c r="AY24" i="1"/>
  <c r="AV24" i="1"/>
  <c r="AU24" i="1"/>
  <c r="AT24" i="1"/>
  <c r="AY23" i="1"/>
  <c r="AV23" i="1"/>
  <c r="AU23" i="1"/>
  <c r="AT23" i="1"/>
  <c r="AY22" i="1"/>
  <c r="AV22" i="1"/>
  <c r="AU22" i="1"/>
  <c r="AT22" i="1"/>
  <c r="AY21" i="1"/>
  <c r="AV21" i="1"/>
  <c r="AU21" i="1"/>
  <c r="AT21" i="1"/>
  <c r="AY20" i="1"/>
  <c r="AV20" i="1"/>
  <c r="AU20" i="1"/>
  <c r="AT20" i="1"/>
  <c r="AY19" i="1"/>
  <c r="AV19" i="1"/>
  <c r="AU19" i="1"/>
  <c r="AT19" i="1"/>
  <c r="AY18" i="1"/>
  <c r="AV18" i="1"/>
  <c r="AU18" i="1"/>
  <c r="AT18" i="1"/>
  <c r="AY17" i="1"/>
  <c r="AV17" i="1"/>
  <c r="AU17" i="1"/>
  <c r="AT17" i="1"/>
  <c r="AY16" i="1"/>
  <c r="AV16" i="1"/>
  <c r="AU16" i="1"/>
  <c r="AT16" i="1"/>
  <c r="AY15" i="1"/>
  <c r="AV15" i="1"/>
  <c r="AU15" i="1"/>
  <c r="AT15" i="1"/>
  <c r="AY14" i="1"/>
  <c r="AV14" i="1"/>
  <c r="AU14" i="1"/>
  <c r="AT14" i="1"/>
  <c r="AY13" i="1"/>
  <c r="AV13" i="1"/>
  <c r="AU13" i="1"/>
  <c r="AT13" i="1"/>
  <c r="AY12" i="1"/>
  <c r="AV12" i="1"/>
  <c r="AU12" i="1"/>
  <c r="AT12" i="1"/>
  <c r="AY11" i="1"/>
  <c r="AV11" i="1"/>
  <c r="AU11" i="1"/>
  <c r="AT11" i="1"/>
  <c r="AY10" i="1"/>
  <c r="AV10" i="1"/>
  <c r="AU10" i="1"/>
  <c r="AT10" i="1"/>
  <c r="AY9" i="1"/>
  <c r="AV9" i="1"/>
  <c r="AU9" i="1"/>
  <c r="AT9" i="1"/>
  <c r="AY8" i="1"/>
  <c r="AV8" i="1"/>
  <c r="AU8" i="1"/>
  <c r="AT8" i="1"/>
  <c r="AY7" i="1"/>
  <c r="AV7" i="1"/>
  <c r="AU7" i="1"/>
  <c r="AT7" i="1"/>
  <c r="AY6" i="1"/>
  <c r="AV6" i="1"/>
  <c r="AU6" i="1"/>
  <c r="AT6" i="1"/>
  <c r="AY5" i="1"/>
  <c r="AV5" i="1"/>
  <c r="AU5" i="1"/>
  <c r="AT5" i="1"/>
  <c r="AY4" i="1"/>
  <c r="AV4" i="1"/>
  <c r="AU4" i="1"/>
  <c r="AT4" i="1"/>
  <c r="AY3" i="1"/>
  <c r="AV3" i="1"/>
  <c r="AU3" i="1"/>
  <c r="AT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3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12" i="1"/>
  <c r="AG12" i="1"/>
  <c r="AF12" i="1"/>
  <c r="AJ11" i="1"/>
  <c r="AG11" i="1"/>
  <c r="AF11" i="1"/>
  <c r="AJ10" i="1"/>
  <c r="AG10" i="1"/>
  <c r="AF10" i="1"/>
  <c r="AJ9" i="1"/>
  <c r="AG9" i="1"/>
  <c r="AF9" i="1"/>
  <c r="AJ8" i="1"/>
  <c r="AG8" i="1"/>
  <c r="AF8" i="1"/>
  <c r="AJ7" i="1"/>
  <c r="AG7" i="1"/>
  <c r="AF7" i="1"/>
  <c r="AJ6" i="1"/>
  <c r="AG6" i="1"/>
  <c r="AF6" i="1"/>
  <c r="AJ5" i="1"/>
  <c r="AG5" i="1"/>
  <c r="AF5" i="1"/>
  <c r="AJ4" i="1"/>
  <c r="AG4" i="1"/>
  <c r="AF4" i="1"/>
  <c r="AJ3" i="1"/>
  <c r="AG3" i="1"/>
  <c r="AF3" i="1"/>
  <c r="U52" i="1"/>
  <c r="R52" i="1"/>
  <c r="Q52" i="1"/>
  <c r="U51" i="1"/>
  <c r="R51" i="1"/>
  <c r="Q51" i="1"/>
  <c r="U50" i="1"/>
  <c r="R50" i="1"/>
  <c r="Q50" i="1"/>
  <c r="U49" i="1"/>
  <c r="R49" i="1"/>
  <c r="Q49" i="1"/>
  <c r="U48" i="1"/>
  <c r="R48" i="1"/>
  <c r="Q48" i="1"/>
  <c r="U47" i="1"/>
  <c r="R47" i="1"/>
  <c r="Q47" i="1"/>
  <c r="U46" i="1"/>
  <c r="R46" i="1"/>
  <c r="Q46" i="1"/>
  <c r="U45" i="1"/>
  <c r="R45" i="1"/>
  <c r="Q45" i="1"/>
  <c r="U44" i="1"/>
  <c r="R44" i="1"/>
  <c r="Q44" i="1"/>
  <c r="U43" i="1"/>
  <c r="R43" i="1"/>
  <c r="Q43" i="1"/>
  <c r="U42" i="1"/>
  <c r="R42" i="1"/>
  <c r="Q42" i="1"/>
  <c r="U41" i="1"/>
  <c r="R41" i="1"/>
  <c r="Q41" i="1"/>
  <c r="U40" i="1"/>
  <c r="R40" i="1"/>
  <c r="Q40" i="1"/>
  <c r="U39" i="1"/>
  <c r="R39" i="1"/>
  <c r="Q39" i="1"/>
  <c r="U38" i="1"/>
  <c r="R38" i="1"/>
  <c r="Q38" i="1"/>
  <c r="U37" i="1"/>
  <c r="R37" i="1"/>
  <c r="Q37" i="1"/>
  <c r="U36" i="1"/>
  <c r="R36" i="1"/>
  <c r="Q36" i="1"/>
  <c r="U35" i="1"/>
  <c r="R35" i="1"/>
  <c r="Q35" i="1"/>
  <c r="U34" i="1"/>
  <c r="R34" i="1"/>
  <c r="Q34" i="1"/>
  <c r="U33" i="1"/>
  <c r="R33" i="1"/>
  <c r="Q33" i="1"/>
  <c r="U32" i="1"/>
  <c r="R32" i="1"/>
  <c r="Q32" i="1"/>
  <c r="U31" i="1"/>
  <c r="R31" i="1"/>
  <c r="Q31" i="1"/>
  <c r="U30" i="1"/>
  <c r="R30" i="1"/>
  <c r="Q30" i="1"/>
  <c r="U29" i="1"/>
  <c r="R29" i="1"/>
  <c r="Q29" i="1"/>
  <c r="U28" i="1"/>
  <c r="R28" i="1"/>
  <c r="Q28" i="1"/>
  <c r="U27" i="1"/>
  <c r="R27" i="1"/>
  <c r="Q27" i="1"/>
  <c r="U26" i="1"/>
  <c r="R26" i="1"/>
  <c r="Q26" i="1"/>
  <c r="U25" i="1"/>
  <c r="R25" i="1"/>
  <c r="Q25" i="1"/>
  <c r="U24" i="1"/>
  <c r="R24" i="1"/>
  <c r="Q24" i="1"/>
  <c r="U23" i="1"/>
  <c r="R23" i="1"/>
  <c r="Q23" i="1"/>
  <c r="U22" i="1"/>
  <c r="R22" i="1"/>
  <c r="Q22" i="1"/>
  <c r="U21" i="1"/>
  <c r="R21" i="1"/>
  <c r="Q21" i="1"/>
  <c r="U20" i="1"/>
  <c r="R20" i="1"/>
  <c r="Q20" i="1"/>
  <c r="U19" i="1"/>
  <c r="R19" i="1"/>
  <c r="Q19" i="1"/>
  <c r="U18" i="1"/>
  <c r="R18" i="1"/>
  <c r="Q18" i="1"/>
  <c r="U17" i="1"/>
  <c r="R17" i="1"/>
  <c r="Q17" i="1"/>
  <c r="U16" i="1"/>
  <c r="R16" i="1"/>
  <c r="Q16" i="1"/>
  <c r="U15" i="1"/>
  <c r="R15" i="1"/>
  <c r="Q15" i="1"/>
  <c r="U14" i="1"/>
  <c r="R14" i="1"/>
  <c r="Q14" i="1"/>
  <c r="U13" i="1"/>
  <c r="R13" i="1"/>
  <c r="Q13" i="1"/>
  <c r="U12" i="1"/>
  <c r="R12" i="1"/>
  <c r="Q12" i="1"/>
  <c r="U11" i="1"/>
  <c r="R11" i="1"/>
  <c r="Q11" i="1"/>
  <c r="V11" i="1" s="1"/>
  <c r="U10" i="1"/>
  <c r="R10" i="1"/>
  <c r="Q10" i="1"/>
  <c r="U9" i="1"/>
  <c r="R9" i="1"/>
  <c r="Q9" i="1"/>
  <c r="U8" i="1"/>
  <c r="R8" i="1"/>
  <c r="Q8" i="1"/>
  <c r="U7" i="1"/>
  <c r="R7" i="1"/>
  <c r="Q7" i="1"/>
  <c r="U6" i="1"/>
  <c r="R6" i="1"/>
  <c r="Q6" i="1"/>
  <c r="U5" i="1"/>
  <c r="R5" i="1"/>
  <c r="Q5" i="1"/>
  <c r="U4" i="1"/>
  <c r="R4" i="1"/>
  <c r="Q4" i="1"/>
  <c r="U3" i="1"/>
  <c r="R3" i="1"/>
  <c r="Q3" i="1"/>
  <c r="V3" i="1" s="1"/>
  <c r="H52" i="1"/>
  <c r="H51" i="1"/>
  <c r="J51" i="1" s="1"/>
  <c r="H50" i="1"/>
  <c r="H49" i="1"/>
  <c r="H48" i="1"/>
  <c r="H47" i="1"/>
  <c r="H46" i="1"/>
  <c r="H45" i="1"/>
  <c r="H44" i="1"/>
  <c r="H43" i="1"/>
  <c r="J43" i="1" s="1"/>
  <c r="H42" i="1"/>
  <c r="H41" i="1"/>
  <c r="H40" i="1"/>
  <c r="H39" i="1"/>
  <c r="J39" i="1" s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Z20" i="1" l="1"/>
  <c r="AZ32" i="1"/>
  <c r="AZ47" i="1"/>
  <c r="BA47" i="1" s="1"/>
  <c r="AZ15" i="1"/>
  <c r="BA15" i="1" s="1"/>
  <c r="AK34" i="1"/>
  <c r="AL34" i="1" s="1"/>
  <c r="AK18" i="1"/>
  <c r="AZ17" i="1"/>
  <c r="BA17" i="1" s="1"/>
  <c r="AZ19" i="1"/>
  <c r="AZ21" i="1"/>
  <c r="V7" i="1"/>
  <c r="V23" i="1"/>
  <c r="V39" i="1"/>
  <c r="AZ36" i="1"/>
  <c r="BA36" i="1" s="1"/>
  <c r="AZ38" i="1"/>
  <c r="BA38" i="1" s="1"/>
  <c r="AZ7" i="1"/>
  <c r="BA7" i="1" s="1"/>
  <c r="AK14" i="1"/>
  <c r="AL14" i="1" s="1"/>
  <c r="AK48" i="1"/>
  <c r="AZ13" i="1"/>
  <c r="AZ43" i="1"/>
  <c r="BA43" i="1" s="1"/>
  <c r="AZ41" i="1"/>
  <c r="BA41" i="1" s="1"/>
  <c r="AZ39" i="1"/>
  <c r="BA39" i="1" s="1"/>
  <c r="AZ35" i="1"/>
  <c r="BA35" i="1" s="1"/>
  <c r="AZ34" i="1"/>
  <c r="BA34" i="1" s="1"/>
  <c r="AZ51" i="1"/>
  <c r="BA51" i="1" s="1"/>
  <c r="AL48" i="1"/>
  <c r="AZ28" i="1"/>
  <c r="BA28" i="1" s="1"/>
  <c r="AZ31" i="1"/>
  <c r="BA31" i="1" s="1"/>
  <c r="AZ27" i="1"/>
  <c r="BA27" i="1" s="1"/>
  <c r="AZ24" i="1"/>
  <c r="BA24" i="1" s="1"/>
  <c r="AZ23" i="1"/>
  <c r="BA23" i="1" s="1"/>
  <c r="BA13" i="1"/>
  <c r="AZ11" i="1"/>
  <c r="BA11" i="1" s="1"/>
  <c r="AZ6" i="1"/>
  <c r="BA6" i="1" s="1"/>
  <c r="AZ4" i="1"/>
  <c r="BA4" i="1" s="1"/>
  <c r="AZ3" i="1"/>
  <c r="BA3" i="1" s="1"/>
  <c r="AK51" i="1"/>
  <c r="AL51" i="1" s="1"/>
  <c r="AZ40" i="1"/>
  <c r="BA40" i="1" s="1"/>
  <c r="AZ12" i="1"/>
  <c r="BA12" i="1" s="1"/>
  <c r="AZ14" i="1"/>
  <c r="BA14" i="1" s="1"/>
  <c r="AZ29" i="1"/>
  <c r="BA29" i="1" s="1"/>
  <c r="AZ46" i="1"/>
  <c r="BA46" i="1" s="1"/>
  <c r="AZ48" i="1"/>
  <c r="BA48" i="1" s="1"/>
  <c r="AZ10" i="1"/>
  <c r="BA10" i="1" s="1"/>
  <c r="AZ16" i="1"/>
  <c r="BA16" i="1" s="1"/>
  <c r="AZ18" i="1"/>
  <c r="BA18" i="1" s="1"/>
  <c r="AZ33" i="1"/>
  <c r="BA33" i="1" s="1"/>
  <c r="AZ37" i="1"/>
  <c r="BA37" i="1" s="1"/>
  <c r="BA19" i="1"/>
  <c r="AZ5" i="1"/>
  <c r="BA5" i="1" s="1"/>
  <c r="AZ22" i="1"/>
  <c r="BA22" i="1" s="1"/>
  <c r="BA50" i="1"/>
  <c r="AZ25" i="1"/>
  <c r="BA25" i="1" s="1"/>
  <c r="AZ9" i="1"/>
  <c r="BA9" i="1" s="1"/>
  <c r="AZ26" i="1"/>
  <c r="BA26" i="1" s="1"/>
  <c r="AZ45" i="1"/>
  <c r="BA45" i="1" s="1"/>
  <c r="AZ8" i="1"/>
  <c r="BA8" i="1" s="1"/>
  <c r="AZ42" i="1"/>
  <c r="BA42" i="1" s="1"/>
  <c r="AK40" i="1"/>
  <c r="AL40" i="1" s="1"/>
  <c r="AK24" i="1"/>
  <c r="AL24" i="1" s="1"/>
  <c r="AK16" i="1"/>
  <c r="AL16" i="1" s="1"/>
  <c r="AK30" i="1"/>
  <c r="AL30" i="1" s="1"/>
  <c r="AK22" i="1"/>
  <c r="AL22" i="1" s="1"/>
  <c r="AZ30" i="1"/>
  <c r="BA30" i="1" s="1"/>
  <c r="AZ49" i="1"/>
  <c r="BA49" i="1" s="1"/>
  <c r="AZ44" i="1"/>
  <c r="BA44" i="1" s="1"/>
  <c r="BA21" i="1"/>
  <c r="BA32" i="1"/>
  <c r="BA20" i="1"/>
  <c r="BA52" i="1"/>
  <c r="V19" i="1"/>
  <c r="W19" i="1" s="1"/>
  <c r="V27" i="1"/>
  <c r="W27" i="1" s="1"/>
  <c r="V17" i="1"/>
  <c r="W17" i="1" s="1"/>
  <c r="AK37" i="1"/>
  <c r="AL37" i="1" s="1"/>
  <c r="AK29" i="1"/>
  <c r="AL29" i="1" s="1"/>
  <c r="AK17" i="1"/>
  <c r="AL17" i="1" s="1"/>
  <c r="AK50" i="1"/>
  <c r="AL50" i="1" s="1"/>
  <c r="V43" i="1"/>
  <c r="W43" i="1" s="1"/>
  <c r="V51" i="1"/>
  <c r="W51" i="1" s="1"/>
  <c r="AK46" i="1"/>
  <c r="AL46" i="1" s="1"/>
  <c r="AK49" i="1"/>
  <c r="AL49" i="1" s="1"/>
  <c r="AK45" i="1"/>
  <c r="AL45" i="1" s="1"/>
  <c r="AK33" i="1"/>
  <c r="AL33" i="1" s="1"/>
  <c r="AK21" i="1"/>
  <c r="AL21" i="1" s="1"/>
  <c r="AK13" i="1"/>
  <c r="AL13" i="1" s="1"/>
  <c r="AK32" i="1"/>
  <c r="AL32" i="1" s="1"/>
  <c r="AK42" i="1"/>
  <c r="AL42" i="1" s="1"/>
  <c r="AK47" i="1"/>
  <c r="AL47" i="1" s="1"/>
  <c r="AK39" i="1"/>
  <c r="AL39" i="1" s="1"/>
  <c r="AK31" i="1"/>
  <c r="AL31" i="1" s="1"/>
  <c r="AK23" i="1"/>
  <c r="AL23" i="1" s="1"/>
  <c r="AK15" i="1"/>
  <c r="AL15" i="1" s="1"/>
  <c r="AK41" i="1"/>
  <c r="AL41" i="1" s="1"/>
  <c r="AK25" i="1"/>
  <c r="AL25" i="1" s="1"/>
  <c r="AK35" i="1"/>
  <c r="AL35" i="1" s="1"/>
  <c r="AK19" i="1"/>
  <c r="AL19" i="1" s="1"/>
  <c r="AK38" i="1"/>
  <c r="AL38" i="1" s="1"/>
  <c r="AK26" i="1"/>
  <c r="AL26" i="1" s="1"/>
  <c r="AK52" i="1"/>
  <c r="AL52" i="1" s="1"/>
  <c r="AK43" i="1"/>
  <c r="AL43" i="1" s="1"/>
  <c r="AK27" i="1"/>
  <c r="AL27" i="1" s="1"/>
  <c r="AK44" i="1"/>
  <c r="AL44" i="1" s="1"/>
  <c r="AK20" i="1"/>
  <c r="AL20" i="1" s="1"/>
  <c r="V40" i="1"/>
  <c r="W40" i="1" s="1"/>
  <c r="AK36" i="1"/>
  <c r="AL36" i="1" s="1"/>
  <c r="AK28" i="1"/>
  <c r="AL28" i="1" s="1"/>
  <c r="V21" i="1"/>
  <c r="W21" i="1" s="1"/>
  <c r="V37" i="1"/>
  <c r="W37" i="1" s="1"/>
  <c r="AL18" i="1"/>
  <c r="J7" i="1"/>
  <c r="V25" i="1"/>
  <c r="W25" i="1" s="1"/>
  <c r="V35" i="1"/>
  <c r="W35" i="1" s="1"/>
  <c r="V33" i="1"/>
  <c r="W33" i="1" s="1"/>
  <c r="V41" i="1"/>
  <c r="W41" i="1" s="1"/>
  <c r="V49" i="1"/>
  <c r="W49" i="1" s="1"/>
  <c r="J11" i="1"/>
  <c r="J19" i="1"/>
  <c r="J23" i="1"/>
  <c r="W7" i="1"/>
  <c r="J35" i="1"/>
  <c r="V4" i="1"/>
  <c r="W4" i="1" s="1"/>
  <c r="V38" i="1"/>
  <c r="W38" i="1" s="1"/>
  <c r="V46" i="1"/>
  <c r="W46" i="1" s="1"/>
  <c r="V18" i="1"/>
  <c r="W18" i="1" s="1"/>
  <c r="V36" i="1"/>
  <c r="W36" i="1" s="1"/>
  <c r="V16" i="1"/>
  <c r="W16" i="1" s="1"/>
  <c r="AK6" i="1"/>
  <c r="AL6" i="1" s="1"/>
  <c r="J3" i="1"/>
  <c r="V14" i="1"/>
  <c r="W14" i="1" s="1"/>
  <c r="V30" i="1"/>
  <c r="W30" i="1" s="1"/>
  <c r="J22" i="1"/>
  <c r="J29" i="1"/>
  <c r="J33" i="1"/>
  <c r="V6" i="1"/>
  <c r="W6" i="1" s="1"/>
  <c r="V9" i="1"/>
  <c r="W9" i="1" s="1"/>
  <c r="V34" i="1"/>
  <c r="W34" i="1" s="1"/>
  <c r="AK10" i="1"/>
  <c r="AL10" i="1" s="1"/>
  <c r="J27" i="1"/>
  <c r="V22" i="1"/>
  <c r="W22" i="1" s="1"/>
  <c r="V52" i="1"/>
  <c r="W52" i="1" s="1"/>
  <c r="J6" i="1"/>
  <c r="J13" i="1"/>
  <c r="J17" i="1"/>
  <c r="J38" i="1"/>
  <c r="J45" i="1"/>
  <c r="J49" i="1"/>
  <c r="V5" i="1"/>
  <c r="W5" i="1" s="1"/>
  <c r="V20" i="1"/>
  <c r="W20" i="1" s="1"/>
  <c r="V50" i="1"/>
  <c r="W50" i="1" s="1"/>
  <c r="AK3" i="1"/>
  <c r="AL3" i="1" s="1"/>
  <c r="AK5" i="1"/>
  <c r="AL5" i="1" s="1"/>
  <c r="AK7" i="1"/>
  <c r="AL7" i="1" s="1"/>
  <c r="AK11" i="1"/>
  <c r="AL11" i="1" s="1"/>
  <c r="J42" i="1"/>
  <c r="J4" i="1"/>
  <c r="V48" i="1"/>
  <c r="W48" i="1" s="1"/>
  <c r="J14" i="1"/>
  <c r="J30" i="1"/>
  <c r="J46" i="1"/>
  <c r="J10" i="1"/>
  <c r="J36" i="1"/>
  <c r="J52" i="1"/>
  <c r="W11" i="1"/>
  <c r="V32" i="1"/>
  <c r="W32" i="1" s="1"/>
  <c r="AK9" i="1"/>
  <c r="AL9" i="1" s="1"/>
  <c r="J5" i="1"/>
  <c r="J8" i="1"/>
  <c r="J21" i="1"/>
  <c r="J24" i="1"/>
  <c r="J37" i="1"/>
  <c r="J40" i="1"/>
  <c r="V12" i="1"/>
  <c r="W12" i="1" s="1"/>
  <c r="V28" i="1"/>
  <c r="W28" i="1" s="1"/>
  <c r="V44" i="1"/>
  <c r="W44" i="1" s="1"/>
  <c r="J16" i="1"/>
  <c r="J26" i="1"/>
  <c r="J20" i="1"/>
  <c r="J15" i="1"/>
  <c r="J18" i="1"/>
  <c r="J31" i="1"/>
  <c r="J34" i="1"/>
  <c r="J47" i="1"/>
  <c r="J50" i="1"/>
  <c r="V8" i="1"/>
  <c r="W8" i="1" s="1"/>
  <c r="V10" i="1"/>
  <c r="W10" i="1" s="1"/>
  <c r="V24" i="1"/>
  <c r="W24" i="1" s="1"/>
  <c r="V26" i="1"/>
  <c r="W26" i="1" s="1"/>
  <c r="V42" i="1"/>
  <c r="W42" i="1" s="1"/>
  <c r="AK4" i="1"/>
  <c r="AL4" i="1" s="1"/>
  <c r="J32" i="1"/>
  <c r="J48" i="1"/>
  <c r="J9" i="1"/>
  <c r="J12" i="1"/>
  <c r="J25" i="1"/>
  <c r="J28" i="1"/>
  <c r="J41" i="1"/>
  <c r="J44" i="1"/>
  <c r="W3" i="1"/>
  <c r="V15" i="1"/>
  <c r="W15" i="1" s="1"/>
  <c r="V31" i="1"/>
  <c r="W31" i="1" s="1"/>
  <c r="V47" i="1"/>
  <c r="W47" i="1" s="1"/>
  <c r="AK8" i="1"/>
  <c r="AL8" i="1" s="1"/>
  <c r="V13" i="1"/>
  <c r="W13" i="1" s="1"/>
  <c r="V29" i="1"/>
  <c r="W29" i="1" s="1"/>
  <c r="V45" i="1"/>
  <c r="W45" i="1" s="1"/>
  <c r="AK12" i="1"/>
  <c r="AL12" i="1" s="1"/>
  <c r="W23" i="1"/>
  <c r="W39" i="1"/>
</calcChain>
</file>

<file path=xl/sharedStrings.xml><?xml version="1.0" encoding="utf-8"?>
<sst xmlns="http://schemas.openxmlformats.org/spreadsheetml/2006/main" count="54" uniqueCount="26">
  <si>
    <t>angle</t>
  </si>
  <si>
    <t>RL</t>
  </si>
  <si>
    <t>Vs</t>
  </si>
  <si>
    <t>Pr</t>
  </si>
  <si>
    <t>Pt</t>
  </si>
  <si>
    <t>efficiency</t>
  </si>
  <si>
    <t>Vsen2</t>
  </si>
  <si>
    <t>Vsen4</t>
  </si>
  <si>
    <t>Vr</t>
  </si>
  <si>
    <t>IT2</t>
  </si>
  <si>
    <t>IT4</t>
  </si>
  <si>
    <t>Vsen1</t>
  </si>
  <si>
    <t>IT1</t>
  </si>
  <si>
    <t>trannmiter 1 tuned @ 841KHz</t>
  </si>
  <si>
    <t>Vsen(mV rms)</t>
  </si>
  <si>
    <t>VR(V rms)</t>
  </si>
  <si>
    <t>It(A rms)</t>
  </si>
  <si>
    <t>RL(ohm)</t>
  </si>
  <si>
    <t>Vs(V DC)</t>
  </si>
  <si>
    <t>Pr(w)</t>
  </si>
  <si>
    <t>Pt(W)</t>
  </si>
  <si>
    <t>efficiency(%)</t>
  </si>
  <si>
    <t>position(mm) origin middle of1,2,4</t>
  </si>
  <si>
    <t>transmiter 1&amp;2&amp;4 tuned @873.77KHz</t>
  </si>
  <si>
    <t>trannmiter 2 &amp; 4 INPHASE tuned @ 865KHz</t>
  </si>
  <si>
    <t>transmiter 2&amp;4 inphase 1 antiphase tuned @833KHz reeiver detunes @ low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</si>
</sst>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62" totalsRowShown="0" headerRowDxfId="63" dataDxfId="62">
  <autoFilter ref="A2:J6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position(mm) origin middle of1,2,4" dataDxfId="61"/>
    <tableColumn id="2" xr3:uid="{00000000-0010-0000-0000-000002000000}" name="angle" dataDxfId="60"/>
    <tableColumn id="3" xr3:uid="{00000000-0010-0000-0000-000003000000}" name="Vsen(mV rms)" dataDxfId="59"/>
    <tableColumn id="4" xr3:uid="{00000000-0010-0000-0000-000004000000}" name="VR(V rms)" dataDxfId="58"/>
    <tableColumn id="5" xr3:uid="{00000000-0010-0000-0000-000005000000}" name="It(A rms)" dataDxfId="57">
      <calculatedColumnFormula>Table1[[#This Row],[Vsen(mV rms)]]/206.5</calculatedColumnFormula>
    </tableColumn>
    <tableColumn id="6" xr3:uid="{00000000-0010-0000-0000-000006000000}" name="RL(ohm)" dataDxfId="56"/>
    <tableColumn id="7" xr3:uid="{00000000-0010-0000-0000-000007000000}" name="Vs(V DC)" dataDxfId="55"/>
    <tableColumn id="8" xr3:uid="{00000000-0010-0000-0000-000008000000}" name="Pr(w)" dataDxfId="54">
      <calculatedColumnFormula>Table1[[#This Row],[VR(V rms)]]^2/Table1[[#This Row],[RL(ohm)]]</calculatedColumnFormula>
    </tableColumn>
    <tableColumn id="9" xr3:uid="{00000000-0010-0000-0000-000009000000}" name="Pt(W)" dataDxfId="53">
      <calculatedColumnFormula>Table1[[#This Row],[It(A rms)]]*Table1[[#This Row],[Vs(V DC)]]/PI()*SQRT(2)-Table1[[#This Row],[It(A rms)]]^2*0.2065</calculatedColumnFormula>
    </tableColumn>
    <tableColumn id="10" xr3:uid="{00000000-0010-0000-0000-00000A000000}" name="efficiency(%)" dataDxfId="52">
      <calculatedColumnFormula>Table1[[#This Row],[Pr(w)]]/Table1[[#This Row],[Pt(W)]]*100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4" displayName="Table134" ref="L2:W62" totalsRowShown="0" headerRowDxfId="51" dataDxfId="50">
  <autoFilter ref="L2:W6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100-000001000000}" name="position(mm) origin middle of1,2,4" dataDxfId="49"/>
    <tableColumn id="2" xr3:uid="{00000000-0010-0000-0100-000002000000}" name="angle" dataDxfId="48"/>
    <tableColumn id="3" xr3:uid="{00000000-0010-0000-0100-000003000000}" name="Vsen2" dataDxfId="47"/>
    <tableColumn id="4" xr3:uid="{00000000-0010-0000-0100-000004000000}" name="Vsen4" dataDxfId="46"/>
    <tableColumn id="5" xr3:uid="{00000000-0010-0000-0100-000005000000}" name="Vr" dataDxfId="45"/>
    <tableColumn id="6" xr3:uid="{00000000-0010-0000-0100-000006000000}" name="IT2" dataDxfId="44">
      <calculatedColumnFormula>Table134[[#This Row],[Vsen2]]/179.2</calculatedColumnFormula>
    </tableColumn>
    <tableColumn id="7" xr3:uid="{00000000-0010-0000-0100-000007000000}" name="IT4" dataDxfId="43">
      <calculatedColumnFormula>Table134[[#This Row],[Vsen4]]/207</calculatedColumnFormula>
    </tableColumn>
    <tableColumn id="8" xr3:uid="{00000000-0010-0000-0100-000008000000}" name="RL" dataDxfId="42"/>
    <tableColumn id="9" xr3:uid="{00000000-0010-0000-0100-000009000000}" name="Vs" dataDxfId="41"/>
    <tableColumn id="10" xr3:uid="{00000000-0010-0000-0100-00000A000000}" name="Pr" dataDxfId="40">
      <calculatedColumnFormula>Table134[[#This Row],[Vr]]^2/Table134[[#This Row],[RL]]</calculatedColumnFormula>
    </tableColumn>
    <tableColumn id="11" xr3:uid="{00000000-0010-0000-0100-00000B000000}" name="Pt" dataDxfId="39">
      <calculatedColumnFormula>Table134[[#This Row],[Vs]]*SQRT(2)/PI()*(Table134[[#This Row],[IT2]]+Table134[[#This Row],[IT4]])-Table134[[#This Row],[IT2]]^2*0.1792-Table134[[#This Row],[IT4]]^2*0.207</calculatedColumnFormula>
    </tableColumn>
    <tableColumn id="12" xr3:uid="{00000000-0010-0000-0100-00000C000000}" name="efficiency" dataDxfId="38">
      <calculatedColumnFormula>Table134[[#This Row],[Pr]]/Table134[[#This Row],[Pt]]*100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" displayName="Table5" ref="Y2:AL62" totalsRowShown="0" headerRowDxfId="37" dataDxfId="35" headerRowBorderDxfId="36" tableBorderDxfId="34" totalsRowBorderDxfId="33">
  <autoFilter ref="Y2:AL6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position(mm) origin middle of1,2,4" dataDxfId="32"/>
    <tableColumn id="2" xr3:uid="{00000000-0010-0000-0200-000002000000}" name="angle" dataDxfId="31"/>
    <tableColumn id="14" xr3:uid="{00000000-0010-0000-0200-00000E000000}" name="Vsen1" dataDxfId="30"/>
    <tableColumn id="3" xr3:uid="{00000000-0010-0000-0200-000003000000}" name="Vsen2" dataDxfId="29"/>
    <tableColumn id="4" xr3:uid="{00000000-0010-0000-0200-000004000000}" name="Vsen4" dataDxfId="28"/>
    <tableColumn id="5" xr3:uid="{00000000-0010-0000-0200-000005000000}" name="Vr" dataDxfId="27"/>
    <tableColumn id="6" xr3:uid="{00000000-0010-0000-0200-000006000000}" name="IT1" dataDxfId="26">
      <calculatedColumnFormula>Table5[[#This Row],[Vsen1]]/206.5</calculatedColumnFormula>
    </tableColumn>
    <tableColumn id="7" xr3:uid="{00000000-0010-0000-0200-000007000000}" name="IT2" dataDxfId="25">
      <calculatedColumnFormula>Table5[[#This Row],[Vsen2]]/179.2</calculatedColumnFormula>
    </tableColumn>
    <tableColumn id="8" xr3:uid="{00000000-0010-0000-0200-000008000000}" name="IT4" dataDxfId="24">
      <calculatedColumnFormula>Table5[[#This Row],[Vsen4]]/207</calculatedColumnFormula>
    </tableColumn>
    <tableColumn id="9" xr3:uid="{00000000-0010-0000-0200-000009000000}" name="RL" dataDxfId="23"/>
    <tableColumn id="10" xr3:uid="{00000000-0010-0000-0200-00000A000000}" name="Vs" dataDxfId="22"/>
    <tableColumn id="11" xr3:uid="{00000000-0010-0000-0200-00000B000000}" name="Pr" dataDxfId="21">
      <calculatedColumnFormula>Table5[[#This Row],[Vr]]^2/Table5[[#This Row],[RL]]</calculatedColumnFormula>
    </tableColumn>
    <tableColumn id="12" xr3:uid="{00000000-0010-0000-0200-00000C000000}" name="Pt" dataDxfId="20">
      <calculatedColumnFormula>Table5[[#This Row],[Vs]]*SQRT(2)/PI()*(Table5[[#This Row],[IT2]]+Table5[[#This Row],[IT4]]+Table5[[#This Row],[IT1]])-Table5[[#This Row],[IT2]]^2*0.1792-Table5[[#This Row],[IT4]]^2*0.207-Table5[[#This Row],[IT1]]^2*0.2065</calculatedColumnFormula>
    </tableColumn>
    <tableColumn id="13" xr3:uid="{00000000-0010-0000-0200-00000D000000}" name="efficiency" dataDxfId="19">
      <calculatedColumnFormula>Table5[[#This Row],[Pr]]/Table5[[#This Row],[Pt]]*100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6" displayName="Table56" ref="AN2:BA62" totalsRowShown="0" headerRowDxfId="18" dataDxfId="16" headerRowBorderDxfId="17" tableBorderDxfId="15" totalsRowBorderDxfId="14">
  <autoFilter ref="AN2:BA62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300-000001000000}" name="position(mm) origin middle of1,2,4" dataDxfId="13"/>
    <tableColumn id="2" xr3:uid="{00000000-0010-0000-0300-000002000000}" name="angle" dataDxfId="12"/>
    <tableColumn id="14" xr3:uid="{00000000-0010-0000-0300-00000E000000}" name="Vsen1" dataDxfId="11"/>
    <tableColumn id="3" xr3:uid="{00000000-0010-0000-0300-000003000000}" name="Vsen2" dataDxfId="10"/>
    <tableColumn id="4" xr3:uid="{00000000-0010-0000-0300-000004000000}" name="Vsen4" dataDxfId="9"/>
    <tableColumn id="5" xr3:uid="{00000000-0010-0000-0300-000005000000}" name="Vr" dataDxfId="8"/>
    <tableColumn id="6" xr3:uid="{00000000-0010-0000-0300-000006000000}" name="IT1" dataDxfId="7">
      <calculatedColumnFormula>Table56[[#This Row],[Vsen1]]/206.5</calculatedColumnFormula>
    </tableColumn>
    <tableColumn id="7" xr3:uid="{00000000-0010-0000-0300-000007000000}" name="IT2" dataDxfId="6">
      <calculatedColumnFormula>Table56[[#This Row],[Vsen2]]/179.2</calculatedColumnFormula>
    </tableColumn>
    <tableColumn id="8" xr3:uid="{00000000-0010-0000-0300-000008000000}" name="IT4" dataDxfId="5">
      <calculatedColumnFormula>Table56[[#This Row],[Vsen4]]/207</calculatedColumnFormula>
    </tableColumn>
    <tableColumn id="9" xr3:uid="{00000000-0010-0000-0300-000009000000}" name="RL" dataDxfId="4"/>
    <tableColumn id="10" xr3:uid="{00000000-0010-0000-0300-00000A000000}" name="Vs" dataDxfId="3"/>
    <tableColumn id="11" xr3:uid="{00000000-0010-0000-0300-00000B000000}" name="Pr" dataDxfId="2">
      <calculatedColumnFormula>Table56[[#This Row],[Vr]]^2/Table56[[#This Row],[RL]]</calculatedColumnFormula>
    </tableColumn>
    <tableColumn id="12" xr3:uid="{00000000-0010-0000-0300-00000C000000}" name="Pt" dataDxfId="1">
      <calculatedColumnFormula>Table56[[#This Row],[Vs]]*SQRT(2)/PI()*(Table56[[#This Row],[IT2]]+Table56[[#This Row],[IT4]]+Table56[[#This Row],[IT1]])-Table56[[#This Row],[IT2]]^2*0.1792-Table56[[#This Row],[IT4]]^2*0.207-Table56[[#This Row],[IT1]]^2*0.2065</calculatedColumnFormula>
    </tableColumn>
    <tableColumn id="13" xr3:uid="{00000000-0010-0000-0300-00000D000000}" name="efficiency" dataDxfId="0">
      <calculatedColumnFormula>Table56[[#This Row],[Pr]]/Table56[[#This Row],[Pt]]*100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2"/>
  <sheetViews>
    <sheetView tabSelected="1" topLeftCell="T10" zoomScale="85" zoomScaleNormal="85" workbookViewId="0">
      <selection activeCell="AB28" sqref="AB28"/>
    </sheetView>
  </sheetViews>
  <sheetFormatPr defaultRowHeight="13.8" x14ac:dyDescent="0.25"/>
  <cols>
    <col min="1" max="1" width="9.3984375" customWidth="1"/>
    <col min="3" max="3" width="13.59765625" customWidth="1"/>
    <col min="4" max="4" width="12.19921875" customWidth="1"/>
    <col min="10" max="10" width="11.3984375" customWidth="1"/>
  </cols>
  <sheetData>
    <row r="1" spans="1:53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L1" s="9" t="s">
        <v>24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Y1" s="9" t="s">
        <v>23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 t="s">
        <v>25</v>
      </c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25">
      <c r="A2" s="1" t="s">
        <v>22</v>
      </c>
      <c r="B2" s="1" t="s">
        <v>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L2" s="1" t="s">
        <v>22</v>
      </c>
      <c r="M2" s="1" t="s">
        <v>0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Y2" s="1" t="s">
        <v>22</v>
      </c>
      <c r="Z2" s="1" t="s">
        <v>0</v>
      </c>
      <c r="AA2" s="4" t="s">
        <v>11</v>
      </c>
      <c r="AB2" s="4" t="s">
        <v>6</v>
      </c>
      <c r="AC2" s="4" t="s">
        <v>7</v>
      </c>
      <c r="AD2" s="4" t="s">
        <v>8</v>
      </c>
      <c r="AE2" s="4" t="s">
        <v>12</v>
      </c>
      <c r="AF2" s="4" t="s">
        <v>9</v>
      </c>
      <c r="AG2" s="4" t="s">
        <v>10</v>
      </c>
      <c r="AH2" s="4" t="s">
        <v>1</v>
      </c>
      <c r="AI2" s="4" t="s">
        <v>2</v>
      </c>
      <c r="AJ2" s="4" t="s">
        <v>3</v>
      </c>
      <c r="AK2" s="4" t="s">
        <v>4</v>
      </c>
      <c r="AL2" s="4" t="s">
        <v>5</v>
      </c>
      <c r="AN2" s="1" t="s">
        <v>22</v>
      </c>
      <c r="AO2" s="1" t="s">
        <v>0</v>
      </c>
      <c r="AP2" s="4" t="s">
        <v>11</v>
      </c>
      <c r="AQ2" s="4" t="s">
        <v>6</v>
      </c>
      <c r="AR2" s="4" t="s">
        <v>7</v>
      </c>
      <c r="AS2" s="4" t="s">
        <v>8</v>
      </c>
      <c r="AT2" s="4" t="s">
        <v>12</v>
      </c>
      <c r="AU2" s="4" t="s">
        <v>9</v>
      </c>
      <c r="AV2" s="4" t="s">
        <v>10</v>
      </c>
      <c r="AW2" s="4" t="s">
        <v>1</v>
      </c>
      <c r="AX2" s="4" t="s">
        <v>2</v>
      </c>
      <c r="AY2" s="4" t="s">
        <v>3</v>
      </c>
      <c r="AZ2" s="4" t="s">
        <v>4</v>
      </c>
      <c r="BA2" s="4" t="s">
        <v>5</v>
      </c>
    </row>
    <row r="3" spans="1:53" x14ac:dyDescent="0.25">
      <c r="A3" s="1">
        <v>-6.5</v>
      </c>
      <c r="B3" s="1">
        <v>0</v>
      </c>
      <c r="C3" s="1">
        <v>307</v>
      </c>
      <c r="D3" s="1">
        <v>1.87</v>
      </c>
      <c r="E3" s="1">
        <f>Table1[[#This Row],[Vsen(mV rms)]]/206.5</f>
        <v>1.486682808716707</v>
      </c>
      <c r="F3" s="1">
        <v>177.5</v>
      </c>
      <c r="G3" s="1">
        <v>3.48</v>
      </c>
      <c r="H3" s="1">
        <f>Table1[[#This Row],[VR(V rms)]]^2/Table1[[#This Row],[RL(ohm)]]</f>
        <v>1.9700845070422537E-2</v>
      </c>
      <c r="I3" s="1">
        <f>Table1[[#This Row],[It(A rms)]]*Table1[[#This Row],[Vs(V DC)]]/PI()*SQRT(2)-Table1[[#This Row],[It(A rms)]]^2*0.2065</f>
        <v>1.8725519116939608</v>
      </c>
      <c r="J3" s="1">
        <f>Table1[[#This Row],[Pr(w)]]/Table1[[#This Row],[Pt(W)]]*100</f>
        <v>1.0520853893230988</v>
      </c>
      <c r="L3" s="1">
        <v>-6.5</v>
      </c>
      <c r="M3" s="1">
        <v>0</v>
      </c>
      <c r="N3" s="1">
        <v>239</v>
      </c>
      <c r="O3" s="1">
        <v>235</v>
      </c>
      <c r="P3" s="1">
        <v>5.33</v>
      </c>
      <c r="Q3" s="1">
        <f>Table134[[#This Row],[Vsen2]]/179.2</f>
        <v>1.3337053571428572</v>
      </c>
      <c r="R3" s="1">
        <f>Table134[[#This Row],[Vsen4]]/207</f>
        <v>1.1352657004830917</v>
      </c>
      <c r="S3" s="1">
        <v>156</v>
      </c>
      <c r="T3" s="1">
        <v>3.42</v>
      </c>
      <c r="U3" s="1">
        <f>Table134[[#This Row],[Vr]]^2/Table134[[#This Row],[RL]]</f>
        <v>0.18210833333333332</v>
      </c>
      <c r="V3" s="1">
        <f>Table134[[#This Row],[Vs]]*SQRT(2)/PI()*(Table134[[#This Row],[IT2]]+Table134[[#This Row],[IT4]])-Table134[[#This Row],[IT2]]^2*0.1792-Table134[[#This Row],[IT4]]^2*0.207</f>
        <v>3.2155389057128585</v>
      </c>
      <c r="W3" s="1">
        <f>Table134[[#This Row],[Pr]]/Table134[[#This Row],[Pt]]*100</f>
        <v>5.6633845421615696</v>
      </c>
      <c r="Y3" s="1">
        <v>-6.5</v>
      </c>
      <c r="Z3" s="1">
        <v>0</v>
      </c>
      <c r="AA3" s="8">
        <v>251</v>
      </c>
      <c r="AB3" s="2">
        <v>241</v>
      </c>
      <c r="AC3" s="2">
        <v>220</v>
      </c>
      <c r="AD3" s="2">
        <v>6.58</v>
      </c>
      <c r="AE3" s="2">
        <f>Table5[[#This Row],[Vsen1]]/206.5</f>
        <v>1.2154963680387409</v>
      </c>
      <c r="AF3" s="2">
        <f>Table5[[#This Row],[Vsen2]]/179.2</f>
        <v>1.3448660714285716</v>
      </c>
      <c r="AG3" s="2">
        <f>Table5[[#This Row],[Vsen4]]/207</f>
        <v>1.0628019323671498</v>
      </c>
      <c r="AH3" s="6">
        <v>156</v>
      </c>
      <c r="AI3" s="6">
        <v>3.27</v>
      </c>
      <c r="AJ3" s="2">
        <f>Table5[[#This Row],[Vr]]^2/Table5[[#This Row],[RL]]</f>
        <v>0.27754102564102562</v>
      </c>
      <c r="AK3" s="2">
        <f>Table5[[#This Row],[Vs]]*SQRT(2)/PI()*(Table5[[#This Row],[IT2]]+Table5[[#This Row],[IT4]]+Table5[[#This Row],[IT1]])-Table5[[#This Row],[IT2]]^2*0.1792-Table5[[#This Row],[IT4]]^2*0.207-Table5[[#This Row],[IT1]]^2*0.2065</f>
        <v>4.4703414534207599</v>
      </c>
      <c r="AL3" s="2">
        <f>Table5[[#This Row],[Pr]]/Table5[[#This Row],[Pt]]*100</f>
        <v>6.2084972374682437</v>
      </c>
      <c r="AN3" s="1">
        <v>-6.5</v>
      </c>
      <c r="AO3" s="1">
        <v>0</v>
      </c>
      <c r="AP3" s="8">
        <v>372</v>
      </c>
      <c r="AQ3" s="2">
        <v>156</v>
      </c>
      <c r="AR3" s="2">
        <v>199</v>
      </c>
      <c r="AS3" s="2">
        <v>2.0099999999999998</v>
      </c>
      <c r="AT3" s="2">
        <f>Table56[[#This Row],[Vsen1]]/206.5</f>
        <v>1.8014527845036319</v>
      </c>
      <c r="AU3" s="2">
        <f>Table56[[#This Row],[Vsen2]]/179.2</f>
        <v>0.8705357142857143</v>
      </c>
      <c r="AV3" s="2">
        <f>Table56[[#This Row],[Vsen4]]/207</f>
        <v>0.96135265700483097</v>
      </c>
      <c r="AW3" s="2">
        <v>167.6</v>
      </c>
      <c r="AX3" s="6">
        <v>3.26</v>
      </c>
      <c r="AY3" s="2">
        <f>Table56[[#This Row],[Vr]]^2/Table56[[#This Row],[RL]]</f>
        <v>2.4105608591885437E-2</v>
      </c>
      <c r="AZ3" s="2">
        <f>Table56[[#This Row],[Vs]]*SQRT(2)/PI()*(Table56[[#This Row],[IT2]]+Table56[[#This Row],[IT4]]+Table56[[#This Row],[IT1]])-Table56[[#This Row],[IT2]]^2*0.1792-Table56[[#This Row],[IT4]]^2*0.207-Table56[[#This Row],[IT1]]^2*0.2065</f>
        <v>4.3347316232965003</v>
      </c>
      <c r="BA3" s="2">
        <f>Table56[[#This Row],[Pr]]/Table56[[#This Row],[Pt]]*100</f>
        <v>0.55610383033479416</v>
      </c>
    </row>
    <row r="4" spans="1:53" x14ac:dyDescent="0.25">
      <c r="A4" s="1">
        <v>-6.5</v>
      </c>
      <c r="B4" s="1">
        <v>10</v>
      </c>
      <c r="C4" s="1">
        <v>308</v>
      </c>
      <c r="D4" s="1">
        <v>1.49</v>
      </c>
      <c r="E4" s="1">
        <f>Table1[[#This Row],[Vsen(mV rms)]]/206.5</f>
        <v>1.4915254237288136</v>
      </c>
      <c r="F4" s="1">
        <v>177.5</v>
      </c>
      <c r="G4" s="1">
        <v>3.48</v>
      </c>
      <c r="H4" s="1">
        <f>Table1[[#This Row],[VR(V rms)]]^2/Table1[[#This Row],[RL(ohm)]]</f>
        <v>1.2507605633802817E-2</v>
      </c>
      <c r="I4" s="1">
        <f>Table1[[#This Row],[It(A rms)]]*Table1[[#This Row],[Vs(V DC)]]/PI()*SQRT(2)-Table1[[#This Row],[It(A rms)]]^2*0.2065</f>
        <v>1.8771599038978999</v>
      </c>
      <c r="J4" s="1">
        <f>Table1[[#This Row],[Pr(w)]]/Table1[[#This Row],[Pt(W)]]*100</f>
        <v>0.66630475154678748</v>
      </c>
      <c r="L4" s="1">
        <v>-6.5</v>
      </c>
      <c r="M4" s="1">
        <v>10</v>
      </c>
      <c r="N4" s="1">
        <v>238</v>
      </c>
      <c r="O4" s="1">
        <v>234</v>
      </c>
      <c r="P4" s="1">
        <v>5.46</v>
      </c>
      <c r="Q4" s="1">
        <f>Table134[[#This Row],[Vsen2]]/179.2</f>
        <v>1.328125</v>
      </c>
      <c r="R4" s="1">
        <f>Table134[[#This Row],[Vsen4]]/207</f>
        <v>1.1304347826086956</v>
      </c>
      <c r="S4" s="1">
        <v>156</v>
      </c>
      <c r="T4" s="1">
        <v>3.42</v>
      </c>
      <c r="U4" s="1">
        <f>Table134[[#This Row],[Vr]]^2/Table134[[#This Row],[RL]]</f>
        <v>0.19109999999999999</v>
      </c>
      <c r="V4" s="1">
        <f>Table134[[#This Row],[Vs]]*SQRT(2)/PI()*(Table134[[#This Row],[IT2]]+Table134[[#This Row],[IT4]])-Table134[[#This Row],[IT2]]^2*0.1792-Table134[[#This Row],[IT4]]^2*0.207</f>
        <v>3.204437852836338</v>
      </c>
      <c r="W4" s="1">
        <f>Table134[[#This Row],[Pr]]/Table134[[#This Row],[Pt]]*100</f>
        <v>5.9636045002667792</v>
      </c>
      <c r="Y4" s="1">
        <v>-6.5</v>
      </c>
      <c r="Z4" s="1">
        <v>10</v>
      </c>
      <c r="AA4" s="3">
        <v>253</v>
      </c>
      <c r="AB4" s="3">
        <v>240</v>
      </c>
      <c r="AC4" s="3">
        <v>220</v>
      </c>
      <c r="AD4" s="3">
        <v>6.35</v>
      </c>
      <c r="AE4" s="3">
        <f>Table5[[#This Row],[Vsen1]]/206.5</f>
        <v>1.2251815980629539</v>
      </c>
      <c r="AF4" s="3">
        <f>Table5[[#This Row],[Vsen2]]/179.2</f>
        <v>1.3392857142857144</v>
      </c>
      <c r="AG4" s="3">
        <f>Table5[[#This Row],[Vsen4]]/207</f>
        <v>1.0628019323671498</v>
      </c>
      <c r="AH4" s="6">
        <v>156</v>
      </c>
      <c r="AI4" s="6">
        <v>3.27</v>
      </c>
      <c r="AJ4" s="3">
        <f>Table5[[#This Row],[Vr]]^2/Table5[[#This Row],[RL]]</f>
        <v>0.25847756410256412</v>
      </c>
      <c r="AK4" s="3">
        <f>Table5[[#This Row],[Vs]]*SQRT(2)/PI()*(Table5[[#This Row],[IT2]]+Table5[[#This Row],[IT4]]+Table5[[#This Row],[IT1]])-Table5[[#This Row],[IT2]]^2*0.1792-Table5[[#This Row],[IT4]]^2*0.207-Table5[[#This Row],[IT1]]^2*0.2065</f>
        <v>4.4741866926646887</v>
      </c>
      <c r="AL4" s="3">
        <f>Table5[[#This Row],[Pr]]/Table5[[#This Row],[Pt]]*100</f>
        <v>5.7770849063212157</v>
      </c>
      <c r="AN4" s="1">
        <v>-6.5</v>
      </c>
      <c r="AO4" s="1">
        <v>10</v>
      </c>
      <c r="AP4" s="3">
        <v>371</v>
      </c>
      <c r="AQ4" s="3">
        <v>155</v>
      </c>
      <c r="AR4" s="3">
        <v>197</v>
      </c>
      <c r="AS4" s="3">
        <v>2.42</v>
      </c>
      <c r="AT4" s="3">
        <f>Table56[[#This Row],[Vsen1]]/206.5</f>
        <v>1.7966101694915255</v>
      </c>
      <c r="AU4" s="3">
        <f>Table56[[#This Row],[Vsen2]]/179.2</f>
        <v>0.86495535714285721</v>
      </c>
      <c r="AV4" s="3">
        <f>Table56[[#This Row],[Vsen4]]/207</f>
        <v>0.95169082125603865</v>
      </c>
      <c r="AW4" s="3">
        <v>167.6</v>
      </c>
      <c r="AX4" s="6">
        <v>3.26</v>
      </c>
      <c r="AY4" s="3">
        <f>Table56[[#This Row],[Vr]]^2/Table56[[#This Row],[RL]]</f>
        <v>3.4942720763723151E-2</v>
      </c>
      <c r="AZ4" s="3">
        <f>Table56[[#This Row],[Vs]]*SQRT(2)/PI()*(Table56[[#This Row],[IT2]]+Table56[[#This Row],[IT4]]+Table56[[#This Row],[IT1]])-Table56[[#This Row],[IT2]]^2*0.1792-Table56[[#This Row],[IT4]]^2*0.207-Table56[[#This Row],[IT1]]^2*0.2065</f>
        <v>4.3144164954503541</v>
      </c>
      <c r="BA4" s="3">
        <f>Table56[[#This Row],[Pr]]/Table56[[#This Row],[Pt]]*100</f>
        <v>0.80990606262911824</v>
      </c>
    </row>
    <row r="5" spans="1:53" x14ac:dyDescent="0.25">
      <c r="A5" s="1">
        <v>-6.5</v>
      </c>
      <c r="B5" s="1">
        <v>20</v>
      </c>
      <c r="C5" s="1">
        <v>312</v>
      </c>
      <c r="D5" s="1">
        <v>0.78400000000000003</v>
      </c>
      <c r="E5" s="1">
        <f>Table1[[#This Row],[Vsen(mV rms)]]/206.5</f>
        <v>1.5108958837772397</v>
      </c>
      <c r="F5" s="1">
        <v>177.5</v>
      </c>
      <c r="G5" s="1">
        <v>3.48</v>
      </c>
      <c r="H5" s="1">
        <f>Table1[[#This Row],[VR(V rms)]]^2/Table1[[#This Row],[RL(ohm)]]</f>
        <v>3.4628507042253525E-3</v>
      </c>
      <c r="I5" s="1">
        <f>Table1[[#This Row],[It(A rms)]]*Table1[[#This Row],[Vs(V DC)]]/PI()*SQRT(2)-Table1[[#This Row],[It(A rms)]]^2*0.2065</f>
        <v>1.8954950204134133</v>
      </c>
      <c r="J5" s="1">
        <f>Table1[[#This Row],[Pr(w)]]/Table1[[#This Row],[Pt(W)]]*100</f>
        <v>0.18268846221870283</v>
      </c>
      <c r="L5" s="1">
        <v>-6.5</v>
      </c>
      <c r="M5" s="1">
        <v>20</v>
      </c>
      <c r="N5" s="1">
        <v>238</v>
      </c>
      <c r="O5" s="1">
        <v>234</v>
      </c>
      <c r="P5" s="1">
        <v>5.71</v>
      </c>
      <c r="Q5" s="1">
        <f>Table134[[#This Row],[Vsen2]]/179.2</f>
        <v>1.328125</v>
      </c>
      <c r="R5" s="1">
        <f>Table134[[#This Row],[Vsen4]]/207</f>
        <v>1.1304347826086956</v>
      </c>
      <c r="S5" s="1">
        <v>156</v>
      </c>
      <c r="T5" s="1">
        <v>3.42</v>
      </c>
      <c r="U5" s="1">
        <f>Table134[[#This Row],[Vr]]^2/Table134[[#This Row],[RL]]</f>
        <v>0.20900064102564103</v>
      </c>
      <c r="V5" s="1">
        <f>Table134[[#This Row],[Vs]]*SQRT(2)/PI()*(Table134[[#This Row],[IT2]]+Table134[[#This Row],[IT4]])-Table134[[#This Row],[IT2]]^2*0.1792-Table134[[#This Row],[IT4]]^2*0.207</f>
        <v>3.204437852836338</v>
      </c>
      <c r="W5" s="1">
        <f>Table134[[#This Row],[Pr]]/Table134[[#This Row],[Pt]]*100</f>
        <v>6.5222248214503109</v>
      </c>
      <c r="Y5" s="1">
        <v>-6.5</v>
      </c>
      <c r="Z5" s="1">
        <v>20</v>
      </c>
      <c r="AA5" s="3">
        <v>255</v>
      </c>
      <c r="AB5" s="2">
        <v>241</v>
      </c>
      <c r="AC5" s="2">
        <v>221</v>
      </c>
      <c r="AD5" s="2">
        <v>5.93</v>
      </c>
      <c r="AE5" s="2">
        <f>Table5[[#This Row],[Vsen1]]/206.5</f>
        <v>1.2348668280871671</v>
      </c>
      <c r="AF5" s="2">
        <f>Table5[[#This Row],[Vsen2]]/179.2</f>
        <v>1.3448660714285716</v>
      </c>
      <c r="AG5" s="2">
        <f>Table5[[#This Row],[Vsen4]]/207</f>
        <v>1.067632850241546</v>
      </c>
      <c r="AH5" s="6">
        <v>156</v>
      </c>
      <c r="AI5" s="6">
        <v>3.27</v>
      </c>
      <c r="AJ5" s="2">
        <f>Table5[[#This Row],[Vr]]^2/Table5[[#This Row],[RL]]</f>
        <v>0.22541602564102561</v>
      </c>
      <c r="AK5" s="2">
        <f>Table5[[#This Row],[Vs]]*SQRT(2)/PI()*(Table5[[#This Row],[IT2]]+Table5[[#This Row],[IT4]]+Table5[[#This Row],[IT1]])-Table5[[#This Row],[IT2]]^2*0.1792-Table5[[#This Row],[IT4]]^2*0.207-Table5[[#This Row],[IT1]]^2*0.2065</f>
        <v>4.4940344098610998</v>
      </c>
      <c r="AL5" s="2">
        <f>Table5[[#This Row],[Pr]]/Table5[[#This Row],[Pt]]*100</f>
        <v>5.01589451888493</v>
      </c>
      <c r="AN5" s="1">
        <v>-6.5</v>
      </c>
      <c r="AO5" s="1">
        <v>20</v>
      </c>
      <c r="AP5" s="3">
        <v>369</v>
      </c>
      <c r="AQ5" s="2">
        <v>154</v>
      </c>
      <c r="AR5" s="2">
        <v>195</v>
      </c>
      <c r="AS5" s="2">
        <v>3.07</v>
      </c>
      <c r="AT5" s="2">
        <f>Table56[[#This Row],[Vsen1]]/206.5</f>
        <v>1.7869249394673123</v>
      </c>
      <c r="AU5" s="2">
        <f>Table56[[#This Row],[Vsen2]]/179.2</f>
        <v>0.859375</v>
      </c>
      <c r="AV5" s="2">
        <f>Table56[[#This Row],[Vsen4]]/207</f>
        <v>0.94202898550724634</v>
      </c>
      <c r="AW5" s="2">
        <v>167.6</v>
      </c>
      <c r="AX5" s="6">
        <v>3.26</v>
      </c>
      <c r="AY5" s="2">
        <f>Table56[[#This Row],[Vr]]^2/Table56[[#This Row],[RL]]</f>
        <v>5.6234486873508349E-2</v>
      </c>
      <c r="AZ5" s="2">
        <f>Table56[[#This Row],[Vs]]*SQRT(2)/PI()*(Table56[[#This Row],[IT2]]+Table56[[#This Row],[IT4]]+Table56[[#This Row],[IT1]])-Table56[[#This Row],[IT2]]^2*0.1792-Table56[[#This Row],[IT4]]^2*0.207-Table56[[#This Row],[IT1]]^2*0.2065</f>
        <v>4.2905139537583743</v>
      </c>
      <c r="BA5" s="2">
        <f>Table56[[#This Row],[Pr]]/Table56[[#This Row],[Pt]]*100</f>
        <v>1.3106701779689693</v>
      </c>
    </row>
    <row r="6" spans="1:53" x14ac:dyDescent="0.25">
      <c r="A6" s="1">
        <v>-6.5</v>
      </c>
      <c r="B6" s="1">
        <v>30</v>
      </c>
      <c r="C6" s="1">
        <v>312</v>
      </c>
      <c r="D6" s="1">
        <v>0.308</v>
      </c>
      <c r="E6" s="1">
        <f>Table1[[#This Row],[Vsen(mV rms)]]/206.5</f>
        <v>1.5108958837772397</v>
      </c>
      <c r="F6" s="1">
        <v>177.5</v>
      </c>
      <c r="G6" s="1">
        <v>3.48</v>
      </c>
      <c r="H6" s="1">
        <f>Table1[[#This Row],[VR(V rms)]]^2/Table1[[#This Row],[RL(ohm)]]</f>
        <v>5.3444507042253525E-4</v>
      </c>
      <c r="I6" s="1">
        <f>Table1[[#This Row],[It(A rms)]]*Table1[[#This Row],[Vs(V DC)]]/PI()*SQRT(2)-Table1[[#This Row],[It(A rms)]]^2*0.2065</f>
        <v>1.8954950204134133</v>
      </c>
      <c r="J6" s="1">
        <f>Table1[[#This Row],[Pr(w)]]/Table1[[#This Row],[Pt(W)]]*100</f>
        <v>2.819554072508041E-2</v>
      </c>
      <c r="L6" s="1">
        <v>-6.5</v>
      </c>
      <c r="M6" s="1">
        <v>30</v>
      </c>
      <c r="N6" s="1">
        <v>238</v>
      </c>
      <c r="O6" s="1">
        <v>234</v>
      </c>
      <c r="P6" s="1">
        <v>5.39</v>
      </c>
      <c r="Q6" s="1">
        <f>Table134[[#This Row],[Vsen2]]/179.2</f>
        <v>1.328125</v>
      </c>
      <c r="R6" s="1">
        <f>Table134[[#This Row],[Vsen4]]/207</f>
        <v>1.1304347826086956</v>
      </c>
      <c r="S6" s="1">
        <v>156</v>
      </c>
      <c r="T6" s="1">
        <v>3.42</v>
      </c>
      <c r="U6" s="1">
        <f>Table134[[#This Row],[Vr]]^2/Table134[[#This Row],[RL]]</f>
        <v>0.18623141025641024</v>
      </c>
      <c r="V6" s="1">
        <f>Table134[[#This Row],[Vs]]*SQRT(2)/PI()*(Table134[[#This Row],[IT2]]+Table134[[#This Row],[IT4]])-Table134[[#This Row],[IT2]]^2*0.1792-Table134[[#This Row],[IT4]]^2*0.207</f>
        <v>3.204437852836338</v>
      </c>
      <c r="W6" s="1">
        <f>Table134[[#This Row],[Pr]]/Table134[[#This Row],[Pt]]*100</f>
        <v>5.8116717754900939</v>
      </c>
      <c r="Y6" s="1">
        <v>-6.5</v>
      </c>
      <c r="Z6" s="1">
        <v>30</v>
      </c>
      <c r="AA6" s="3">
        <v>257</v>
      </c>
      <c r="AB6" s="3">
        <v>242</v>
      </c>
      <c r="AC6" s="3">
        <v>222</v>
      </c>
      <c r="AD6" s="3">
        <v>5.45</v>
      </c>
      <c r="AE6" s="3">
        <f>Table5[[#This Row],[Vsen1]]/206.5</f>
        <v>1.2445520581113803</v>
      </c>
      <c r="AF6" s="3">
        <f>Table5[[#This Row],[Vsen2]]/179.2</f>
        <v>1.3504464285714286</v>
      </c>
      <c r="AG6" s="3">
        <f>Table5[[#This Row],[Vsen4]]/207</f>
        <v>1.0724637681159421</v>
      </c>
      <c r="AH6" s="6">
        <v>156</v>
      </c>
      <c r="AI6" s="6">
        <v>3.27</v>
      </c>
      <c r="AJ6" s="3">
        <f>Table5[[#This Row],[Vr]]^2/Table5[[#This Row],[RL]]</f>
        <v>0.19040064102564103</v>
      </c>
      <c r="AK6" s="3">
        <f>Table5[[#This Row],[Vs]]*SQRT(2)/PI()*(Table5[[#This Row],[IT2]]+Table5[[#This Row],[IT4]]+Table5[[#This Row],[IT1]])-Table5[[#This Row],[IT2]]^2*0.1792-Table5[[#This Row],[IT4]]^2*0.207-Table5[[#This Row],[IT1]]^2*0.2065</f>
        <v>4.5138225635873805</v>
      </c>
      <c r="AL6" s="3">
        <f>Table5[[#This Row],[Pr]]/Table5[[#This Row],[Pt]]*100</f>
        <v>4.2181684889784252</v>
      </c>
      <c r="AN6" s="1">
        <v>-6.5</v>
      </c>
      <c r="AO6" s="1">
        <v>30</v>
      </c>
      <c r="AP6" s="3">
        <v>366</v>
      </c>
      <c r="AQ6" s="3">
        <v>152</v>
      </c>
      <c r="AR6" s="3">
        <v>193</v>
      </c>
      <c r="AS6" s="3">
        <v>3.57</v>
      </c>
      <c r="AT6" s="3">
        <f>Table56[[#This Row],[Vsen1]]/206.5</f>
        <v>1.7723970944309928</v>
      </c>
      <c r="AU6" s="3">
        <f>Table56[[#This Row],[Vsen2]]/179.2</f>
        <v>0.84821428571428581</v>
      </c>
      <c r="AV6" s="3">
        <f>Table56[[#This Row],[Vsen4]]/207</f>
        <v>0.93236714975845414</v>
      </c>
      <c r="AW6" s="3">
        <v>167.6</v>
      </c>
      <c r="AX6" s="6">
        <v>3.26</v>
      </c>
      <c r="AY6" s="3">
        <f>Table56[[#This Row],[Vr]]^2/Table56[[#This Row],[RL]]</f>
        <v>7.6043556085918854E-2</v>
      </c>
      <c r="AZ6" s="3">
        <f>Table56[[#This Row],[Vs]]*SQRT(2)/PI()*(Table56[[#This Row],[IT2]]+Table56[[#This Row],[IT4]]+Table56[[#This Row],[IT1]])-Table56[[#This Row],[IT2]]^2*0.1792-Table56[[#This Row],[IT4]]^2*0.207-Table56[[#This Row],[IT1]]^2*0.2065</f>
        <v>4.2564786346343011</v>
      </c>
      <c r="BA6" s="3">
        <f>Table56[[#This Row],[Pr]]/Table56[[#This Row],[Pt]]*100</f>
        <v>1.7865367740170086</v>
      </c>
    </row>
    <row r="7" spans="1:53" x14ac:dyDescent="0.25">
      <c r="A7" s="1">
        <v>-6.5</v>
      </c>
      <c r="B7" s="1">
        <v>40</v>
      </c>
      <c r="C7" s="1">
        <v>312</v>
      </c>
      <c r="D7" s="1">
        <v>0.53500000000000003</v>
      </c>
      <c r="E7" s="1">
        <f>Table1[[#This Row],[Vsen(mV rms)]]/206.5</f>
        <v>1.5108958837772397</v>
      </c>
      <c r="F7" s="1">
        <v>177.5</v>
      </c>
      <c r="G7" s="1">
        <v>3.48</v>
      </c>
      <c r="H7" s="1">
        <f>Table1[[#This Row],[VR(V rms)]]^2/Table1[[#This Row],[RL(ohm)]]</f>
        <v>1.6125352112676056E-3</v>
      </c>
      <c r="I7" s="1">
        <f>Table1[[#This Row],[It(A rms)]]*Table1[[#This Row],[Vs(V DC)]]/PI()*SQRT(2)-Table1[[#This Row],[It(A rms)]]^2*0.2065</f>
        <v>1.8954950204134133</v>
      </c>
      <c r="J7" s="1">
        <f>Table1[[#This Row],[Pr(w)]]/Table1[[#This Row],[Pt(W)]]*100</f>
        <v>8.5071983513620983E-2</v>
      </c>
      <c r="L7" s="1">
        <v>-6.5</v>
      </c>
      <c r="M7" s="1">
        <v>40</v>
      </c>
      <c r="N7" s="1">
        <v>230</v>
      </c>
      <c r="O7" s="1">
        <v>235</v>
      </c>
      <c r="P7" s="1">
        <v>5.28</v>
      </c>
      <c r="Q7" s="1">
        <f>Table134[[#This Row],[Vsen2]]/179.2</f>
        <v>1.283482142857143</v>
      </c>
      <c r="R7" s="1">
        <f>Table134[[#This Row],[Vsen4]]/207</f>
        <v>1.1352657004830917</v>
      </c>
      <c r="S7" s="1">
        <v>156</v>
      </c>
      <c r="T7" s="1">
        <v>3.42</v>
      </c>
      <c r="U7" s="1">
        <f>Table134[[#This Row],[Vr]]^2/Table134[[#This Row],[RL]]</f>
        <v>0.17870769230769232</v>
      </c>
      <c r="V7" s="1">
        <f>Table134[[#This Row],[Vs]]*SQRT(2)/PI()*(Table134[[#This Row],[IT2]]+Table134[[#This Row],[IT4]])-Table134[[#This Row],[IT2]]^2*0.1792-Table134[[#This Row],[IT4]]^2*0.207</f>
        <v>3.1617729006589643</v>
      </c>
      <c r="W7" s="1">
        <f>Table134[[#This Row],[Pr]]/Table134[[#This Row],[Pt]]*100</f>
        <v>5.6521356189259127</v>
      </c>
      <c r="Y7" s="1">
        <v>-6.5</v>
      </c>
      <c r="Z7" s="1">
        <v>40</v>
      </c>
      <c r="AA7" s="3">
        <v>259</v>
      </c>
      <c r="AB7" s="2">
        <v>243</v>
      </c>
      <c r="AC7" s="2">
        <v>223</v>
      </c>
      <c r="AD7" s="2">
        <v>4.8499999999999996</v>
      </c>
      <c r="AE7" s="2">
        <f>Table5[[#This Row],[Vsen1]]/206.5</f>
        <v>1.2542372881355932</v>
      </c>
      <c r="AF7" s="2">
        <f>Table5[[#This Row],[Vsen2]]/179.2</f>
        <v>1.3560267857142858</v>
      </c>
      <c r="AG7" s="2">
        <f>Table5[[#This Row],[Vsen4]]/207</f>
        <v>1.0772946859903381</v>
      </c>
      <c r="AH7" s="6">
        <v>156</v>
      </c>
      <c r="AI7" s="6">
        <v>3.27</v>
      </c>
      <c r="AJ7" s="2">
        <f>Table5[[#This Row],[Vr]]^2/Table5[[#This Row],[RL]]</f>
        <v>0.15078525641025639</v>
      </c>
      <c r="AK7" s="2">
        <f>Table5[[#This Row],[Vs]]*SQRT(2)/PI()*(Table5[[#This Row],[IT2]]+Table5[[#This Row],[IT4]]+Table5[[#This Row],[IT1]])-Table5[[#This Row],[IT2]]^2*0.1792-Table5[[#This Row],[IT4]]^2*0.207-Table5[[#This Row],[IT1]]^2*0.2065</f>
        <v>4.53355115384353</v>
      </c>
      <c r="AL7" s="2">
        <f>Table5[[#This Row],[Pr]]/Table5[[#This Row],[Pt]]*100</f>
        <v>3.3259855529019702</v>
      </c>
      <c r="AN7" s="1">
        <v>-6.5</v>
      </c>
      <c r="AO7" s="1">
        <v>40</v>
      </c>
      <c r="AP7" s="3">
        <v>363</v>
      </c>
      <c r="AQ7" s="2">
        <v>151</v>
      </c>
      <c r="AR7" s="2">
        <v>191</v>
      </c>
      <c r="AS7" s="2">
        <v>4.1399999999999997</v>
      </c>
      <c r="AT7" s="2">
        <f>Table56[[#This Row],[Vsen1]]/206.5</f>
        <v>1.757869249394673</v>
      </c>
      <c r="AU7" s="2">
        <f>Table56[[#This Row],[Vsen2]]/179.2</f>
        <v>0.8426339285714286</v>
      </c>
      <c r="AV7" s="2">
        <f>Table56[[#This Row],[Vsen4]]/207</f>
        <v>0.92270531400966183</v>
      </c>
      <c r="AW7" s="2">
        <v>167.6</v>
      </c>
      <c r="AX7" s="6">
        <v>3.26</v>
      </c>
      <c r="AY7" s="2">
        <f>Table56[[#This Row],[Vr]]^2/Table56[[#This Row],[RL]]</f>
        <v>0.10226491646778042</v>
      </c>
      <c r="AZ7" s="2">
        <f>Table56[[#This Row],[Vs]]*SQRT(2)/PI()*(Table56[[#This Row],[IT2]]+Table56[[#This Row],[IT4]]+Table56[[#This Row],[IT1]])-Table56[[#This Row],[IT2]]^2*0.1792-Table56[[#This Row],[IT4]]^2*0.207-Table56[[#This Row],[IT1]]^2*0.2065</f>
        <v>4.228782431874559</v>
      </c>
      <c r="BA7" s="2">
        <f>Table56[[#This Row],[Pr]]/Table56[[#This Row],[Pt]]*100</f>
        <v>2.4183064065191893</v>
      </c>
    </row>
    <row r="8" spans="1:53" x14ac:dyDescent="0.25">
      <c r="A8" s="1">
        <v>-6.5</v>
      </c>
      <c r="B8" s="1">
        <v>50</v>
      </c>
      <c r="C8" s="1">
        <v>310</v>
      </c>
      <c r="D8" s="1">
        <v>1.23</v>
      </c>
      <c r="E8" s="1">
        <f>Table1[[#This Row],[Vsen(mV rms)]]/206.5</f>
        <v>1.5012106537530265</v>
      </c>
      <c r="F8" s="1">
        <v>177.5</v>
      </c>
      <c r="G8" s="1">
        <v>3.48</v>
      </c>
      <c r="H8" s="1">
        <f>Table1[[#This Row],[VR(V rms)]]^2/Table1[[#This Row],[RL(ohm)]]</f>
        <v>8.5233802816901405E-3</v>
      </c>
      <c r="I8" s="1">
        <f>Table1[[#This Row],[It(A rms)]]*Table1[[#This Row],[Vs(V DC)]]/PI()*SQRT(2)-Table1[[#This Row],[It(A rms)]]^2*0.2065</f>
        <v>1.8863468326157049</v>
      </c>
      <c r="J8" s="1">
        <f>Table1[[#This Row],[Pr(w)]]/Table1[[#This Row],[Pt(W)]]*100</f>
        <v>0.45184587130624254</v>
      </c>
      <c r="L8" s="1">
        <v>-6.5</v>
      </c>
      <c r="M8" s="1">
        <v>50</v>
      </c>
      <c r="N8" s="1">
        <v>240</v>
      </c>
      <c r="O8" s="1">
        <v>237</v>
      </c>
      <c r="P8" s="1">
        <v>5.01</v>
      </c>
      <c r="Q8" s="1">
        <f>Table134[[#This Row],[Vsen2]]/179.2</f>
        <v>1.3392857142857144</v>
      </c>
      <c r="R8" s="1">
        <f>Table134[[#This Row],[Vsen4]]/207</f>
        <v>1.144927536231884</v>
      </c>
      <c r="S8" s="1">
        <v>156</v>
      </c>
      <c r="T8" s="1">
        <v>3.42</v>
      </c>
      <c r="U8" s="1">
        <f>Table134[[#This Row],[Vr]]^2/Table134[[#This Row],[RL]]</f>
        <v>0.16089807692307692</v>
      </c>
      <c r="V8" s="1">
        <f>Table134[[#This Row],[Vs]]*SQRT(2)/PI()*(Table134[[#This Row],[IT2]]+Table134[[#This Row],[IT4]])-Table134[[#This Row],[IT2]]^2*0.1792-Table134[[#This Row],[IT4]]^2*0.207</f>
        <v>3.2317715075399649</v>
      </c>
      <c r="W8" s="1">
        <f>Table134[[#This Row],[Pr]]/Table134[[#This Row],[Pt]]*100</f>
        <v>4.9786340571321226</v>
      </c>
      <c r="Y8" s="1">
        <v>-6.5</v>
      </c>
      <c r="Z8" s="1">
        <v>50</v>
      </c>
      <c r="AA8" s="3">
        <v>261</v>
      </c>
      <c r="AB8" s="3">
        <v>245</v>
      </c>
      <c r="AC8" s="3">
        <v>225</v>
      </c>
      <c r="AD8" s="3">
        <v>3.81</v>
      </c>
      <c r="AE8" s="3">
        <f>Table5[[#This Row],[Vsen1]]/206.5</f>
        <v>1.2639225181598064</v>
      </c>
      <c r="AF8" s="3">
        <f>Table5[[#This Row],[Vsen2]]/179.2</f>
        <v>1.3671875</v>
      </c>
      <c r="AG8" s="3">
        <f>Table5[[#This Row],[Vsen4]]/207</f>
        <v>1.0869565217391304</v>
      </c>
      <c r="AH8" s="6">
        <v>156</v>
      </c>
      <c r="AI8" s="6">
        <v>3.27</v>
      </c>
      <c r="AJ8" s="3">
        <f>Table5[[#This Row],[Vr]]^2/Table5[[#This Row],[RL]]</f>
        <v>9.3051923076923074E-2</v>
      </c>
      <c r="AK8" s="3">
        <f>Table5[[#This Row],[Vs]]*SQRT(2)/PI()*(Table5[[#This Row],[IT2]]+Table5[[#This Row],[IT4]]+Table5[[#This Row],[IT1]])-Table5[[#This Row],[IT2]]^2*0.1792-Table5[[#This Row],[IT4]]^2*0.207-Table5[[#This Row],[IT1]]^2*0.2065</f>
        <v>4.5636478795200874</v>
      </c>
      <c r="AL8" s="3">
        <f>Table5[[#This Row],[Pr]]/Table5[[#This Row],[Pt]]*100</f>
        <v>2.0389812170764672</v>
      </c>
      <c r="AN8" s="1">
        <v>-6.5</v>
      </c>
      <c r="AO8" s="1">
        <v>50</v>
      </c>
      <c r="AP8" s="3">
        <v>359</v>
      </c>
      <c r="AQ8" s="3">
        <v>150</v>
      </c>
      <c r="AR8" s="3">
        <v>191</v>
      </c>
      <c r="AS8" s="3">
        <v>4.7300000000000004</v>
      </c>
      <c r="AT8" s="3">
        <f>Table56[[#This Row],[Vsen1]]/206.5</f>
        <v>1.7384987893462469</v>
      </c>
      <c r="AU8" s="3">
        <f>Table56[[#This Row],[Vsen2]]/179.2</f>
        <v>0.83705357142857151</v>
      </c>
      <c r="AV8" s="3">
        <f>Table56[[#This Row],[Vsen4]]/207</f>
        <v>0.92270531400966183</v>
      </c>
      <c r="AW8" s="3">
        <v>167.6</v>
      </c>
      <c r="AX8" s="6">
        <v>3.26</v>
      </c>
      <c r="AY8" s="3">
        <f>Table56[[#This Row],[Vr]]^2/Table56[[#This Row],[RL]]</f>
        <v>0.13348985680190933</v>
      </c>
      <c r="AZ8" s="3">
        <f>Table56[[#This Row],[Vs]]*SQRT(2)/PI()*(Table56[[#This Row],[IT2]]+Table56[[#This Row],[IT4]]+Table56[[#This Row],[IT1]])-Table56[[#This Row],[IT2]]^2*0.1792-Table56[[#This Row],[IT4]]^2*0.207-Table56[[#This Row],[IT1]]^2*0.2065</f>
        <v>4.2078318781849351</v>
      </c>
      <c r="BA8" s="3">
        <f>Table56[[#This Row],[Pr]]/Table56[[#This Row],[Pt]]*100</f>
        <v>3.1724142186852462</v>
      </c>
    </row>
    <row r="9" spans="1:53" x14ac:dyDescent="0.25">
      <c r="A9" s="1">
        <v>-6.5</v>
      </c>
      <c r="B9" s="1">
        <v>60</v>
      </c>
      <c r="C9" s="1">
        <v>308</v>
      </c>
      <c r="D9" s="1">
        <v>1.87</v>
      </c>
      <c r="E9" s="1">
        <f>Table1[[#This Row],[Vsen(mV rms)]]/206.5</f>
        <v>1.4915254237288136</v>
      </c>
      <c r="F9" s="1">
        <v>177.5</v>
      </c>
      <c r="G9" s="1">
        <v>3.48</v>
      </c>
      <c r="H9" s="1">
        <f>Table1[[#This Row],[VR(V rms)]]^2/Table1[[#This Row],[RL(ohm)]]</f>
        <v>1.9700845070422537E-2</v>
      </c>
      <c r="I9" s="1">
        <f>Table1[[#This Row],[It(A rms)]]*Table1[[#This Row],[Vs(V DC)]]/PI()*SQRT(2)-Table1[[#This Row],[It(A rms)]]^2*0.2065</f>
        <v>1.8771599038978999</v>
      </c>
      <c r="J9" s="1">
        <f>Table1[[#This Row],[Pr(w)]]/Table1[[#This Row],[Pt(W)]]*100</f>
        <v>1.0495027636971135</v>
      </c>
      <c r="L9" s="1">
        <v>-6.5</v>
      </c>
      <c r="M9" s="1">
        <v>60</v>
      </c>
      <c r="N9" s="1">
        <v>242</v>
      </c>
      <c r="O9" s="1">
        <v>240</v>
      </c>
      <c r="P9" s="1">
        <v>4.53</v>
      </c>
      <c r="Q9" s="1">
        <f>Table134[[#This Row],[Vsen2]]/179.2</f>
        <v>1.3504464285714286</v>
      </c>
      <c r="R9" s="1">
        <f>Table134[[#This Row],[Vsen4]]/207</f>
        <v>1.1594202898550725</v>
      </c>
      <c r="S9" s="1">
        <v>156</v>
      </c>
      <c r="T9" s="1">
        <v>3.42</v>
      </c>
      <c r="U9" s="1">
        <f>Table134[[#This Row],[Vr]]^2/Table134[[#This Row],[RL]]</f>
        <v>0.13154423076923077</v>
      </c>
      <c r="V9" s="1">
        <f>Table134[[#This Row],[Vs]]*SQRT(2)/PI()*(Table134[[#This Row],[IT2]]+Table134[[#This Row],[IT4]])-Table134[[#This Row],[IT2]]^2*0.1792-Table134[[#This Row],[IT4]]^2*0.207</f>
        <v>3.2589735628647105</v>
      </c>
      <c r="W9" s="1">
        <f>Table134[[#This Row],[Pr]]/Table134[[#This Row],[Pt]]*100</f>
        <v>4.0363699868003975</v>
      </c>
      <c r="Y9" s="1">
        <v>-6.5</v>
      </c>
      <c r="Z9" s="1">
        <v>60</v>
      </c>
      <c r="AA9" s="3">
        <v>261</v>
      </c>
      <c r="AB9" s="2">
        <v>246</v>
      </c>
      <c r="AC9" s="2">
        <v>227</v>
      </c>
      <c r="AD9" s="2">
        <v>3.11</v>
      </c>
      <c r="AE9" s="2">
        <f>Table5[[#This Row],[Vsen1]]/206.5</f>
        <v>1.2639225181598064</v>
      </c>
      <c r="AF9" s="2">
        <f>Table5[[#This Row],[Vsen2]]/179.2</f>
        <v>1.3727678571428572</v>
      </c>
      <c r="AG9" s="2">
        <f>Table5[[#This Row],[Vsen4]]/207</f>
        <v>1.0966183574879227</v>
      </c>
      <c r="AH9" s="6">
        <v>156</v>
      </c>
      <c r="AI9" s="6">
        <v>3.27</v>
      </c>
      <c r="AJ9" s="2">
        <f>Table5[[#This Row],[Vr]]^2/Table5[[#This Row],[RL]]</f>
        <v>6.2000641025641019E-2</v>
      </c>
      <c r="AK9" s="2">
        <f>Table5[[#This Row],[Vs]]*SQRT(2)/PI()*(Table5[[#This Row],[IT2]]+Table5[[#This Row],[IT4]]+Table5[[#This Row],[IT1]])-Table5[[#This Row],[IT2]]^2*0.1792-Table5[[#This Row],[IT4]]^2*0.207-Table5[[#This Row],[IT1]]^2*0.2065</f>
        <v>4.5789775441548795</v>
      </c>
      <c r="AL9" s="2">
        <f>Table5[[#This Row],[Pr]]/Table5[[#This Row],[Pt]]*100</f>
        <v>1.3540280647321714</v>
      </c>
      <c r="AN9" s="1">
        <v>-6.5</v>
      </c>
      <c r="AO9" s="1">
        <v>60</v>
      </c>
      <c r="AP9" s="3">
        <v>356</v>
      </c>
      <c r="AQ9" s="2">
        <v>149</v>
      </c>
      <c r="AR9" s="2">
        <v>189</v>
      </c>
      <c r="AS9" s="2">
        <v>5.09</v>
      </c>
      <c r="AT9" s="2">
        <f>Table56[[#This Row],[Vsen1]]/206.5</f>
        <v>1.7239709443099274</v>
      </c>
      <c r="AU9" s="2">
        <f>Table56[[#This Row],[Vsen2]]/179.2</f>
        <v>0.8314732142857143</v>
      </c>
      <c r="AV9" s="2">
        <f>Table56[[#This Row],[Vsen4]]/207</f>
        <v>0.91304347826086951</v>
      </c>
      <c r="AW9" s="2">
        <v>167.6</v>
      </c>
      <c r="AX9" s="6">
        <v>3.26</v>
      </c>
      <c r="AY9" s="2">
        <f>Table56[[#This Row],[Vr]]^2/Table56[[#This Row],[RL]]</f>
        <v>0.15458293556085917</v>
      </c>
      <c r="AZ9" s="2">
        <f>Table56[[#This Row],[Vs]]*SQRT(2)/PI()*(Table56[[#This Row],[IT2]]+Table56[[#This Row],[IT4]]+Table56[[#This Row],[IT1]])-Table56[[#This Row],[IT2]]^2*0.1792-Table56[[#This Row],[IT4]]^2*0.207-Table56[[#This Row],[IT1]]^2*0.2065</f>
        <v>4.1798713168231165</v>
      </c>
      <c r="BA9" s="2">
        <f>Table56[[#This Row],[Pr]]/Table56[[#This Row],[Pt]]*100</f>
        <v>3.6982702060394743</v>
      </c>
    </row>
    <row r="10" spans="1:53" x14ac:dyDescent="0.25">
      <c r="A10" s="1">
        <v>-6.5</v>
      </c>
      <c r="B10" s="1">
        <v>70</v>
      </c>
      <c r="C10" s="1">
        <v>305</v>
      </c>
      <c r="D10" s="1">
        <v>2.38</v>
      </c>
      <c r="E10" s="1">
        <f>Table1[[#This Row],[Vsen(mV rms)]]/206.5</f>
        <v>1.476997578692494</v>
      </c>
      <c r="F10" s="1">
        <v>177.5</v>
      </c>
      <c r="G10" s="1">
        <v>3.48</v>
      </c>
      <c r="H10" s="1">
        <f>Table1[[#This Row],[VR(V rms)]]^2/Table1[[#This Row],[RL(ohm)]]</f>
        <v>3.1912112676056335E-2</v>
      </c>
      <c r="I10" s="1">
        <f>Table1[[#This Row],[It(A rms)]]*Table1[[#This Row],[Vs(V DC)]]/PI()*SQRT(2)-Table1[[#This Row],[It(A rms)]]^2*0.2065</f>
        <v>1.863306871596011</v>
      </c>
      <c r="J10" s="1">
        <f>Table1[[#This Row],[Pr(w)]]/Table1[[#This Row],[Pt(W)]]*100</f>
        <v>1.7126600648835741</v>
      </c>
      <c r="L10" s="1">
        <v>-6.5</v>
      </c>
      <c r="M10" s="1">
        <v>70</v>
      </c>
      <c r="N10" s="1">
        <v>245</v>
      </c>
      <c r="O10" s="1">
        <v>242</v>
      </c>
      <c r="P10" s="1">
        <v>3.91</v>
      </c>
      <c r="Q10" s="1">
        <f>Table134[[#This Row],[Vsen2]]/179.2</f>
        <v>1.3671875</v>
      </c>
      <c r="R10" s="1">
        <f>Table134[[#This Row],[Vsen4]]/207</f>
        <v>1.1690821256038648</v>
      </c>
      <c r="S10" s="1">
        <v>156</v>
      </c>
      <c r="T10" s="1">
        <v>3.42</v>
      </c>
      <c r="U10" s="1">
        <f>Table134[[#This Row],[Vr]]^2/Table134[[#This Row],[RL]]</f>
        <v>9.800064102564103E-2</v>
      </c>
      <c r="V10" s="1">
        <f>Table134[[#This Row],[Vs]]*SQRT(2)/PI()*(Table134[[#This Row],[IT2]]+Table134[[#This Row],[IT4]])-Table134[[#This Row],[IT2]]^2*0.1792-Table134[[#This Row],[IT4]]^2*0.207</f>
        <v>3.2868120117431312</v>
      </c>
      <c r="W10" s="1">
        <f>Table134[[#This Row],[Pr]]/Table134[[#This Row],[Pt]]*100</f>
        <v>2.9816320700880996</v>
      </c>
      <c r="Y10" s="1">
        <v>-6.5</v>
      </c>
      <c r="Z10" s="1">
        <v>70</v>
      </c>
      <c r="AA10" s="3">
        <v>261</v>
      </c>
      <c r="AB10" s="3">
        <v>248</v>
      </c>
      <c r="AC10" s="3">
        <v>229</v>
      </c>
      <c r="AD10" s="3">
        <v>2.02</v>
      </c>
      <c r="AE10" s="3">
        <f>Table5[[#This Row],[Vsen1]]/206.5</f>
        <v>1.2639225181598064</v>
      </c>
      <c r="AF10" s="3">
        <f>Table5[[#This Row],[Vsen2]]/179.2</f>
        <v>1.3839285714285716</v>
      </c>
      <c r="AG10" s="3">
        <f>Table5[[#This Row],[Vsen4]]/207</f>
        <v>1.106280193236715</v>
      </c>
      <c r="AH10" s="6">
        <v>156</v>
      </c>
      <c r="AI10" s="6">
        <v>3.27</v>
      </c>
      <c r="AJ10" s="3">
        <f>Table5[[#This Row],[Vr]]^2/Table5[[#This Row],[RL]]</f>
        <v>2.6156410256410256E-2</v>
      </c>
      <c r="AK10" s="3">
        <f>Table5[[#This Row],[Vs]]*SQRT(2)/PI()*(Table5[[#This Row],[IT2]]+Table5[[#This Row],[IT4]]+Table5[[#This Row],[IT1]])-Table5[[#This Row],[IT2]]^2*0.1792-Table5[[#This Row],[IT4]]^2*0.207-Table5[[#This Row],[IT1]]^2*0.2065</f>
        <v>4.5997095055142925</v>
      </c>
      <c r="AL10" s="3">
        <f>Table5[[#This Row],[Pr]]/Table5[[#This Row],[Pt]]*100</f>
        <v>0.56865352529443514</v>
      </c>
      <c r="AN10" s="1">
        <v>-6.5</v>
      </c>
      <c r="AO10" s="1">
        <v>70</v>
      </c>
      <c r="AP10" s="3">
        <v>354</v>
      </c>
      <c r="AQ10" s="3">
        <v>149</v>
      </c>
      <c r="AR10" s="3">
        <v>189</v>
      </c>
      <c r="AS10" s="3">
        <v>5.23</v>
      </c>
      <c r="AT10" s="3">
        <f>Table56[[#This Row],[Vsen1]]/206.5</f>
        <v>1.7142857142857142</v>
      </c>
      <c r="AU10" s="3">
        <f>Table56[[#This Row],[Vsen2]]/179.2</f>
        <v>0.8314732142857143</v>
      </c>
      <c r="AV10" s="3">
        <f>Table56[[#This Row],[Vsen4]]/207</f>
        <v>0.91304347826086951</v>
      </c>
      <c r="AW10" s="3">
        <v>167.6</v>
      </c>
      <c r="AX10" s="6">
        <v>3.26</v>
      </c>
      <c r="AY10" s="3">
        <f>Table56[[#This Row],[Vr]]^2/Table56[[#This Row],[RL]]</f>
        <v>0.1632034606205251</v>
      </c>
      <c r="AZ10" s="3">
        <f>Table56[[#This Row],[Vs]]*SQRT(2)/PI()*(Table56[[#This Row],[IT2]]+Table56[[#This Row],[IT4]]+Table56[[#This Row],[IT1]])-Table56[[#This Row],[IT2]]^2*0.1792-Table56[[#This Row],[IT4]]^2*0.207-Table56[[#This Row],[IT1]]^2*0.2065</f>
        <v>4.1725346040353575</v>
      </c>
      <c r="BA10" s="3">
        <f>Table56[[#This Row],[Pr]]/Table56[[#This Row],[Pt]]*100</f>
        <v>3.9113746465442647</v>
      </c>
    </row>
    <row r="11" spans="1:53" x14ac:dyDescent="0.25">
      <c r="A11" s="1">
        <v>-6.5</v>
      </c>
      <c r="B11" s="1">
        <v>80</v>
      </c>
      <c r="C11" s="1">
        <v>303</v>
      </c>
      <c r="D11" s="1">
        <v>2.65</v>
      </c>
      <c r="E11" s="1">
        <f>Table1[[#This Row],[Vsen(mV rms)]]/206.5</f>
        <v>1.4673123486682809</v>
      </c>
      <c r="F11" s="1">
        <v>177.5</v>
      </c>
      <c r="G11" s="1">
        <v>3.48</v>
      </c>
      <c r="H11" s="1">
        <f>Table1[[#This Row],[VR(V rms)]]^2/Table1[[#This Row],[RL(ohm)]]</f>
        <v>3.9563380281690139E-2</v>
      </c>
      <c r="I11" s="1">
        <f>Table1[[#This Row],[It(A rms)]]*Table1[[#This Row],[Vs(V DC)]]/PI()*SQRT(2)-Table1[[#This Row],[It(A rms)]]^2*0.2065</f>
        <v>1.8540230905779633</v>
      </c>
      <c r="J11" s="1">
        <f>Table1[[#This Row],[Pr(w)]]/Table1[[#This Row],[Pt(W)]]*100</f>
        <v>2.1339205796707126</v>
      </c>
      <c r="L11" s="1">
        <v>-6.5</v>
      </c>
      <c r="M11" s="1">
        <v>80</v>
      </c>
      <c r="N11" s="1">
        <v>249</v>
      </c>
      <c r="O11" s="1">
        <v>246</v>
      </c>
      <c r="P11" s="1">
        <v>2.87</v>
      </c>
      <c r="Q11" s="1">
        <f>Table134[[#This Row],[Vsen2]]/179.2</f>
        <v>1.3895089285714286</v>
      </c>
      <c r="R11" s="1">
        <f>Table134[[#This Row],[Vsen4]]/207</f>
        <v>1.1884057971014492</v>
      </c>
      <c r="S11" s="1">
        <v>156</v>
      </c>
      <c r="T11" s="1">
        <v>3.42</v>
      </c>
      <c r="U11" s="1">
        <f>Table134[[#This Row],[Vr]]^2/Table134[[#This Row],[RL]]</f>
        <v>5.2800641025641026E-2</v>
      </c>
      <c r="V11" s="1">
        <f>Table134[[#This Row],[Vs]]*SQRT(2)/PI()*(Table134[[#This Row],[IT2]]+Table134[[#This Row],[IT4]])-Table134[[#This Row],[IT2]]^2*0.1792-Table134[[#This Row],[IT4]]^2*0.207</f>
        <v>3.3304696092050436</v>
      </c>
      <c r="W11" s="1">
        <f>Table134[[#This Row],[Pr]]/Table134[[#This Row],[Pt]]*100</f>
        <v>1.5853812591385308</v>
      </c>
      <c r="Y11" s="1">
        <v>-6.5</v>
      </c>
      <c r="Z11" s="1">
        <v>80</v>
      </c>
      <c r="AA11" s="3">
        <v>261</v>
      </c>
      <c r="AB11" s="2">
        <v>249</v>
      </c>
      <c r="AC11" s="2">
        <v>238</v>
      </c>
      <c r="AD11" s="2">
        <v>1.05</v>
      </c>
      <c r="AE11" s="2">
        <f>Table5[[#This Row],[Vsen1]]/206.5</f>
        <v>1.2639225181598064</v>
      </c>
      <c r="AF11" s="2">
        <f>Table5[[#This Row],[Vsen2]]/179.2</f>
        <v>1.3895089285714286</v>
      </c>
      <c r="AG11" s="2">
        <f>Table5[[#This Row],[Vsen4]]/207</f>
        <v>1.1497584541062802</v>
      </c>
      <c r="AH11" s="6">
        <v>156</v>
      </c>
      <c r="AI11" s="6">
        <v>3.27</v>
      </c>
      <c r="AJ11" s="2">
        <f>Table5[[#This Row],[Vr]]^2/Table5[[#This Row],[RL]]</f>
        <v>7.0673076923076922E-3</v>
      </c>
      <c r="AK11" s="2">
        <f>Table5[[#This Row],[Vs]]*SQRT(2)/PI()*(Table5[[#This Row],[IT2]]+Table5[[#This Row],[IT4]]+Table5[[#This Row],[IT1]])-Table5[[#This Row],[IT2]]^2*0.1792-Table5[[#This Row],[IT4]]^2*0.207-Table5[[#This Row],[IT1]]^2*0.2065</f>
        <v>4.6488468485782937</v>
      </c>
      <c r="AL11" s="2">
        <f>Table5[[#This Row],[Pr]]/Table5[[#This Row],[Pt]]*100</f>
        <v>0.15202281173166654</v>
      </c>
      <c r="AN11" s="1">
        <v>-6.5</v>
      </c>
      <c r="AO11" s="1">
        <v>80</v>
      </c>
      <c r="AP11" s="3">
        <v>356</v>
      </c>
      <c r="AQ11" s="2">
        <v>150</v>
      </c>
      <c r="AR11" s="2">
        <v>191</v>
      </c>
      <c r="AS11" s="2">
        <v>5.15</v>
      </c>
      <c r="AT11" s="2">
        <f>Table56[[#This Row],[Vsen1]]/206.5</f>
        <v>1.7239709443099274</v>
      </c>
      <c r="AU11" s="2">
        <f>Table56[[#This Row],[Vsen2]]/179.2</f>
        <v>0.83705357142857151</v>
      </c>
      <c r="AV11" s="2">
        <f>Table56[[#This Row],[Vsen4]]/207</f>
        <v>0.92270531400966183</v>
      </c>
      <c r="AW11" s="2">
        <v>167.6</v>
      </c>
      <c r="AX11" s="6">
        <v>3.26</v>
      </c>
      <c r="AY11" s="2">
        <f>Table56[[#This Row],[Vr]]^2/Table56[[#This Row],[RL]]</f>
        <v>0.1582488066825776</v>
      </c>
      <c r="AZ11" s="2">
        <f>Table56[[#This Row],[Vs]]*SQRT(2)/PI()*(Table56[[#This Row],[IT2]]+Table56[[#This Row],[IT4]]+Table56[[#This Row],[IT1]])-Table56[[#This Row],[IT2]]^2*0.1792-Table56[[#This Row],[IT4]]^2*0.207-Table56[[#This Row],[IT1]]^2*0.2065</f>
        <v>4.1968994482284785</v>
      </c>
      <c r="BA11" s="2">
        <f>Table56[[#This Row],[Pr]]/Table56[[#This Row],[Pt]]*100</f>
        <v>3.7706122968796598</v>
      </c>
    </row>
    <row r="12" spans="1:53" x14ac:dyDescent="0.25">
      <c r="A12" s="1">
        <v>-6.5</v>
      </c>
      <c r="B12" s="1">
        <v>90</v>
      </c>
      <c r="C12" s="1">
        <v>301</v>
      </c>
      <c r="D12" s="1">
        <v>2.89</v>
      </c>
      <c r="E12" s="1">
        <f>Table1[[#This Row],[Vsen(mV rms)]]/206.5</f>
        <v>1.4576271186440677</v>
      </c>
      <c r="F12" s="1">
        <v>177.5</v>
      </c>
      <c r="G12" s="1">
        <v>3.48</v>
      </c>
      <c r="H12" s="1">
        <f>Table1[[#This Row],[VR(V rms)]]^2/Table1[[#This Row],[RL(ohm)]]</f>
        <v>4.7054084507042251E-2</v>
      </c>
      <c r="I12" s="1">
        <f>Table1[[#This Row],[It(A rms)]]*Table1[[#This Row],[Vs(V DC)]]/PI()*SQRT(2)-Table1[[#This Row],[It(A rms)]]^2*0.2065</f>
        <v>1.8447005686398197</v>
      </c>
      <c r="J12" s="1">
        <f>Table1[[#This Row],[Pr(w)]]/Table1[[#This Row],[Pt(W)]]*100</f>
        <v>2.5507708571769636</v>
      </c>
      <c r="L12" s="1">
        <v>-6.5</v>
      </c>
      <c r="M12" s="1">
        <v>90</v>
      </c>
      <c r="N12" s="1">
        <v>251</v>
      </c>
      <c r="O12" s="1">
        <v>249</v>
      </c>
      <c r="P12" s="1">
        <v>1.82</v>
      </c>
      <c r="Q12" s="1">
        <f>Table134[[#This Row],[Vsen2]]/179.2</f>
        <v>1.400669642857143</v>
      </c>
      <c r="R12" s="1">
        <f>Table134[[#This Row],[Vsen4]]/207</f>
        <v>1.2028985507246377</v>
      </c>
      <c r="S12" s="1">
        <v>156</v>
      </c>
      <c r="T12" s="1">
        <v>3.42</v>
      </c>
      <c r="U12" s="1">
        <f>Table134[[#This Row],[Vr]]^2/Table134[[#This Row],[RL]]</f>
        <v>2.1233333333333333E-2</v>
      </c>
      <c r="V12" s="1">
        <f>Table134[[#This Row],[Vs]]*SQRT(2)/PI()*(Table134[[#This Row],[IT2]]+Table134[[#This Row],[IT4]])-Table134[[#This Row],[IT2]]^2*0.1792-Table134[[#This Row],[IT4]]^2*0.207</f>
        <v>3.357209902107428</v>
      </c>
      <c r="W12" s="1">
        <f>Table134[[#This Row],[Pr]]/Table134[[#This Row],[Pt]]*100</f>
        <v>0.63246963855326688</v>
      </c>
      <c r="Y12" s="1">
        <v>-6.5</v>
      </c>
      <c r="Z12" s="1">
        <v>90</v>
      </c>
      <c r="AA12" s="3">
        <v>258</v>
      </c>
      <c r="AB12" s="5">
        <v>251</v>
      </c>
      <c r="AC12" s="5">
        <v>231</v>
      </c>
      <c r="AD12" s="5">
        <v>0.40500000000000003</v>
      </c>
      <c r="AE12" s="5">
        <f>Table5[[#This Row],[Vsen1]]/206.5</f>
        <v>1.2493946731234866</v>
      </c>
      <c r="AF12" s="5">
        <f>Table5[[#This Row],[Vsen2]]/179.2</f>
        <v>1.400669642857143</v>
      </c>
      <c r="AG12" s="5">
        <f>Table5[[#This Row],[Vsen4]]/207</f>
        <v>1.1159420289855073</v>
      </c>
      <c r="AH12" s="6">
        <v>156</v>
      </c>
      <c r="AI12" s="6">
        <v>3.27</v>
      </c>
      <c r="AJ12" s="5">
        <f>Table5[[#This Row],[Vr]]^2/Table5[[#This Row],[RL]]</f>
        <v>1.0514423076923079E-3</v>
      </c>
      <c r="AK12" s="5">
        <f>Table5[[#This Row],[Vs]]*SQRT(2)/PI()*(Table5[[#This Row],[IT2]]+Table5[[#This Row],[IT4]]+Table5[[#This Row],[IT1]])-Table5[[#This Row],[IT2]]^2*0.1792-Table5[[#This Row],[IT4]]^2*0.207-Table5[[#This Row],[IT1]]^2*0.2065</f>
        <v>4.611931513449413</v>
      </c>
      <c r="AL12" s="5">
        <f>Table5[[#This Row],[Pr]]/Table5[[#This Row],[Pt]]*100</f>
        <v>2.2798307056947169E-2</v>
      </c>
      <c r="AN12" s="1">
        <v>-6.5</v>
      </c>
      <c r="AO12" s="1">
        <v>90</v>
      </c>
      <c r="AP12" s="3">
        <v>359</v>
      </c>
      <c r="AQ12" s="5">
        <v>152</v>
      </c>
      <c r="AR12" s="5">
        <v>194</v>
      </c>
      <c r="AS12" s="5">
        <v>4.5</v>
      </c>
      <c r="AT12" s="5">
        <f>Table56[[#This Row],[Vsen1]]/206.5</f>
        <v>1.7384987893462469</v>
      </c>
      <c r="AU12" s="5">
        <f>Table56[[#This Row],[Vsen2]]/179.2</f>
        <v>0.84821428571428581</v>
      </c>
      <c r="AV12" s="5">
        <f>Table56[[#This Row],[Vsen4]]/207</f>
        <v>0.9371980676328503</v>
      </c>
      <c r="AW12" s="5">
        <v>167.6</v>
      </c>
      <c r="AX12" s="6">
        <v>3.26</v>
      </c>
      <c r="AY12" s="5">
        <f>Table56[[#This Row],[Vr]]^2/Table56[[#This Row],[RL]]</f>
        <v>0.12082338902147972</v>
      </c>
      <c r="AZ12" s="5">
        <f>Table56[[#This Row],[Vs]]*SQRT(2)/PI()*(Table56[[#This Row],[IT2]]+Table56[[#This Row],[IT4]]+Table56[[#This Row],[IT1]])-Table56[[#This Row],[IT2]]^2*0.1792-Table56[[#This Row],[IT4]]^2*0.207-Table56[[#This Row],[IT1]]^2*0.2065</f>
        <v>4.23652849655649</v>
      </c>
      <c r="BA12" s="5">
        <f>Table56[[#This Row],[Pr]]/Table56[[#This Row],[Pt]]*100</f>
        <v>2.851943262501047</v>
      </c>
    </row>
    <row r="13" spans="1:53" x14ac:dyDescent="0.25">
      <c r="A13" s="1">
        <v>0</v>
      </c>
      <c r="B13" s="1">
        <v>0</v>
      </c>
      <c r="C13" s="1">
        <v>298</v>
      </c>
      <c r="D13" s="1">
        <v>2.62</v>
      </c>
      <c r="E13" s="1">
        <f>Table1[[#This Row],[Vsen(mV rms)]]/206.5</f>
        <v>1.4430992736077481</v>
      </c>
      <c r="F13" s="1">
        <v>167.6</v>
      </c>
      <c r="G13" s="1">
        <v>3.47</v>
      </c>
      <c r="H13" s="1">
        <f>Table1[[#This Row],[VR(V rms)]]^2/Table1[[#This Row],[RL(ohm)]]</f>
        <v>4.0957040572792369E-2</v>
      </c>
      <c r="I13" s="1">
        <f>Table1[[#This Row],[It(A rms)]]*Table1[[#This Row],[Vs(V DC)]]/PI()*SQRT(2)-Table1[[#This Row],[It(A rms)]]^2*0.2065</f>
        <v>1.8241479173981046</v>
      </c>
      <c r="J13" s="1">
        <f>Table1[[#This Row],[Pr(w)]]/Table1[[#This Row],[Pt(W)]]*100</f>
        <v>2.2452697054969062</v>
      </c>
      <c r="L13" s="1">
        <v>0</v>
      </c>
      <c r="M13" s="1">
        <v>0</v>
      </c>
      <c r="N13" s="1">
        <v>236</v>
      </c>
      <c r="O13" s="1">
        <v>257</v>
      </c>
      <c r="P13" s="1">
        <v>4.93</v>
      </c>
      <c r="Q13" s="1">
        <f>Table134[[#This Row],[Vsen2]]/179.2</f>
        <v>1.3169642857142858</v>
      </c>
      <c r="R13" s="1">
        <f>Table134[[#This Row],[Vsen4]]/207</f>
        <v>1.2415458937198067</v>
      </c>
      <c r="S13" s="1">
        <v>167.6</v>
      </c>
      <c r="T13" s="1">
        <v>3.39</v>
      </c>
      <c r="U13" s="1">
        <f>Table134[[#This Row],[Vr]]^2/Table134[[#This Row],[RL]]</f>
        <v>0.14501730310262528</v>
      </c>
      <c r="V13" s="1">
        <f>Table134[[#This Row],[Vs]]*SQRT(2)/PI()*(Table134[[#This Row],[IT2]]+Table134[[#This Row],[IT4]])-Table134[[#This Row],[IT2]]^2*0.1792-Table134[[#This Row],[IT4]]^2*0.207</f>
        <v>3.274498172904996</v>
      </c>
      <c r="W13" s="1">
        <f>Table134[[#This Row],[Pr]]/Table134[[#This Row],[Pt]]*100</f>
        <v>4.4286878613211158</v>
      </c>
      <c r="Y13" s="1">
        <v>0</v>
      </c>
      <c r="Z13" s="1">
        <v>0</v>
      </c>
      <c r="AA13" s="3">
        <v>229</v>
      </c>
      <c r="AB13" s="2">
        <v>228</v>
      </c>
      <c r="AC13" s="2">
        <v>251</v>
      </c>
      <c r="AD13" s="6">
        <v>6.52</v>
      </c>
      <c r="AE13" s="6">
        <f>Table5[[#This Row],[Vsen1]]/206.5</f>
        <v>1.1089588377723971</v>
      </c>
      <c r="AF13" s="2">
        <f>Table5[[#This Row],[Vsen2]]/179.2</f>
        <v>1.2723214285714286</v>
      </c>
      <c r="AG13" s="2">
        <f>Table5[[#This Row],[Vsen4]]/207</f>
        <v>1.21256038647343</v>
      </c>
      <c r="AH13" s="6">
        <v>156</v>
      </c>
      <c r="AI13" s="6">
        <v>3.27</v>
      </c>
      <c r="AJ13" s="6">
        <f>Table5[[#This Row],[Vr]]^2/Table5[[#This Row],[RL]]</f>
        <v>0.27250256410256407</v>
      </c>
      <c r="AK13" s="6">
        <f>Table5[[#This Row],[Vs]]*SQRT(2)/PI()*(Table5[[#This Row],[IT2]]+Table5[[#This Row],[IT4]]+Table5[[#This Row],[IT1]])-Table5[[#This Row],[IT2]]^2*0.1792-Table5[[#This Row],[IT4]]^2*0.207-Table5[[#This Row],[IT1]]^2*0.2065</f>
        <v>4.4418016554801367</v>
      </c>
      <c r="AL13" s="6">
        <f>Table5[[#This Row],[Pr]]/Table5[[#This Row],[Pt]]*100</f>
        <v>6.1349557057857389</v>
      </c>
      <c r="AN13" s="1">
        <v>0</v>
      </c>
      <c r="AO13" s="1">
        <v>0</v>
      </c>
      <c r="AP13" s="3">
        <v>370</v>
      </c>
      <c r="AQ13" s="2">
        <v>153</v>
      </c>
      <c r="AR13" s="2">
        <v>206</v>
      </c>
      <c r="AS13" s="6">
        <v>1.1200000000000001</v>
      </c>
      <c r="AT13" s="6">
        <f>Table56[[#This Row],[Vsen1]]/206.5</f>
        <v>1.7917675544794189</v>
      </c>
      <c r="AU13" s="2">
        <f>Table56[[#This Row],[Vsen2]]/179.2</f>
        <v>0.8537946428571429</v>
      </c>
      <c r="AV13" s="2">
        <f>Table56[[#This Row],[Vsen4]]/207</f>
        <v>0.99516908212560384</v>
      </c>
      <c r="AW13" s="6">
        <v>167.6</v>
      </c>
      <c r="AX13" s="6">
        <v>3.27</v>
      </c>
      <c r="AY13" s="6">
        <f>Table56[[#This Row],[Vr]]^2/Table56[[#This Row],[RL]]</f>
        <v>7.4844868735083545E-3</v>
      </c>
      <c r="AZ13" s="6">
        <f>Table56[[#This Row],[Vs]]*SQRT(2)/PI()*(Table56[[#This Row],[IT2]]+Table56[[#This Row],[IT4]]+Table56[[#This Row],[IT1]])-Table56[[#This Row],[IT2]]^2*0.1792-Table56[[#This Row],[IT4]]^2*0.207-Table56[[#This Row],[IT1]]^2*0.2065</f>
        <v>4.3606295734744327</v>
      </c>
      <c r="BA13" s="6">
        <f>Table56[[#This Row],[Pr]]/Table56[[#This Row],[Pt]]*100</f>
        <v>0.17163775889234534</v>
      </c>
    </row>
    <row r="14" spans="1:53" x14ac:dyDescent="0.25">
      <c r="A14" s="1">
        <v>0</v>
      </c>
      <c r="B14" s="1">
        <v>10</v>
      </c>
      <c r="C14" s="1">
        <v>300</v>
      </c>
      <c r="D14" s="1">
        <v>2.31</v>
      </c>
      <c r="E14" s="1">
        <f>Table1[[#This Row],[Vsen(mV rms)]]/206.5</f>
        <v>1.4527845036319613</v>
      </c>
      <c r="F14" s="1">
        <v>167.6</v>
      </c>
      <c r="G14" s="1">
        <v>3.47</v>
      </c>
      <c r="H14" s="1">
        <f>Table1[[#This Row],[VR(V rms)]]^2/Table1[[#This Row],[RL(ohm)]]</f>
        <v>3.1838305489260144E-2</v>
      </c>
      <c r="I14" s="1">
        <f>Table1[[#This Row],[It(A rms)]]*Table1[[#This Row],[Vs(V DC)]]/PI()*SQRT(2)-Table1[[#This Row],[It(A rms)]]^2*0.2065</f>
        <v>1.8334849518633112</v>
      </c>
      <c r="J14" s="1">
        <f>Table1[[#This Row],[Pr(w)]]/Table1[[#This Row],[Pt(W)]]*100</f>
        <v>1.7364912352786921</v>
      </c>
      <c r="L14" s="1">
        <v>0</v>
      </c>
      <c r="M14" s="1">
        <v>10</v>
      </c>
      <c r="N14" s="1">
        <v>235</v>
      </c>
      <c r="O14" s="1">
        <v>255</v>
      </c>
      <c r="P14" s="1">
        <v>5.17</v>
      </c>
      <c r="Q14" s="1">
        <f>Table134[[#This Row],[Vsen2]]/179.2</f>
        <v>1.3113839285714286</v>
      </c>
      <c r="R14" s="1">
        <f>Table134[[#This Row],[Vsen4]]/207</f>
        <v>1.2318840579710144</v>
      </c>
      <c r="S14" s="1">
        <v>167.6</v>
      </c>
      <c r="T14" s="1">
        <v>3.39</v>
      </c>
      <c r="U14" s="1">
        <f>Table134[[#This Row],[Vr]]^2/Table134[[#This Row],[RL]]</f>
        <v>0.15948031026252985</v>
      </c>
      <c r="V14" s="1">
        <f>Table134[[#This Row],[Vs]]*SQRT(2)/PI()*(Table134[[#This Row],[IT2]]+Table134[[#This Row],[IT4]])-Table134[[#This Row],[IT2]]^2*0.1792-Table134[[#This Row],[IT4]]^2*0.207</f>
        <v>3.2588132435750135</v>
      </c>
      <c r="W14" s="1">
        <f>Table134[[#This Row],[Pr]]/Table134[[#This Row],[Pt]]*100</f>
        <v>4.8938155807779671</v>
      </c>
      <c r="Y14" s="1">
        <v>0</v>
      </c>
      <c r="Z14" s="1">
        <v>10</v>
      </c>
      <c r="AA14" s="3">
        <v>230</v>
      </c>
      <c r="AB14" s="3">
        <v>228</v>
      </c>
      <c r="AC14" s="3">
        <v>249</v>
      </c>
      <c r="AD14" s="6">
        <v>6.46</v>
      </c>
      <c r="AE14" s="6">
        <f>Table5[[#This Row],[Vsen1]]/206.5</f>
        <v>1.1138014527845037</v>
      </c>
      <c r="AF14" s="3">
        <f>Table5[[#This Row],[Vsen2]]/179.2</f>
        <v>1.2723214285714286</v>
      </c>
      <c r="AG14" s="3">
        <f>Table5[[#This Row],[Vsen4]]/207</f>
        <v>1.2028985507246377</v>
      </c>
      <c r="AH14" s="6">
        <v>156</v>
      </c>
      <c r="AI14" s="6">
        <v>3.27</v>
      </c>
      <c r="AJ14" s="6">
        <f>Table5[[#This Row],[Vr]]^2/Table5[[#This Row],[RL]]</f>
        <v>0.26751025641025639</v>
      </c>
      <c r="AK14" s="6">
        <f>Table5[[#This Row],[Vs]]*SQRT(2)/PI()*(Table5[[#This Row],[IT2]]+Table5[[#This Row],[IT4]]+Table5[[#This Row],[IT1]])-Table5[[#This Row],[IT2]]^2*0.1792-Table5[[#This Row],[IT4]]^2*0.207-Table5[[#This Row],[IT1]]^2*0.2065</f>
        <v>4.4373158373602211</v>
      </c>
      <c r="AL14" s="6">
        <f>Table5[[#This Row],[Pr]]/Table5[[#This Row],[Pt]]*100</f>
        <v>6.0286503421266362</v>
      </c>
      <c r="AN14" s="1">
        <v>0</v>
      </c>
      <c r="AO14" s="1">
        <v>10</v>
      </c>
      <c r="AP14" s="3">
        <v>371</v>
      </c>
      <c r="AQ14" s="3">
        <v>152</v>
      </c>
      <c r="AR14" s="3">
        <v>205</v>
      </c>
      <c r="AS14" s="6">
        <v>1.34</v>
      </c>
      <c r="AT14" s="6">
        <f>Table56[[#This Row],[Vsen1]]/206.5</f>
        <v>1.7966101694915255</v>
      </c>
      <c r="AU14" s="3">
        <f>Table56[[#This Row],[Vsen2]]/179.2</f>
        <v>0.84821428571428581</v>
      </c>
      <c r="AV14" s="3">
        <f>Table56[[#This Row],[Vsen4]]/207</f>
        <v>0.99033816425120769</v>
      </c>
      <c r="AW14" s="6">
        <v>167.6</v>
      </c>
      <c r="AX14" s="6">
        <v>3.27</v>
      </c>
      <c r="AY14" s="6">
        <f>Table56[[#This Row],[Vr]]^2/Table56[[#This Row],[RL]]</f>
        <v>1.0713603818615754E-2</v>
      </c>
      <c r="AZ14" s="6">
        <f>Table56[[#This Row],[Vs]]*SQRT(2)/PI()*(Table56[[#This Row],[IT2]]+Table56[[#This Row],[IT4]]+Table56[[#This Row],[IT1]])-Table56[[#This Row],[IT2]]^2*0.1792-Table56[[#This Row],[IT4]]^2*0.207-Table56[[#This Row],[IT1]]^2*0.2065</f>
        <v>4.352531548745425</v>
      </c>
      <c r="BA14" s="6">
        <f>Table56[[#This Row],[Pr]]/Table56[[#This Row],[Pt]]*100</f>
        <v>0.24614649425582788</v>
      </c>
    </row>
    <row r="15" spans="1:53" x14ac:dyDescent="0.25">
      <c r="A15" s="1">
        <v>0</v>
      </c>
      <c r="B15" s="1">
        <v>20</v>
      </c>
      <c r="C15" s="1">
        <v>303</v>
      </c>
      <c r="D15" s="1">
        <v>1.66</v>
      </c>
      <c r="E15" s="1">
        <f>Table1[[#This Row],[Vsen(mV rms)]]/206.5</f>
        <v>1.4673123486682809</v>
      </c>
      <c r="F15" s="1">
        <v>167.6</v>
      </c>
      <c r="G15" s="1">
        <v>3.47</v>
      </c>
      <c r="H15" s="1">
        <f>Table1[[#This Row],[VR(V rms)]]^2/Table1[[#This Row],[RL(ohm)]]</f>
        <v>1.6441527446300716E-2</v>
      </c>
      <c r="I15" s="1">
        <f>Table1[[#This Row],[It(A rms)]]*Table1[[#This Row],[Vs(V DC)]]/PI()*SQRT(2)-Table1[[#This Row],[It(A rms)]]^2*0.2065</f>
        <v>1.8474178643359396</v>
      </c>
      <c r="J15" s="1">
        <f>Table1[[#This Row],[Pr(w)]]/Table1[[#This Row],[Pt(W)]]*100</f>
        <v>0.88997339279333409</v>
      </c>
      <c r="L15" s="1">
        <v>0</v>
      </c>
      <c r="M15" s="1">
        <v>20</v>
      </c>
      <c r="N15" s="1">
        <v>234</v>
      </c>
      <c r="O15" s="1">
        <v>254</v>
      </c>
      <c r="P15" s="1">
        <v>5.36</v>
      </c>
      <c r="Q15" s="1">
        <f>Table134[[#This Row],[Vsen2]]/179.2</f>
        <v>1.3058035714285716</v>
      </c>
      <c r="R15" s="1">
        <f>Table134[[#This Row],[Vsen4]]/207</f>
        <v>1.2270531400966183</v>
      </c>
      <c r="S15" s="1">
        <v>167.6</v>
      </c>
      <c r="T15" s="1">
        <v>3.39</v>
      </c>
      <c r="U15" s="1">
        <f>Table134[[#This Row],[Vr]]^2/Table134[[#This Row],[RL]]</f>
        <v>0.17141766109785206</v>
      </c>
      <c r="V15" s="1">
        <f>Table134[[#This Row],[Vs]]*SQRT(2)/PI()*(Table134[[#This Row],[IT2]]+Table134[[#This Row],[IT4]])-Table134[[#This Row],[IT2]]^2*0.1792-Table134[[#This Row],[IT4]]^2*0.207</f>
        <v>3.2480013861678763</v>
      </c>
      <c r="W15" s="1">
        <f>Table134[[#This Row],[Pr]]/Table134[[#This Row],[Pt]]*100</f>
        <v>5.2776350967047332</v>
      </c>
      <c r="Y15" s="1">
        <v>0</v>
      </c>
      <c r="Z15" s="1">
        <v>20</v>
      </c>
      <c r="AA15" s="3">
        <v>233</v>
      </c>
      <c r="AB15" s="2">
        <v>229</v>
      </c>
      <c r="AC15" s="2">
        <v>249</v>
      </c>
      <c r="AD15" s="6">
        <v>6.15</v>
      </c>
      <c r="AE15" s="6">
        <f>Table5[[#This Row],[Vsen1]]/206.5</f>
        <v>1.1283292978208233</v>
      </c>
      <c r="AF15" s="2">
        <f>Table5[[#This Row],[Vsen2]]/179.2</f>
        <v>1.2779017857142858</v>
      </c>
      <c r="AG15" s="2">
        <f>Table5[[#This Row],[Vsen4]]/207</f>
        <v>1.2028985507246377</v>
      </c>
      <c r="AH15" s="6">
        <v>156</v>
      </c>
      <c r="AI15" s="6">
        <v>3.27</v>
      </c>
      <c r="AJ15" s="6">
        <f>Table5[[#This Row],[Vr]]^2/Table5[[#This Row],[RL]]</f>
        <v>0.24245192307692312</v>
      </c>
      <c r="AK15" s="6">
        <f>Table5[[#This Row],[Vs]]*SQRT(2)/PI()*(Table5[[#This Row],[IT2]]+Table5[[#This Row],[IT4]]+Table5[[#This Row],[IT1]])-Table5[[#This Row],[IT2]]^2*0.1792-Table5[[#This Row],[IT4]]^2*0.207-Table5[[#This Row],[IT1]]^2*0.2065</f>
        <v>4.4576388408987828</v>
      </c>
      <c r="AL15" s="6">
        <f>Table5[[#This Row],[Pr]]/Table5[[#This Row],[Pt]]*100</f>
        <v>5.4390212336726256</v>
      </c>
      <c r="AN15" s="1">
        <v>0</v>
      </c>
      <c r="AO15" s="1">
        <v>20</v>
      </c>
      <c r="AP15" s="3">
        <v>370</v>
      </c>
      <c r="AQ15" s="2">
        <v>151</v>
      </c>
      <c r="AR15" s="2">
        <v>203</v>
      </c>
      <c r="AS15" s="6">
        <v>2.08</v>
      </c>
      <c r="AT15" s="6">
        <f>Table56[[#This Row],[Vsen1]]/206.5</f>
        <v>1.7917675544794189</v>
      </c>
      <c r="AU15" s="2">
        <f>Table56[[#This Row],[Vsen2]]/179.2</f>
        <v>0.8426339285714286</v>
      </c>
      <c r="AV15" s="2">
        <f>Table56[[#This Row],[Vsen4]]/207</f>
        <v>0.98067632850241548</v>
      </c>
      <c r="AW15" s="6">
        <v>167.6</v>
      </c>
      <c r="AX15" s="6">
        <v>3.27</v>
      </c>
      <c r="AY15" s="6">
        <f>Table56[[#This Row],[Vr]]^2/Table56[[#This Row],[RL]]</f>
        <v>2.5813842482100242E-2</v>
      </c>
      <c r="AZ15" s="6">
        <f>Table56[[#This Row],[Vs]]*SQRT(2)/PI()*(Table56[[#This Row],[IT2]]+Table56[[#This Row],[IT4]]+Table56[[#This Row],[IT1]])-Table56[[#This Row],[IT2]]^2*0.1792-Table56[[#This Row],[IT4]]^2*0.207-Table56[[#This Row],[IT1]]^2*0.2065</f>
        <v>4.3321876214397843</v>
      </c>
      <c r="BA15" s="6">
        <f>Table56[[#This Row],[Pr]]/Table56[[#This Row],[Pt]]*100</f>
        <v>0.59586160013820277</v>
      </c>
    </row>
    <row r="16" spans="1:53" x14ac:dyDescent="0.25">
      <c r="A16" s="1">
        <v>0</v>
      </c>
      <c r="B16" s="1">
        <v>30</v>
      </c>
      <c r="C16" s="1">
        <v>306</v>
      </c>
      <c r="D16" s="1">
        <v>1.02</v>
      </c>
      <c r="E16" s="1">
        <f>Table1[[#This Row],[Vsen(mV rms)]]/206.5</f>
        <v>1.4818401937046004</v>
      </c>
      <c r="F16" s="1">
        <v>167.6</v>
      </c>
      <c r="G16" s="1">
        <v>3.47</v>
      </c>
      <c r="H16" s="1">
        <f>Table1[[#This Row],[VR(V rms)]]^2/Table1[[#This Row],[RL(ohm)]]</f>
        <v>6.2076372315035804E-3</v>
      </c>
      <c r="I16" s="1">
        <f>Table1[[#This Row],[It(A rms)]]*Table1[[#This Row],[Vs(V DC)]]/PI()*SQRT(2)-Table1[[#This Row],[It(A rms)]]^2*0.2065</f>
        <v>1.8612636097383501</v>
      </c>
      <c r="J16" s="1">
        <f>Table1[[#This Row],[Pr(w)]]/Table1[[#This Row],[Pt(W)]]*100</f>
        <v>0.33351735879992994</v>
      </c>
      <c r="L16" s="1">
        <v>0</v>
      </c>
      <c r="M16" s="1">
        <v>30</v>
      </c>
      <c r="N16" s="1">
        <v>234</v>
      </c>
      <c r="O16" s="1">
        <v>253</v>
      </c>
      <c r="P16" s="1">
        <v>5.43</v>
      </c>
      <c r="Q16" s="1">
        <f>Table134[[#This Row],[Vsen2]]/179.2</f>
        <v>1.3058035714285716</v>
      </c>
      <c r="R16" s="1">
        <f>Table134[[#This Row],[Vsen4]]/207</f>
        <v>1.2222222222222223</v>
      </c>
      <c r="S16" s="1">
        <v>167.6</v>
      </c>
      <c r="T16" s="1">
        <v>3.39</v>
      </c>
      <c r="U16" s="1">
        <f>Table134[[#This Row],[Vr]]^2/Table134[[#This Row],[RL]]</f>
        <v>0.17592422434367541</v>
      </c>
      <c r="V16" s="1">
        <f>Table134[[#This Row],[Vs]]*SQRT(2)/PI()*(Table134[[#This Row],[IT2]]+Table134[[#This Row],[IT4]])-Table134[[#This Row],[IT2]]^2*0.1792-Table134[[#This Row],[IT4]]^2*0.207</f>
        <v>3.2430785061877501</v>
      </c>
      <c r="W16" s="1">
        <f>Table134[[#This Row],[Pr]]/Table134[[#This Row],[Pt]]*100</f>
        <v>5.4246057876185967</v>
      </c>
      <c r="Y16" s="1">
        <v>0</v>
      </c>
      <c r="Z16" s="1">
        <v>30</v>
      </c>
      <c r="AA16" s="3">
        <v>235</v>
      </c>
      <c r="AB16" s="3">
        <v>230</v>
      </c>
      <c r="AC16" s="3">
        <v>250</v>
      </c>
      <c r="AD16" s="6">
        <v>5.83</v>
      </c>
      <c r="AE16" s="6">
        <f>Table5[[#This Row],[Vsen1]]/206.5</f>
        <v>1.1380145278450364</v>
      </c>
      <c r="AF16" s="3">
        <f>Table5[[#This Row],[Vsen2]]/179.2</f>
        <v>1.283482142857143</v>
      </c>
      <c r="AG16" s="3">
        <f>Table5[[#This Row],[Vsen4]]/207</f>
        <v>1.2077294685990339</v>
      </c>
      <c r="AH16" s="6">
        <v>156</v>
      </c>
      <c r="AI16" s="6">
        <v>3.27</v>
      </c>
      <c r="AJ16" s="6">
        <f>Table5[[#This Row],[Vr]]^2/Table5[[#This Row],[RL]]</f>
        <v>0.21787756410256412</v>
      </c>
      <c r="AK16" s="6">
        <f>Table5[[#This Row],[Vs]]*SQRT(2)/PI()*(Table5[[#This Row],[IT2]]+Table5[[#This Row],[IT4]]+Table5[[#This Row],[IT1]])-Table5[[#This Row],[IT2]]^2*0.1792-Table5[[#This Row],[IT4]]^2*0.207-Table5[[#This Row],[IT1]]^2*0.2065</f>
        <v>4.4777165419165916</v>
      </c>
      <c r="AL16" s="6">
        <f>Table5[[#This Row],[Pr]]/Table5[[#This Row],[Pt]]*100</f>
        <v>4.8658185944326489</v>
      </c>
      <c r="AN16" s="1">
        <v>0</v>
      </c>
      <c r="AO16" s="1">
        <v>30</v>
      </c>
      <c r="AP16" s="3">
        <v>369</v>
      </c>
      <c r="AQ16" s="3">
        <v>150</v>
      </c>
      <c r="AR16" s="3">
        <v>201</v>
      </c>
      <c r="AS16" s="6">
        <v>2.5499999999999998</v>
      </c>
      <c r="AT16" s="6">
        <f>Table56[[#This Row],[Vsen1]]/206.5</f>
        <v>1.7869249394673123</v>
      </c>
      <c r="AU16" s="3">
        <f>Table56[[#This Row],[Vsen2]]/179.2</f>
        <v>0.83705357142857151</v>
      </c>
      <c r="AV16" s="3">
        <f>Table56[[#This Row],[Vsen4]]/207</f>
        <v>0.97101449275362317</v>
      </c>
      <c r="AW16" s="6">
        <v>167.6</v>
      </c>
      <c r="AX16" s="6">
        <v>3.27</v>
      </c>
      <c r="AY16" s="6">
        <f>Table56[[#This Row],[Vr]]^2/Table56[[#This Row],[RL]]</f>
        <v>3.8797732696897375E-2</v>
      </c>
      <c r="AZ16" s="6">
        <f>Table56[[#This Row],[Vs]]*SQRT(2)/PI()*(Table56[[#This Row],[IT2]]+Table56[[#This Row],[IT4]]+Table56[[#This Row],[IT1]])-Table56[[#This Row],[IT2]]^2*0.1792-Table56[[#This Row],[IT4]]^2*0.207-Table56[[#This Row],[IT1]]^2*0.2065</f>
        <v>4.3117842008468381</v>
      </c>
      <c r="BA16" s="6">
        <f>Table56[[#This Row],[Pr]]/Table56[[#This Row],[Pt]]*100</f>
        <v>0.89980692190665457</v>
      </c>
    </row>
    <row r="17" spans="1:53" x14ac:dyDescent="0.25">
      <c r="A17" s="1">
        <v>0</v>
      </c>
      <c r="B17" s="1">
        <v>40</v>
      </c>
      <c r="C17" s="1">
        <v>307</v>
      </c>
      <c r="D17" s="1">
        <v>0.27800000000000002</v>
      </c>
      <c r="E17" s="1">
        <f>Table1[[#This Row],[Vsen(mV rms)]]/206.5</f>
        <v>1.486682808716707</v>
      </c>
      <c r="F17" s="1">
        <v>167.6</v>
      </c>
      <c r="G17" s="1">
        <v>3.47</v>
      </c>
      <c r="H17" s="1">
        <f>Table1[[#This Row],[VR(V rms)]]^2/Table1[[#This Row],[RL(ohm)]]</f>
        <v>4.6112171837708844E-4</v>
      </c>
      <c r="I17" s="1">
        <f>Table1[[#This Row],[It(A rms)]]*Table1[[#This Row],[Vs(V DC)]]/PI()*SQRT(2)-Table1[[#This Row],[It(A rms)]]^2*0.2065</f>
        <v>1.8658594877457717</v>
      </c>
      <c r="J17" s="1">
        <f>Table1[[#This Row],[Pr(w)]]/Table1[[#This Row],[Pt(W)]]*100</f>
        <v>2.4713635801921513E-2</v>
      </c>
      <c r="L17" s="1">
        <v>0</v>
      </c>
      <c r="M17" s="1">
        <v>40</v>
      </c>
      <c r="N17" s="1">
        <v>233</v>
      </c>
      <c r="O17" s="1">
        <v>253</v>
      </c>
      <c r="P17" s="1">
        <v>5.39</v>
      </c>
      <c r="Q17" s="1">
        <f>Table134[[#This Row],[Vsen2]]/179.2</f>
        <v>1.3002232142857144</v>
      </c>
      <c r="R17" s="1">
        <f>Table134[[#This Row],[Vsen4]]/207</f>
        <v>1.2222222222222223</v>
      </c>
      <c r="S17" s="1">
        <v>167.6</v>
      </c>
      <c r="T17" s="1">
        <v>3.39</v>
      </c>
      <c r="U17" s="1">
        <f>Table134[[#This Row],[Vr]]^2/Table134[[#This Row],[RL]]</f>
        <v>0.17334188544152743</v>
      </c>
      <c r="V17" s="1">
        <f>Table134[[#This Row],[Vs]]*SQRT(2)/PI()*(Table134[[#This Row],[IT2]]+Table134[[#This Row],[IT4]])-Table134[[#This Row],[IT2]]^2*0.1792-Table134[[#This Row],[IT4]]^2*0.207</f>
        <v>3.237168706210706</v>
      </c>
      <c r="W17" s="1">
        <f>Table134[[#This Row],[Pr]]/Table134[[#This Row],[Pt]]*100</f>
        <v>5.354737462677198</v>
      </c>
      <c r="Y17" s="1">
        <v>0</v>
      </c>
      <c r="Z17" s="1">
        <v>40</v>
      </c>
      <c r="AA17" s="3">
        <v>237</v>
      </c>
      <c r="AB17" s="2">
        <v>232</v>
      </c>
      <c r="AC17" s="2">
        <v>250</v>
      </c>
      <c r="AD17" s="6">
        <v>5.41</v>
      </c>
      <c r="AE17" s="6">
        <f>Table5[[#This Row],[Vsen1]]/206.5</f>
        <v>1.1476997578692494</v>
      </c>
      <c r="AF17" s="2">
        <f>Table5[[#This Row],[Vsen2]]/179.2</f>
        <v>1.2946428571428572</v>
      </c>
      <c r="AG17" s="2">
        <f>Table5[[#This Row],[Vsen4]]/207</f>
        <v>1.2077294685990339</v>
      </c>
      <c r="AH17" s="6">
        <v>156</v>
      </c>
      <c r="AI17" s="6">
        <v>3.27</v>
      </c>
      <c r="AJ17" s="6">
        <f>Table5[[#This Row],[Vr]]^2/Table5[[#This Row],[RL]]</f>
        <v>0.18761602564102564</v>
      </c>
      <c r="AK17" s="6">
        <f>Table5[[#This Row],[Vs]]*SQRT(2)/PI()*(Table5[[#This Row],[IT2]]+Table5[[#This Row],[IT4]]+Table5[[#This Row],[IT1]])-Table5[[#This Row],[IT2]]^2*0.1792-Table5[[#This Row],[IT4]]^2*0.207-Table5[[#This Row],[IT1]]^2*0.2065</f>
        <v>4.4986744514384291</v>
      </c>
      <c r="AL17" s="6">
        <f>Table5[[#This Row],[Pr]]/Table5[[#This Row],[Pt]]*100</f>
        <v>4.1704734953878768</v>
      </c>
      <c r="AN17" s="1">
        <v>0</v>
      </c>
      <c r="AO17" s="1">
        <v>40</v>
      </c>
      <c r="AP17" s="3">
        <v>365</v>
      </c>
      <c r="AQ17" s="2">
        <v>148</v>
      </c>
      <c r="AR17" s="2">
        <v>198</v>
      </c>
      <c r="AS17" s="6">
        <v>3.42</v>
      </c>
      <c r="AT17" s="6">
        <f>Table56[[#This Row],[Vsen1]]/206.5</f>
        <v>1.7675544794188862</v>
      </c>
      <c r="AU17" s="2">
        <f>Table56[[#This Row],[Vsen2]]/179.2</f>
        <v>0.82589285714285721</v>
      </c>
      <c r="AV17" s="2">
        <f>Table56[[#This Row],[Vsen4]]/207</f>
        <v>0.95652173913043481</v>
      </c>
      <c r="AW17" s="6">
        <v>167.6</v>
      </c>
      <c r="AX17" s="6">
        <v>3.27</v>
      </c>
      <c r="AY17" s="6">
        <f>Table56[[#This Row],[Vr]]^2/Table56[[#This Row],[RL]]</f>
        <v>6.9787589498806674E-2</v>
      </c>
      <c r="AZ17" s="6">
        <f>Table56[[#This Row],[Vs]]*SQRT(2)/PI()*(Table56[[#This Row],[IT2]]+Table56[[#This Row],[IT4]]+Table56[[#This Row],[IT1]])-Table56[[#This Row],[IT2]]^2*0.1792-Table56[[#This Row],[IT4]]^2*0.207-Table56[[#This Row],[IT1]]^2*0.2065</f>
        <v>4.2688346247497231</v>
      </c>
      <c r="BA17" s="6">
        <f>Table56[[#This Row],[Pr]]/Table56[[#This Row],[Pt]]*100</f>
        <v>1.6348159540825091</v>
      </c>
    </row>
    <row r="18" spans="1:53" x14ac:dyDescent="0.25">
      <c r="A18" s="1">
        <v>0</v>
      </c>
      <c r="B18" s="1">
        <v>50</v>
      </c>
      <c r="C18" s="1">
        <v>306</v>
      </c>
      <c r="D18" s="1">
        <v>0.752</v>
      </c>
      <c r="E18" s="1">
        <f>Table1[[#This Row],[Vsen(mV rms)]]/206.5</f>
        <v>1.4818401937046004</v>
      </c>
      <c r="F18" s="1">
        <v>167.6</v>
      </c>
      <c r="G18" s="1">
        <v>3.47</v>
      </c>
      <c r="H18" s="1">
        <f>Table1[[#This Row],[VR(V rms)]]^2/Table1[[#This Row],[RL(ohm)]]</f>
        <v>3.3741288782816229E-3</v>
      </c>
      <c r="I18" s="1">
        <f>Table1[[#This Row],[It(A rms)]]*Table1[[#This Row],[Vs(V DC)]]/PI()*SQRT(2)-Table1[[#This Row],[It(A rms)]]^2*0.2065</f>
        <v>1.8612636097383501</v>
      </c>
      <c r="J18" s="1">
        <f>Table1[[#This Row],[Pr(w)]]/Table1[[#This Row],[Pt(W)]]*100</f>
        <v>0.18128162290541672</v>
      </c>
      <c r="L18" s="1">
        <v>0</v>
      </c>
      <c r="M18" s="1">
        <v>50</v>
      </c>
      <c r="N18" s="1">
        <v>234</v>
      </c>
      <c r="O18" s="1">
        <v>253</v>
      </c>
      <c r="P18" s="1">
        <v>5.21</v>
      </c>
      <c r="Q18" s="1">
        <f>Table134[[#This Row],[Vsen2]]/179.2</f>
        <v>1.3058035714285716</v>
      </c>
      <c r="R18" s="1">
        <f>Table134[[#This Row],[Vsen4]]/207</f>
        <v>1.2222222222222223</v>
      </c>
      <c r="S18" s="1">
        <v>167.6</v>
      </c>
      <c r="T18" s="1">
        <v>3.39</v>
      </c>
      <c r="U18" s="1">
        <f>Table134[[#This Row],[Vr]]^2/Table134[[#This Row],[RL]]</f>
        <v>0.16195763723150358</v>
      </c>
      <c r="V18" s="1">
        <f>Table134[[#This Row],[Vs]]*SQRT(2)/PI()*(Table134[[#This Row],[IT2]]+Table134[[#This Row],[IT4]])-Table134[[#This Row],[IT2]]^2*0.1792-Table134[[#This Row],[IT4]]^2*0.207</f>
        <v>3.2430785061877501</v>
      </c>
      <c r="W18" s="1">
        <f>Table134[[#This Row],[Pr]]/Table134[[#This Row],[Pt]]*100</f>
        <v>4.9939474768338359</v>
      </c>
      <c r="Y18" s="1">
        <v>0</v>
      </c>
      <c r="Z18" s="1">
        <v>50</v>
      </c>
      <c r="AA18" s="3">
        <v>239</v>
      </c>
      <c r="AB18" s="3">
        <v>233</v>
      </c>
      <c r="AC18" s="3">
        <v>251</v>
      </c>
      <c r="AD18" s="6">
        <v>4.58</v>
      </c>
      <c r="AE18" s="6">
        <f>Table5[[#This Row],[Vsen1]]/206.5</f>
        <v>1.1573849878934626</v>
      </c>
      <c r="AF18" s="3">
        <f>Table5[[#This Row],[Vsen2]]/179.2</f>
        <v>1.3002232142857144</v>
      </c>
      <c r="AG18" s="3">
        <f>Table5[[#This Row],[Vsen4]]/207</f>
        <v>1.21256038647343</v>
      </c>
      <c r="AH18" s="6">
        <v>156</v>
      </c>
      <c r="AI18" s="6">
        <v>3.27</v>
      </c>
      <c r="AJ18" s="6">
        <f>Table5[[#This Row],[Vr]]^2/Table5[[#This Row],[RL]]</f>
        <v>0.13446410256410257</v>
      </c>
      <c r="AK18" s="6">
        <f>Table5[[#This Row],[Vs]]*SQRT(2)/PI()*(Table5[[#This Row],[IT2]]+Table5[[#This Row],[IT4]]+Table5[[#This Row],[IT1]])-Table5[[#This Row],[IT2]]^2*0.1792-Table5[[#This Row],[IT4]]^2*0.207-Table5[[#This Row],[IT1]]^2*0.2065</f>
        <v>4.5186315266374386</v>
      </c>
      <c r="AL18" s="6">
        <f>Table5[[#This Row],[Pr]]/Table5[[#This Row],[Pt]]*100</f>
        <v>2.97577046881193</v>
      </c>
      <c r="AN18" s="1">
        <v>0</v>
      </c>
      <c r="AO18" s="1">
        <v>50</v>
      </c>
      <c r="AP18" s="3">
        <v>360</v>
      </c>
      <c r="AQ18" s="3">
        <v>146</v>
      </c>
      <c r="AR18" s="3">
        <v>195</v>
      </c>
      <c r="AS18" s="6">
        <v>4.2</v>
      </c>
      <c r="AT18" s="6">
        <f>Table56[[#This Row],[Vsen1]]/206.5</f>
        <v>1.7433414043583535</v>
      </c>
      <c r="AU18" s="3">
        <f>Table56[[#This Row],[Vsen2]]/179.2</f>
        <v>0.8147321428571429</v>
      </c>
      <c r="AV18" s="3">
        <f>Table56[[#This Row],[Vsen4]]/207</f>
        <v>0.94202898550724634</v>
      </c>
      <c r="AW18" s="6">
        <v>167.6</v>
      </c>
      <c r="AX18" s="6">
        <v>3.27</v>
      </c>
      <c r="AY18" s="6">
        <f>Table56[[#This Row],[Vr]]^2/Table56[[#This Row],[RL]]</f>
        <v>0.10525059665871123</v>
      </c>
      <c r="AZ18" s="6">
        <f>Table56[[#This Row],[Vs]]*SQRT(2)/PI()*(Table56[[#This Row],[IT2]]+Table56[[#This Row],[IT4]]+Table56[[#This Row],[IT1]])-Table56[[#This Row],[IT2]]^2*0.1792-Table56[[#This Row],[IT4]]^2*0.207-Table56[[#This Row],[IT1]]^2*0.2065</f>
        <v>4.2219615985380496</v>
      </c>
      <c r="BA18" s="6">
        <f>Table56[[#This Row],[Pr]]/Table56[[#This Row],[Pt]]*100</f>
        <v>2.4929311696050633</v>
      </c>
    </row>
    <row r="19" spans="1:53" x14ac:dyDescent="0.25">
      <c r="A19" s="1">
        <v>0</v>
      </c>
      <c r="B19" s="1">
        <v>60</v>
      </c>
      <c r="C19" s="1">
        <v>304</v>
      </c>
      <c r="D19" s="1">
        <v>1.61</v>
      </c>
      <c r="E19" s="1">
        <f>Table1[[#This Row],[Vsen(mV rms)]]/206.5</f>
        <v>1.4721549636803875</v>
      </c>
      <c r="F19" s="1">
        <v>167.6</v>
      </c>
      <c r="G19" s="1">
        <v>3.47</v>
      </c>
      <c r="H19" s="1">
        <f>Table1[[#This Row],[VR(V rms)]]^2/Table1[[#This Row],[RL(ohm)]]</f>
        <v>1.5465990453460622E-2</v>
      </c>
      <c r="I19" s="1">
        <f>Table1[[#This Row],[It(A rms)]]*Table1[[#This Row],[Vs(V DC)]]/PI()*SQRT(2)-Table1[[#This Row],[It(A rms)]]^2*0.2065</f>
        <v>1.852042798033434</v>
      </c>
      <c r="J19" s="1">
        <f>Table1[[#This Row],[Pr(w)]]/Table1[[#This Row],[Pt(W)]]*100</f>
        <v>0.83507737887498978</v>
      </c>
      <c r="L19" s="1">
        <v>0</v>
      </c>
      <c r="M19" s="1">
        <v>60</v>
      </c>
      <c r="N19" s="1">
        <v>235</v>
      </c>
      <c r="O19" s="1">
        <v>254</v>
      </c>
      <c r="P19" s="1">
        <v>5.03</v>
      </c>
      <c r="Q19" s="1">
        <f>Table134[[#This Row],[Vsen2]]/179.2</f>
        <v>1.3113839285714286</v>
      </c>
      <c r="R19" s="1">
        <f>Table134[[#This Row],[Vsen4]]/207</f>
        <v>1.2270531400966183</v>
      </c>
      <c r="S19" s="1">
        <v>167.6</v>
      </c>
      <c r="T19" s="1">
        <v>3.39</v>
      </c>
      <c r="U19" s="1">
        <f>Table134[[#This Row],[Vr]]^2/Table134[[#This Row],[RL]]</f>
        <v>0.15096002386634846</v>
      </c>
      <c r="V19" s="1">
        <f>Table134[[#This Row],[Vs]]*SQRT(2)/PI()*(Table134[[#This Row],[IT2]]+Table134[[#This Row],[IT4]])-Table134[[#This Row],[IT2]]^2*0.1792-Table134[[#This Row],[IT4]]^2*0.207</f>
        <v>3.2539000254306347</v>
      </c>
      <c r="W19" s="1">
        <f>Table134[[#This Row],[Pr]]/Table134[[#This Row],[Pt]]*100</f>
        <v>4.6393565471136373</v>
      </c>
      <c r="Y19" s="1">
        <v>0</v>
      </c>
      <c r="Z19" s="1">
        <v>60</v>
      </c>
      <c r="AA19" s="3">
        <v>241</v>
      </c>
      <c r="AB19" s="2">
        <v>236</v>
      </c>
      <c r="AC19" s="2">
        <v>253</v>
      </c>
      <c r="AD19" s="6">
        <v>3.59</v>
      </c>
      <c r="AE19" s="6">
        <f>Table5[[#This Row],[Vsen1]]/206.5</f>
        <v>1.1670702179176755</v>
      </c>
      <c r="AF19" s="2">
        <f>Table5[[#This Row],[Vsen2]]/179.2</f>
        <v>1.3169642857142858</v>
      </c>
      <c r="AG19" s="2">
        <f>Table5[[#This Row],[Vsen4]]/207</f>
        <v>1.2222222222222223</v>
      </c>
      <c r="AH19" s="6">
        <v>156</v>
      </c>
      <c r="AI19" s="6">
        <v>3.27</v>
      </c>
      <c r="AJ19" s="6">
        <f>Table5[[#This Row],[Vr]]^2/Table5[[#This Row],[RL]]</f>
        <v>8.2616025641025645E-2</v>
      </c>
      <c r="AK19" s="6">
        <f>Table5[[#This Row],[Vs]]*SQRT(2)/PI()*(Table5[[#This Row],[IT2]]+Table5[[#This Row],[IT4]]+Table5[[#This Row],[IT1]])-Table5[[#This Row],[IT2]]^2*0.1792-Table5[[#This Row],[IT4]]^2*0.207-Table5[[#This Row],[IT1]]^2*0.2065</f>
        <v>4.5543838463520787</v>
      </c>
      <c r="AL19" s="6">
        <f>Table5[[#This Row],[Pr]]/Table5[[#This Row],[Pt]]*100</f>
        <v>1.8139890801518308</v>
      </c>
      <c r="AN19" s="1">
        <v>0</v>
      </c>
      <c r="AO19" s="1">
        <v>60</v>
      </c>
      <c r="AP19" s="3">
        <v>355</v>
      </c>
      <c r="AQ19" s="2">
        <v>144</v>
      </c>
      <c r="AR19" s="2">
        <v>193</v>
      </c>
      <c r="AS19" s="6">
        <v>4.9000000000000004</v>
      </c>
      <c r="AT19" s="6">
        <f>Table56[[#This Row],[Vsen1]]/206.5</f>
        <v>1.7191283292978208</v>
      </c>
      <c r="AU19" s="2">
        <f>Table56[[#This Row],[Vsen2]]/179.2</f>
        <v>0.8035714285714286</v>
      </c>
      <c r="AV19" s="2">
        <f>Table56[[#This Row],[Vsen4]]/207</f>
        <v>0.93236714975845414</v>
      </c>
      <c r="AW19" s="6">
        <v>167.6</v>
      </c>
      <c r="AX19" s="6">
        <v>3.27</v>
      </c>
      <c r="AY19" s="6">
        <f>Table56[[#This Row],[Vr]]^2/Table56[[#This Row],[RL]]</f>
        <v>0.14325775656324585</v>
      </c>
      <c r="AZ19" s="6">
        <f>Table56[[#This Row],[Vs]]*SQRT(2)/PI()*(Table56[[#This Row],[IT2]]+Table56[[#This Row],[IT4]]+Table56[[#This Row],[IT1]])-Table56[[#This Row],[IT2]]^2*0.1792-Table56[[#This Row],[IT4]]^2*0.207-Table56[[#This Row],[IT1]]^2*0.2065</f>
        <v>4.1799661329066327</v>
      </c>
      <c r="BA19" s="6">
        <f>Table56[[#This Row],[Pr]]/Table56[[#This Row],[Pt]]*100</f>
        <v>3.4272468246920549</v>
      </c>
    </row>
    <row r="20" spans="1:53" x14ac:dyDescent="0.25">
      <c r="A20" s="1">
        <v>0</v>
      </c>
      <c r="B20" s="1">
        <v>70</v>
      </c>
      <c r="C20" s="1">
        <v>300</v>
      </c>
      <c r="D20" s="1">
        <v>2.4500000000000002</v>
      </c>
      <c r="E20" s="1">
        <f>Table1[[#This Row],[Vsen(mV rms)]]/206.5</f>
        <v>1.4527845036319613</v>
      </c>
      <c r="F20" s="1">
        <v>167.6</v>
      </c>
      <c r="G20" s="1">
        <v>3.47</v>
      </c>
      <c r="H20" s="1">
        <f>Table1[[#This Row],[VR(V rms)]]^2/Table1[[#This Row],[RL(ohm)]]</f>
        <v>3.5814439140811463E-2</v>
      </c>
      <c r="I20" s="1">
        <f>Table1[[#This Row],[It(A rms)]]*Table1[[#This Row],[Vs(V DC)]]/PI()*SQRT(2)-Table1[[#This Row],[It(A rms)]]^2*0.2065</f>
        <v>1.8334849518633112</v>
      </c>
      <c r="J20" s="1">
        <f>Table1[[#This Row],[Pr(w)]]/Table1[[#This Row],[Pt(W)]]*100</f>
        <v>1.953353317921394</v>
      </c>
      <c r="L20" s="1">
        <v>0</v>
      </c>
      <c r="M20" s="1">
        <v>70</v>
      </c>
      <c r="N20" s="1">
        <v>236</v>
      </c>
      <c r="O20" s="1">
        <v>256</v>
      </c>
      <c r="P20" s="1">
        <v>4.78</v>
      </c>
      <c r="Q20" s="1">
        <f>Table134[[#This Row],[Vsen2]]/179.2</f>
        <v>1.3169642857142858</v>
      </c>
      <c r="R20" s="1">
        <f>Table134[[#This Row],[Vsen4]]/207</f>
        <v>1.2367149758454106</v>
      </c>
      <c r="S20" s="1">
        <v>167.6</v>
      </c>
      <c r="T20" s="1">
        <v>3.39</v>
      </c>
      <c r="U20" s="1">
        <f>Table134[[#This Row],[Vr]]^2/Table134[[#This Row],[RL]]</f>
        <v>0.13632696897374702</v>
      </c>
      <c r="V20" s="1">
        <f>Table134[[#This Row],[Vs]]*SQRT(2)/PI()*(Table134[[#This Row],[IT2]]+Table134[[#This Row],[IT4]])-Table134[[#This Row],[IT2]]^2*0.1792-Table134[[#This Row],[IT4]]^2*0.207</f>
        <v>3.2696042784321158</v>
      </c>
      <c r="W20" s="1">
        <f>Table134[[#This Row],[Pr]]/Table134[[#This Row],[Pt]]*100</f>
        <v>4.1695250361955223</v>
      </c>
      <c r="Y20" s="1">
        <v>0</v>
      </c>
      <c r="Z20" s="1">
        <v>70</v>
      </c>
      <c r="AA20" s="3">
        <v>241</v>
      </c>
      <c r="AB20" s="3">
        <v>237</v>
      </c>
      <c r="AC20" s="3">
        <v>254</v>
      </c>
      <c r="AD20" s="6">
        <v>2.71</v>
      </c>
      <c r="AE20" s="6">
        <f>Table5[[#This Row],[Vsen1]]/206.5</f>
        <v>1.1670702179176755</v>
      </c>
      <c r="AF20" s="3">
        <f>Table5[[#This Row],[Vsen2]]/179.2</f>
        <v>1.322544642857143</v>
      </c>
      <c r="AG20" s="3">
        <f>Table5[[#This Row],[Vsen4]]/207</f>
        <v>1.2270531400966183</v>
      </c>
      <c r="AH20" s="6">
        <v>156</v>
      </c>
      <c r="AI20" s="6">
        <v>3.27</v>
      </c>
      <c r="AJ20" s="6">
        <f>Table5[[#This Row],[Vr]]^2/Table5[[#This Row],[RL]]</f>
        <v>4.7077564102564105E-2</v>
      </c>
      <c r="AK20" s="6">
        <f>Table5[[#This Row],[Vs]]*SQRT(2)/PI()*(Table5[[#This Row],[IT2]]+Table5[[#This Row],[IT4]]+Table5[[#This Row],[IT1]])-Table5[[#This Row],[IT2]]^2*0.1792-Table5[[#This Row],[IT4]]^2*0.207-Table5[[#This Row],[IT1]]^2*0.2065</f>
        <v>4.5646206377201892</v>
      </c>
      <c r="AL20" s="6">
        <f>Table5[[#This Row],[Pr]]/Table5[[#This Row],[Pt]]*100</f>
        <v>1.0313576491665932</v>
      </c>
      <c r="AN20" s="1">
        <v>0</v>
      </c>
      <c r="AO20" s="1">
        <v>70</v>
      </c>
      <c r="AP20" s="3">
        <v>350</v>
      </c>
      <c r="AQ20" s="3">
        <v>142</v>
      </c>
      <c r="AR20" s="3">
        <v>192</v>
      </c>
      <c r="AS20" s="6">
        <v>5.44</v>
      </c>
      <c r="AT20" s="6">
        <f>Table56[[#This Row],[Vsen1]]/206.5</f>
        <v>1.6949152542372881</v>
      </c>
      <c r="AU20" s="3">
        <f>Table56[[#This Row],[Vsen2]]/179.2</f>
        <v>0.7924107142857143</v>
      </c>
      <c r="AV20" s="3">
        <f>Table56[[#This Row],[Vsen4]]/207</f>
        <v>0.92753623188405798</v>
      </c>
      <c r="AW20" s="6">
        <v>167.6</v>
      </c>
      <c r="AX20" s="6">
        <v>3.27</v>
      </c>
      <c r="AY20" s="6">
        <f>Table56[[#This Row],[Vr]]^2/Table56[[#This Row],[RL]]</f>
        <v>0.17657279236276854</v>
      </c>
      <c r="AZ20" s="6">
        <f>Table56[[#This Row],[Vs]]*SQRT(2)/PI()*(Table56[[#This Row],[IT2]]+Table56[[#This Row],[IT4]]+Table56[[#This Row],[IT1]])-Table56[[#This Row],[IT2]]^2*0.1792-Table56[[#This Row],[IT4]]^2*0.207-Table56[[#This Row],[IT1]]^2*0.2065</f>
        <v>4.142906198869964</v>
      </c>
      <c r="BA20" s="6">
        <f>Table56[[#This Row],[Pr]]/Table56[[#This Row],[Pt]]*100</f>
        <v>4.2620514172136277</v>
      </c>
    </row>
    <row r="21" spans="1:53" x14ac:dyDescent="0.25">
      <c r="A21" s="1">
        <v>0</v>
      </c>
      <c r="B21" s="1">
        <v>80</v>
      </c>
      <c r="C21" s="1">
        <v>296</v>
      </c>
      <c r="D21" s="1">
        <v>2.86</v>
      </c>
      <c r="E21" s="1">
        <f>Table1[[#This Row],[Vsen(mV rms)]]/206.5</f>
        <v>1.4334140435835352</v>
      </c>
      <c r="F21" s="1">
        <v>167.6</v>
      </c>
      <c r="G21" s="1">
        <v>3.47</v>
      </c>
      <c r="H21" s="1">
        <f>Table1[[#This Row],[VR(V rms)]]^2/Table1[[#This Row],[RL(ohm)]]</f>
        <v>4.880429594272076E-2</v>
      </c>
      <c r="I21" s="1">
        <f>Table1[[#This Row],[It(A rms)]]*Table1[[#This Row],[Vs(V DC)]]/PI()*SQRT(2)-Table1[[#This Row],[It(A rms)]]^2*0.2065</f>
        <v>1.8147721420128011</v>
      </c>
      <c r="J21" s="1">
        <f>Table1[[#This Row],[Pr(w)]]/Table1[[#This Row],[Pt(W)]]*100</f>
        <v>2.6892795416503867</v>
      </c>
      <c r="L21" s="1">
        <v>0</v>
      </c>
      <c r="M21" s="1">
        <v>80</v>
      </c>
      <c r="N21" s="1">
        <v>238</v>
      </c>
      <c r="O21" s="1">
        <v>259</v>
      </c>
      <c r="P21" s="1">
        <v>4.1500000000000004</v>
      </c>
      <c r="Q21" s="1">
        <f>Table134[[#This Row],[Vsen2]]/179.2</f>
        <v>1.328125</v>
      </c>
      <c r="R21" s="1">
        <f>Table134[[#This Row],[Vsen4]]/207</f>
        <v>1.251207729468599</v>
      </c>
      <c r="S21" s="1">
        <v>167.6</v>
      </c>
      <c r="T21" s="1">
        <v>3.39</v>
      </c>
      <c r="U21" s="1">
        <f>Table134[[#This Row],[Vr]]^2/Table134[[#This Row],[RL]]</f>
        <v>0.10275954653937951</v>
      </c>
      <c r="V21" s="1">
        <f>Table134[[#This Row],[Vs]]*SQRT(2)/PI()*(Table134[[#This Row],[IT2]]+Table134[[#This Row],[IT4]])-Table134[[#This Row],[IT2]]^2*0.1792-Table134[[#This Row],[IT4]]^2*0.207</f>
        <v>3.2959984512975993</v>
      </c>
      <c r="W21" s="1">
        <f>Table134[[#This Row],[Pr]]/Table134[[#This Row],[Pt]]*100</f>
        <v>3.1177061536216488</v>
      </c>
      <c r="Y21" s="1">
        <v>0</v>
      </c>
      <c r="Z21" s="1">
        <v>80</v>
      </c>
      <c r="AA21" s="3">
        <v>241</v>
      </c>
      <c r="AB21" s="2">
        <v>238</v>
      </c>
      <c r="AC21" s="2">
        <v>256</v>
      </c>
      <c r="AD21" s="6">
        <v>1.52</v>
      </c>
      <c r="AE21" s="6">
        <f>Table5[[#This Row],[Vsen1]]/206.5</f>
        <v>1.1670702179176755</v>
      </c>
      <c r="AF21" s="2">
        <f>Table5[[#This Row],[Vsen2]]/179.2</f>
        <v>1.328125</v>
      </c>
      <c r="AG21" s="2">
        <f>Table5[[#This Row],[Vsen4]]/207</f>
        <v>1.2367149758454106</v>
      </c>
      <c r="AH21" s="6">
        <v>156</v>
      </c>
      <c r="AI21" s="6">
        <v>3.27</v>
      </c>
      <c r="AJ21" s="6">
        <f>Table5[[#This Row],[Vr]]^2/Table5[[#This Row],[RL]]</f>
        <v>1.481025641025641E-2</v>
      </c>
      <c r="AK21" s="6">
        <f>Table5[[#This Row],[Vs]]*SQRT(2)/PI()*(Table5[[#This Row],[IT2]]+Table5[[#This Row],[IT4]]+Table5[[#This Row],[IT1]])-Table5[[#This Row],[IT2]]^2*0.1792-Table5[[#This Row],[IT4]]^2*0.207-Table5[[#This Row],[IT1]]^2*0.2065</f>
        <v>4.579479201595837</v>
      </c>
      <c r="AL21" s="6">
        <f>Table5[[#This Row],[Pr]]/Table5[[#This Row],[Pt]]*100</f>
        <v>0.32340481872033383</v>
      </c>
      <c r="AN21" s="1">
        <v>0</v>
      </c>
      <c r="AO21" s="1">
        <v>80</v>
      </c>
      <c r="AP21" s="3">
        <v>347</v>
      </c>
      <c r="AQ21" s="2">
        <v>142</v>
      </c>
      <c r="AR21" s="2">
        <v>193</v>
      </c>
      <c r="AS21" s="6">
        <v>5.58</v>
      </c>
      <c r="AT21" s="6">
        <f>Table56[[#This Row],[Vsen1]]/206.5</f>
        <v>1.6803874092009685</v>
      </c>
      <c r="AU21" s="2">
        <f>Table56[[#This Row],[Vsen2]]/179.2</f>
        <v>0.7924107142857143</v>
      </c>
      <c r="AV21" s="2">
        <f>Table56[[#This Row],[Vsen4]]/207</f>
        <v>0.93236714975845414</v>
      </c>
      <c r="AW21" s="6">
        <v>167.6</v>
      </c>
      <c r="AX21" s="6">
        <v>3.27</v>
      </c>
      <c r="AY21" s="6">
        <f>Table56[[#This Row],[Vr]]^2/Table56[[#This Row],[RL]]</f>
        <v>0.18577804295942724</v>
      </c>
      <c r="AZ21" s="6">
        <f>Table56[[#This Row],[Vs]]*SQRT(2)/PI()*(Table56[[#This Row],[IT2]]+Table56[[#This Row],[IT4]]+Table56[[#This Row],[IT1]])-Table56[[#This Row],[IT2]]^2*0.1792-Table56[[#This Row],[IT4]]^2*0.207-Table56[[#This Row],[IT1]]^2*0.2065</f>
        <v>4.1368981601329748</v>
      </c>
      <c r="BA21" s="6">
        <f>Table56[[#This Row],[Pr]]/Table56[[#This Row],[Pt]]*100</f>
        <v>4.4907569818797688</v>
      </c>
    </row>
    <row r="22" spans="1:53" x14ac:dyDescent="0.25">
      <c r="A22" s="1">
        <v>0</v>
      </c>
      <c r="B22" s="1">
        <v>90</v>
      </c>
      <c r="C22" s="1">
        <v>293</v>
      </c>
      <c r="D22" s="1">
        <v>3.23</v>
      </c>
      <c r="E22" s="1">
        <f>Table1[[#This Row],[Vsen(mV rms)]]/206.5</f>
        <v>1.4188861985472154</v>
      </c>
      <c r="F22" s="1">
        <v>167.6</v>
      </c>
      <c r="G22" s="1">
        <v>3.47</v>
      </c>
      <c r="H22" s="1">
        <f>Table1[[#This Row],[VR(V rms)]]^2/Table1[[#This Row],[RL(ohm)]]</f>
        <v>6.2248806682577568E-2</v>
      </c>
      <c r="I22" s="1">
        <f>Table1[[#This Row],[It(A rms)]]*Table1[[#This Row],[Vs(V DC)]]/PI()*SQRT(2)-Table1[[#This Row],[It(A rms)]]^2*0.2065</f>
        <v>1.8006358397096645</v>
      </c>
      <c r="J22" s="1">
        <f>Table1[[#This Row],[Pr(w)]]/Table1[[#This Row],[Pt(W)]]*100</f>
        <v>3.4570458562356841</v>
      </c>
      <c r="L22" s="1">
        <v>0</v>
      </c>
      <c r="M22" s="1">
        <v>90</v>
      </c>
      <c r="N22" s="1">
        <v>240</v>
      </c>
      <c r="O22" s="1">
        <v>262</v>
      </c>
      <c r="P22" s="1">
        <v>3.33</v>
      </c>
      <c r="Q22" s="1">
        <f>Table134[[#This Row],[Vsen2]]/179.2</f>
        <v>1.3392857142857144</v>
      </c>
      <c r="R22" s="1">
        <f>Table134[[#This Row],[Vsen4]]/207</f>
        <v>1.2657004830917875</v>
      </c>
      <c r="S22" s="1">
        <v>167.6</v>
      </c>
      <c r="T22" s="1">
        <v>3.39</v>
      </c>
      <c r="U22" s="1">
        <f>Table134[[#This Row],[Vr]]^2/Table134[[#This Row],[RL]]</f>
        <v>6.6162887828162292E-2</v>
      </c>
      <c r="V22" s="1">
        <f>Table134[[#This Row],[Vs]]*SQRT(2)/PI()*(Table134[[#This Row],[IT2]]+Table134[[#This Row],[IT4]])-Table134[[#This Row],[IT2]]^2*0.1792-Table134[[#This Row],[IT4]]^2*0.207</f>
        <v>3.322261024784201</v>
      </c>
      <c r="W22" s="1">
        <f>Table134[[#This Row],[Pr]]/Table134[[#This Row],[Pt]]*100</f>
        <v>1.9915017915384878</v>
      </c>
      <c r="Y22" s="1">
        <v>0</v>
      </c>
      <c r="Z22" s="1">
        <v>90</v>
      </c>
      <c r="AA22" s="3">
        <v>240</v>
      </c>
      <c r="AB22" s="5">
        <v>239</v>
      </c>
      <c r="AC22" s="5">
        <v>258</v>
      </c>
      <c r="AD22" s="6">
        <v>0.39</v>
      </c>
      <c r="AE22" s="6">
        <f>Table5[[#This Row],[Vsen1]]/206.5</f>
        <v>1.1622276029055689</v>
      </c>
      <c r="AF22" s="5">
        <f>Table5[[#This Row],[Vsen2]]/179.2</f>
        <v>1.3337053571428572</v>
      </c>
      <c r="AG22" s="5">
        <f>Table5[[#This Row],[Vsen4]]/207</f>
        <v>1.2463768115942029</v>
      </c>
      <c r="AH22" s="6">
        <v>156</v>
      </c>
      <c r="AI22" s="6">
        <v>3.27</v>
      </c>
      <c r="AJ22" s="6">
        <f>Table5[[#This Row],[Vr]]^2/Table5[[#This Row],[RL]]</f>
        <v>9.7500000000000006E-4</v>
      </c>
      <c r="AK22" s="6">
        <f>Table5[[#This Row],[Vs]]*SQRT(2)/PI()*(Table5[[#This Row],[IT2]]+Table5[[#This Row],[IT4]]+Table5[[#This Row],[IT1]])-Table5[[#This Row],[IT2]]^2*0.1792-Table5[[#This Row],[IT4]]^2*0.207-Table5[[#This Row],[IT1]]^2*0.2065</f>
        <v>4.5894888427560083</v>
      </c>
      <c r="AL22" s="6">
        <f>Table5[[#This Row],[Pr]]/Table5[[#This Row],[Pt]]*100</f>
        <v>2.1244195887716949E-2</v>
      </c>
      <c r="AN22" s="1">
        <v>0</v>
      </c>
      <c r="AO22" s="1">
        <v>90</v>
      </c>
      <c r="AP22" s="3">
        <v>347</v>
      </c>
      <c r="AQ22" s="5">
        <v>144</v>
      </c>
      <c r="AR22" s="5">
        <v>195</v>
      </c>
      <c r="AS22" s="6">
        <v>5.46</v>
      </c>
      <c r="AT22" s="6">
        <f>Table56[[#This Row],[Vsen1]]/206.5</f>
        <v>1.6803874092009685</v>
      </c>
      <c r="AU22" s="5">
        <f>Table56[[#This Row],[Vsen2]]/179.2</f>
        <v>0.8035714285714286</v>
      </c>
      <c r="AV22" s="5">
        <f>Table56[[#This Row],[Vsen4]]/207</f>
        <v>0.94202898550724634</v>
      </c>
      <c r="AW22" s="6">
        <v>167.6</v>
      </c>
      <c r="AX22" s="6">
        <v>3.27</v>
      </c>
      <c r="AY22" s="6">
        <f>Table56[[#This Row],[Vr]]^2/Table56[[#This Row],[RL]]</f>
        <v>0.17787350835322197</v>
      </c>
      <c r="AZ22" s="6">
        <f>Table56[[#This Row],[Vs]]*SQRT(2)/PI()*(Table56[[#This Row],[IT2]]+Table56[[#This Row],[IT4]]+Table56[[#This Row],[IT1]])-Table56[[#This Row],[IT2]]^2*0.1792-Table56[[#This Row],[IT4]]^2*0.207-Table56[[#This Row],[IT1]]^2*0.2065</f>
        <v>4.1606085548947336</v>
      </c>
      <c r="BA22" s="6">
        <f>Table56[[#This Row],[Pr]]/Table56[[#This Row],[Pt]]*100</f>
        <v>4.2751800849893291</v>
      </c>
    </row>
    <row r="23" spans="1:53" x14ac:dyDescent="0.25">
      <c r="A23" s="1">
        <v>6.5</v>
      </c>
      <c r="B23" s="1">
        <v>0</v>
      </c>
      <c r="C23" s="1">
        <v>289</v>
      </c>
      <c r="D23" s="1">
        <v>3.66</v>
      </c>
      <c r="E23" s="1">
        <f>Table1[[#This Row],[Vsen(mV rms)]]/206.5</f>
        <v>1.3995157384987893</v>
      </c>
      <c r="F23" s="1">
        <v>147</v>
      </c>
      <c r="G23" s="1">
        <v>3.49</v>
      </c>
      <c r="H23" s="1">
        <f>Table1[[#This Row],[VR(V rms)]]^2/Table1[[#This Row],[RL(ohm)]]</f>
        <v>9.1126530612244905E-2</v>
      </c>
      <c r="I23" s="1">
        <f>Table1[[#This Row],[It(A rms)]]*Table1[[#This Row],[Vs(V DC)]]/PI()*SQRT(2)-Table1[[#This Row],[It(A rms)]]^2*0.2065</f>
        <v>1.7942519119593681</v>
      </c>
      <c r="J23" s="1">
        <f>Table1[[#This Row],[Pr(w)]]/Table1[[#This Row],[Pt(W)]]*100</f>
        <v>5.0788035952394468</v>
      </c>
      <c r="L23" s="1">
        <v>6.5</v>
      </c>
      <c r="M23" s="1">
        <v>0</v>
      </c>
      <c r="N23" s="1">
        <v>236</v>
      </c>
      <c r="O23" s="1">
        <v>263</v>
      </c>
      <c r="P23" s="1">
        <v>3.45</v>
      </c>
      <c r="Q23" s="1">
        <f>Table134[[#This Row],[Vsen2]]/179.2</f>
        <v>1.3169642857142858</v>
      </c>
      <c r="R23" s="1">
        <f>Table134[[#This Row],[Vsen4]]/207</f>
        <v>1.2705314009661837</v>
      </c>
      <c r="S23" s="1">
        <v>177.5</v>
      </c>
      <c r="T23" s="1">
        <v>3.39</v>
      </c>
      <c r="U23" s="1">
        <f>Table134[[#This Row],[Vr]]^2/Table134[[#This Row],[RL]]</f>
        <v>6.705633802816903E-2</v>
      </c>
      <c r="V23" s="1">
        <f>Table134[[#This Row],[Vs]]*SQRT(2)/PI()*(Table134[[#This Row],[IT2]]+Table134[[#This Row],[IT4]])-Table134[[#This Row],[IT2]]^2*0.1792-Table134[[#This Row],[IT4]]^2*0.207</f>
        <v>3.3036586411915554</v>
      </c>
      <c r="W23" s="1">
        <f>Table134[[#This Row],[Pr]]/Table134[[#This Row],[Pt]]*100</f>
        <v>2.0297598908095216</v>
      </c>
      <c r="Y23" s="1">
        <v>6.5</v>
      </c>
      <c r="Z23" s="1">
        <v>0</v>
      </c>
      <c r="AA23" s="3">
        <v>230</v>
      </c>
      <c r="AB23" s="2">
        <v>229</v>
      </c>
      <c r="AC23" s="2">
        <v>247</v>
      </c>
      <c r="AD23" s="6">
        <v>6.41</v>
      </c>
      <c r="AE23" s="6">
        <f>Table5[[#This Row],[Vsen1]]/206.5</f>
        <v>1.1138014527845037</v>
      </c>
      <c r="AF23" s="2">
        <f>Table5[[#This Row],[Vsen2]]/179.2</f>
        <v>1.2779017857142858</v>
      </c>
      <c r="AG23" s="2">
        <f>Table5[[#This Row],[Vsen4]]/207</f>
        <v>1.1932367149758454</v>
      </c>
      <c r="AH23" s="6">
        <v>156</v>
      </c>
      <c r="AI23" s="6">
        <v>3.27</v>
      </c>
      <c r="AJ23" s="6">
        <f>Table5[[#This Row],[Vr]]^2/Table5[[#This Row],[RL]]</f>
        <v>0.26338525641025645</v>
      </c>
      <c r="AK23" s="6">
        <f>Table5[[#This Row],[Vs]]*SQRT(2)/PI()*(Table5[[#This Row],[IT2]]+Table5[[#This Row],[IT4]]+Table5[[#This Row],[IT1]])-Table5[[#This Row],[IT2]]^2*0.1792-Table5[[#This Row],[IT4]]^2*0.207-Table5[[#This Row],[IT1]]^2*0.2065</f>
        <v>4.4335498780621805</v>
      </c>
      <c r="AL23" s="6">
        <f>Table5[[#This Row],[Pr]]/Table5[[#This Row],[Pt]]*100</f>
        <v>5.9407306482221669</v>
      </c>
      <c r="AN23" s="1">
        <v>6.5</v>
      </c>
      <c r="AO23" s="1">
        <v>0</v>
      </c>
      <c r="AP23" s="3">
        <v>359</v>
      </c>
      <c r="AQ23" s="2">
        <v>161</v>
      </c>
      <c r="AR23" s="2">
        <v>201</v>
      </c>
      <c r="AS23" s="6">
        <v>1.92</v>
      </c>
      <c r="AT23" s="6">
        <f>Table56[[#This Row],[Vsen1]]/206.5</f>
        <v>1.7384987893462469</v>
      </c>
      <c r="AU23" s="2">
        <f>Table56[[#This Row],[Vsen2]]/179.2</f>
        <v>0.89843750000000011</v>
      </c>
      <c r="AV23" s="2">
        <f>Table56[[#This Row],[Vsen4]]/207</f>
        <v>0.97101449275362317</v>
      </c>
      <c r="AW23" s="6">
        <v>98.9</v>
      </c>
      <c r="AX23" s="6">
        <v>3.27</v>
      </c>
      <c r="AY23" s="6">
        <f>Table56[[#This Row],[Vr]]^2/Table56[[#This Row],[RL]]</f>
        <v>3.727401415571284E-2</v>
      </c>
      <c r="AZ23" s="6">
        <f>Table56[[#This Row],[Vs]]*SQRT(2)/PI()*(Table56[[#This Row],[IT2]]+Table56[[#This Row],[IT4]]+Table56[[#This Row],[IT1]])-Table56[[#This Row],[IT2]]^2*0.1792-Table56[[#This Row],[IT4]]^2*0.207-Table56[[#This Row],[IT1]]^2*0.2065</f>
        <v>4.3470221088028769</v>
      </c>
      <c r="BA23" s="6">
        <f>Table56[[#This Row],[Pr]]/Table56[[#This Row],[Pt]]*100</f>
        <v>0.85746088293941758</v>
      </c>
    </row>
    <row r="24" spans="1:53" x14ac:dyDescent="0.25">
      <c r="A24" s="1">
        <v>6.5</v>
      </c>
      <c r="B24" s="1">
        <v>10</v>
      </c>
      <c r="C24" s="1">
        <v>293</v>
      </c>
      <c r="D24" s="1">
        <v>3.38</v>
      </c>
      <c r="E24" s="1">
        <f>Table1[[#This Row],[Vsen(mV rms)]]/206.5</f>
        <v>1.4188861985472154</v>
      </c>
      <c r="F24" s="1">
        <v>147</v>
      </c>
      <c r="G24" s="1">
        <v>3.49</v>
      </c>
      <c r="H24" s="1">
        <f>Table1[[#This Row],[VR(V rms)]]^2/Table1[[#This Row],[RL(ohm)]]</f>
        <v>7.7717006802721075E-2</v>
      </c>
      <c r="I24" s="1">
        <f>Table1[[#This Row],[It(A rms)]]*Table1[[#This Row],[Vs(V DC)]]/PI()*SQRT(2)-Table1[[#This Row],[It(A rms)]]^2*0.2065</f>
        <v>1.8134103036628864</v>
      </c>
      <c r="J24" s="1">
        <f>Table1[[#This Row],[Pr(w)]]/Table1[[#This Row],[Pt(W)]]*100</f>
        <v>4.285682431920752</v>
      </c>
      <c r="L24" s="1">
        <v>6.5</v>
      </c>
      <c r="M24" s="1">
        <v>10</v>
      </c>
      <c r="N24" s="1">
        <v>234</v>
      </c>
      <c r="O24" s="1">
        <v>261</v>
      </c>
      <c r="P24" s="1">
        <v>3.96</v>
      </c>
      <c r="Q24" s="1">
        <f>Table134[[#This Row],[Vsen2]]/179.2</f>
        <v>1.3058035714285716</v>
      </c>
      <c r="R24" s="1">
        <f>Table134[[#This Row],[Vsen4]]/207</f>
        <v>1.2608695652173914</v>
      </c>
      <c r="S24" s="1">
        <v>177.5</v>
      </c>
      <c r="T24" s="1">
        <v>3.39</v>
      </c>
      <c r="U24" s="1">
        <f>Table134[[#This Row],[Vr]]^2/Table134[[#This Row],[RL]]</f>
        <v>8.8347042253521121E-2</v>
      </c>
      <c r="V24" s="1">
        <f>Table134[[#This Row],[Vs]]*SQRT(2)/PI()*(Table134[[#This Row],[IT2]]+Table134[[#This Row],[IT4]])-Table134[[#This Row],[IT2]]^2*0.1792-Table134[[#This Row],[IT4]]^2*0.207</f>
        <v>3.2821910146277995</v>
      </c>
      <c r="W24" s="1">
        <f>Table134[[#This Row],[Pr]]/Table134[[#This Row],[Pt]]*100</f>
        <v>2.6917093447573062</v>
      </c>
      <c r="Y24" s="1">
        <v>6.5</v>
      </c>
      <c r="Z24" s="1">
        <v>10</v>
      </c>
      <c r="AA24" s="3">
        <v>230</v>
      </c>
      <c r="AB24" s="3">
        <v>228</v>
      </c>
      <c r="AC24" s="3">
        <v>247</v>
      </c>
      <c r="AD24" s="6">
        <v>6.58</v>
      </c>
      <c r="AE24" s="6">
        <f>Table5[[#This Row],[Vsen1]]/206.5</f>
        <v>1.1138014527845037</v>
      </c>
      <c r="AF24" s="3">
        <f>Table5[[#This Row],[Vsen2]]/179.2</f>
        <v>1.2723214285714286</v>
      </c>
      <c r="AG24" s="3">
        <f>Table5[[#This Row],[Vsen4]]/207</f>
        <v>1.1932367149758454</v>
      </c>
      <c r="AH24" s="6">
        <v>156</v>
      </c>
      <c r="AI24" s="6">
        <v>3.27</v>
      </c>
      <c r="AJ24" s="6">
        <f>Table5[[#This Row],[Vr]]^2/Table5[[#This Row],[RL]]</f>
        <v>0.27754102564102562</v>
      </c>
      <c r="AK24" s="6">
        <f>Table5[[#This Row],[Vs]]*SQRT(2)/PI()*(Table5[[#This Row],[IT2]]+Table5[[#This Row],[IT4]]+Table5[[#This Row],[IT1]])-Table5[[#This Row],[IT2]]^2*0.1792-Table5[[#This Row],[IT4]]^2*0.207-Table5[[#This Row],[IT1]]^2*0.2065</f>
        <v>4.4278857197088497</v>
      </c>
      <c r="AL24" s="6">
        <f>Table5[[#This Row],[Pr]]/Table5[[#This Row],[Pt]]*100</f>
        <v>6.2680259430741359</v>
      </c>
      <c r="AN24" s="1">
        <v>6.5</v>
      </c>
      <c r="AO24" s="1">
        <v>10</v>
      </c>
      <c r="AP24" s="3">
        <v>361</v>
      </c>
      <c r="AQ24" s="3">
        <v>161</v>
      </c>
      <c r="AR24" s="3">
        <v>201</v>
      </c>
      <c r="AS24" s="6">
        <v>1.54</v>
      </c>
      <c r="AT24" s="6">
        <f>Table56[[#This Row],[Vsen1]]/206.5</f>
        <v>1.7481840193704601</v>
      </c>
      <c r="AU24" s="3">
        <f>Table56[[#This Row],[Vsen2]]/179.2</f>
        <v>0.89843750000000011</v>
      </c>
      <c r="AV24" s="3">
        <f>Table56[[#This Row],[Vsen4]]/207</f>
        <v>0.97101449275362317</v>
      </c>
      <c r="AW24" s="6">
        <v>98.9</v>
      </c>
      <c r="AX24" s="6">
        <v>3.27</v>
      </c>
      <c r="AY24" s="6">
        <f>Table56[[#This Row],[Vr]]^2/Table56[[#This Row],[RL]]</f>
        <v>2.397977755308392E-2</v>
      </c>
      <c r="AZ24" s="6">
        <f>Table56[[#This Row],[Vs]]*SQRT(2)/PI()*(Table56[[#This Row],[IT2]]+Table56[[#This Row],[IT4]]+Table56[[#This Row],[IT1]])-Table56[[#This Row],[IT2]]^2*0.1792-Table56[[#This Row],[IT4]]^2*0.207-Table56[[#This Row],[IT1]]^2*0.2065</f>
        <v>4.3543055681434764</v>
      </c>
      <c r="BA24" s="6">
        <f>Table56[[#This Row],[Pr]]/Table56[[#This Row],[Pt]]*100</f>
        <v>0.55071416504441739</v>
      </c>
    </row>
    <row r="25" spans="1:53" x14ac:dyDescent="0.25">
      <c r="A25" s="1">
        <v>6.5</v>
      </c>
      <c r="B25" s="1">
        <v>20</v>
      </c>
      <c r="C25" s="1">
        <v>297</v>
      </c>
      <c r="D25" s="1">
        <v>2.86</v>
      </c>
      <c r="E25" s="1">
        <f>Table1[[#This Row],[Vsen(mV rms)]]/206.5</f>
        <v>1.4382566585956416</v>
      </c>
      <c r="F25" s="1">
        <v>147</v>
      </c>
      <c r="G25" s="1">
        <v>3.49</v>
      </c>
      <c r="H25" s="1">
        <f>Table1[[#This Row],[VR(V rms)]]^2/Table1[[#This Row],[RL(ohm)]]</f>
        <v>5.5643537414965978E-2</v>
      </c>
      <c r="I25" s="1">
        <f>Table1[[#This Row],[It(A rms)]]*Table1[[#This Row],[Vs(V DC)]]/PI()*SQRT(2)-Table1[[#This Row],[It(A rms)]]^2*0.2065</f>
        <v>1.8324137316860178</v>
      </c>
      <c r="J25" s="1">
        <f>Table1[[#This Row],[Pr(w)]]/Table1[[#This Row],[Pt(W)]]*100</f>
        <v>3.0366252147525623</v>
      </c>
      <c r="L25" s="1">
        <v>6.5</v>
      </c>
      <c r="M25" s="1">
        <v>20</v>
      </c>
      <c r="N25" s="1">
        <v>233</v>
      </c>
      <c r="O25" s="1">
        <v>260</v>
      </c>
      <c r="P25" s="1">
        <v>4.33</v>
      </c>
      <c r="Q25" s="1">
        <f>Table134[[#This Row],[Vsen2]]/179.2</f>
        <v>1.3002232142857144</v>
      </c>
      <c r="R25" s="1">
        <f>Table134[[#This Row],[Vsen4]]/207</f>
        <v>1.2560386473429952</v>
      </c>
      <c r="S25" s="1">
        <v>177.5</v>
      </c>
      <c r="T25" s="1">
        <v>3.39</v>
      </c>
      <c r="U25" s="1">
        <f>Table134[[#This Row],[Vr]]^2/Table134[[#This Row],[RL]]</f>
        <v>0.10562760563380282</v>
      </c>
      <c r="V25" s="1">
        <f>Table134[[#This Row],[Vs]]*SQRT(2)/PI()*(Table134[[#This Row],[IT2]]+Table134[[#This Row],[IT4]])-Table134[[#This Row],[IT2]]^2*0.1792-Table134[[#This Row],[IT4]]^2*0.207</f>
        <v>3.2714259675208708</v>
      </c>
      <c r="W25" s="1">
        <f>Table134[[#This Row],[Pr]]/Table134[[#This Row],[Pt]]*100</f>
        <v>3.2287940085603948</v>
      </c>
      <c r="Y25" s="1">
        <v>6.5</v>
      </c>
      <c r="Z25" s="1">
        <v>20</v>
      </c>
      <c r="AA25" s="3">
        <v>232</v>
      </c>
      <c r="AB25" s="2">
        <v>228</v>
      </c>
      <c r="AC25" s="2">
        <v>245</v>
      </c>
      <c r="AD25" s="6">
        <v>6.4</v>
      </c>
      <c r="AE25" s="6">
        <f>Table5[[#This Row],[Vsen1]]/206.5</f>
        <v>1.1234866828087167</v>
      </c>
      <c r="AF25" s="2">
        <f>Table5[[#This Row],[Vsen2]]/179.2</f>
        <v>1.2723214285714286</v>
      </c>
      <c r="AG25" s="2">
        <f>Table5[[#This Row],[Vsen4]]/207</f>
        <v>1.1835748792270531</v>
      </c>
      <c r="AH25" s="6">
        <v>156</v>
      </c>
      <c r="AI25" s="6">
        <v>3.27</v>
      </c>
      <c r="AJ25" s="6">
        <f>Table5[[#This Row],[Vr]]^2/Table5[[#This Row],[RL]]</f>
        <v>0.26256410256410262</v>
      </c>
      <c r="AK25" s="6">
        <f>Table5[[#This Row],[Vs]]*SQRT(2)/PI()*(Table5[[#This Row],[IT2]]+Table5[[#This Row],[IT4]]+Table5[[#This Row],[IT1]])-Table5[[#This Row],[IT2]]^2*0.1792-Table5[[#This Row],[IT4]]^2*0.207-Table5[[#This Row],[IT1]]^2*0.2065</f>
        <v>4.4281992034013307</v>
      </c>
      <c r="AL25" s="6">
        <f>Table5[[#This Row],[Pr]]/Table5[[#This Row],[Pt]]*100</f>
        <v>5.9293652002472088</v>
      </c>
      <c r="AN25" s="1">
        <v>6.5</v>
      </c>
      <c r="AO25" s="1">
        <v>20</v>
      </c>
      <c r="AP25" s="3">
        <v>362</v>
      </c>
      <c r="AQ25" s="2">
        <v>161</v>
      </c>
      <c r="AR25" s="2">
        <v>201</v>
      </c>
      <c r="AS25" s="6">
        <v>1.07</v>
      </c>
      <c r="AT25" s="6">
        <f>Table56[[#This Row],[Vsen1]]/206.5</f>
        <v>1.7530266343825667</v>
      </c>
      <c r="AU25" s="2">
        <f>Table56[[#This Row],[Vsen2]]/179.2</f>
        <v>0.89843750000000011</v>
      </c>
      <c r="AV25" s="2">
        <f>Table56[[#This Row],[Vsen4]]/207</f>
        <v>0.97101449275362317</v>
      </c>
      <c r="AW25" s="6">
        <v>98.9</v>
      </c>
      <c r="AX25" s="6">
        <v>3.27</v>
      </c>
      <c r="AY25" s="6">
        <f>Table56[[#This Row],[Vr]]^2/Table56[[#This Row],[RL]]</f>
        <v>1.157633973710819E-2</v>
      </c>
      <c r="AZ25" s="6">
        <f>Table56[[#This Row],[Vs]]*SQRT(2)/PI()*(Table56[[#This Row],[IT2]]+Table56[[#This Row],[IT4]]+Table56[[#This Row],[IT1]])-Table56[[#This Row],[IT2]]^2*0.1792-Table56[[#This Row],[IT4]]^2*0.207-Table56[[#This Row],[IT1]]^2*0.2065</f>
        <v>4.3579327699687402</v>
      </c>
      <c r="BA25" s="6">
        <f>Table56[[#This Row],[Pr]]/Table56[[#This Row],[Pt]]*100</f>
        <v>0.2656383278072284</v>
      </c>
    </row>
    <row r="26" spans="1:53" x14ac:dyDescent="0.25">
      <c r="A26" s="1">
        <v>6.5</v>
      </c>
      <c r="B26" s="1">
        <v>30</v>
      </c>
      <c r="C26" s="1">
        <v>301</v>
      </c>
      <c r="D26" s="1">
        <v>2.34</v>
      </c>
      <c r="E26" s="1">
        <f>Table1[[#This Row],[Vsen(mV rms)]]/206.5</f>
        <v>1.4576271186440677</v>
      </c>
      <c r="F26" s="1">
        <v>147</v>
      </c>
      <c r="G26" s="1">
        <v>3.49</v>
      </c>
      <c r="H26" s="1">
        <f>Table1[[#This Row],[VR(V rms)]]^2/Table1[[#This Row],[RL(ohm)]]</f>
        <v>3.7248979591836727E-2</v>
      </c>
      <c r="I26" s="1">
        <f>Table1[[#This Row],[It(A rms)]]*Table1[[#This Row],[Vs(V DC)]]/PI()*SQRT(2)-Table1[[#This Row],[It(A rms)]]^2*0.2065</f>
        <v>1.8512621960287614</v>
      </c>
      <c r="J26" s="1">
        <f>Table1[[#This Row],[Pr(w)]]/Table1[[#This Row],[Pt(W)]]*100</f>
        <v>2.0120855744659751</v>
      </c>
      <c r="L26" s="1">
        <v>6.5</v>
      </c>
      <c r="M26" s="1">
        <v>30</v>
      </c>
      <c r="N26" s="1">
        <v>232</v>
      </c>
      <c r="O26" s="1">
        <v>250</v>
      </c>
      <c r="P26" s="1">
        <v>4.53</v>
      </c>
      <c r="Q26" s="1">
        <f>Table134[[#This Row],[Vsen2]]/179.2</f>
        <v>1.2946428571428572</v>
      </c>
      <c r="R26" s="1">
        <f>Table134[[#This Row],[Vsen4]]/207</f>
        <v>1.2077294685990339</v>
      </c>
      <c r="S26" s="1">
        <v>177.5</v>
      </c>
      <c r="T26" s="1">
        <v>3.39</v>
      </c>
      <c r="U26" s="1">
        <f>Table134[[#This Row],[Vr]]^2/Table134[[#This Row],[RL]]</f>
        <v>0.11561070422535212</v>
      </c>
      <c r="V26" s="1">
        <f>Table134[[#This Row],[Vs]]*SQRT(2)/PI()*(Table134[[#This Row],[IT2]]+Table134[[#This Row],[IT4]])-Table134[[#This Row],[IT2]]^2*0.1792-Table134[[#This Row],[IT4]]^2*0.207</f>
        <v>3.2164211345645022</v>
      </c>
      <c r="W26" s="1">
        <f>Table134[[#This Row],[Pr]]/Table134[[#This Row],[Pt]]*100</f>
        <v>3.5943895214146329</v>
      </c>
      <c r="Y26" s="1">
        <v>6.5</v>
      </c>
      <c r="Z26" s="1">
        <v>30</v>
      </c>
      <c r="AA26" s="3">
        <v>234</v>
      </c>
      <c r="AB26" s="3">
        <v>229</v>
      </c>
      <c r="AC26" s="3">
        <v>246</v>
      </c>
      <c r="AD26" s="6">
        <v>6.22</v>
      </c>
      <c r="AE26" s="6">
        <f>Table5[[#This Row],[Vsen1]]/206.5</f>
        <v>1.1331719128329298</v>
      </c>
      <c r="AF26" s="3">
        <f>Table5[[#This Row],[Vsen2]]/179.2</f>
        <v>1.2779017857142858</v>
      </c>
      <c r="AG26" s="3">
        <f>Table5[[#This Row],[Vsen4]]/207</f>
        <v>1.1884057971014492</v>
      </c>
      <c r="AH26" s="6">
        <v>156</v>
      </c>
      <c r="AI26" s="6">
        <v>3.27</v>
      </c>
      <c r="AJ26" s="6">
        <f>Table5[[#This Row],[Vr]]^2/Table5[[#This Row],[RL]]</f>
        <v>0.24800256410256408</v>
      </c>
      <c r="AK26" s="6">
        <f>Table5[[#This Row],[Vs]]*SQRT(2)/PI()*(Table5[[#This Row],[IT2]]+Table5[[#This Row],[IT4]]+Table5[[#This Row],[IT1]])-Table5[[#This Row],[IT2]]^2*0.1792-Table5[[#This Row],[IT4]]^2*0.207-Table5[[#This Row],[IT1]]^2*0.2065</f>
        <v>4.4483460829364674</v>
      </c>
      <c r="AL26" s="6">
        <f>Table5[[#This Row],[Pr]]/Table5[[#This Row],[Pt]]*100</f>
        <v>5.5751634310532605</v>
      </c>
      <c r="AN26" s="1">
        <v>6.5</v>
      </c>
      <c r="AO26" s="1">
        <v>30</v>
      </c>
      <c r="AP26" s="3">
        <v>363</v>
      </c>
      <c r="AQ26" s="3">
        <v>161</v>
      </c>
      <c r="AR26" s="3">
        <v>200</v>
      </c>
      <c r="AS26" s="6">
        <v>0.73</v>
      </c>
      <c r="AT26" s="6">
        <f>Table56[[#This Row],[Vsen1]]/206.5</f>
        <v>1.757869249394673</v>
      </c>
      <c r="AU26" s="3">
        <f>Table56[[#This Row],[Vsen2]]/179.2</f>
        <v>0.89843750000000011</v>
      </c>
      <c r="AV26" s="3">
        <f>Table56[[#This Row],[Vsen4]]/207</f>
        <v>0.96618357487922701</v>
      </c>
      <c r="AW26" s="6">
        <v>98.9</v>
      </c>
      <c r="AX26" s="6">
        <v>3.27</v>
      </c>
      <c r="AY26" s="6">
        <f>Table56[[#This Row],[Vr]]^2/Table56[[#This Row],[RL]]</f>
        <v>5.3882709807886748E-3</v>
      </c>
      <c r="AZ26" s="6">
        <f>Table56[[#This Row],[Vs]]*SQRT(2)/PI()*(Table56[[#This Row],[IT2]]+Table56[[#This Row],[IT4]]+Table56[[#This Row],[IT1]])-Table56[[#This Row],[IT2]]^2*0.1792-Table56[[#This Row],[IT4]]^2*0.207-Table56[[#This Row],[IT1]]^2*0.2065</f>
        <v>4.3563762905402266</v>
      </c>
      <c r="BA26" s="6">
        <f>Table56[[#This Row],[Pr]]/Table56[[#This Row],[Pt]]*100</f>
        <v>0.12368699628838731</v>
      </c>
    </row>
    <row r="27" spans="1:53" x14ac:dyDescent="0.25">
      <c r="A27" s="1">
        <v>6.5</v>
      </c>
      <c r="B27" s="1">
        <v>40</v>
      </c>
      <c r="C27" s="1">
        <v>306</v>
      </c>
      <c r="D27" s="1">
        <v>1.59</v>
      </c>
      <c r="E27" s="1">
        <f>Table1[[#This Row],[Vsen(mV rms)]]/206.5</f>
        <v>1.4818401937046004</v>
      </c>
      <c r="F27" s="1">
        <v>147</v>
      </c>
      <c r="G27" s="1">
        <v>3.49</v>
      </c>
      <c r="H27" s="1">
        <f>Table1[[#This Row],[VR(V rms)]]^2/Table1[[#This Row],[RL(ohm)]]</f>
        <v>1.7197959183673471E-2</v>
      </c>
      <c r="I27" s="1">
        <f>Table1[[#This Row],[It(A rms)]]*Table1[[#This Row],[Vs(V DC)]]/PI()*SQRT(2)-Table1[[#This Row],[It(A rms)]]^2*0.2065</f>
        <v>1.8746048587816468</v>
      </c>
      <c r="J27" s="1">
        <f>Table1[[#This Row],[Pr(w)]]/Table1[[#This Row],[Pt(W)]]*100</f>
        <v>0.9174178282483948</v>
      </c>
      <c r="L27" s="1">
        <v>6.5</v>
      </c>
      <c r="M27" s="1">
        <v>40</v>
      </c>
      <c r="N27" s="1">
        <v>231</v>
      </c>
      <c r="O27" s="1">
        <v>256</v>
      </c>
      <c r="P27" s="1">
        <v>4.63</v>
      </c>
      <c r="Q27" s="1">
        <f>Table134[[#This Row],[Vsen2]]/179.2</f>
        <v>1.2890625</v>
      </c>
      <c r="R27" s="1">
        <f>Table134[[#This Row],[Vsen4]]/207</f>
        <v>1.2367149758454106</v>
      </c>
      <c r="S27" s="1">
        <v>177.5</v>
      </c>
      <c r="T27" s="1">
        <v>3.39</v>
      </c>
      <c r="U27" s="1">
        <f>Table134[[#This Row],[Vr]]^2/Table134[[#This Row],[RL]]</f>
        <v>0.12077126760563379</v>
      </c>
      <c r="V27" s="1">
        <f>Table134[[#This Row],[Vs]]*SQRT(2)/PI()*(Table134[[#This Row],[IT2]]+Table134[[#This Row],[IT4]])-Table134[[#This Row],[IT2]]^2*0.1792-Table134[[#This Row],[IT4]]^2*0.207</f>
        <v>3.2400552785468957</v>
      </c>
      <c r="W27" s="1">
        <f>Table134[[#This Row],[Pr]]/Table134[[#This Row],[Pt]]*100</f>
        <v>3.727444664456387</v>
      </c>
      <c r="Y27" s="1">
        <v>6.5</v>
      </c>
      <c r="Z27" s="1">
        <v>40</v>
      </c>
      <c r="AA27" s="3">
        <v>237</v>
      </c>
      <c r="AB27" s="2">
        <v>230</v>
      </c>
      <c r="AC27" s="2">
        <v>245</v>
      </c>
      <c r="AD27" s="6">
        <v>5.86</v>
      </c>
      <c r="AE27" s="6">
        <f>Table5[[#This Row],[Vsen1]]/206.5</f>
        <v>1.1476997578692494</v>
      </c>
      <c r="AF27" s="2">
        <f>Table5[[#This Row],[Vsen2]]/179.2</f>
        <v>1.283482142857143</v>
      </c>
      <c r="AG27" s="2">
        <f>Table5[[#This Row],[Vsen4]]/207</f>
        <v>1.1835748792270531</v>
      </c>
      <c r="AH27" s="6">
        <v>156</v>
      </c>
      <c r="AI27" s="6">
        <v>3.27</v>
      </c>
      <c r="AJ27" s="6">
        <f>Table5[[#This Row],[Vr]]^2/Table5[[#This Row],[RL]]</f>
        <v>0.22012564102564106</v>
      </c>
      <c r="AK27" s="6">
        <f>Table5[[#This Row],[Vs]]*SQRT(2)/PI()*(Table5[[#This Row],[IT2]]+Table5[[#This Row],[IT4]]+Table5[[#This Row],[IT1]])-Table5[[#This Row],[IT2]]^2*0.1792-Table5[[#This Row],[IT4]]^2*0.207-Table5[[#This Row],[IT1]]^2*0.2065</f>
        <v>4.4638024895853974</v>
      </c>
      <c r="AL27" s="6">
        <f>Table5[[#This Row],[Pr]]/Table5[[#This Row],[Pt]]*100</f>
        <v>4.9313481396011891</v>
      </c>
      <c r="AN27" s="1">
        <v>6.5</v>
      </c>
      <c r="AO27" s="1">
        <v>40</v>
      </c>
      <c r="AP27" s="3">
        <v>364</v>
      </c>
      <c r="AQ27" s="2">
        <v>161</v>
      </c>
      <c r="AR27" s="2">
        <v>199</v>
      </c>
      <c r="AS27" s="6">
        <v>0.83199999999999996</v>
      </c>
      <c r="AT27" s="6">
        <f>Table56[[#This Row],[Vsen1]]/206.5</f>
        <v>1.7627118644067796</v>
      </c>
      <c r="AU27" s="2">
        <f>Table56[[#This Row],[Vsen2]]/179.2</f>
        <v>0.89843750000000011</v>
      </c>
      <c r="AV27" s="2">
        <f>Table56[[#This Row],[Vsen4]]/207</f>
        <v>0.96135265700483097</v>
      </c>
      <c r="AW27" s="6">
        <v>98.9</v>
      </c>
      <c r="AX27" s="6">
        <v>3.27</v>
      </c>
      <c r="AY27" s="6">
        <f>Table56[[#This Row],[Vr]]^2/Table56[[#This Row],[RL]]</f>
        <v>6.9992315470171883E-3</v>
      </c>
      <c r="AZ27" s="6">
        <f>Table56[[#This Row],[Vs]]*SQRT(2)/PI()*(Table56[[#This Row],[IT2]]+Table56[[#This Row],[IT4]]+Table56[[#This Row],[IT1]])-Table56[[#This Row],[IT2]]^2*0.1792-Table56[[#This Row],[IT4]]^2*0.207-Table56[[#This Row],[IT1]]^2*0.2065</f>
        <v>4.3548004640459403</v>
      </c>
      <c r="BA27" s="6">
        <f>Table56[[#This Row],[Pr]]/Table56[[#This Row],[Pt]]*100</f>
        <v>0.160724506319042</v>
      </c>
    </row>
    <row r="28" spans="1:53" x14ac:dyDescent="0.25">
      <c r="A28" s="1">
        <v>6.5</v>
      </c>
      <c r="B28" s="1">
        <v>50</v>
      </c>
      <c r="C28" s="1">
        <v>309</v>
      </c>
      <c r="D28" s="1">
        <v>0.48199999999999998</v>
      </c>
      <c r="E28" s="1">
        <f>Table1[[#This Row],[Vsen(mV rms)]]/206.5</f>
        <v>1.4963680387409202</v>
      </c>
      <c r="F28" s="1">
        <v>147</v>
      </c>
      <c r="G28" s="1">
        <v>3.49</v>
      </c>
      <c r="H28" s="1">
        <f>Table1[[#This Row],[VR(V rms)]]^2/Table1[[#This Row],[RL(ohm)]]</f>
        <v>1.5804353741496596E-3</v>
      </c>
      <c r="I28" s="1">
        <f>Table1[[#This Row],[It(A rms)]]*Table1[[#This Row],[Vs(V DC)]]/PI()*SQRT(2)-Table1[[#This Row],[It(A rms)]]^2*0.2065</f>
        <v>1.8884942336730874</v>
      </c>
      <c r="J28" s="1">
        <f>Table1[[#This Row],[Pr(w)]]/Table1[[#This Row],[Pt(W)]]*100</f>
        <v>8.3687593320088738E-2</v>
      </c>
      <c r="L28" s="1">
        <v>6.5</v>
      </c>
      <c r="M28" s="1">
        <v>50</v>
      </c>
      <c r="N28" s="1">
        <v>231</v>
      </c>
      <c r="O28" s="1">
        <v>257</v>
      </c>
      <c r="P28" s="1">
        <v>4.71</v>
      </c>
      <c r="Q28" s="1">
        <f>Table134[[#This Row],[Vsen2]]/179.2</f>
        <v>1.2890625</v>
      </c>
      <c r="R28" s="1">
        <f>Table134[[#This Row],[Vsen4]]/207</f>
        <v>1.2415458937198067</v>
      </c>
      <c r="S28" s="1">
        <v>177.5</v>
      </c>
      <c r="T28" s="1">
        <v>3.39</v>
      </c>
      <c r="U28" s="1">
        <f>Table134[[#This Row],[Vr]]^2/Table134[[#This Row],[RL]]</f>
        <v>0.12498084507042254</v>
      </c>
      <c r="V28" s="1">
        <f>Table134[[#This Row],[Vs]]*SQRT(2)/PI()*(Table134[[#This Row],[IT2]]+Table134[[#This Row],[IT4]])-Table134[[#This Row],[IT2]]^2*0.1792-Table134[[#This Row],[IT4]]^2*0.207</f>
        <v>3.2449491730197759</v>
      </c>
      <c r="W28" s="1">
        <f>Table134[[#This Row],[Pr]]/Table134[[#This Row],[Pt]]*100</f>
        <v>3.8515501601559552</v>
      </c>
      <c r="Y28" s="1">
        <v>6.5</v>
      </c>
      <c r="Z28" s="1">
        <v>50</v>
      </c>
      <c r="AA28" s="3">
        <v>242</v>
      </c>
      <c r="AB28" s="3">
        <v>232</v>
      </c>
      <c r="AC28" s="3">
        <v>246</v>
      </c>
      <c r="AD28" s="6">
        <v>4.92</v>
      </c>
      <c r="AE28" s="6">
        <f>Table5[[#This Row],[Vsen1]]/206.5</f>
        <v>1.1719128329297821</v>
      </c>
      <c r="AF28" s="3">
        <f>Table5[[#This Row],[Vsen2]]/179.2</f>
        <v>1.2946428571428572</v>
      </c>
      <c r="AG28" s="3">
        <f>Table5[[#This Row],[Vsen4]]/207</f>
        <v>1.1884057971014492</v>
      </c>
      <c r="AH28" s="6">
        <v>156</v>
      </c>
      <c r="AI28" s="6">
        <v>3.27</v>
      </c>
      <c r="AJ28" s="6">
        <f>Table5[[#This Row],[Vr]]^2/Table5[[#This Row],[RL]]</f>
        <v>0.15516923076923075</v>
      </c>
      <c r="AK28" s="6">
        <f>Table5[[#This Row],[Vs]]*SQRT(2)/PI()*(Table5[[#This Row],[IT2]]+Table5[[#This Row],[IT4]]+Table5[[#This Row],[IT1]])-Table5[[#This Row],[IT2]]^2*0.1792-Table5[[#This Row],[IT4]]^2*0.207-Table5[[#This Row],[IT1]]^2*0.2065</f>
        <v>4.5038582155767743</v>
      </c>
      <c r="AL28" s="6">
        <f>Table5[[#This Row],[Pr]]/Table5[[#This Row],[Pt]]*100</f>
        <v>3.4452512344321082</v>
      </c>
      <c r="AN28" s="1">
        <v>6.5</v>
      </c>
      <c r="AO28" s="1">
        <v>50</v>
      </c>
      <c r="AP28" s="3">
        <v>362</v>
      </c>
      <c r="AQ28" s="3">
        <v>160</v>
      </c>
      <c r="AR28" s="3">
        <v>197</v>
      </c>
      <c r="AS28" s="6">
        <v>1.6</v>
      </c>
      <c r="AT28" s="6">
        <f>Table56[[#This Row],[Vsen1]]/206.5</f>
        <v>1.7530266343825667</v>
      </c>
      <c r="AU28" s="3">
        <f>Table56[[#This Row],[Vsen2]]/179.2</f>
        <v>0.8928571428571429</v>
      </c>
      <c r="AV28" s="3">
        <f>Table56[[#This Row],[Vsen4]]/207</f>
        <v>0.95169082125603865</v>
      </c>
      <c r="AW28" s="6">
        <v>98.9</v>
      </c>
      <c r="AX28" s="6">
        <v>3.27</v>
      </c>
      <c r="AY28" s="6">
        <f>Table56[[#This Row],[Vr]]^2/Table56[[#This Row],[RL]]</f>
        <v>2.5884732052578366E-2</v>
      </c>
      <c r="AZ28" s="6">
        <f>Table56[[#This Row],[Vs]]*SQRT(2)/PI()*(Table56[[#This Row],[IT2]]+Table56[[#This Row],[IT4]]+Table56[[#This Row],[IT1]])-Table56[[#This Row],[IT2]]^2*0.1792-Table56[[#This Row],[IT4]]^2*0.207-Table56[[#This Row],[IT1]]^2*0.2065</f>
        <v>4.3307557279344762</v>
      </c>
      <c r="BA28" s="6">
        <f>Table56[[#This Row],[Pr]]/Table56[[#This Row],[Pt]]*100</f>
        <v>0.59769549886213302</v>
      </c>
    </row>
    <row r="29" spans="1:53" x14ac:dyDescent="0.25">
      <c r="A29" s="1">
        <v>6.5</v>
      </c>
      <c r="B29" s="1">
        <v>60</v>
      </c>
      <c r="C29" s="1">
        <v>309</v>
      </c>
      <c r="D29" s="1">
        <v>0.42299999999999999</v>
      </c>
      <c r="E29" s="1">
        <f>Table1[[#This Row],[Vsen(mV rms)]]/206.5</f>
        <v>1.4963680387409202</v>
      </c>
      <c r="F29" s="1">
        <v>147</v>
      </c>
      <c r="G29" s="1">
        <v>3.49</v>
      </c>
      <c r="H29" s="1">
        <f>Table1[[#This Row],[VR(V rms)]]^2/Table1[[#This Row],[RL(ohm)]]</f>
        <v>1.2172040816326528E-3</v>
      </c>
      <c r="I29" s="1">
        <f>Table1[[#This Row],[It(A rms)]]*Table1[[#This Row],[Vs(V DC)]]/PI()*SQRT(2)-Table1[[#This Row],[It(A rms)]]^2*0.2065</f>
        <v>1.8884942336730874</v>
      </c>
      <c r="J29" s="1">
        <f>Table1[[#This Row],[Pr(w)]]/Table1[[#This Row],[Pt(W)]]*100</f>
        <v>6.4453682723998193E-2</v>
      </c>
      <c r="L29" s="1">
        <v>6.5</v>
      </c>
      <c r="M29" s="1">
        <v>60</v>
      </c>
      <c r="N29" s="1">
        <v>230</v>
      </c>
      <c r="O29" s="1">
        <v>257</v>
      </c>
      <c r="P29" s="1">
        <v>4.72</v>
      </c>
      <c r="Q29" s="1">
        <f>Table134[[#This Row],[Vsen2]]/179.2</f>
        <v>1.283482142857143</v>
      </c>
      <c r="R29" s="1">
        <f>Table134[[#This Row],[Vsen4]]/207</f>
        <v>1.2415458937198067</v>
      </c>
      <c r="S29" s="1">
        <v>177.5</v>
      </c>
      <c r="T29" s="1">
        <v>3.39</v>
      </c>
      <c r="U29" s="1">
        <f>Table134[[#This Row],[Vr]]^2/Table134[[#This Row],[RL]]</f>
        <v>0.12551211267605633</v>
      </c>
      <c r="V29" s="1">
        <f>Table134[[#This Row],[Vs]]*SQRT(2)/PI()*(Table134[[#This Row],[IT2]]+Table134[[#This Row],[IT4]])-Table134[[#This Row],[IT2]]^2*0.1792-Table134[[#This Row],[IT4]]^2*0.207</f>
        <v>3.2390058908998749</v>
      </c>
      <c r="W29" s="1">
        <f>Table134[[#This Row],[Pr]]/Table134[[#This Row],[Pt]]*100</f>
        <v>3.8750195863702492</v>
      </c>
      <c r="Y29" s="1">
        <v>6.5</v>
      </c>
      <c r="Z29" s="1">
        <v>60</v>
      </c>
      <c r="AA29" s="3">
        <v>245</v>
      </c>
      <c r="AB29" s="2">
        <v>234</v>
      </c>
      <c r="AC29" s="2">
        <v>246</v>
      </c>
      <c r="AD29" s="6">
        <v>4.1500000000000004</v>
      </c>
      <c r="AE29" s="6">
        <f>Table5[[#This Row],[Vsen1]]/206.5</f>
        <v>1.1864406779661016</v>
      </c>
      <c r="AF29" s="2">
        <f>Table5[[#This Row],[Vsen2]]/179.2</f>
        <v>1.3058035714285716</v>
      </c>
      <c r="AG29" s="2">
        <f>Table5[[#This Row],[Vsen4]]/207</f>
        <v>1.1884057971014492</v>
      </c>
      <c r="AH29" s="6">
        <v>156</v>
      </c>
      <c r="AI29" s="6">
        <v>3.27</v>
      </c>
      <c r="AJ29" s="6">
        <f>Table5[[#This Row],[Vr]]^2/Table5[[#This Row],[RL]]</f>
        <v>0.11040064102564105</v>
      </c>
      <c r="AK29" s="6">
        <f>Table5[[#This Row],[Vs]]*SQRT(2)/PI()*(Table5[[#This Row],[IT2]]+Table5[[#This Row],[IT4]]+Table5[[#This Row],[IT1]])-Table5[[#This Row],[IT2]]^2*0.1792-Table5[[#This Row],[IT4]]^2*0.207-Table5[[#This Row],[IT1]]^2*0.2065</f>
        <v>4.5293962627592244</v>
      </c>
      <c r="AL29" s="6">
        <f>Table5[[#This Row],[Pr]]/Table5[[#This Row],[Pt]]*100</f>
        <v>2.4374250920229055</v>
      </c>
      <c r="AN29" s="1">
        <v>6.5</v>
      </c>
      <c r="AO29" s="1">
        <v>60</v>
      </c>
      <c r="AP29" s="3">
        <v>359</v>
      </c>
      <c r="AQ29" s="2">
        <v>159</v>
      </c>
      <c r="AR29" s="2">
        <v>194</v>
      </c>
      <c r="AS29" s="6">
        <v>2.25</v>
      </c>
      <c r="AT29" s="6">
        <f>Table56[[#This Row],[Vsen1]]/206.5</f>
        <v>1.7384987893462469</v>
      </c>
      <c r="AU29" s="2">
        <f>Table56[[#This Row],[Vsen2]]/179.2</f>
        <v>0.88727678571428581</v>
      </c>
      <c r="AV29" s="2">
        <f>Table56[[#This Row],[Vsen4]]/207</f>
        <v>0.9371980676328503</v>
      </c>
      <c r="AW29" s="6">
        <v>98.9</v>
      </c>
      <c r="AX29" s="6">
        <v>3.27</v>
      </c>
      <c r="AY29" s="6">
        <f>Table56[[#This Row],[Vr]]^2/Table56[[#This Row],[RL]]</f>
        <v>5.118806875631951E-2</v>
      </c>
      <c r="AZ29" s="6">
        <f>Table56[[#This Row],[Vs]]*SQRT(2)/PI()*(Table56[[#This Row],[IT2]]+Table56[[#This Row],[IT4]]+Table56[[#This Row],[IT1]])-Table56[[#This Row],[IT2]]^2*0.1792-Table56[[#This Row],[IT4]]^2*0.207-Table56[[#This Row],[IT1]]^2*0.2065</f>
        <v>4.2977439035220781</v>
      </c>
      <c r="BA29" s="6">
        <f>Table56[[#This Row],[Pr]]/Table56[[#This Row],[Pt]]*100</f>
        <v>1.1910451135622568</v>
      </c>
    </row>
    <row r="30" spans="1:53" x14ac:dyDescent="0.25">
      <c r="A30" s="1">
        <v>6.5</v>
      </c>
      <c r="B30" s="1">
        <v>70</v>
      </c>
      <c r="C30" s="1">
        <v>306</v>
      </c>
      <c r="D30" s="1">
        <v>1.37</v>
      </c>
      <c r="E30" s="1">
        <f>Table1[[#This Row],[Vsen(mV rms)]]/206.5</f>
        <v>1.4818401937046004</v>
      </c>
      <c r="F30" s="1">
        <v>147</v>
      </c>
      <c r="G30" s="1">
        <v>3.49</v>
      </c>
      <c r="H30" s="1">
        <f>Table1[[#This Row],[VR(V rms)]]^2/Table1[[#This Row],[RL(ohm)]]</f>
        <v>1.2768027210884355E-2</v>
      </c>
      <c r="I30" s="1">
        <f>Table1[[#This Row],[It(A rms)]]*Table1[[#This Row],[Vs(V DC)]]/PI()*SQRT(2)-Table1[[#This Row],[It(A rms)]]^2*0.2065</f>
        <v>1.8746048587816468</v>
      </c>
      <c r="J30" s="1">
        <f>Table1[[#This Row],[Pr(w)]]/Table1[[#This Row],[Pt(W)]]*100</f>
        <v>0.68110498866319058</v>
      </c>
      <c r="L30" s="1">
        <v>6.5</v>
      </c>
      <c r="M30" s="1">
        <v>70</v>
      </c>
      <c r="N30" s="1">
        <v>231</v>
      </c>
      <c r="O30" s="1">
        <v>257</v>
      </c>
      <c r="P30" s="1">
        <v>4.63</v>
      </c>
      <c r="Q30" s="1">
        <f>Table134[[#This Row],[Vsen2]]/179.2</f>
        <v>1.2890625</v>
      </c>
      <c r="R30" s="1">
        <f>Table134[[#This Row],[Vsen4]]/207</f>
        <v>1.2415458937198067</v>
      </c>
      <c r="S30" s="1">
        <v>177.5</v>
      </c>
      <c r="T30" s="1">
        <v>3.39</v>
      </c>
      <c r="U30" s="1">
        <f>Table134[[#This Row],[Vr]]^2/Table134[[#This Row],[RL]]</f>
        <v>0.12077126760563379</v>
      </c>
      <c r="V30" s="1">
        <f>Table134[[#This Row],[Vs]]*SQRT(2)/PI()*(Table134[[#This Row],[IT2]]+Table134[[#This Row],[IT4]])-Table134[[#This Row],[IT2]]^2*0.1792-Table134[[#This Row],[IT4]]^2*0.207</f>
        <v>3.2449491730197759</v>
      </c>
      <c r="W30" s="1">
        <f>Table134[[#This Row],[Pr]]/Table134[[#This Row],[Pt]]*100</f>
        <v>3.7218230907833627</v>
      </c>
      <c r="Y30" s="1">
        <v>6.5</v>
      </c>
      <c r="Z30" s="1">
        <v>70</v>
      </c>
      <c r="AA30" s="3">
        <v>246</v>
      </c>
      <c r="AB30" s="3">
        <v>236</v>
      </c>
      <c r="AC30" s="3">
        <v>246</v>
      </c>
      <c r="AD30" s="6">
        <v>3.09</v>
      </c>
      <c r="AE30" s="6">
        <f>Table5[[#This Row],[Vsen1]]/206.5</f>
        <v>1.1912832929782082</v>
      </c>
      <c r="AF30" s="3">
        <f>Table5[[#This Row],[Vsen2]]/179.2</f>
        <v>1.3169642857142858</v>
      </c>
      <c r="AG30" s="3">
        <f>Table5[[#This Row],[Vsen4]]/207</f>
        <v>1.1884057971014492</v>
      </c>
      <c r="AH30" s="6">
        <v>156</v>
      </c>
      <c r="AI30" s="6">
        <v>3.27</v>
      </c>
      <c r="AJ30" s="6">
        <f>Table5[[#This Row],[Vr]]^2/Table5[[#This Row],[RL]]</f>
        <v>6.120576923076923E-2</v>
      </c>
      <c r="AK30" s="6">
        <f>Table5[[#This Row],[Vs]]*SQRT(2)/PI()*(Table5[[#This Row],[IT2]]+Table5[[#This Row],[IT4]]+Table5[[#This Row],[IT1]])-Table5[[#This Row],[IT2]]^2*0.1792-Table5[[#This Row],[IT4]]^2*0.207-Table5[[#This Row],[IT1]]^2*0.2065</f>
        <v>4.5453301786882454</v>
      </c>
      <c r="AL30" s="6">
        <f>Table5[[#This Row],[Pr]]/Table5[[#This Row],[Pt]]*100</f>
        <v>1.3465637659887855</v>
      </c>
      <c r="AN30" s="1">
        <v>6.5</v>
      </c>
      <c r="AO30" s="1">
        <v>70</v>
      </c>
      <c r="AP30" s="3">
        <v>356</v>
      </c>
      <c r="AQ30" s="3">
        <v>157</v>
      </c>
      <c r="AR30" s="3">
        <v>193</v>
      </c>
      <c r="AS30" s="6">
        <v>2.85</v>
      </c>
      <c r="AT30" s="6">
        <f>Table56[[#This Row],[Vsen1]]/206.5</f>
        <v>1.7239709443099274</v>
      </c>
      <c r="AU30" s="3">
        <f>Table56[[#This Row],[Vsen2]]/179.2</f>
        <v>0.87611607142857151</v>
      </c>
      <c r="AV30" s="3">
        <f>Table56[[#This Row],[Vsen4]]/207</f>
        <v>0.93236714975845414</v>
      </c>
      <c r="AW30" s="6">
        <v>98.9</v>
      </c>
      <c r="AX30" s="6">
        <v>3.27</v>
      </c>
      <c r="AY30" s="6">
        <f>Table56[[#This Row],[Vr]]^2/Table56[[#This Row],[RL]]</f>
        <v>8.2128412537917084E-2</v>
      </c>
      <c r="AZ30" s="6">
        <f>Table56[[#This Row],[Vs]]*SQRT(2)/PI()*(Table56[[#This Row],[IT2]]+Table56[[#This Row],[IT4]]+Table56[[#This Row],[IT1]])-Table56[[#This Row],[IT2]]^2*0.1792-Table56[[#This Row],[IT4]]^2*0.207-Table56[[#This Row],[IT1]]^2*0.2065</f>
        <v>4.2686024689910562</v>
      </c>
      <c r="BA30" s="6">
        <f>Table56[[#This Row],[Pr]]/Table56[[#This Row],[Pt]]*100</f>
        <v>1.9240117376713526</v>
      </c>
    </row>
    <row r="31" spans="1:53" x14ac:dyDescent="0.25">
      <c r="A31" s="1">
        <v>6.5</v>
      </c>
      <c r="B31" s="1">
        <v>80</v>
      </c>
      <c r="C31" s="1">
        <v>302</v>
      </c>
      <c r="D31" s="1">
        <v>2.1800000000000002</v>
      </c>
      <c r="E31" s="1">
        <f>Table1[[#This Row],[Vsen(mV rms)]]/206.5</f>
        <v>1.4624697336561743</v>
      </c>
      <c r="F31" s="1">
        <v>147</v>
      </c>
      <c r="G31" s="1">
        <v>3.49</v>
      </c>
      <c r="H31" s="1">
        <f>Table1[[#This Row],[VR(V rms)]]^2/Table1[[#This Row],[RL(ohm)]]</f>
        <v>3.2329251700680274E-2</v>
      </c>
      <c r="I31" s="1">
        <f>Table1[[#This Row],[It(A rms)]]*Table1[[#This Row],[Vs(V DC)]]/PI()*SQRT(2)-Table1[[#This Row],[It(A rms)]]^2*0.2065</f>
        <v>1.8559500990393865</v>
      </c>
      <c r="J31" s="1">
        <f>Table1[[#This Row],[Pr(w)]]/Table1[[#This Row],[Pt(W)]]*100</f>
        <v>1.7419246194934572</v>
      </c>
      <c r="L31" s="1">
        <v>6.5</v>
      </c>
      <c r="M31" s="1">
        <v>80</v>
      </c>
      <c r="N31" s="1">
        <v>232</v>
      </c>
      <c r="O31" s="1">
        <v>259</v>
      </c>
      <c r="P31" s="1">
        <v>4.43</v>
      </c>
      <c r="Q31" s="1">
        <f>Table134[[#This Row],[Vsen2]]/179.2</f>
        <v>1.2946428571428572</v>
      </c>
      <c r="R31" s="1">
        <f>Table134[[#This Row],[Vsen4]]/207</f>
        <v>1.251207729468599</v>
      </c>
      <c r="S31" s="1">
        <v>177.5</v>
      </c>
      <c r="T31" s="1">
        <v>3.39</v>
      </c>
      <c r="U31" s="1">
        <f>Table134[[#This Row],[Vr]]^2/Table134[[#This Row],[RL]]</f>
        <v>0.11056281690140843</v>
      </c>
      <c r="V31" s="1">
        <f>Table134[[#This Row],[Vs]]*SQRT(2)/PI()*(Table134[[#This Row],[IT2]]+Table134[[#This Row],[IT4]])-Table134[[#This Row],[IT2]]^2*0.1792-Table134[[#This Row],[IT4]]^2*0.207</f>
        <v>3.2606400978639054</v>
      </c>
      <c r="W31" s="1">
        <f>Table134[[#This Row],[Pr]]/Table134[[#This Row],[Pt]]*100</f>
        <v>3.390831664428092</v>
      </c>
      <c r="Y31" s="1">
        <v>6.5</v>
      </c>
      <c r="Z31" s="1">
        <v>80</v>
      </c>
      <c r="AA31" s="3">
        <v>247</v>
      </c>
      <c r="AB31" s="2">
        <v>238</v>
      </c>
      <c r="AC31" s="2">
        <v>249</v>
      </c>
      <c r="AD31" s="6">
        <v>2</v>
      </c>
      <c r="AE31" s="6">
        <f>Table5[[#This Row],[Vsen1]]/206.5</f>
        <v>1.1961259079903148</v>
      </c>
      <c r="AF31" s="2">
        <f>Table5[[#This Row],[Vsen2]]/179.2</f>
        <v>1.328125</v>
      </c>
      <c r="AG31" s="2">
        <f>Table5[[#This Row],[Vsen4]]/207</f>
        <v>1.2028985507246377</v>
      </c>
      <c r="AH31" s="6">
        <v>156</v>
      </c>
      <c r="AI31" s="6">
        <v>3.27</v>
      </c>
      <c r="AJ31" s="6">
        <f>Table5[[#This Row],[Vr]]^2/Table5[[#This Row],[RL]]</f>
        <v>2.564102564102564E-2</v>
      </c>
      <c r="AK31" s="6">
        <f>Table5[[#This Row],[Vs]]*SQRT(2)/PI()*(Table5[[#This Row],[IT2]]+Table5[[#This Row],[IT4]]+Table5[[#This Row],[IT1]])-Table5[[#This Row],[IT2]]^2*0.1792-Table5[[#This Row],[IT4]]^2*0.207-Table5[[#This Row],[IT1]]^2*0.2065</f>
        <v>4.5753694357607761</v>
      </c>
      <c r="AL31" s="6">
        <f>Table5[[#This Row],[Pr]]/Table5[[#This Row],[Pt]]*100</f>
        <v>0.56041432284390258</v>
      </c>
      <c r="AN31" s="1">
        <v>6.5</v>
      </c>
      <c r="AO31" s="1">
        <v>80</v>
      </c>
      <c r="AP31" s="3">
        <v>351</v>
      </c>
      <c r="AQ31" s="2">
        <v>155</v>
      </c>
      <c r="AR31" s="2">
        <v>190</v>
      </c>
      <c r="AS31" s="6">
        <v>3.95</v>
      </c>
      <c r="AT31" s="6">
        <f>Table56[[#This Row],[Vsen1]]/206.5</f>
        <v>1.6997578692493946</v>
      </c>
      <c r="AU31" s="2">
        <f>Table56[[#This Row],[Vsen2]]/179.2</f>
        <v>0.86495535714285721</v>
      </c>
      <c r="AV31" s="2">
        <f>Table56[[#This Row],[Vsen4]]/207</f>
        <v>0.91787439613526567</v>
      </c>
      <c r="AW31" s="6">
        <v>98.9</v>
      </c>
      <c r="AX31" s="6">
        <v>3.27</v>
      </c>
      <c r="AY31" s="6">
        <f>Table56[[#This Row],[Vr]]^2/Table56[[#This Row],[RL]]</f>
        <v>0.1577603640040445</v>
      </c>
      <c r="AZ31" s="6">
        <f>Table56[[#This Row],[Vs]]*SQRT(2)/PI()*(Table56[[#This Row],[IT2]]+Table56[[#This Row],[IT4]]+Table56[[#This Row],[IT1]])-Table56[[#This Row],[IT2]]^2*0.1792-Table56[[#This Row],[IT4]]^2*0.207-Table56[[#This Row],[IT1]]^2*0.2065</f>
        <v>4.2213495727492036</v>
      </c>
      <c r="BA31" s="6">
        <f>Table56[[#This Row],[Pr]]/Table56[[#This Row],[Pt]]*100</f>
        <v>3.7372020792227638</v>
      </c>
    </row>
    <row r="32" spans="1:53" x14ac:dyDescent="0.25">
      <c r="A32" s="1">
        <v>6.5</v>
      </c>
      <c r="B32" s="1">
        <v>90</v>
      </c>
      <c r="C32" s="1">
        <v>295</v>
      </c>
      <c r="D32" s="1">
        <v>3.04</v>
      </c>
      <c r="E32" s="1">
        <f>Table1[[#This Row],[Vsen(mV rms)]]/206.5</f>
        <v>1.4285714285714286</v>
      </c>
      <c r="F32" s="1">
        <v>147</v>
      </c>
      <c r="G32" s="1">
        <v>3.49</v>
      </c>
      <c r="H32" s="1">
        <f>Table1[[#This Row],[VR(V rms)]]^2/Table1[[#This Row],[RL(ohm)]]</f>
        <v>6.2868027210884359E-2</v>
      </c>
      <c r="I32" s="1">
        <f>Table1[[#This Row],[It(A rms)]]*Table1[[#This Row],[Vs(V DC)]]/PI()*SQRT(2)-Table1[[#This Row],[It(A rms)]]^2*0.2065</f>
        <v>1.8229313881345004</v>
      </c>
      <c r="J32" s="1">
        <f>Table1[[#This Row],[Pr(w)]]/Table1[[#This Row],[Pt(W)]]*100</f>
        <v>3.4487324986608767</v>
      </c>
      <c r="L32" s="1">
        <v>6.5</v>
      </c>
      <c r="M32" s="1">
        <v>90</v>
      </c>
      <c r="N32" s="1">
        <v>233</v>
      </c>
      <c r="O32" s="1">
        <v>260</v>
      </c>
      <c r="P32" s="1">
        <v>3.97</v>
      </c>
      <c r="Q32" s="1">
        <f>Table134[[#This Row],[Vsen2]]/179.2</f>
        <v>1.3002232142857144</v>
      </c>
      <c r="R32" s="1">
        <f>Table134[[#This Row],[Vsen4]]/207</f>
        <v>1.2560386473429952</v>
      </c>
      <c r="S32" s="1">
        <v>177.5</v>
      </c>
      <c r="T32" s="1">
        <v>3.39</v>
      </c>
      <c r="U32" s="1">
        <f>Table134[[#This Row],[Vr]]^2/Table134[[#This Row],[RL]]</f>
        <v>8.8793802816901413E-2</v>
      </c>
      <c r="V32" s="1">
        <f>Table134[[#This Row],[Vs]]*SQRT(2)/PI()*(Table134[[#This Row],[IT2]]+Table134[[#This Row],[IT4]])-Table134[[#This Row],[IT2]]^2*0.1792-Table134[[#This Row],[IT4]]^2*0.207</f>
        <v>3.2714259675208708</v>
      </c>
      <c r="W32" s="1">
        <f>Table134[[#This Row],[Pr]]/Table134[[#This Row],[Pt]]*100</f>
        <v>2.7142232072025312</v>
      </c>
      <c r="Y32" s="1">
        <v>6.5</v>
      </c>
      <c r="Z32" s="1">
        <v>90</v>
      </c>
      <c r="AA32" s="3">
        <v>246</v>
      </c>
      <c r="AB32" s="5">
        <v>230</v>
      </c>
      <c r="AC32" s="5">
        <v>250</v>
      </c>
      <c r="AD32" s="6">
        <v>0.77800000000000002</v>
      </c>
      <c r="AE32" s="6">
        <f>Table5[[#This Row],[Vsen1]]/206.5</f>
        <v>1.1912832929782082</v>
      </c>
      <c r="AF32" s="5">
        <f>Table5[[#This Row],[Vsen2]]/179.2</f>
        <v>1.283482142857143</v>
      </c>
      <c r="AG32" s="5">
        <f>Table5[[#This Row],[Vsen4]]/207</f>
        <v>1.2077294685990339</v>
      </c>
      <c r="AH32" s="6">
        <v>156</v>
      </c>
      <c r="AI32" s="6">
        <v>3.27</v>
      </c>
      <c r="AJ32" s="6">
        <f>Table5[[#This Row],[Vr]]^2/Table5[[#This Row],[RL]]</f>
        <v>3.8800256410256415E-3</v>
      </c>
      <c r="AK32" s="6">
        <f>Table5[[#This Row],[Vs]]*SQRT(2)/PI()*(Table5[[#This Row],[IT2]]+Table5[[#This Row],[IT4]]+Table5[[#This Row],[IT1]])-Table5[[#This Row],[IT2]]^2*0.1792-Table5[[#This Row],[IT4]]^2*0.207-Table5[[#This Row],[IT1]]^2*0.2065</f>
        <v>4.5305068031567162</v>
      </c>
      <c r="AL32" s="6">
        <f>Table5[[#This Row],[Pr]]/Table5[[#This Row],[Pt]]*100</f>
        <v>8.5642198756266302E-2</v>
      </c>
      <c r="AN32" s="1">
        <v>6.5</v>
      </c>
      <c r="AO32" s="1">
        <v>90</v>
      </c>
      <c r="AP32" s="3">
        <v>347</v>
      </c>
      <c r="AQ32" s="5">
        <v>154</v>
      </c>
      <c r="AR32" s="5">
        <v>189</v>
      </c>
      <c r="AS32" s="6">
        <v>4.1399999999999997</v>
      </c>
      <c r="AT32" s="6">
        <f>Table56[[#This Row],[Vsen1]]/206.5</f>
        <v>1.6803874092009685</v>
      </c>
      <c r="AU32" s="5">
        <f>Table56[[#This Row],[Vsen2]]/179.2</f>
        <v>0.859375</v>
      </c>
      <c r="AV32" s="5">
        <f>Table56[[#This Row],[Vsen4]]/207</f>
        <v>0.91304347826086951</v>
      </c>
      <c r="AW32" s="6">
        <v>98.9</v>
      </c>
      <c r="AX32" s="6">
        <v>3.27</v>
      </c>
      <c r="AY32" s="6">
        <f>Table56[[#This Row],[Vr]]^2/Table56[[#This Row],[RL]]</f>
        <v>0.17330232558139533</v>
      </c>
      <c r="AZ32" s="6">
        <f>Table56[[#This Row],[Vs]]*SQRT(2)/PI()*(Table56[[#This Row],[IT2]]+Table56[[#This Row],[IT4]]+Table56[[#This Row],[IT1]])-Table56[[#This Row],[IT2]]^2*0.1792-Table56[[#This Row],[IT4]]^2*0.207-Table56[[#This Row],[IT1]]^2*0.2065</f>
        <v>4.1945861765194765</v>
      </c>
      <c r="BA32" s="6">
        <f>Table56[[#This Row],[Pr]]/Table56[[#This Row],[Pt]]*100</f>
        <v>4.1315714658935825</v>
      </c>
    </row>
    <row r="33" spans="1:53" x14ac:dyDescent="0.25">
      <c r="A33" s="1">
        <v>13</v>
      </c>
      <c r="B33" s="1">
        <v>0</v>
      </c>
      <c r="C33" s="1">
        <v>276</v>
      </c>
      <c r="D33" s="1">
        <v>4.26</v>
      </c>
      <c r="E33" s="1">
        <f>Table1[[#This Row],[Vsen(mV rms)]]/206.5</f>
        <v>1.3365617433414043</v>
      </c>
      <c r="F33" s="1">
        <v>137</v>
      </c>
      <c r="G33" s="1">
        <v>3.48</v>
      </c>
      <c r="H33" s="1">
        <f>Table1[[#This Row],[VR(V rms)]]^2/Table1[[#This Row],[RL(ohm)]]</f>
        <v>0.1324642335766423</v>
      </c>
      <c r="I33" s="1">
        <f>Table1[[#This Row],[It(A rms)]]*Table1[[#This Row],[Vs(V DC)]]/PI()*SQRT(2)-Table1[[#This Row],[It(A rms)]]^2*0.2065</f>
        <v>1.7249002792798485</v>
      </c>
      <c r="J33" s="1">
        <f>Table1[[#This Row],[Pr(w)]]/Table1[[#This Row],[Pt(W)]]*100</f>
        <v>7.6795299512587807</v>
      </c>
      <c r="L33" s="1">
        <v>13</v>
      </c>
      <c r="M33" s="1">
        <v>0</v>
      </c>
      <c r="N33" s="1">
        <v>253</v>
      </c>
      <c r="O33" s="1">
        <v>258</v>
      </c>
      <c r="P33" s="1">
        <v>2.64</v>
      </c>
      <c r="Q33" s="1">
        <f>Table134[[#This Row],[Vsen2]]/179.2</f>
        <v>1.4118303571428572</v>
      </c>
      <c r="R33" s="1">
        <f>Table134[[#This Row],[Vsen4]]/207</f>
        <v>1.2463768115942029</v>
      </c>
      <c r="S33" s="1">
        <v>177.5</v>
      </c>
      <c r="T33" s="1">
        <v>3.39</v>
      </c>
      <c r="U33" s="1">
        <f>Table134[[#This Row],[Vr]]^2/Table134[[#This Row],[RL]]</f>
        <v>3.9265352112676059E-2</v>
      </c>
      <c r="V33" s="1">
        <f>Table134[[#This Row],[Vs]]*SQRT(2)/PI()*(Table134[[#This Row],[IT2]]+Table134[[#This Row],[IT4]])-Table134[[#This Row],[IT2]]^2*0.1792-Table134[[#This Row],[IT4]]^2*0.207</f>
        <v>3.3777619515804482</v>
      </c>
      <c r="W33" s="1">
        <f>Table134[[#This Row],[Pr]]/Table134[[#This Row],[Pt]]*100</f>
        <v>1.1624665288891622</v>
      </c>
      <c r="Y33" s="1">
        <v>13</v>
      </c>
      <c r="Z33" s="1">
        <v>0</v>
      </c>
      <c r="AA33" s="3">
        <v>227</v>
      </c>
      <c r="AB33" s="2">
        <v>251</v>
      </c>
      <c r="AC33" s="2">
        <v>238</v>
      </c>
      <c r="AD33" s="6">
        <v>6.22</v>
      </c>
      <c r="AE33" s="6">
        <f>Table5[[#This Row],[Vsen1]]/206.5</f>
        <v>1.0992736077481839</v>
      </c>
      <c r="AF33" s="2">
        <f>Table5[[#This Row],[Vsen2]]/179.2</f>
        <v>1.400669642857143</v>
      </c>
      <c r="AG33" s="2">
        <f>Table5[[#This Row],[Vsen4]]/207</f>
        <v>1.1497584541062802</v>
      </c>
      <c r="AH33" s="6">
        <v>156</v>
      </c>
      <c r="AI33" s="6">
        <v>3.27</v>
      </c>
      <c r="AJ33" s="6">
        <f>Table5[[#This Row],[Vr]]^2/Table5[[#This Row],[RL]]</f>
        <v>0.24800256410256408</v>
      </c>
      <c r="AK33" s="6">
        <f>Table5[[#This Row],[Vs]]*SQRT(2)/PI()*(Table5[[#This Row],[IT2]]+Table5[[#This Row],[IT4]]+Table5[[#This Row],[IT1]])-Table5[[#This Row],[IT2]]^2*0.1792-Table5[[#This Row],[IT4]]^2*0.207-Table5[[#This Row],[IT1]]^2*0.2065</f>
        <v>4.4976778985649872</v>
      </c>
      <c r="AL33" s="6">
        <f>Table5[[#This Row],[Pr]]/Table5[[#This Row],[Pt]]*100</f>
        <v>5.5140134463984376</v>
      </c>
      <c r="AN33" s="1">
        <v>13</v>
      </c>
      <c r="AO33" s="1">
        <v>0</v>
      </c>
      <c r="AP33" s="3">
        <v>342</v>
      </c>
      <c r="AQ33" s="2">
        <v>150</v>
      </c>
      <c r="AR33" s="2">
        <v>218</v>
      </c>
      <c r="AS33" s="6">
        <v>3.26</v>
      </c>
      <c r="AT33" s="6">
        <f>Table56[[#This Row],[Vsen1]]/206.5</f>
        <v>1.6561743341404358</v>
      </c>
      <c r="AU33" s="2">
        <f>Table56[[#This Row],[Vsen2]]/179.2</f>
        <v>0.83705357142857151</v>
      </c>
      <c r="AV33" s="2">
        <f>Table56[[#This Row],[Vsen4]]/207</f>
        <v>1.0531400966183575</v>
      </c>
      <c r="AW33" s="6">
        <v>118.9</v>
      </c>
      <c r="AX33" s="6">
        <v>3.27</v>
      </c>
      <c r="AY33" s="6">
        <f>Table56[[#This Row],[Vr]]^2/Table56[[#This Row],[RL]]</f>
        <v>8.9382674516400321E-2</v>
      </c>
      <c r="AZ33" s="6">
        <f>Table56[[#This Row],[Vs]]*SQRT(2)/PI()*(Table56[[#This Row],[IT2]]+Table56[[#This Row],[IT4]]+Table56[[#This Row],[IT1]])-Table56[[#This Row],[IT2]]^2*0.1792-Table56[[#This Row],[IT4]]^2*0.207-Table56[[#This Row],[IT1]]^2*0.2065</f>
        <v>4.2987604158350425</v>
      </c>
      <c r="BA33" s="6">
        <f>Table56[[#This Row],[Pr]]/Table56[[#This Row],[Pt]]*100</f>
        <v>2.0792662505020663</v>
      </c>
    </row>
    <row r="34" spans="1:53" x14ac:dyDescent="0.25">
      <c r="A34" s="1">
        <v>13</v>
      </c>
      <c r="B34" s="1">
        <v>10</v>
      </c>
      <c r="C34" s="1">
        <v>279</v>
      </c>
      <c r="D34" s="1">
        <v>4.07</v>
      </c>
      <c r="E34" s="1">
        <f>Table1[[#This Row],[Vsen(mV rms)]]/206.5</f>
        <v>1.3510895883777239</v>
      </c>
      <c r="F34" s="1">
        <v>137</v>
      </c>
      <c r="G34" s="1">
        <v>3.48</v>
      </c>
      <c r="H34" s="1">
        <f>Table1[[#This Row],[VR(V rms)]]^2/Table1[[#This Row],[RL(ohm)]]</f>
        <v>0.1209116788321168</v>
      </c>
      <c r="I34" s="1">
        <f>Table1[[#This Row],[It(A rms)]]*Table1[[#This Row],[Vs(V DC)]]/PI()*SQRT(2)-Table1[[#This Row],[It(A rms)]]^2*0.2065</f>
        <v>1.7395959265938439</v>
      </c>
      <c r="J34" s="1">
        <f>Table1[[#This Row],[Pr(w)]]/Table1[[#This Row],[Pt(W)]]*100</f>
        <v>6.950561160996954</v>
      </c>
      <c r="L34" s="1">
        <v>13</v>
      </c>
      <c r="M34" s="1">
        <v>10</v>
      </c>
      <c r="N34" s="1">
        <v>252</v>
      </c>
      <c r="O34" s="1">
        <v>257</v>
      </c>
      <c r="P34" s="1">
        <v>2.94</v>
      </c>
      <c r="Q34" s="1">
        <f>Table134[[#This Row],[Vsen2]]/179.2</f>
        <v>1.40625</v>
      </c>
      <c r="R34" s="1">
        <f>Table134[[#This Row],[Vsen4]]/207</f>
        <v>1.2415458937198067</v>
      </c>
      <c r="S34" s="1">
        <v>177.5</v>
      </c>
      <c r="T34" s="1">
        <v>3.39</v>
      </c>
      <c r="U34" s="1">
        <f>Table134[[#This Row],[Vr]]^2/Table134[[#This Row],[RL]]</f>
        <v>4.8696338028169008E-2</v>
      </c>
      <c r="V34" s="1">
        <f>Table134[[#This Row],[Vs]]*SQRT(2)/PI()*(Table134[[#This Row],[IT2]]+Table134[[#This Row],[IT4]])-Table134[[#This Row],[IT2]]^2*0.1792-Table134[[#This Row],[IT4]]^2*0.207</f>
        <v>3.3671799725377012</v>
      </c>
      <c r="W34" s="1">
        <f>Table134[[#This Row],[Pr]]/Table134[[#This Row],[Pt]]*100</f>
        <v>1.4462053832979005</v>
      </c>
      <c r="Y34" s="1">
        <v>13</v>
      </c>
      <c r="Z34" s="1">
        <v>10</v>
      </c>
      <c r="AA34" s="3">
        <v>227</v>
      </c>
      <c r="AB34" s="3">
        <v>250</v>
      </c>
      <c r="AC34" s="3">
        <v>235</v>
      </c>
      <c r="AD34" s="6">
        <v>6.49</v>
      </c>
      <c r="AE34" s="6">
        <f>Table5[[#This Row],[Vsen1]]/206.5</f>
        <v>1.0992736077481839</v>
      </c>
      <c r="AF34" s="3">
        <f>Table5[[#This Row],[Vsen2]]/179.2</f>
        <v>1.3950892857142858</v>
      </c>
      <c r="AG34" s="3">
        <f>Table5[[#This Row],[Vsen4]]/207</f>
        <v>1.1352657004830917</v>
      </c>
      <c r="AH34" s="6">
        <v>156</v>
      </c>
      <c r="AI34" s="6">
        <v>3.27</v>
      </c>
      <c r="AJ34" s="6">
        <f>Table5[[#This Row],[Vr]]^2/Table5[[#This Row],[RL]]</f>
        <v>0.27000064102564103</v>
      </c>
      <c r="AK34" s="6">
        <f>Table5[[#This Row],[Vs]]*SQRT(2)/PI()*(Table5[[#This Row],[IT2]]+Table5[[#This Row],[IT4]]+Table5[[#This Row],[IT1]])-Table5[[#This Row],[IT2]]^2*0.1792-Table5[[#This Row],[IT4]]^2*0.207-Table5[[#This Row],[IT1]]^2*0.2065</f>
        <v>4.4777807661155524</v>
      </c>
      <c r="AL34" s="6">
        <f>Table5[[#This Row],[Pr]]/Table5[[#This Row],[Pt]]*100</f>
        <v>6.0297869665438073</v>
      </c>
      <c r="AN34" s="1">
        <v>13</v>
      </c>
      <c r="AO34" s="1">
        <v>10</v>
      </c>
      <c r="AP34" s="3">
        <v>345</v>
      </c>
      <c r="AQ34" s="3">
        <v>151</v>
      </c>
      <c r="AR34" s="3">
        <v>218</v>
      </c>
      <c r="AS34" s="6">
        <v>2.85</v>
      </c>
      <c r="AT34" s="6">
        <f>Table56[[#This Row],[Vsen1]]/206.5</f>
        <v>1.6707021791767553</v>
      </c>
      <c r="AU34" s="3">
        <f>Table56[[#This Row],[Vsen2]]/179.2</f>
        <v>0.8426339285714286</v>
      </c>
      <c r="AV34" s="3">
        <f>Table56[[#This Row],[Vsen4]]/207</f>
        <v>1.0531400966183575</v>
      </c>
      <c r="AW34" s="6">
        <v>118.9</v>
      </c>
      <c r="AX34" s="6">
        <v>3.27</v>
      </c>
      <c r="AY34" s="6">
        <f>Table56[[#This Row],[Vr]]^2/Table56[[#This Row],[RL]]</f>
        <v>6.8313708999158965E-2</v>
      </c>
      <c r="AZ34" s="6">
        <f>Table56[[#This Row],[Vs]]*SQRT(2)/PI()*(Table56[[#This Row],[IT2]]+Table56[[#This Row],[IT4]]+Table56[[#This Row],[IT1]])-Table56[[#This Row],[IT2]]^2*0.1792-Table56[[#This Row],[IT4]]^2*0.207-Table56[[#This Row],[IT1]]^2*0.2065</f>
        <v>4.3166997177997564</v>
      </c>
      <c r="BA34" s="6">
        <f>Table56[[#This Row],[Pr]]/Table56[[#This Row],[Pt]]*100</f>
        <v>1.5825448482661382</v>
      </c>
    </row>
    <row r="35" spans="1:53" x14ac:dyDescent="0.25">
      <c r="A35" s="1">
        <v>13</v>
      </c>
      <c r="B35" s="1">
        <v>20</v>
      </c>
      <c r="C35" s="1">
        <v>285</v>
      </c>
      <c r="D35" s="1">
        <v>3.72</v>
      </c>
      <c r="E35" s="1">
        <f>Table1[[#This Row],[Vsen(mV rms)]]/206.5</f>
        <v>1.3801452784503632</v>
      </c>
      <c r="F35" s="1">
        <v>137</v>
      </c>
      <c r="G35" s="1">
        <v>3.48</v>
      </c>
      <c r="H35" s="1">
        <f>Table1[[#This Row],[VR(V rms)]]^2/Table1[[#This Row],[RL(ohm)]]</f>
        <v>0.10101021897810221</v>
      </c>
      <c r="I35" s="1">
        <f>Table1[[#This Row],[It(A rms)]]*Table1[[#This Row],[Vs(V DC)]]/PI()*SQRT(2)-Table1[[#This Row],[It(A rms)]]^2*0.2065</f>
        <v>1.7687257200111812</v>
      </c>
      <c r="J35" s="1">
        <f>Table1[[#This Row],[Pr(w)]]/Table1[[#This Row],[Pt(W)]]*100</f>
        <v>5.7109034959622607</v>
      </c>
      <c r="L35" s="1">
        <v>13</v>
      </c>
      <c r="M35" s="1">
        <v>20</v>
      </c>
      <c r="N35" s="1">
        <v>251</v>
      </c>
      <c r="O35" s="1">
        <v>255</v>
      </c>
      <c r="P35" s="1">
        <v>3.42</v>
      </c>
      <c r="Q35" s="1">
        <f>Table134[[#This Row],[Vsen2]]/179.2</f>
        <v>1.400669642857143</v>
      </c>
      <c r="R35" s="1">
        <f>Table134[[#This Row],[Vsen4]]/207</f>
        <v>1.2318840579710144</v>
      </c>
      <c r="S35" s="1">
        <v>177.5</v>
      </c>
      <c r="T35" s="1">
        <v>3.39</v>
      </c>
      <c r="U35" s="1">
        <f>Table134[[#This Row],[Vr]]^2/Table134[[#This Row],[RL]]</f>
        <v>6.5895211267605627E-2</v>
      </c>
      <c r="V35" s="1">
        <f>Table134[[#This Row],[Vs]]*SQRT(2)/PI()*(Table134[[#This Row],[IT2]]+Table134[[#This Row],[IT4]])-Table134[[#This Row],[IT2]]^2*0.1792-Table134[[#This Row],[IT4]]^2*0.207</f>
        <v>3.3516736146362898</v>
      </c>
      <c r="W35" s="1">
        <f>Table134[[#This Row],[Pr]]/Table134[[#This Row],[Pt]]*100</f>
        <v>1.9660390253946705</v>
      </c>
      <c r="Y35" s="1">
        <v>13</v>
      </c>
      <c r="Z35" s="1">
        <v>20</v>
      </c>
      <c r="AA35" s="3">
        <v>228</v>
      </c>
      <c r="AB35" s="2">
        <v>250</v>
      </c>
      <c r="AC35" s="2">
        <v>235</v>
      </c>
      <c r="AD35" s="6">
        <v>6.51</v>
      </c>
      <c r="AE35" s="6">
        <f>Table5[[#This Row],[Vsen1]]/206.5</f>
        <v>1.1041162227602905</v>
      </c>
      <c r="AF35" s="2">
        <f>Table5[[#This Row],[Vsen2]]/179.2</f>
        <v>1.3950892857142858</v>
      </c>
      <c r="AG35" s="2">
        <f>Table5[[#This Row],[Vsen4]]/207</f>
        <v>1.1352657004830917</v>
      </c>
      <c r="AH35" s="6">
        <v>156</v>
      </c>
      <c r="AI35" s="6">
        <v>3.27</v>
      </c>
      <c r="AJ35" s="6">
        <f>Table5[[#This Row],[Vr]]^2/Table5[[#This Row],[RL]]</f>
        <v>0.27166730769230768</v>
      </c>
      <c r="AK35" s="6">
        <f>Table5[[#This Row],[Vs]]*SQRT(2)/PI()*(Table5[[#This Row],[IT2]]+Table5[[#This Row],[IT4]]+Table5[[#This Row],[IT1]])-Table5[[#This Row],[IT2]]^2*0.1792-Table5[[#This Row],[IT4]]^2*0.207-Table5[[#This Row],[IT1]]^2*0.2065</f>
        <v>4.4827057887640596</v>
      </c>
      <c r="AL35" s="6">
        <f>Table5[[#This Row],[Pr]]/Table5[[#This Row],[Pt]]*100</f>
        <v>6.0603421347268451</v>
      </c>
      <c r="AN35" s="1">
        <v>13</v>
      </c>
      <c r="AO35" s="1">
        <v>20</v>
      </c>
      <c r="AP35" s="3">
        <v>349</v>
      </c>
      <c r="AQ35" s="2">
        <v>152</v>
      </c>
      <c r="AR35" s="2">
        <v>210</v>
      </c>
      <c r="AS35" s="6">
        <v>2.27</v>
      </c>
      <c r="AT35" s="6">
        <f>Table56[[#This Row],[Vsen1]]/206.5</f>
        <v>1.6900726392251817</v>
      </c>
      <c r="AU35" s="2">
        <f>Table56[[#This Row],[Vsen2]]/179.2</f>
        <v>0.84821428571428581</v>
      </c>
      <c r="AV35" s="2">
        <f>Table56[[#This Row],[Vsen4]]/207</f>
        <v>1.0144927536231885</v>
      </c>
      <c r="AW35" s="6">
        <v>118.9</v>
      </c>
      <c r="AX35" s="6">
        <v>3.27</v>
      </c>
      <c r="AY35" s="6">
        <f>Table56[[#This Row],[Vr]]^2/Table56[[#This Row],[RL]]</f>
        <v>4.3338099243061395E-2</v>
      </c>
      <c r="AZ35" s="6">
        <f>Table56[[#This Row],[Vs]]*SQRT(2)/PI()*(Table56[[#This Row],[IT2]]+Table56[[#This Row],[IT4]]+Table56[[#This Row],[IT1]])-Table56[[#This Row],[IT2]]^2*0.1792-Table56[[#This Row],[IT4]]^2*0.207-Table56[[#This Row],[IT1]]^2*0.2065</f>
        <v>4.2979453118663908</v>
      </c>
      <c r="BA35" s="6">
        <f>Table56[[#This Row],[Pr]]/Table56[[#This Row],[Pt]]*100</f>
        <v>1.0083445948790295</v>
      </c>
    </row>
    <row r="36" spans="1:53" x14ac:dyDescent="0.25">
      <c r="A36" s="1">
        <v>13</v>
      </c>
      <c r="B36" s="1">
        <v>30</v>
      </c>
      <c r="C36" s="1">
        <v>290</v>
      </c>
      <c r="D36" s="1">
        <v>3.26</v>
      </c>
      <c r="E36" s="1">
        <f>Table1[[#This Row],[Vsen(mV rms)]]/206.5</f>
        <v>1.4043583535108959</v>
      </c>
      <c r="F36" s="1">
        <v>137</v>
      </c>
      <c r="G36" s="1">
        <v>3.48</v>
      </c>
      <c r="H36" s="1">
        <f>Table1[[#This Row],[VR(V rms)]]^2/Table1[[#This Row],[RL(ohm)]]</f>
        <v>7.7573722627737221E-2</v>
      </c>
      <c r="I36" s="1">
        <f>Table1[[#This Row],[It(A rms)]]*Table1[[#This Row],[Vs(V DC)]]/PI()*SQRT(2)-Table1[[#This Row],[It(A rms)]]^2*0.2065</f>
        <v>1.7927342040332965</v>
      </c>
      <c r="J36" s="1">
        <f>Table1[[#This Row],[Pr(w)]]/Table1[[#This Row],[Pt(W)]]*100</f>
        <v>4.327117899196196</v>
      </c>
      <c r="L36" s="1">
        <v>13</v>
      </c>
      <c r="M36" s="1">
        <v>30</v>
      </c>
      <c r="N36" s="1">
        <v>250</v>
      </c>
      <c r="O36" s="1">
        <v>254</v>
      </c>
      <c r="P36" s="1">
        <v>3.62</v>
      </c>
      <c r="Q36" s="1">
        <f>Table134[[#This Row],[Vsen2]]/179.2</f>
        <v>1.3950892857142858</v>
      </c>
      <c r="R36" s="1">
        <f>Table134[[#This Row],[Vsen4]]/207</f>
        <v>1.2270531400966183</v>
      </c>
      <c r="S36" s="1">
        <v>177.5</v>
      </c>
      <c r="T36" s="1">
        <v>3.39</v>
      </c>
      <c r="U36" s="1">
        <f>Table134[[#This Row],[Vr]]^2/Table134[[#This Row],[RL]]</f>
        <v>7.382760563380282E-2</v>
      </c>
      <c r="V36" s="1">
        <f>Table134[[#This Row],[Vs]]*SQRT(2)/PI()*(Table134[[#This Row],[IT2]]+Table134[[#This Row],[IT4]])-Table134[[#This Row],[IT2]]^2*0.1792-Table134[[#This Row],[IT4]]^2*0.207</f>
        <v>3.3410403286577242</v>
      </c>
      <c r="W36" s="1">
        <f>Table134[[#This Row],[Pr]]/Table134[[#This Row],[Pt]]*100</f>
        <v>2.209719080627301</v>
      </c>
      <c r="Y36" s="1">
        <v>13</v>
      </c>
      <c r="Z36" s="1">
        <v>30</v>
      </c>
      <c r="AA36" s="3">
        <v>230</v>
      </c>
      <c r="AB36" s="3">
        <v>250</v>
      </c>
      <c r="AC36" s="3">
        <v>234</v>
      </c>
      <c r="AD36" s="6">
        <v>6.38</v>
      </c>
      <c r="AE36" s="6">
        <f>Table5[[#This Row],[Vsen1]]/206.5</f>
        <v>1.1138014527845037</v>
      </c>
      <c r="AF36" s="3">
        <f>Table5[[#This Row],[Vsen2]]/179.2</f>
        <v>1.3950892857142858</v>
      </c>
      <c r="AG36" s="3">
        <f>Table5[[#This Row],[Vsen4]]/207</f>
        <v>1.1304347826086956</v>
      </c>
      <c r="AH36" s="6">
        <v>156</v>
      </c>
      <c r="AI36" s="6">
        <v>3.27</v>
      </c>
      <c r="AJ36" s="6">
        <f>Table5[[#This Row],[Vr]]^2/Table5[[#This Row],[RL]]</f>
        <v>0.26092564102564103</v>
      </c>
      <c r="AK36" s="6">
        <f>Table5[[#This Row],[Vs]]*SQRT(2)/PI()*(Table5[[#This Row],[IT2]]+Table5[[#This Row],[IT4]]+Table5[[#This Row],[IT1]])-Table5[[#This Row],[IT2]]^2*0.1792-Table5[[#This Row],[IT4]]^2*0.207-Table5[[#This Row],[IT1]]^2*0.2065</f>
        <v>4.4876812847627097</v>
      </c>
      <c r="AL36" s="6">
        <f>Table5[[#This Row],[Pr]]/Table5[[#This Row],[Pt]]*100</f>
        <v>5.8142640813548265</v>
      </c>
      <c r="AN36" s="1">
        <v>13</v>
      </c>
      <c r="AO36" s="1">
        <v>30</v>
      </c>
      <c r="AP36" s="3">
        <v>352</v>
      </c>
      <c r="AQ36" s="3">
        <v>152</v>
      </c>
      <c r="AR36" s="3">
        <v>218</v>
      </c>
      <c r="AS36" s="6">
        <v>1.62</v>
      </c>
      <c r="AT36" s="6">
        <f>Table56[[#This Row],[Vsen1]]/206.5</f>
        <v>1.7046004842615012</v>
      </c>
      <c r="AU36" s="3">
        <f>Table56[[#This Row],[Vsen2]]/179.2</f>
        <v>0.84821428571428581</v>
      </c>
      <c r="AV36" s="3">
        <f>Table56[[#This Row],[Vsen4]]/207</f>
        <v>1.0531400966183575</v>
      </c>
      <c r="AW36" s="6">
        <v>118.9</v>
      </c>
      <c r="AX36" s="6">
        <v>3.27</v>
      </c>
      <c r="AY36" s="6">
        <f>Table56[[#This Row],[Vr]]^2/Table56[[#This Row],[RL]]</f>
        <v>2.2072329688814132E-2</v>
      </c>
      <c r="AZ36" s="6">
        <f>Table56[[#This Row],[Vs]]*SQRT(2)/PI()*(Table56[[#This Row],[IT2]]+Table56[[#This Row],[IT4]]+Table56[[#This Row],[IT1]])-Table56[[#This Row],[IT2]]^2*0.1792-Table56[[#This Row],[IT4]]^2*0.207-Table56[[#This Row],[IT1]]^2*0.2065</f>
        <v>4.3494950198621343</v>
      </c>
      <c r="BA36" s="6">
        <f>Table56[[#This Row],[Pr]]/Table56[[#This Row],[Pt]]*100</f>
        <v>0.50746878862994438</v>
      </c>
    </row>
    <row r="37" spans="1:53" x14ac:dyDescent="0.25">
      <c r="A37" s="1">
        <v>13</v>
      </c>
      <c r="B37" s="1">
        <v>40</v>
      </c>
      <c r="C37" s="1">
        <v>295</v>
      </c>
      <c r="D37" s="1">
        <v>2.82</v>
      </c>
      <c r="E37" s="1">
        <f>Table1[[#This Row],[Vsen(mV rms)]]/206.5</f>
        <v>1.4285714285714286</v>
      </c>
      <c r="F37" s="1">
        <v>137</v>
      </c>
      <c r="G37" s="1">
        <v>3.48</v>
      </c>
      <c r="H37" s="1">
        <f>Table1[[#This Row],[VR(V rms)]]^2/Table1[[#This Row],[RL(ohm)]]</f>
        <v>5.8046715328467148E-2</v>
      </c>
      <c r="I37" s="1">
        <f>Table1[[#This Row],[It(A rms)]]*Table1[[#This Row],[Vs(V DC)]]/PI()*SQRT(2)-Table1[[#This Row],[It(A rms)]]^2*0.2065</f>
        <v>1.8165005573048065</v>
      </c>
      <c r="J37" s="1">
        <f>Table1[[#This Row],[Pr(w)]]/Table1[[#This Row],[Pt(W)]]*100</f>
        <v>3.1955242234878645</v>
      </c>
      <c r="L37" s="1">
        <v>13</v>
      </c>
      <c r="M37" s="1">
        <v>40</v>
      </c>
      <c r="N37" s="1">
        <v>249</v>
      </c>
      <c r="O37" s="1">
        <v>253</v>
      </c>
      <c r="P37" s="1">
        <v>3.93</v>
      </c>
      <c r="Q37" s="1">
        <f>Table134[[#This Row],[Vsen2]]/179.2</f>
        <v>1.3895089285714286</v>
      </c>
      <c r="R37" s="1">
        <f>Table134[[#This Row],[Vsen4]]/207</f>
        <v>1.2222222222222223</v>
      </c>
      <c r="S37" s="1">
        <v>177.5</v>
      </c>
      <c r="T37" s="1">
        <v>3.39</v>
      </c>
      <c r="U37" s="1">
        <f>Table134[[#This Row],[Vr]]^2/Table134[[#This Row],[RL]]</f>
        <v>8.7013521126760571E-2</v>
      </c>
      <c r="V37" s="1">
        <f>Table134[[#This Row],[Vs]]*SQRT(2)/PI()*(Table134[[#This Row],[IT2]]+Table134[[#This Row],[IT4]])-Table134[[#This Row],[IT2]]^2*0.1792-Table134[[#This Row],[IT4]]^2*0.207</f>
        <v>3.3303862201291254</v>
      </c>
      <c r="W37" s="1">
        <f>Table134[[#This Row],[Pr]]/Table134[[#This Row],[Pt]]*100</f>
        <v>2.6127156244174854</v>
      </c>
      <c r="Y37" s="1">
        <v>13</v>
      </c>
      <c r="Z37" s="1">
        <v>40</v>
      </c>
      <c r="AA37" s="3">
        <v>232</v>
      </c>
      <c r="AB37" s="2">
        <v>251</v>
      </c>
      <c r="AC37" s="2">
        <v>234</v>
      </c>
      <c r="AD37" s="6">
        <v>6.12</v>
      </c>
      <c r="AE37" s="6">
        <f>Table5[[#This Row],[Vsen1]]/206.5</f>
        <v>1.1234866828087167</v>
      </c>
      <c r="AF37" s="2">
        <f>Table5[[#This Row],[Vsen2]]/179.2</f>
        <v>1.400669642857143</v>
      </c>
      <c r="AG37" s="2">
        <f>Table5[[#This Row],[Vsen4]]/207</f>
        <v>1.1304347826086956</v>
      </c>
      <c r="AH37" s="6">
        <v>156</v>
      </c>
      <c r="AI37" s="6">
        <v>3.27</v>
      </c>
      <c r="AJ37" s="6">
        <f>Table5[[#This Row],[Vr]]^2/Table5[[#This Row],[RL]]</f>
        <v>0.24009230769230769</v>
      </c>
      <c r="AK37" s="6">
        <f>Table5[[#This Row],[Vs]]*SQRT(2)/PI()*(Table5[[#This Row],[IT2]]+Table5[[#This Row],[IT4]]+Table5[[#This Row],[IT1]])-Table5[[#This Row],[IT2]]^2*0.1792-Table5[[#This Row],[IT4]]^2*0.207-Table5[[#This Row],[IT1]]^2*0.2065</f>
        <v>4.5028821560886012</v>
      </c>
      <c r="AL37" s="6">
        <f>Table5[[#This Row],[Pr]]/Table5[[#This Row],[Pt]]*100</f>
        <v>5.3319696001296704</v>
      </c>
      <c r="AN37" s="1">
        <v>13</v>
      </c>
      <c r="AO37" s="1">
        <v>40</v>
      </c>
      <c r="AP37" s="3">
        <v>354</v>
      </c>
      <c r="AQ37" s="2">
        <v>153</v>
      </c>
      <c r="AR37" s="2">
        <v>217</v>
      </c>
      <c r="AS37" s="6">
        <v>1.1299999999999999</v>
      </c>
      <c r="AT37" s="6">
        <f>Table56[[#This Row],[Vsen1]]/206.5</f>
        <v>1.7142857142857142</v>
      </c>
      <c r="AU37" s="2">
        <f>Table56[[#This Row],[Vsen2]]/179.2</f>
        <v>0.8537946428571429</v>
      </c>
      <c r="AV37" s="2">
        <f>Table56[[#This Row],[Vsen4]]/207</f>
        <v>1.0483091787439613</v>
      </c>
      <c r="AW37" s="6">
        <v>118.9</v>
      </c>
      <c r="AX37" s="6">
        <v>3.27</v>
      </c>
      <c r="AY37" s="6">
        <f>Table56[[#This Row],[Vr]]^2/Table56[[#This Row],[RL]]</f>
        <v>1.0739276703111856E-2</v>
      </c>
      <c r="AZ37" s="6">
        <f>Table56[[#This Row],[Vs]]*SQRT(2)/PI()*(Table56[[#This Row],[IT2]]+Table56[[#This Row],[IT4]]+Table56[[#This Row],[IT1]])-Table56[[#This Row],[IT2]]^2*0.1792-Table56[[#This Row],[IT4]]^2*0.207-Table56[[#This Row],[IT1]]^2*0.2065</f>
        <v>4.3584167002460932</v>
      </c>
      <c r="BA37" s="6">
        <f>Table56[[#This Row],[Pr]]/Table56[[#This Row],[Pt]]*100</f>
        <v>0.2464031652252405</v>
      </c>
    </row>
    <row r="38" spans="1:53" x14ac:dyDescent="0.25">
      <c r="A38" s="1">
        <v>13</v>
      </c>
      <c r="B38" s="1">
        <v>50</v>
      </c>
      <c r="C38" s="1">
        <v>302</v>
      </c>
      <c r="D38" s="1">
        <v>1.89</v>
      </c>
      <c r="E38" s="1">
        <f>Table1[[#This Row],[Vsen(mV rms)]]/206.5</f>
        <v>1.4624697336561743</v>
      </c>
      <c r="F38" s="1">
        <v>137</v>
      </c>
      <c r="G38" s="1">
        <v>3.48</v>
      </c>
      <c r="H38" s="1">
        <f>Table1[[#This Row],[VR(V rms)]]^2/Table1[[#This Row],[RL(ohm)]]</f>
        <v>2.6073722627737224E-2</v>
      </c>
      <c r="I38" s="1">
        <f>Table1[[#This Row],[It(A rms)]]*Table1[[#This Row],[Vs(V DC)]]/PI()*SQRT(2)-Table1[[#This Row],[It(A rms)]]^2*0.2065</f>
        <v>1.8493666722239035</v>
      </c>
      <c r="J38" s="1">
        <f>Table1[[#This Row],[Pr(w)]]/Table1[[#This Row],[Pt(W)]]*100</f>
        <v>1.4098730673232587</v>
      </c>
      <c r="L38" s="1">
        <v>13</v>
      </c>
      <c r="M38" s="1">
        <v>50</v>
      </c>
      <c r="N38" s="1">
        <v>249</v>
      </c>
      <c r="O38" s="1">
        <v>253</v>
      </c>
      <c r="P38" s="1">
        <v>4.07</v>
      </c>
      <c r="Q38" s="1">
        <f>Table134[[#This Row],[Vsen2]]/179.2</f>
        <v>1.3895089285714286</v>
      </c>
      <c r="R38" s="1">
        <f>Table134[[#This Row],[Vsen4]]/207</f>
        <v>1.2222222222222223</v>
      </c>
      <c r="S38" s="1">
        <v>177.5</v>
      </c>
      <c r="T38" s="1">
        <v>3.39</v>
      </c>
      <c r="U38" s="1">
        <f>Table134[[#This Row],[Vr]]^2/Table134[[#This Row],[RL]]</f>
        <v>9.3323380281690155E-2</v>
      </c>
      <c r="V38" s="1">
        <f>Table134[[#This Row],[Vs]]*SQRT(2)/PI()*(Table134[[#This Row],[IT2]]+Table134[[#This Row],[IT4]])-Table134[[#This Row],[IT2]]^2*0.1792-Table134[[#This Row],[IT4]]^2*0.207</f>
        <v>3.3303862201291254</v>
      </c>
      <c r="W38" s="1">
        <f>Table134[[#This Row],[Pr]]/Table134[[#This Row],[Pt]]*100</f>
        <v>2.8021789099905603</v>
      </c>
      <c r="Y38" s="1">
        <v>13</v>
      </c>
      <c r="Z38" s="1">
        <v>50</v>
      </c>
      <c r="AA38" s="3">
        <v>236</v>
      </c>
      <c r="AB38" s="3">
        <v>253</v>
      </c>
      <c r="AC38" s="3">
        <v>234</v>
      </c>
      <c r="AD38" s="6">
        <v>5.63</v>
      </c>
      <c r="AE38" s="6">
        <f>Table5[[#This Row],[Vsen1]]/206.5</f>
        <v>1.1428571428571428</v>
      </c>
      <c r="AF38" s="3">
        <f>Table5[[#This Row],[Vsen2]]/179.2</f>
        <v>1.4118303571428572</v>
      </c>
      <c r="AG38" s="3">
        <f>Table5[[#This Row],[Vsen4]]/207</f>
        <v>1.1304347826086956</v>
      </c>
      <c r="AH38" s="6">
        <v>156</v>
      </c>
      <c r="AI38" s="6">
        <v>3.27</v>
      </c>
      <c r="AJ38" s="6">
        <f>Table5[[#This Row],[Vr]]^2/Table5[[#This Row],[RL]]</f>
        <v>0.20318525641025639</v>
      </c>
      <c r="AK38" s="6">
        <f>Table5[[#This Row],[Vs]]*SQRT(2)/PI()*(Table5[[#This Row],[IT2]]+Table5[[#This Row],[IT4]]+Table5[[#This Row],[IT1]])-Table5[[#This Row],[IT2]]^2*0.1792-Table5[[#This Row],[IT4]]^2*0.207-Table5[[#This Row],[IT1]]^2*0.2065</f>
        <v>4.5331341938372356</v>
      </c>
      <c r="AL38" s="6">
        <f>Table5[[#This Row],[Pr]]/Table5[[#This Row],[Pt]]*100</f>
        <v>4.4822246093328832</v>
      </c>
      <c r="AN38" s="1">
        <v>13</v>
      </c>
      <c r="AO38" s="1">
        <v>50</v>
      </c>
      <c r="AP38" s="3">
        <v>361</v>
      </c>
      <c r="AQ38" s="3">
        <v>162</v>
      </c>
      <c r="AR38" s="3">
        <v>210</v>
      </c>
      <c r="AS38" s="6">
        <v>0.749</v>
      </c>
      <c r="AT38" s="6">
        <f>Table56[[#This Row],[Vsen1]]/206.5</f>
        <v>1.7481840193704601</v>
      </c>
      <c r="AU38" s="3">
        <f>Table56[[#This Row],[Vsen2]]/179.2</f>
        <v>0.90401785714285721</v>
      </c>
      <c r="AV38" s="3">
        <f>Table56[[#This Row],[Vsen4]]/207</f>
        <v>1.0144927536231885</v>
      </c>
      <c r="AW38" s="6">
        <v>118.9</v>
      </c>
      <c r="AX38" s="6">
        <v>3.27</v>
      </c>
      <c r="AY38" s="6">
        <f>Table56[[#This Row],[Vr]]^2/Table56[[#This Row],[RL]]</f>
        <v>4.7182590412111012E-3</v>
      </c>
      <c r="AZ38" s="6">
        <f>Table56[[#This Row],[Vs]]*SQRT(2)/PI()*(Table56[[#This Row],[IT2]]+Table56[[#This Row],[IT4]]+Table56[[#This Row],[IT1]])-Table56[[#This Row],[IT2]]^2*0.1792-Table56[[#This Row],[IT4]]^2*0.207-Table56[[#This Row],[IT1]]^2*0.2065</f>
        <v>4.406848675959032</v>
      </c>
      <c r="BA38" s="6">
        <f>Table56[[#This Row],[Pr]]/Table56[[#This Row],[Pt]]*100</f>
        <v>0.10706650915768737</v>
      </c>
    </row>
    <row r="39" spans="1:53" x14ac:dyDescent="0.25">
      <c r="A39" s="1">
        <v>13</v>
      </c>
      <c r="B39" s="1">
        <v>60</v>
      </c>
      <c r="C39" s="1">
        <v>306</v>
      </c>
      <c r="D39" s="1">
        <v>0.74</v>
      </c>
      <c r="E39" s="1">
        <f>Table1[[#This Row],[Vsen(mV rms)]]/206.5</f>
        <v>1.4818401937046004</v>
      </c>
      <c r="F39" s="1">
        <v>137</v>
      </c>
      <c r="G39" s="1">
        <v>3.48</v>
      </c>
      <c r="H39" s="1">
        <f>Table1[[#This Row],[VR(V rms)]]^2/Table1[[#This Row],[RL(ohm)]]</f>
        <v>3.9970802919708026E-3</v>
      </c>
      <c r="I39" s="1">
        <f>Table1[[#This Row],[It(A rms)]]*Table1[[#This Row],[Vs(V DC)]]/PI()*SQRT(2)-Table1[[#This Row],[It(A rms)]]^2*0.2065</f>
        <v>1.867934234259998</v>
      </c>
      <c r="J39" s="1">
        <f>Table1[[#This Row],[Pr(w)]]/Table1[[#This Row],[Pt(W)]]*100</f>
        <v>0.21398399465355311</v>
      </c>
      <c r="L39" s="1">
        <v>13</v>
      </c>
      <c r="M39" s="1">
        <v>60</v>
      </c>
      <c r="N39" s="1">
        <v>246</v>
      </c>
      <c r="O39" s="1">
        <v>251</v>
      </c>
      <c r="P39" s="1">
        <v>4.28</v>
      </c>
      <c r="Q39" s="1">
        <f>Table134[[#This Row],[Vsen2]]/179.2</f>
        <v>1.3727678571428572</v>
      </c>
      <c r="R39" s="1">
        <f>Table134[[#This Row],[Vsen4]]/207</f>
        <v>1.21256038647343</v>
      </c>
      <c r="S39" s="1">
        <v>177.5</v>
      </c>
      <c r="T39" s="1">
        <v>3.39</v>
      </c>
      <c r="U39" s="1">
        <f>Table134[[#This Row],[Vr]]^2/Table134[[#This Row],[RL]]</f>
        <v>0.10320225352112676</v>
      </c>
      <c r="V39" s="1">
        <f>Table134[[#This Row],[Vs]]*SQRT(2)/PI()*(Table134[[#This Row],[IT2]]+Table134[[#This Row],[IT4]])-Table134[[#This Row],[IT2]]^2*0.1792-Table134[[#This Row],[IT4]]^2*0.207</f>
        <v>3.3032508247304921</v>
      </c>
      <c r="W39" s="1">
        <f>Table134[[#This Row],[Pr]]/Table134[[#This Row],[Pt]]*100</f>
        <v>3.1242633089949172</v>
      </c>
      <c r="Y39" s="1">
        <v>13</v>
      </c>
      <c r="Z39" s="1">
        <v>60</v>
      </c>
      <c r="AA39" s="3">
        <v>239</v>
      </c>
      <c r="AB39" s="2">
        <v>256</v>
      </c>
      <c r="AC39" s="2">
        <v>235</v>
      </c>
      <c r="AD39" s="6">
        <v>4.96</v>
      </c>
      <c r="AE39" s="6">
        <f>Table5[[#This Row],[Vsen1]]/206.5</f>
        <v>1.1573849878934626</v>
      </c>
      <c r="AF39" s="2">
        <f>Table5[[#This Row],[Vsen2]]/179.2</f>
        <v>1.4285714285714286</v>
      </c>
      <c r="AG39" s="2">
        <f>Table5[[#This Row],[Vsen4]]/207</f>
        <v>1.1352657004830917</v>
      </c>
      <c r="AH39" s="6">
        <v>156</v>
      </c>
      <c r="AI39" s="6">
        <v>3.27</v>
      </c>
      <c r="AJ39" s="6">
        <f>Table5[[#This Row],[Vr]]^2/Table5[[#This Row],[RL]]</f>
        <v>0.15770256410256411</v>
      </c>
      <c r="AK39" s="6">
        <f>Table5[[#This Row],[Vs]]*SQRT(2)/PI()*(Table5[[#This Row],[IT2]]+Table5[[#This Row],[IT4]]+Table5[[#This Row],[IT1]])-Table5[[#This Row],[IT2]]^2*0.1792-Table5[[#This Row],[IT4]]^2*0.207-Table5[[#This Row],[IT1]]^2*0.2065</f>
        <v>4.5685861378360322</v>
      </c>
      <c r="AL39" s="6">
        <f>Table5[[#This Row],[Pr]]/Table5[[#This Row],[Pt]]*100</f>
        <v>3.4518899139606001</v>
      </c>
      <c r="AN39" s="1">
        <v>13</v>
      </c>
      <c r="AO39" s="1">
        <v>60</v>
      </c>
      <c r="AP39" s="3">
        <v>361</v>
      </c>
      <c r="AQ39" s="2">
        <v>162</v>
      </c>
      <c r="AR39" s="2">
        <v>207</v>
      </c>
      <c r="AS39" s="6">
        <v>1.2</v>
      </c>
      <c r="AT39" s="6">
        <f>Table56[[#This Row],[Vsen1]]/206.5</f>
        <v>1.7481840193704601</v>
      </c>
      <c r="AU39" s="2">
        <f>Table56[[#This Row],[Vsen2]]/179.2</f>
        <v>0.90401785714285721</v>
      </c>
      <c r="AV39" s="2">
        <f>Table56[[#This Row],[Vsen4]]/207</f>
        <v>1</v>
      </c>
      <c r="AW39" s="6">
        <v>118.9</v>
      </c>
      <c r="AX39" s="6">
        <v>3.27</v>
      </c>
      <c r="AY39" s="6">
        <f>Table56[[#This Row],[Vr]]^2/Table56[[#This Row],[RL]]</f>
        <v>1.2111017661900756E-2</v>
      </c>
      <c r="AZ39" s="6">
        <f>Table56[[#This Row],[Vs]]*SQRT(2)/PI()*(Table56[[#This Row],[IT2]]+Table56[[#This Row],[IT4]]+Table56[[#This Row],[IT1]])-Table56[[#This Row],[IT2]]^2*0.1792-Table56[[#This Row],[IT4]]^2*0.207-Table56[[#This Row],[IT1]]^2*0.2065</f>
        <v>4.3915585719457439</v>
      </c>
      <c r="BA39" s="6">
        <f>Table56[[#This Row],[Pr]]/Table56[[#This Row],[Pt]]*100</f>
        <v>0.27577948610929703</v>
      </c>
    </row>
    <row r="40" spans="1:53" x14ac:dyDescent="0.25">
      <c r="A40" s="1">
        <v>13</v>
      </c>
      <c r="B40" s="1">
        <v>70</v>
      </c>
      <c r="C40" s="1">
        <v>307</v>
      </c>
      <c r="D40" s="1">
        <v>9.6000000000000002E-2</v>
      </c>
      <c r="E40" s="1">
        <f>Table1[[#This Row],[Vsen(mV rms)]]/206.5</f>
        <v>1.486682808716707</v>
      </c>
      <c r="F40" s="1">
        <v>137</v>
      </c>
      <c r="G40" s="1">
        <v>3.48</v>
      </c>
      <c r="H40" s="1">
        <f>Table1[[#This Row],[VR(V rms)]]^2/Table1[[#This Row],[RL(ohm)]]</f>
        <v>6.7270072992700735E-5</v>
      </c>
      <c r="I40" s="1">
        <f>Table1[[#This Row],[It(A rms)]]*Table1[[#This Row],[Vs(V DC)]]/PI()*SQRT(2)-Table1[[#This Row],[It(A rms)]]^2*0.2065</f>
        <v>1.8725519116939608</v>
      </c>
      <c r="J40" s="1">
        <f>Table1[[#This Row],[Pr(w)]]/Table1[[#This Row],[Pt(W)]]*100</f>
        <v>3.5924276690330265E-3</v>
      </c>
      <c r="L40" s="1">
        <v>13</v>
      </c>
      <c r="M40" s="1">
        <v>70</v>
      </c>
      <c r="N40" s="1">
        <v>248</v>
      </c>
      <c r="O40" s="1">
        <v>251</v>
      </c>
      <c r="P40" s="1">
        <v>4.26</v>
      </c>
      <c r="Q40" s="1">
        <f>Table134[[#This Row],[Vsen2]]/179.2</f>
        <v>1.3839285714285716</v>
      </c>
      <c r="R40" s="1">
        <f>Table134[[#This Row],[Vsen4]]/207</f>
        <v>1.21256038647343</v>
      </c>
      <c r="S40" s="1">
        <v>177.5</v>
      </c>
      <c r="T40" s="1">
        <v>3.39</v>
      </c>
      <c r="U40" s="1">
        <f>Table134[[#This Row],[Vr]]^2/Table134[[#This Row],[RL]]</f>
        <v>0.10223999999999998</v>
      </c>
      <c r="V40" s="1">
        <f>Table134[[#This Row],[Vs]]*SQRT(2)/PI()*(Table134[[#This Row],[IT2]]+Table134[[#This Row],[IT4]])-Table134[[#This Row],[IT2]]^2*0.1792-Table134[[#This Row],[IT4]]^2*0.207</f>
        <v>3.3147690853988667</v>
      </c>
      <c r="W40" s="1">
        <f>Table134[[#This Row],[Pr]]/Table134[[#This Row],[Pt]]*100</f>
        <v>3.0843777459598645</v>
      </c>
      <c r="Y40" s="1">
        <v>13</v>
      </c>
      <c r="Z40" s="1">
        <v>70</v>
      </c>
      <c r="AA40" s="3">
        <v>242</v>
      </c>
      <c r="AB40" s="3">
        <v>258</v>
      </c>
      <c r="AC40" s="3">
        <v>235</v>
      </c>
      <c r="AD40" s="6">
        <v>4.07</v>
      </c>
      <c r="AE40" s="6">
        <f>Table5[[#This Row],[Vsen1]]/206.5</f>
        <v>1.1719128329297821</v>
      </c>
      <c r="AF40" s="3">
        <f>Table5[[#This Row],[Vsen2]]/179.2</f>
        <v>1.439732142857143</v>
      </c>
      <c r="AG40" s="3">
        <f>Table5[[#This Row],[Vsen4]]/207</f>
        <v>1.1352657004830917</v>
      </c>
      <c r="AH40" s="6">
        <v>156</v>
      </c>
      <c r="AI40" s="6">
        <v>3.27</v>
      </c>
      <c r="AJ40" s="6">
        <f>Table5[[#This Row],[Vr]]^2/Table5[[#This Row],[RL]]</f>
        <v>0.10618525641025642</v>
      </c>
      <c r="AK40" s="6">
        <f>Table5[[#This Row],[Vs]]*SQRT(2)/PI()*(Table5[[#This Row],[IT2]]+Table5[[#This Row],[IT4]]+Table5[[#This Row],[IT1]])-Table5[[#This Row],[IT2]]^2*0.1792-Table5[[#This Row],[IT4]]^2*0.207-Table5[[#This Row],[IT1]]^2*0.2065</f>
        <v>4.5936756378029866</v>
      </c>
      <c r="AL40" s="6">
        <f>Table5[[#This Row],[Pr]]/Table5[[#This Row],[Pt]]*100</f>
        <v>2.3115532045062186</v>
      </c>
      <c r="AN40" s="1">
        <v>13</v>
      </c>
      <c r="AO40" s="1">
        <v>70</v>
      </c>
      <c r="AP40" s="3">
        <v>358</v>
      </c>
      <c r="AQ40" s="3">
        <v>160</v>
      </c>
      <c r="AR40" s="3">
        <v>205</v>
      </c>
      <c r="AS40" s="6">
        <v>2.31</v>
      </c>
      <c r="AT40" s="6">
        <f>Table56[[#This Row],[Vsen1]]/206.5</f>
        <v>1.7336561743341405</v>
      </c>
      <c r="AU40" s="3">
        <f>Table56[[#This Row],[Vsen2]]/179.2</f>
        <v>0.8928571428571429</v>
      </c>
      <c r="AV40" s="3">
        <f>Table56[[#This Row],[Vsen4]]/207</f>
        <v>0.99033816425120769</v>
      </c>
      <c r="AW40" s="6">
        <v>118.9</v>
      </c>
      <c r="AX40" s="6">
        <v>3.27</v>
      </c>
      <c r="AY40" s="6">
        <f>Table56[[#This Row],[Vr]]^2/Table56[[#This Row],[RL]]</f>
        <v>4.4878889823380994E-2</v>
      </c>
      <c r="AZ40" s="6">
        <f>Table56[[#This Row],[Vs]]*SQRT(2)/PI()*(Table56[[#This Row],[IT2]]+Table56[[#This Row],[IT4]]+Table56[[#This Row],[IT1]])-Table56[[#This Row],[IT2]]^2*0.1792-Table56[[#This Row],[IT4]]^2*0.207-Table56[[#This Row],[IT1]]^2*0.2065</f>
        <v>4.3575421301003052</v>
      </c>
      <c r="BA40" s="6">
        <f>Table56[[#This Row],[Pr]]/Table56[[#This Row],[Pt]]*100</f>
        <v>1.0299129298916943</v>
      </c>
    </row>
    <row r="41" spans="1:53" x14ac:dyDescent="0.25">
      <c r="A41" s="1">
        <v>13</v>
      </c>
      <c r="B41" s="1">
        <v>80</v>
      </c>
      <c r="C41" s="1">
        <v>305</v>
      </c>
      <c r="D41" s="1">
        <v>1.28</v>
      </c>
      <c r="E41" s="1">
        <f>Table1[[#This Row],[Vsen(mV rms)]]/206.5</f>
        <v>1.476997578692494</v>
      </c>
      <c r="F41" s="1">
        <v>137</v>
      </c>
      <c r="G41" s="1">
        <v>3.48</v>
      </c>
      <c r="H41" s="1">
        <f>Table1[[#This Row],[VR(V rms)]]^2/Table1[[#This Row],[RL(ohm)]]</f>
        <v>1.1959124087591241E-2</v>
      </c>
      <c r="I41" s="1">
        <f>Table1[[#This Row],[It(A rms)]]*Table1[[#This Row],[Vs(V DC)]]/PI()*SQRT(2)-Table1[[#This Row],[It(A rms)]]^2*0.2065</f>
        <v>1.863306871596011</v>
      </c>
      <c r="J41" s="1">
        <f>Table1[[#This Row],[Pr(w)]]/Table1[[#This Row],[Pt(W)]]*100</f>
        <v>0.64182257200327297</v>
      </c>
      <c r="L41" s="1">
        <v>13</v>
      </c>
      <c r="M41" s="1">
        <v>80</v>
      </c>
      <c r="N41" s="1">
        <v>248</v>
      </c>
      <c r="O41" s="1">
        <v>252</v>
      </c>
      <c r="P41" s="1">
        <v>4.16</v>
      </c>
      <c r="Q41" s="1">
        <f>Table134[[#This Row],[Vsen2]]/179.2</f>
        <v>1.3839285714285716</v>
      </c>
      <c r="R41" s="1">
        <f>Table134[[#This Row],[Vsen4]]/207</f>
        <v>1.2173913043478262</v>
      </c>
      <c r="S41" s="1">
        <v>177.5</v>
      </c>
      <c r="T41" s="1">
        <v>3.39</v>
      </c>
      <c r="U41" s="1">
        <f>Table134[[#This Row],[Vr]]^2/Table134[[#This Row],[RL]]</f>
        <v>9.7496338028169025E-2</v>
      </c>
      <c r="V41" s="1">
        <f>Table134[[#This Row],[Vs]]*SQRT(2)/PI()*(Table134[[#This Row],[IT2]]+Table134[[#This Row],[IT4]])-Table134[[#This Row],[IT2]]^2*0.1792-Table134[[#This Row],[IT4]]^2*0.207</f>
        <v>3.319711289050491</v>
      </c>
      <c r="W41" s="1">
        <f>Table134[[#This Row],[Pr]]/Table134[[#This Row],[Pt]]*100</f>
        <v>2.9368920830478329</v>
      </c>
      <c r="Y41" s="1">
        <v>13</v>
      </c>
      <c r="Z41" s="1">
        <v>80</v>
      </c>
      <c r="AA41" s="3">
        <v>244</v>
      </c>
      <c r="AB41" s="2">
        <v>260</v>
      </c>
      <c r="AC41" s="2">
        <v>237</v>
      </c>
      <c r="AD41" s="6">
        <v>2.78</v>
      </c>
      <c r="AE41" s="6">
        <f>Table5[[#This Row],[Vsen1]]/206.5</f>
        <v>1.1815980629539951</v>
      </c>
      <c r="AF41" s="2">
        <f>Table5[[#This Row],[Vsen2]]/179.2</f>
        <v>1.4508928571428572</v>
      </c>
      <c r="AG41" s="2">
        <f>Table5[[#This Row],[Vsen4]]/207</f>
        <v>1.144927536231884</v>
      </c>
      <c r="AH41" s="6">
        <v>156</v>
      </c>
      <c r="AI41" s="6">
        <v>3.27</v>
      </c>
      <c r="AJ41" s="6">
        <f>Table5[[#This Row],[Vr]]^2/Table5[[#This Row],[RL]]</f>
        <v>4.9541025641025631E-2</v>
      </c>
      <c r="AK41" s="6">
        <f>Table5[[#This Row],[Vs]]*SQRT(2)/PI()*(Table5[[#This Row],[IT2]]+Table5[[#This Row],[IT4]]+Table5[[#This Row],[IT1]])-Table5[[#This Row],[IT2]]^2*0.1792-Table5[[#This Row],[IT4]]^2*0.207-Table5[[#This Row],[IT1]]^2*0.2065</f>
        <v>4.6235349558138275</v>
      </c>
      <c r="AL41" s="6">
        <f>Table5[[#This Row],[Pr]]/Table5[[#This Row],[Pt]]*100</f>
        <v>1.0714967252216978</v>
      </c>
      <c r="AN41" s="1">
        <v>13</v>
      </c>
      <c r="AO41" s="1">
        <v>80</v>
      </c>
      <c r="AP41" s="3">
        <v>350</v>
      </c>
      <c r="AQ41" s="2">
        <v>157</v>
      </c>
      <c r="AR41" s="2">
        <v>201</v>
      </c>
      <c r="AS41" s="6">
        <v>3.7</v>
      </c>
      <c r="AT41" s="6">
        <f>Table56[[#This Row],[Vsen1]]/206.5</f>
        <v>1.6949152542372881</v>
      </c>
      <c r="AU41" s="2">
        <f>Table56[[#This Row],[Vsen2]]/179.2</f>
        <v>0.87611607142857151</v>
      </c>
      <c r="AV41" s="2">
        <f>Table56[[#This Row],[Vsen4]]/207</f>
        <v>0.97101449275362317</v>
      </c>
      <c r="AW41" s="6">
        <v>118.9</v>
      </c>
      <c r="AX41" s="6">
        <v>3.27</v>
      </c>
      <c r="AY41" s="6">
        <f>Table56[[#This Row],[Vr]]^2/Table56[[#This Row],[RL]]</f>
        <v>0.11513877207737595</v>
      </c>
      <c r="AZ41" s="6">
        <f>Table56[[#This Row],[Vs]]*SQRT(2)/PI()*(Table56[[#This Row],[IT2]]+Table56[[#This Row],[IT4]]+Table56[[#This Row],[IT1]])-Table56[[#This Row],[IT2]]^2*0.1792-Table56[[#This Row],[IT4]]^2*0.207-Table56[[#This Row],[IT1]]^2*0.2065</f>
        <v>4.2880078108992308</v>
      </c>
      <c r="BA41" s="6">
        <f>Table56[[#This Row],[Pr]]/Table56[[#This Row],[Pt]]*100</f>
        <v>2.6851343830278704</v>
      </c>
    </row>
    <row r="42" spans="1:53" x14ac:dyDescent="0.25">
      <c r="A42" s="1">
        <v>13</v>
      </c>
      <c r="B42" s="1">
        <v>90</v>
      </c>
      <c r="C42" s="1">
        <v>296</v>
      </c>
      <c r="D42" s="1">
        <v>2.61</v>
      </c>
      <c r="E42" s="1">
        <f>Table1[[#This Row],[Vsen(mV rms)]]/206.5</f>
        <v>1.4334140435835352</v>
      </c>
      <c r="F42" s="1">
        <v>137</v>
      </c>
      <c r="G42" s="1">
        <v>3.48</v>
      </c>
      <c r="H42" s="1">
        <f>Table1[[#This Row],[VR(V rms)]]^2/Table1[[#This Row],[RL(ohm)]]</f>
        <v>4.9723357664233574E-2</v>
      </c>
      <c r="I42" s="1">
        <f>Table1[[#This Row],[It(A rms)]]*Table1[[#This Row],[Vs(V DC)]]/PI()*SQRT(2)-Table1[[#This Row],[It(A rms)]]^2*0.2065</f>
        <v>1.8212247722690362</v>
      </c>
      <c r="J42" s="1">
        <f>Table1[[#This Row],[Pr(w)]]/Table1[[#This Row],[Pt(W)]]*100</f>
        <v>2.7302153156133495</v>
      </c>
      <c r="L42" s="1">
        <v>13</v>
      </c>
      <c r="M42" s="1">
        <v>90</v>
      </c>
      <c r="N42" s="1">
        <v>248</v>
      </c>
      <c r="O42" s="1">
        <v>253</v>
      </c>
      <c r="P42" s="1">
        <v>3.91</v>
      </c>
      <c r="Q42" s="1">
        <f>Table134[[#This Row],[Vsen2]]/179.2</f>
        <v>1.3839285714285716</v>
      </c>
      <c r="R42" s="1">
        <f>Table134[[#This Row],[Vsen4]]/207</f>
        <v>1.2222222222222223</v>
      </c>
      <c r="S42" s="1">
        <v>177.5</v>
      </c>
      <c r="T42" s="1">
        <v>3.39</v>
      </c>
      <c r="U42" s="1">
        <f>Table134[[#This Row],[Vr]]^2/Table134[[#This Row],[RL]]</f>
        <v>8.6130140845070438E-2</v>
      </c>
      <c r="V42" s="1">
        <f>Table134[[#This Row],[Vs]]*SQRT(2)/PI()*(Table134[[#This Row],[IT2]]+Table134[[#This Row],[IT4]])-Table134[[#This Row],[IT2]]^2*0.1792-Table134[[#This Row],[IT4]]^2*0.207</f>
        <v>3.3246438308663668</v>
      </c>
      <c r="W42" s="1">
        <f>Table134[[#This Row],[Pr]]/Table134[[#This Row],[Pt]]*100</f>
        <v>2.590657683251016</v>
      </c>
      <c r="Y42" s="1">
        <v>13</v>
      </c>
      <c r="Z42" s="1">
        <v>90</v>
      </c>
      <c r="AA42" s="3">
        <v>244</v>
      </c>
      <c r="AB42" s="5">
        <v>261</v>
      </c>
      <c r="AC42" s="5">
        <v>238</v>
      </c>
      <c r="AD42" s="6">
        <v>1.31</v>
      </c>
      <c r="AE42" s="6">
        <f>Table5[[#This Row],[Vsen1]]/206.5</f>
        <v>1.1815980629539951</v>
      </c>
      <c r="AF42" s="5">
        <f>Table5[[#This Row],[Vsen2]]/179.2</f>
        <v>1.4564732142857144</v>
      </c>
      <c r="AG42" s="5">
        <f>Table5[[#This Row],[Vsen4]]/207</f>
        <v>1.1497584541062802</v>
      </c>
      <c r="AH42" s="6">
        <v>156</v>
      </c>
      <c r="AI42" s="6">
        <v>3.27</v>
      </c>
      <c r="AJ42" s="6">
        <f>Table5[[#This Row],[Vr]]^2/Table5[[#This Row],[RL]]</f>
        <v>1.1000641025641026E-2</v>
      </c>
      <c r="AK42" s="6">
        <f>Table5[[#This Row],[Vs]]*SQRT(2)/PI()*(Table5[[#This Row],[IT2]]+Table5[[#This Row],[IT4]]+Table5[[#This Row],[IT1]])-Table5[[#This Row],[IT2]]^2*0.1792-Table5[[#This Row],[IT4]]^2*0.207-Table5[[#This Row],[IT1]]^2*0.2065</f>
        <v>4.6336584794110625</v>
      </c>
      <c r="AL42" s="6">
        <f>Table5[[#This Row],[Pr]]/Table5[[#This Row],[Pt]]*100</f>
        <v>0.23740724687675313</v>
      </c>
      <c r="AN42" s="1">
        <v>13</v>
      </c>
      <c r="AO42" s="1">
        <v>90</v>
      </c>
      <c r="AP42" s="3">
        <v>342</v>
      </c>
      <c r="AQ42" s="5">
        <v>155</v>
      </c>
      <c r="AR42" s="5">
        <v>198</v>
      </c>
      <c r="AS42" s="6">
        <v>4.5</v>
      </c>
      <c r="AT42" s="6">
        <f>Table56[[#This Row],[Vsen1]]/206.5</f>
        <v>1.6561743341404358</v>
      </c>
      <c r="AU42" s="5">
        <f>Table56[[#This Row],[Vsen2]]/179.2</f>
        <v>0.86495535714285721</v>
      </c>
      <c r="AV42" s="5">
        <f>Table56[[#This Row],[Vsen4]]/207</f>
        <v>0.95652173913043481</v>
      </c>
      <c r="AW42" s="6">
        <v>118.9</v>
      </c>
      <c r="AX42" s="6">
        <v>3.27</v>
      </c>
      <c r="AY42" s="6">
        <f>Table56[[#This Row],[Vr]]^2/Table56[[#This Row],[RL]]</f>
        <v>0.17031118587047939</v>
      </c>
      <c r="AZ42" s="6">
        <f>Table56[[#This Row],[Vs]]*SQRT(2)/PI()*(Table56[[#This Row],[IT2]]+Table56[[#This Row],[IT4]]+Table56[[#This Row],[IT1]])-Table56[[#This Row],[IT2]]^2*0.1792-Table56[[#This Row],[IT4]]^2*0.207-Table56[[#This Row],[IT1]]^2*0.2065</f>
        <v>4.2292916339175264</v>
      </c>
      <c r="BA42" s="6">
        <f>Table56[[#This Row],[Pr]]/Table56[[#This Row],[Pt]]*100</f>
        <v>4.0269435312675004</v>
      </c>
    </row>
    <row r="43" spans="1:53" x14ac:dyDescent="0.25">
      <c r="A43" s="1">
        <v>19.5</v>
      </c>
      <c r="B43" s="1">
        <v>0</v>
      </c>
      <c r="C43" s="1">
        <v>267</v>
      </c>
      <c r="D43" s="1">
        <v>4.76</v>
      </c>
      <c r="E43" s="1">
        <f>Table1[[#This Row],[Vsen(mV rms)]]/206.5</f>
        <v>1.2929782082324455</v>
      </c>
      <c r="F43" s="1">
        <v>137</v>
      </c>
      <c r="G43" s="1">
        <v>3.48</v>
      </c>
      <c r="H43" s="1">
        <f>Table1[[#This Row],[VR(V rms)]]^2/Table1[[#This Row],[RL(ohm)]]</f>
        <v>0.16538394160583941</v>
      </c>
      <c r="I43" s="1">
        <f>Table1[[#This Row],[It(A rms)]]*Table1[[#This Row],[Vs(V DC)]]/PI()*SQRT(2)-Table1[[#This Row],[It(A rms)]]^2*0.2065</f>
        <v>1.6802903349165539</v>
      </c>
      <c r="J43" s="1">
        <f>Table1[[#This Row],[Pr(w)]]/Table1[[#This Row],[Pt(W)]]*100</f>
        <v>9.8425812592710447</v>
      </c>
      <c r="L43" s="1">
        <v>19.5</v>
      </c>
      <c r="M43" s="1">
        <v>0</v>
      </c>
      <c r="N43" s="1">
        <v>253</v>
      </c>
      <c r="O43" s="1">
        <v>259</v>
      </c>
      <c r="P43" s="1">
        <v>1.5</v>
      </c>
      <c r="Q43" s="1">
        <f>Table134[[#This Row],[Vsen2]]/179.2</f>
        <v>1.4118303571428572</v>
      </c>
      <c r="R43" s="1">
        <f>Table134[[#This Row],[Vsen4]]/207</f>
        <v>1.251207729468599</v>
      </c>
      <c r="S43" s="1">
        <v>177.5</v>
      </c>
      <c r="T43" s="1">
        <v>3.39</v>
      </c>
      <c r="U43" s="1">
        <f>Table134[[#This Row],[Vr]]^2/Table134[[#This Row],[RL]]</f>
        <v>1.2676056338028169E-2</v>
      </c>
      <c r="V43" s="1">
        <f>Table134[[#This Row],[Vs]]*SQRT(2)/PI()*(Table134[[#This Row],[IT2]]+Table134[[#This Row],[IT4]])-Table134[[#This Row],[IT2]]^2*0.1792-Table134[[#This Row],[IT4]]^2*0.207</f>
        <v>3.3826365223818309</v>
      </c>
      <c r="W43" s="1">
        <f>Table134[[#This Row],[Pr]]/Table134[[#This Row],[Pt]]*100</f>
        <v>0.3747389426606948</v>
      </c>
      <c r="Y43" s="1">
        <v>19.5</v>
      </c>
      <c r="Z43" s="1">
        <v>0</v>
      </c>
      <c r="AA43" s="3">
        <v>227</v>
      </c>
      <c r="AB43" s="2">
        <v>248</v>
      </c>
      <c r="AC43" s="2">
        <v>238</v>
      </c>
      <c r="AD43" s="6">
        <v>6.08</v>
      </c>
      <c r="AE43" s="6">
        <f>Table5[[#This Row],[Vsen1]]/206.5</f>
        <v>1.0992736077481839</v>
      </c>
      <c r="AF43" s="2">
        <f>Table5[[#This Row],[Vsen2]]/179.2</f>
        <v>1.3839285714285716</v>
      </c>
      <c r="AG43" s="2">
        <f>Table5[[#This Row],[Vsen4]]/207</f>
        <v>1.1497584541062802</v>
      </c>
      <c r="AH43" s="6">
        <v>156</v>
      </c>
      <c r="AI43" s="6">
        <v>3.27</v>
      </c>
      <c r="AJ43" s="6">
        <f>Table5[[#This Row],[Vr]]^2/Table5[[#This Row],[RL]]</f>
        <v>0.23696410256410255</v>
      </c>
      <c r="AK43" s="6">
        <f>Table5[[#This Row],[Vs]]*SQRT(2)/PI()*(Table5[[#This Row],[IT2]]+Table5[[#This Row],[IT4]]+Table5[[#This Row],[IT1]])-Table5[[#This Row],[IT2]]^2*0.1792-Table5[[#This Row],[IT4]]^2*0.207-Table5[[#This Row],[IT1]]^2*0.2065</f>
        <v>4.4813885485049951</v>
      </c>
      <c r="AL43" s="6">
        <f>Table5[[#This Row],[Pr]]/Table5[[#This Row],[Pt]]*100</f>
        <v>5.2877383873164607</v>
      </c>
      <c r="AN43" s="1">
        <v>19.5</v>
      </c>
      <c r="AO43" s="1">
        <v>0</v>
      </c>
      <c r="AP43" s="3">
        <v>340</v>
      </c>
      <c r="AQ43" s="2">
        <v>170</v>
      </c>
      <c r="AR43" s="2">
        <v>204</v>
      </c>
      <c r="AS43" s="6">
        <v>4.34</v>
      </c>
      <c r="AT43" s="6">
        <f>Table56[[#This Row],[Vsen1]]/206.5</f>
        <v>1.6464891041162228</v>
      </c>
      <c r="AU43" s="2">
        <f>Table56[[#This Row],[Vsen2]]/179.2</f>
        <v>0.9486607142857143</v>
      </c>
      <c r="AV43" s="2">
        <f>Table56[[#This Row],[Vsen4]]/207</f>
        <v>0.98550724637681164</v>
      </c>
      <c r="AW43" s="6">
        <v>118.9</v>
      </c>
      <c r="AX43" s="6">
        <v>3.27</v>
      </c>
      <c r="AY43" s="6">
        <f>Table56[[#This Row],[Vr]]^2/Table56[[#This Row],[RL]]</f>
        <v>0.15841547518923463</v>
      </c>
      <c r="AZ43" s="6">
        <f>Table56[[#This Row],[Vs]]*SQRT(2)/PI()*(Table56[[#This Row],[IT2]]+Table56[[#This Row],[IT4]]+Table56[[#This Row],[IT1]])-Table56[[#This Row],[IT2]]^2*0.1792-Table56[[#This Row],[IT4]]^2*0.207-Table56[[#This Row],[IT1]]^2*0.2065</f>
        <v>4.3486666089140984</v>
      </c>
      <c r="BA43" s="6">
        <f>Table56[[#This Row],[Pr]]/Table56[[#This Row],[Pt]]*100</f>
        <v>3.6428516930800638</v>
      </c>
    </row>
    <row r="44" spans="1:53" x14ac:dyDescent="0.25">
      <c r="A44" s="1">
        <v>19.5</v>
      </c>
      <c r="B44" s="1">
        <v>10</v>
      </c>
      <c r="C44" s="1">
        <v>269</v>
      </c>
      <c r="D44" s="1">
        <v>4.6500000000000004</v>
      </c>
      <c r="E44" s="1">
        <f>Table1[[#This Row],[Vsen(mV rms)]]/206.5</f>
        <v>1.3026634382566586</v>
      </c>
      <c r="F44" s="1">
        <v>137</v>
      </c>
      <c r="G44" s="1">
        <v>3.48</v>
      </c>
      <c r="H44" s="1">
        <f>Table1[[#This Row],[VR(V rms)]]^2/Table1[[#This Row],[RL(ohm)]]</f>
        <v>0.15782846715328469</v>
      </c>
      <c r="I44" s="1">
        <f>Table1[[#This Row],[It(A rms)]]*Table1[[#This Row],[Vs(V DC)]]/PI()*SQRT(2)-Table1[[#This Row],[It(A rms)]]^2*0.2065</f>
        <v>1.6902714524963445</v>
      </c>
      <c r="J44" s="1">
        <f>Table1[[#This Row],[Pr(w)]]/Table1[[#This Row],[Pt(W)]]*100</f>
        <v>9.3374627442349247</v>
      </c>
      <c r="L44" s="1">
        <v>19.5</v>
      </c>
      <c r="M44" s="1">
        <v>10</v>
      </c>
      <c r="N44" s="1">
        <v>252</v>
      </c>
      <c r="O44" s="1">
        <v>259</v>
      </c>
      <c r="P44" s="1">
        <v>1.96</v>
      </c>
      <c r="Q44" s="1">
        <f>Table134[[#This Row],[Vsen2]]/179.2</f>
        <v>1.40625</v>
      </c>
      <c r="R44" s="1">
        <f>Table134[[#This Row],[Vsen4]]/207</f>
        <v>1.251207729468599</v>
      </c>
      <c r="S44" s="1">
        <v>177.5</v>
      </c>
      <c r="T44" s="1">
        <v>3.39</v>
      </c>
      <c r="U44" s="1">
        <f>Table134[[#This Row],[Vr]]^2/Table134[[#This Row],[RL]]</f>
        <v>2.164281690140845E-2</v>
      </c>
      <c r="V44" s="1">
        <f>Table134[[#This Row],[Vs]]*SQRT(2)/PI()*(Table134[[#This Row],[IT2]]+Table134[[#This Row],[IT4]])-Table134[[#This Row],[IT2]]^2*0.1792-Table134[[#This Row],[IT4]]^2*0.207</f>
        <v>3.3769387759762157</v>
      </c>
      <c r="W44" s="1">
        <f>Table134[[#This Row],[Pr]]/Table134[[#This Row],[Pt]]*100</f>
        <v>0.64090048227634444</v>
      </c>
      <c r="Y44" s="1">
        <v>19.5</v>
      </c>
      <c r="Z44" s="1">
        <v>10</v>
      </c>
      <c r="AA44" s="3">
        <v>226</v>
      </c>
      <c r="AB44" s="3">
        <v>246</v>
      </c>
      <c r="AC44" s="3">
        <v>237</v>
      </c>
      <c r="AD44" s="6">
        <v>6.32</v>
      </c>
      <c r="AE44" s="6">
        <f>Table5[[#This Row],[Vsen1]]/206.5</f>
        <v>1.0944309927360776</v>
      </c>
      <c r="AF44" s="3">
        <f>Table5[[#This Row],[Vsen2]]/179.2</f>
        <v>1.3727678571428572</v>
      </c>
      <c r="AG44" s="3">
        <f>Table5[[#This Row],[Vsen4]]/207</f>
        <v>1.144927536231884</v>
      </c>
      <c r="AH44" s="6">
        <v>156</v>
      </c>
      <c r="AI44" s="6">
        <v>3.27</v>
      </c>
      <c r="AJ44" s="6">
        <f>Table5[[#This Row],[Vr]]^2/Table5[[#This Row],[RL]]</f>
        <v>0.25604102564102565</v>
      </c>
      <c r="AK44" s="6">
        <f>Table5[[#This Row],[Vs]]*SQRT(2)/PI()*(Table5[[#This Row],[IT2]]+Table5[[#This Row],[IT4]]+Table5[[#This Row],[IT1]])-Table5[[#This Row],[IT2]]^2*0.1792-Table5[[#This Row],[IT4]]^2*0.207-Table5[[#This Row],[IT1]]^2*0.2065</f>
        <v>4.4607219622473249</v>
      </c>
      <c r="AL44" s="6">
        <f>Table5[[#This Row],[Pr]]/Table5[[#This Row],[Pt]]*100</f>
        <v>5.7399010251701821</v>
      </c>
      <c r="AN44" s="1">
        <v>19.5</v>
      </c>
      <c r="AO44" s="1">
        <v>10</v>
      </c>
      <c r="AP44" s="3">
        <v>342</v>
      </c>
      <c r="AQ44" s="3">
        <v>172</v>
      </c>
      <c r="AR44" s="3">
        <v>205</v>
      </c>
      <c r="AS44" s="6">
        <v>3.98</v>
      </c>
      <c r="AT44" s="6">
        <f>Table56[[#This Row],[Vsen1]]/206.5</f>
        <v>1.6561743341404358</v>
      </c>
      <c r="AU44" s="3">
        <f>Table56[[#This Row],[Vsen2]]/179.2</f>
        <v>0.9598214285714286</v>
      </c>
      <c r="AV44" s="3">
        <f>Table56[[#This Row],[Vsen4]]/207</f>
        <v>0.99033816425120769</v>
      </c>
      <c r="AW44" s="6">
        <v>118.9</v>
      </c>
      <c r="AX44" s="6">
        <v>3.27</v>
      </c>
      <c r="AY44" s="6">
        <f>Table56[[#This Row],[Vr]]^2/Table56[[#This Row],[RL]]</f>
        <v>0.13322455845248107</v>
      </c>
      <c r="AZ44" s="6">
        <f>Table56[[#This Row],[Vs]]*SQRT(2)/PI()*(Table56[[#This Row],[IT2]]+Table56[[#This Row],[IT4]]+Table56[[#This Row],[IT1]])-Table56[[#This Row],[IT2]]^2*0.1792-Table56[[#This Row],[IT4]]^2*0.207-Table56[[#This Row],[IT1]]^2*0.2065</f>
        <v>4.3740652545258918</v>
      </c>
      <c r="BA44" s="6">
        <f>Table56[[#This Row],[Pr]]/Table56[[#This Row],[Pt]]*100</f>
        <v>3.0457835148808581</v>
      </c>
    </row>
    <row r="45" spans="1:53" x14ac:dyDescent="0.25">
      <c r="A45" s="1">
        <v>19.5</v>
      </c>
      <c r="B45" s="1">
        <v>20</v>
      </c>
      <c r="C45" s="1">
        <v>273</v>
      </c>
      <c r="D45" s="1">
        <v>4.38</v>
      </c>
      <c r="E45" s="1">
        <f>Table1[[#This Row],[Vsen(mV rms)]]/206.5</f>
        <v>1.3220338983050848</v>
      </c>
      <c r="F45" s="1">
        <v>137</v>
      </c>
      <c r="G45" s="1">
        <v>3.48</v>
      </c>
      <c r="H45" s="1">
        <f>Table1[[#This Row],[VR(V rms)]]^2/Table1[[#This Row],[RL(ohm)]]</f>
        <v>0.14003211678832117</v>
      </c>
      <c r="I45" s="1">
        <f>Table1[[#This Row],[It(A rms)]]*Table1[[#This Row],[Vs(V DC)]]/PI()*SQRT(2)-Table1[[#This Row],[It(A rms)]]^2*0.2065</f>
        <v>1.7101174648956348</v>
      </c>
      <c r="J45" s="1">
        <f>Table1[[#This Row],[Pr(w)]]/Table1[[#This Row],[Pt(W)]]*100</f>
        <v>8.1884501891141763</v>
      </c>
      <c r="L45" s="1">
        <v>19.5</v>
      </c>
      <c r="M45" s="1">
        <v>20</v>
      </c>
      <c r="N45" s="1">
        <v>252</v>
      </c>
      <c r="O45" s="1">
        <v>258</v>
      </c>
      <c r="P45" s="1">
        <v>2.37</v>
      </c>
      <c r="Q45" s="1">
        <f>Table134[[#This Row],[Vsen2]]/179.2</f>
        <v>1.40625</v>
      </c>
      <c r="R45" s="1">
        <f>Table134[[#This Row],[Vsen4]]/207</f>
        <v>1.2463768115942029</v>
      </c>
      <c r="S45" s="1">
        <v>177.5</v>
      </c>
      <c r="T45" s="1">
        <v>3.39</v>
      </c>
      <c r="U45" s="1">
        <f>Table134[[#This Row],[Vr]]^2/Table134[[#This Row],[RL]]</f>
        <v>3.1644507042253522E-2</v>
      </c>
      <c r="V45" s="1">
        <f>Table134[[#This Row],[Vs]]*SQRT(2)/PI()*(Table134[[#This Row],[IT2]]+Table134[[#This Row],[IT4]])-Table134[[#This Row],[IT2]]^2*0.1792-Table134[[#This Row],[IT4]]^2*0.207</f>
        <v>3.3720642051748331</v>
      </c>
      <c r="W45" s="1">
        <f>Table134[[#This Row],[Pr]]/Table134[[#This Row],[Pt]]*100</f>
        <v>0.93843133217010721</v>
      </c>
      <c r="Y45" s="1">
        <v>19.5</v>
      </c>
      <c r="Z45" s="1">
        <v>20</v>
      </c>
      <c r="AA45" s="3">
        <v>226</v>
      </c>
      <c r="AB45" s="2">
        <v>246</v>
      </c>
      <c r="AC45" s="2">
        <v>236</v>
      </c>
      <c r="AD45" s="6">
        <v>6.43</v>
      </c>
      <c r="AE45" s="6">
        <f>Table5[[#This Row],[Vsen1]]/206.5</f>
        <v>1.0944309927360776</v>
      </c>
      <c r="AF45" s="2">
        <f>Table5[[#This Row],[Vsen2]]/179.2</f>
        <v>1.3727678571428572</v>
      </c>
      <c r="AG45" s="2">
        <f>Table5[[#This Row],[Vsen4]]/207</f>
        <v>1.1400966183574879</v>
      </c>
      <c r="AH45" s="6">
        <v>156</v>
      </c>
      <c r="AI45" s="6">
        <v>3.27</v>
      </c>
      <c r="AJ45" s="6">
        <f>Table5[[#This Row],[Vr]]^2/Table5[[#This Row],[RL]]</f>
        <v>0.26503141025641025</v>
      </c>
      <c r="AK45" s="6">
        <f>Table5[[#This Row],[Vs]]*SQRT(2)/PI()*(Table5[[#This Row],[IT2]]+Table5[[#This Row],[IT4]]+Table5[[#This Row],[IT1]])-Table5[[#This Row],[IT2]]^2*0.1792-Table5[[#This Row],[IT4]]^2*0.207-Table5[[#This Row],[IT1]]^2*0.2065</f>
        <v>4.4558957923105282</v>
      </c>
      <c r="AL45" s="6">
        <f>Table5[[#This Row],[Pr]]/Table5[[#This Row],[Pt]]*100</f>
        <v>5.9478816967347159</v>
      </c>
      <c r="AN45" s="1">
        <v>19.5</v>
      </c>
      <c r="AO45" s="1">
        <v>20</v>
      </c>
      <c r="AP45" s="3">
        <v>345</v>
      </c>
      <c r="AQ45" s="2">
        <v>172</v>
      </c>
      <c r="AR45" s="2">
        <v>206</v>
      </c>
      <c r="AS45" s="6">
        <v>3.6</v>
      </c>
      <c r="AT45" s="6">
        <f>Table56[[#This Row],[Vsen1]]/206.5</f>
        <v>1.6707021791767553</v>
      </c>
      <c r="AU45" s="2">
        <f>Table56[[#This Row],[Vsen2]]/179.2</f>
        <v>0.9598214285714286</v>
      </c>
      <c r="AV45" s="2">
        <f>Table56[[#This Row],[Vsen4]]/207</f>
        <v>0.99516908212560384</v>
      </c>
      <c r="AW45" s="6">
        <v>118.9</v>
      </c>
      <c r="AX45" s="6">
        <v>3.27</v>
      </c>
      <c r="AY45" s="6">
        <f>Table56[[#This Row],[Vr]]^2/Table56[[#This Row],[RL]]</f>
        <v>0.10899915895710681</v>
      </c>
      <c r="AZ45" s="6">
        <f>Table56[[#This Row],[Vs]]*SQRT(2)/PI()*(Table56[[#This Row],[IT2]]+Table56[[#This Row],[IT4]]+Table56[[#This Row],[IT1]])-Table56[[#This Row],[IT2]]^2*0.1792-Table56[[#This Row],[IT4]]^2*0.207-Table56[[#This Row],[IT1]]^2*0.2065</f>
        <v>4.3905955492679984</v>
      </c>
      <c r="BA45" s="6">
        <f>Table56[[#This Row],[Pr]]/Table56[[#This Row],[Pt]]*100</f>
        <v>2.4825597742720618</v>
      </c>
    </row>
    <row r="46" spans="1:53" x14ac:dyDescent="0.25">
      <c r="A46" s="1">
        <v>19.5</v>
      </c>
      <c r="B46" s="1">
        <v>30</v>
      </c>
      <c r="C46" s="1">
        <v>277</v>
      </c>
      <c r="D46" s="1">
        <v>4.21</v>
      </c>
      <c r="E46" s="1">
        <f>Table1[[#This Row],[Vsen(mV rms)]]/206.5</f>
        <v>1.3414043583535109</v>
      </c>
      <c r="F46" s="1">
        <v>137</v>
      </c>
      <c r="G46" s="1">
        <v>3.48</v>
      </c>
      <c r="H46" s="1">
        <f>Table1[[#This Row],[VR(V rms)]]^2/Table1[[#This Row],[RL(ohm)]]</f>
        <v>0.12937299270072994</v>
      </c>
      <c r="I46" s="1">
        <f>Table1[[#This Row],[It(A rms)]]*Table1[[#This Row],[Vs(V DC)]]/PI()*SQRT(2)-Table1[[#This Row],[It(A rms)]]^2*0.2065</f>
        <v>1.7298085136145378</v>
      </c>
      <c r="J46" s="1">
        <f>Table1[[#This Row],[Pr(w)]]/Table1[[#This Row],[Pt(W)]]*100</f>
        <v>7.4790354933794019</v>
      </c>
      <c r="L46" s="1">
        <v>19.5</v>
      </c>
      <c r="M46" s="1">
        <v>30</v>
      </c>
      <c r="N46" s="1">
        <v>251</v>
      </c>
      <c r="O46" s="1">
        <v>257</v>
      </c>
      <c r="P46" s="1">
        <v>2.66</v>
      </c>
      <c r="Q46" s="1">
        <f>Table134[[#This Row],[Vsen2]]/179.2</f>
        <v>1.400669642857143</v>
      </c>
      <c r="R46" s="1">
        <f>Table134[[#This Row],[Vsen4]]/207</f>
        <v>1.2415458937198067</v>
      </c>
      <c r="S46" s="1">
        <v>177.5</v>
      </c>
      <c r="T46" s="1">
        <v>3.39</v>
      </c>
      <c r="U46" s="1">
        <f>Table134[[#This Row],[Vr]]^2/Table134[[#This Row],[RL]]</f>
        <v>3.9862535211267612E-2</v>
      </c>
      <c r="V46" s="1">
        <f>Table134[[#This Row],[Vs]]*SQRT(2)/PI()*(Table134[[#This Row],[IT2]]+Table134[[#This Row],[IT4]])-Table134[[#This Row],[IT2]]^2*0.1792-Table134[[#This Row],[IT4]]^2*0.207</f>
        <v>3.3614710654177995</v>
      </c>
      <c r="W46" s="1">
        <f>Table134[[#This Row],[Pr]]/Table134[[#This Row],[Pt]]*100</f>
        <v>1.1858657842206675</v>
      </c>
      <c r="Y46" s="1">
        <v>19.5</v>
      </c>
      <c r="Z46" s="1">
        <v>30</v>
      </c>
      <c r="AA46" s="3">
        <v>226</v>
      </c>
      <c r="AB46" s="3">
        <v>247</v>
      </c>
      <c r="AC46" s="3">
        <v>235</v>
      </c>
      <c r="AD46" s="6">
        <v>6.44</v>
      </c>
      <c r="AE46" s="6">
        <f>Table5[[#This Row],[Vsen1]]/206.5</f>
        <v>1.0944309927360776</v>
      </c>
      <c r="AF46" s="3">
        <f>Table5[[#This Row],[Vsen2]]/179.2</f>
        <v>1.3783482142857144</v>
      </c>
      <c r="AG46" s="3">
        <f>Table5[[#This Row],[Vsen4]]/207</f>
        <v>1.1352657004830917</v>
      </c>
      <c r="AH46" s="6">
        <v>156</v>
      </c>
      <c r="AI46" s="6">
        <v>3.27</v>
      </c>
      <c r="AJ46" s="6">
        <f>Table5[[#This Row],[Vr]]^2/Table5[[#This Row],[RL]]</f>
        <v>0.26585641025641027</v>
      </c>
      <c r="AK46" s="6">
        <f>Table5[[#This Row],[Vs]]*SQRT(2)/PI()*(Table5[[#This Row],[IT2]]+Table5[[#This Row],[IT4]]+Table5[[#This Row],[IT1]])-Table5[[#This Row],[IT2]]^2*0.1792-Table5[[#This Row],[IT4]]^2*0.207-Table5[[#This Row],[IT1]]^2*0.2065</f>
        <v>4.4565232260341698</v>
      </c>
      <c r="AL46" s="6">
        <f>Table5[[#This Row],[Pr]]/Table5[[#This Row],[Pt]]*100</f>
        <v>5.9655564836580934</v>
      </c>
      <c r="AN46" s="1">
        <v>19.5</v>
      </c>
      <c r="AO46" s="1">
        <v>30</v>
      </c>
      <c r="AP46" s="3">
        <v>349</v>
      </c>
      <c r="AQ46" s="3">
        <v>173</v>
      </c>
      <c r="AR46" s="3">
        <v>208</v>
      </c>
      <c r="AS46" s="6">
        <v>3.17</v>
      </c>
      <c r="AT46" s="6">
        <f>Table56[[#This Row],[Vsen1]]/206.5</f>
        <v>1.6900726392251817</v>
      </c>
      <c r="AU46" s="3">
        <f>Table56[[#This Row],[Vsen2]]/179.2</f>
        <v>0.96540178571428581</v>
      </c>
      <c r="AV46" s="3">
        <f>Table56[[#This Row],[Vsen4]]/207</f>
        <v>1.0048309178743962</v>
      </c>
      <c r="AW46" s="6">
        <v>118.9</v>
      </c>
      <c r="AX46" s="6">
        <v>3.27</v>
      </c>
      <c r="AY46" s="6">
        <f>Table56[[#This Row],[Vr]]^2/Table56[[#This Row],[RL]]</f>
        <v>8.4515559293523959E-2</v>
      </c>
      <c r="AZ46" s="6">
        <f>Table56[[#This Row],[Vs]]*SQRT(2)/PI()*(Table56[[#This Row],[IT2]]+Table56[[#This Row],[IT4]]+Table56[[#This Row],[IT1]])-Table56[[#This Row],[IT2]]^2*0.1792-Table56[[#This Row],[IT4]]^2*0.207-Table56[[#This Row],[IT1]]^2*0.2065</f>
        <v>4.4221776464465599</v>
      </c>
      <c r="BA46" s="6">
        <f>Table56[[#This Row],[Pr]]/Table56[[#This Row],[Pt]]*100</f>
        <v>1.9111751279697327</v>
      </c>
    </row>
    <row r="47" spans="1:53" x14ac:dyDescent="0.25">
      <c r="A47" s="1">
        <v>19.5</v>
      </c>
      <c r="B47" s="1">
        <v>40</v>
      </c>
      <c r="C47" s="1">
        <v>282</v>
      </c>
      <c r="D47" s="1">
        <v>3.81</v>
      </c>
      <c r="E47" s="1">
        <f>Table1[[#This Row],[Vsen(mV rms)]]/206.5</f>
        <v>1.3656174334140436</v>
      </c>
      <c r="F47" s="1">
        <v>137</v>
      </c>
      <c r="G47" s="1">
        <v>3.48</v>
      </c>
      <c r="H47" s="1">
        <f>Table1[[#This Row],[VR(V rms)]]^2/Table1[[#This Row],[RL(ohm)]]</f>
        <v>0.10595693430656934</v>
      </c>
      <c r="I47" s="1">
        <f>Table1[[#This Row],[It(A rms)]]*Table1[[#This Row],[Vs(V DC)]]/PI()*SQRT(2)-Table1[[#This Row],[It(A rms)]]^2*0.2065</f>
        <v>1.7542044068376215</v>
      </c>
      <c r="J47" s="1">
        <f>Table1[[#This Row],[Pr(w)]]/Table1[[#This Row],[Pt(W)]]*100</f>
        <v>6.040170341242181</v>
      </c>
      <c r="L47" s="1">
        <v>19.5</v>
      </c>
      <c r="M47" s="1">
        <v>40</v>
      </c>
      <c r="N47" s="1">
        <v>250</v>
      </c>
      <c r="O47" s="1">
        <v>256</v>
      </c>
      <c r="P47" s="1">
        <v>2.91</v>
      </c>
      <c r="Q47" s="1">
        <f>Table134[[#This Row],[Vsen2]]/179.2</f>
        <v>1.3950892857142858</v>
      </c>
      <c r="R47" s="1">
        <f>Table134[[#This Row],[Vsen4]]/207</f>
        <v>1.2367149758454106</v>
      </c>
      <c r="S47" s="1">
        <v>177.5</v>
      </c>
      <c r="T47" s="1">
        <v>3.39</v>
      </c>
      <c r="U47" s="1">
        <f>Table134[[#This Row],[Vr]]^2/Table134[[#This Row],[RL]]</f>
        <v>4.7707605633802823E-2</v>
      </c>
      <c r="V47" s="1">
        <f>Table134[[#This Row],[Vs]]*SQRT(2)/PI()*(Table134[[#This Row],[IT2]]+Table134[[#This Row],[IT4]])-Table134[[#This Row],[IT2]]^2*0.1792-Table134[[#This Row],[IT4]]^2*0.207</f>
        <v>3.3508571031107319</v>
      </c>
      <c r="W47" s="1">
        <f>Table134[[#This Row],[Pr]]/Table134[[#This Row],[Pt]]*100</f>
        <v>1.423743363735624</v>
      </c>
      <c r="Y47" s="1">
        <v>19.5</v>
      </c>
      <c r="Z47" s="1">
        <v>40</v>
      </c>
      <c r="AA47" s="3">
        <v>228</v>
      </c>
      <c r="AB47" s="2">
        <v>248</v>
      </c>
      <c r="AC47" s="2">
        <v>234</v>
      </c>
      <c r="AD47" s="6">
        <v>6.31</v>
      </c>
      <c r="AE47" s="6">
        <f>Table5[[#This Row],[Vsen1]]/206.5</f>
        <v>1.1041162227602905</v>
      </c>
      <c r="AF47" s="2">
        <f>Table5[[#This Row],[Vsen2]]/179.2</f>
        <v>1.3839285714285716</v>
      </c>
      <c r="AG47" s="2">
        <f>Table5[[#This Row],[Vsen4]]/207</f>
        <v>1.1304347826086956</v>
      </c>
      <c r="AH47" s="6">
        <v>156</v>
      </c>
      <c r="AI47" s="6">
        <v>3.27</v>
      </c>
      <c r="AJ47" s="6">
        <f>Table5[[#This Row],[Vr]]^2/Table5[[#This Row],[RL]]</f>
        <v>0.25523141025641022</v>
      </c>
      <c r="AK47" s="6">
        <f>Table5[[#This Row],[Vs]]*SQRT(2)/PI()*(Table5[[#This Row],[IT2]]+Table5[[#This Row],[IT4]]+Table5[[#This Row],[IT1]])-Table5[[#This Row],[IT2]]^2*0.1792-Table5[[#This Row],[IT4]]^2*0.207-Table5[[#This Row],[IT1]]^2*0.2065</f>
        <v>4.4669895677348199</v>
      </c>
      <c r="AL47" s="6">
        <f>Table5[[#This Row],[Pr]]/Table5[[#This Row],[Pt]]*100</f>
        <v>5.713722998145176</v>
      </c>
      <c r="AN47" s="1">
        <v>19.5</v>
      </c>
      <c r="AO47" s="1">
        <v>40</v>
      </c>
      <c r="AP47" s="3">
        <v>353</v>
      </c>
      <c r="AQ47" s="2">
        <v>174</v>
      </c>
      <c r="AR47" s="2">
        <v>208</v>
      </c>
      <c r="AS47" s="6">
        <v>2.56</v>
      </c>
      <c r="AT47" s="6">
        <f>Table56[[#This Row],[Vsen1]]/206.5</f>
        <v>1.7094430992736078</v>
      </c>
      <c r="AU47" s="2">
        <f>Table56[[#This Row],[Vsen2]]/179.2</f>
        <v>0.9709821428571429</v>
      </c>
      <c r="AV47" s="2">
        <f>Table56[[#This Row],[Vsen4]]/207</f>
        <v>1.0048309178743962</v>
      </c>
      <c r="AW47" s="6">
        <v>118.9</v>
      </c>
      <c r="AX47" s="6">
        <v>3.27</v>
      </c>
      <c r="AY47" s="6">
        <f>Table56[[#This Row],[Vr]]^2/Table56[[#This Row],[RL]]</f>
        <v>5.5118587047939448E-2</v>
      </c>
      <c r="AZ47" s="6">
        <f>Table56[[#This Row],[Vs]]*SQRT(2)/PI()*(Table56[[#This Row],[IT2]]+Table56[[#This Row],[IT4]]+Table56[[#This Row],[IT1]])-Table56[[#This Row],[IT2]]^2*0.1792-Table56[[#This Row],[IT4]]^2*0.207-Table56[[#This Row],[IT1]]^2*0.2065</f>
        <v>4.4433712310476752</v>
      </c>
      <c r="BA47" s="6">
        <f>Table56[[#This Row],[Pr]]/Table56[[#This Row],[Pt]]*100</f>
        <v>1.2404677480648714</v>
      </c>
    </row>
    <row r="48" spans="1:53" x14ac:dyDescent="0.25">
      <c r="A48" s="1">
        <v>19.5</v>
      </c>
      <c r="B48" s="1">
        <v>50</v>
      </c>
      <c r="C48" s="1">
        <v>290</v>
      </c>
      <c r="D48" s="1">
        <v>3.22</v>
      </c>
      <c r="E48" s="1">
        <f>Table1[[#This Row],[Vsen(mV rms)]]/206.5</f>
        <v>1.4043583535108959</v>
      </c>
      <c r="F48" s="1">
        <v>137</v>
      </c>
      <c r="G48" s="1">
        <v>3.48</v>
      </c>
      <c r="H48" s="1">
        <f>Table1[[#This Row],[VR(V rms)]]^2/Table1[[#This Row],[RL(ohm)]]</f>
        <v>7.5681751824817525E-2</v>
      </c>
      <c r="I48" s="1">
        <f>Table1[[#This Row],[It(A rms)]]*Table1[[#This Row],[Vs(V DC)]]/PI()*SQRT(2)-Table1[[#This Row],[It(A rms)]]^2*0.2065</f>
        <v>1.7927342040332965</v>
      </c>
      <c r="J48" s="1">
        <f>Table1[[#This Row],[Pr(w)]]/Table1[[#This Row],[Pt(W)]]*100</f>
        <v>4.2215824105184465</v>
      </c>
      <c r="L48" s="1">
        <v>19.5</v>
      </c>
      <c r="M48" s="1">
        <v>50</v>
      </c>
      <c r="N48" s="1">
        <v>250</v>
      </c>
      <c r="O48" s="1">
        <v>255</v>
      </c>
      <c r="P48" s="1">
        <v>3.17</v>
      </c>
      <c r="Q48" s="1">
        <f>Table134[[#This Row],[Vsen2]]/179.2</f>
        <v>1.3950892857142858</v>
      </c>
      <c r="R48" s="1">
        <f>Table134[[#This Row],[Vsen4]]/207</f>
        <v>1.2318840579710144</v>
      </c>
      <c r="S48" s="1">
        <v>177.5</v>
      </c>
      <c r="T48" s="1">
        <v>3.39</v>
      </c>
      <c r="U48" s="1">
        <f>Table134[[#This Row],[Vr]]^2/Table134[[#This Row],[RL]]</f>
        <v>5.661352112676056E-2</v>
      </c>
      <c r="V48" s="1">
        <f>Table134[[#This Row],[Vs]]*SQRT(2)/PI()*(Table134[[#This Row],[IT2]]+Table134[[#This Row],[IT4]])-Table134[[#This Row],[IT2]]^2*0.1792-Table134[[#This Row],[IT4]]^2*0.207</f>
        <v>3.3459535468021024</v>
      </c>
      <c r="W48" s="1">
        <f>Table134[[#This Row],[Pr]]/Table134[[#This Row],[Pt]]*100</f>
        <v>1.6919996149040675</v>
      </c>
      <c r="Y48" s="1">
        <v>19.5</v>
      </c>
      <c r="Z48" s="1">
        <v>50</v>
      </c>
      <c r="AA48" s="3">
        <v>231</v>
      </c>
      <c r="AB48" s="3">
        <v>249</v>
      </c>
      <c r="AC48" s="3">
        <v>235</v>
      </c>
      <c r="AD48" s="6">
        <v>6.12</v>
      </c>
      <c r="AE48" s="6">
        <f>Table5[[#This Row],[Vsen1]]/206.5</f>
        <v>1.1186440677966101</v>
      </c>
      <c r="AF48" s="3">
        <f>Table5[[#This Row],[Vsen2]]/179.2</f>
        <v>1.3895089285714286</v>
      </c>
      <c r="AG48" s="3">
        <f>Table5[[#This Row],[Vsen4]]/207</f>
        <v>1.1352657004830917</v>
      </c>
      <c r="AH48" s="6">
        <v>156</v>
      </c>
      <c r="AI48" s="6">
        <v>3.27</v>
      </c>
      <c r="AJ48" s="6">
        <f>Table5[[#This Row],[Vr]]^2/Table5[[#This Row],[RL]]</f>
        <v>0.24009230769230769</v>
      </c>
      <c r="AK48" s="6">
        <f>Table5[[#This Row],[Vs]]*SQRT(2)/PI()*(Table5[[#This Row],[IT2]]+Table5[[#This Row],[IT4]]+Table5[[#This Row],[IT1]])-Table5[[#This Row],[IT2]]^2*0.1792-Table5[[#This Row],[IT4]]^2*0.207-Table5[[#This Row],[IT1]]^2*0.2065</f>
        <v>4.4919929619761074</v>
      </c>
      <c r="AL48" s="6">
        <f>Table5[[#This Row],[Pr]]/Table5[[#This Row],[Pt]]*100</f>
        <v>5.3448950104028397</v>
      </c>
      <c r="AN48" s="1">
        <v>19.5</v>
      </c>
      <c r="AO48" s="1">
        <v>50</v>
      </c>
      <c r="AP48" s="3">
        <v>357</v>
      </c>
      <c r="AQ48" s="3">
        <v>174</v>
      </c>
      <c r="AR48" s="3">
        <v>207</v>
      </c>
      <c r="AS48" s="6">
        <v>1.61</v>
      </c>
      <c r="AT48" s="6">
        <f>Table56[[#This Row],[Vsen1]]/206.5</f>
        <v>1.728813559322034</v>
      </c>
      <c r="AU48" s="3">
        <f>Table56[[#This Row],[Vsen2]]/179.2</f>
        <v>0.9709821428571429</v>
      </c>
      <c r="AV48" s="3">
        <f>Table56[[#This Row],[Vsen4]]/207</f>
        <v>1</v>
      </c>
      <c r="AW48" s="6">
        <v>118.9</v>
      </c>
      <c r="AX48" s="6">
        <v>3.27</v>
      </c>
      <c r="AY48" s="6">
        <f>Table56[[#This Row],[Vr]]^2/Table56[[#This Row],[RL]]</f>
        <v>2.1800672834314552E-2</v>
      </c>
      <c r="AZ48" s="6">
        <f>Table56[[#This Row],[Vs]]*SQRT(2)/PI()*(Table56[[#This Row],[IT2]]+Table56[[#This Row],[IT4]]+Table56[[#This Row],[IT1]])-Table56[[#This Row],[IT2]]^2*0.1792-Table56[[#This Row],[IT4]]^2*0.207-Table56[[#This Row],[IT1]]^2*0.2065</f>
        <v>4.453025491155846</v>
      </c>
      <c r="BA48" s="6">
        <f>Table56[[#This Row],[Pr]]/Table56[[#This Row],[Pt]]*100</f>
        <v>0.48956990876456624</v>
      </c>
    </row>
    <row r="49" spans="1:53" x14ac:dyDescent="0.25">
      <c r="A49" s="1">
        <v>19.5</v>
      </c>
      <c r="B49" s="1">
        <v>60</v>
      </c>
      <c r="C49" s="1">
        <v>298</v>
      </c>
      <c r="D49" s="1">
        <v>2.33</v>
      </c>
      <c r="E49" s="1">
        <f>Table1[[#This Row],[Vsen(mV rms)]]/206.5</f>
        <v>1.4430992736077481</v>
      </c>
      <c r="F49" s="1">
        <v>137</v>
      </c>
      <c r="G49" s="1">
        <v>3.48</v>
      </c>
      <c r="H49" s="1">
        <f>Table1[[#This Row],[VR(V rms)]]^2/Table1[[#This Row],[RL(ohm)]]</f>
        <v>3.962700729927008E-2</v>
      </c>
      <c r="I49" s="1">
        <f>Table1[[#This Row],[It(A rms)]]*Table1[[#This Row],[Vs(V DC)]]/PI()*SQRT(2)-Table1[[#This Row],[It(A rms)]]^2*0.2065</f>
        <v>1.8306441465074221</v>
      </c>
      <c r="J49" s="1">
        <f>Table1[[#This Row],[Pr(w)]]/Table1[[#This Row],[Pt(W)]]*100</f>
        <v>2.1646482946929968</v>
      </c>
      <c r="L49" s="1">
        <v>19.5</v>
      </c>
      <c r="M49" s="1">
        <v>60</v>
      </c>
      <c r="N49" s="1">
        <v>249</v>
      </c>
      <c r="O49" s="1">
        <v>254</v>
      </c>
      <c r="P49" s="1">
        <v>3.35</v>
      </c>
      <c r="Q49" s="1">
        <f>Table134[[#This Row],[Vsen2]]/179.2</f>
        <v>1.3895089285714286</v>
      </c>
      <c r="R49" s="1">
        <f>Table134[[#This Row],[Vsen4]]/207</f>
        <v>1.2270531400966183</v>
      </c>
      <c r="S49" s="1">
        <v>177.5</v>
      </c>
      <c r="T49" s="1">
        <v>3.39</v>
      </c>
      <c r="U49" s="1">
        <f>Table134[[#This Row],[Vr]]^2/Table134[[#This Row],[RL]]</f>
        <v>6.3225352112676061E-2</v>
      </c>
      <c r="V49" s="1">
        <f>Table134[[#This Row],[Vs]]*SQRT(2)/PI()*(Table134[[#This Row],[IT2]]+Table134[[#This Row],[IT4]])-Table134[[#This Row],[IT2]]^2*0.1792-Table134[[#This Row],[IT4]]^2*0.207</f>
        <v>3.3353091001092516</v>
      </c>
      <c r="W49" s="1">
        <f>Table134[[#This Row],[Pr]]/Table134[[#This Row],[Pt]]*100</f>
        <v>1.8956369624214153</v>
      </c>
      <c r="Y49" s="1">
        <v>19.5</v>
      </c>
      <c r="Z49" s="1">
        <v>60</v>
      </c>
      <c r="AA49" s="3">
        <v>233</v>
      </c>
      <c r="AB49" s="2">
        <v>253</v>
      </c>
      <c r="AC49" s="2">
        <v>235</v>
      </c>
      <c r="AD49" s="6">
        <v>5.32</v>
      </c>
      <c r="AE49" s="6">
        <f>Table5[[#This Row],[Vsen1]]/206.5</f>
        <v>1.1283292978208233</v>
      </c>
      <c r="AF49" s="2">
        <f>Table5[[#This Row],[Vsen2]]/179.2</f>
        <v>1.4118303571428572</v>
      </c>
      <c r="AG49" s="2">
        <f>Table5[[#This Row],[Vsen4]]/207</f>
        <v>1.1352657004830917</v>
      </c>
      <c r="AH49" s="6">
        <v>156</v>
      </c>
      <c r="AI49" s="6">
        <v>3.27</v>
      </c>
      <c r="AJ49" s="6">
        <f>Table5[[#This Row],[Vr]]^2/Table5[[#This Row],[RL]]</f>
        <v>0.18142564102564104</v>
      </c>
      <c r="AK49" s="6">
        <f>Table5[[#This Row],[Vs]]*SQRT(2)/PI()*(Table5[[#This Row],[IT2]]+Table5[[#This Row],[IT4]]+Table5[[#This Row],[IT1]])-Table5[[#This Row],[IT2]]^2*0.1792-Table5[[#This Row],[IT4]]^2*0.207-Table5[[#This Row],[IT1]]^2*0.2065</f>
        <v>4.5234080093305131</v>
      </c>
      <c r="AL49" s="6">
        <f>Table5[[#This Row],[Pr]]/Table5[[#This Row],[Pt]]*100</f>
        <v>4.0108175219085078</v>
      </c>
      <c r="AN49" s="1">
        <v>19.5</v>
      </c>
      <c r="AO49" s="1">
        <v>60</v>
      </c>
      <c r="AP49" s="3">
        <v>360</v>
      </c>
      <c r="AQ49" s="2">
        <v>174</v>
      </c>
      <c r="AR49" s="2">
        <v>207</v>
      </c>
      <c r="AS49" s="6">
        <v>0.97799999999999998</v>
      </c>
      <c r="AT49" s="6">
        <f>Table56[[#This Row],[Vsen1]]/206.5</f>
        <v>1.7433414043583535</v>
      </c>
      <c r="AU49" s="2">
        <f>Table56[[#This Row],[Vsen2]]/179.2</f>
        <v>0.9709821428571429</v>
      </c>
      <c r="AV49" s="2">
        <f>Table56[[#This Row],[Vsen4]]/207</f>
        <v>1</v>
      </c>
      <c r="AW49" s="6">
        <v>118.9</v>
      </c>
      <c r="AX49" s="6">
        <v>3.27</v>
      </c>
      <c r="AY49" s="6">
        <f>Table56[[#This Row],[Vr]]^2/Table56[[#This Row],[RL]]</f>
        <v>8.0444407064760304E-3</v>
      </c>
      <c r="AZ49" s="6">
        <f>Table56[[#This Row],[Vs]]*SQRT(2)/PI()*(Table56[[#This Row],[IT2]]+Table56[[#This Row],[IT4]]+Table56[[#This Row],[IT1]])-Table56[[#This Row],[IT2]]^2*0.1792-Table56[[#This Row],[IT4]]^2*0.207-Table56[[#This Row],[IT1]]^2*0.2065</f>
        <v>4.4639942637018537</v>
      </c>
      <c r="BA49" s="6">
        <f>Table56[[#This Row],[Pr]]/Table56[[#This Row],[Pt]]*100</f>
        <v>0.18020723664203417</v>
      </c>
    </row>
    <row r="50" spans="1:53" x14ac:dyDescent="0.25">
      <c r="A50" s="1">
        <v>19.5</v>
      </c>
      <c r="B50" s="1">
        <v>70</v>
      </c>
      <c r="C50" s="1">
        <v>304</v>
      </c>
      <c r="D50" s="1">
        <v>1.38</v>
      </c>
      <c r="E50" s="1">
        <f>Table1[[#This Row],[Vsen(mV rms)]]/206.5</f>
        <v>1.4721549636803875</v>
      </c>
      <c r="F50" s="1">
        <v>137</v>
      </c>
      <c r="G50" s="1">
        <v>3.48</v>
      </c>
      <c r="H50" s="1">
        <f>Table1[[#This Row],[VR(V rms)]]^2/Table1[[#This Row],[RL(ohm)]]</f>
        <v>1.3900729927007296E-2</v>
      </c>
      <c r="I50" s="1">
        <f>Table1[[#This Row],[It(A rms)]]*Table1[[#This Row],[Vs(V DC)]]/PI()*SQRT(2)-Table1[[#This Row],[It(A rms)]]^2*0.2065</f>
        <v>1.8586698237019998</v>
      </c>
      <c r="J50" s="1">
        <f>Table1[[#This Row],[Pr(w)]]/Table1[[#This Row],[Pt(W)]]*100</f>
        <v>0.74788592087434658</v>
      </c>
      <c r="L50" s="1">
        <v>19.5</v>
      </c>
      <c r="M50" s="1">
        <v>70</v>
      </c>
      <c r="N50" s="1">
        <v>249</v>
      </c>
      <c r="O50" s="1">
        <v>254</v>
      </c>
      <c r="P50" s="1">
        <v>3.51</v>
      </c>
      <c r="Q50" s="1">
        <f>Table134[[#This Row],[Vsen2]]/179.2</f>
        <v>1.3895089285714286</v>
      </c>
      <c r="R50" s="1">
        <f>Table134[[#This Row],[Vsen4]]/207</f>
        <v>1.2270531400966183</v>
      </c>
      <c r="S50" s="1">
        <v>177.5</v>
      </c>
      <c r="T50" s="1">
        <v>3.39</v>
      </c>
      <c r="U50" s="1">
        <f>Table134[[#This Row],[Vr]]^2/Table134[[#This Row],[RL]]</f>
        <v>6.9409014084507031E-2</v>
      </c>
      <c r="V50" s="1">
        <f>Table134[[#This Row],[Vs]]*SQRT(2)/PI()*(Table134[[#This Row],[IT2]]+Table134[[#This Row],[IT4]])-Table134[[#This Row],[IT2]]^2*0.1792-Table134[[#This Row],[IT4]]^2*0.207</f>
        <v>3.3353091001092516</v>
      </c>
      <c r="W50" s="1">
        <f>Table134[[#This Row],[Pr]]/Table134[[#This Row],[Pt]]*100</f>
        <v>2.0810369294478126</v>
      </c>
      <c r="Y50" s="1">
        <v>19.5</v>
      </c>
      <c r="Z50" s="1">
        <v>70</v>
      </c>
      <c r="AA50" s="3">
        <v>237</v>
      </c>
      <c r="AB50" s="3">
        <v>255</v>
      </c>
      <c r="AC50" s="3">
        <v>234</v>
      </c>
      <c r="AD50" s="6">
        <v>4.5199999999999996</v>
      </c>
      <c r="AE50" s="6">
        <f>Table5[[#This Row],[Vsen1]]/206.5</f>
        <v>1.1476997578692494</v>
      </c>
      <c r="AF50" s="3">
        <f>Table5[[#This Row],[Vsen2]]/179.2</f>
        <v>1.4229910714285716</v>
      </c>
      <c r="AG50" s="3">
        <f>Table5[[#This Row],[Vsen4]]/207</f>
        <v>1.1304347826086956</v>
      </c>
      <c r="AH50" s="6">
        <v>156</v>
      </c>
      <c r="AI50" s="6">
        <v>3.27</v>
      </c>
      <c r="AJ50" s="6">
        <f>Table5[[#This Row],[Vr]]^2/Table5[[#This Row],[RL]]</f>
        <v>0.13096410256410254</v>
      </c>
      <c r="AK50" s="6">
        <f>Table5[[#This Row],[Vs]]*SQRT(2)/PI()*(Table5[[#This Row],[IT2]]+Table5[[#This Row],[IT4]]+Table5[[#This Row],[IT1]])-Table5[[#This Row],[IT2]]^2*0.1792-Table5[[#This Row],[IT4]]^2*0.207-Table5[[#This Row],[IT1]]^2*0.2065</f>
        <v>4.5487311696936157</v>
      </c>
      <c r="AL50" s="6">
        <f>Table5[[#This Row],[Pr]]/Table5[[#This Row],[Pt]]*100</f>
        <v>2.8791348109702373</v>
      </c>
      <c r="AN50" s="1">
        <v>19.5</v>
      </c>
      <c r="AO50" s="1">
        <v>70</v>
      </c>
      <c r="AP50" s="3">
        <v>361</v>
      </c>
      <c r="AQ50" s="3">
        <v>172</v>
      </c>
      <c r="AR50" s="3">
        <v>207</v>
      </c>
      <c r="AS50" s="6">
        <v>0.85299999999999998</v>
      </c>
      <c r="AT50" s="6">
        <f>Table56[[#This Row],[Vsen1]]/206.5</f>
        <v>1.7481840193704601</v>
      </c>
      <c r="AU50" s="3">
        <f>Table56[[#This Row],[Vsen2]]/179.2</f>
        <v>0.9598214285714286</v>
      </c>
      <c r="AV50" s="3">
        <f>Table56[[#This Row],[Vsen4]]/207</f>
        <v>1</v>
      </c>
      <c r="AW50" s="6">
        <v>118.9</v>
      </c>
      <c r="AX50" s="6">
        <v>3.27</v>
      </c>
      <c r="AY50" s="6">
        <f>Table56[[#This Row],[Vr]]^2/Table56[[#This Row],[RL]]</f>
        <v>6.119503784693019E-3</v>
      </c>
      <c r="AZ50" s="6">
        <f>Table56[[#This Row],[Vs]]*SQRT(2)/PI()*(Table56[[#This Row],[IT2]]+Table56[[#This Row],[IT4]]+Table56[[#This Row],[IT1]])-Table56[[#This Row],[IT2]]^2*0.1792-Table56[[#This Row],[IT4]]^2*0.207-Table56[[#This Row],[IT1]]^2*0.2065</f>
        <v>4.4550639947647657</v>
      </c>
      <c r="BA50" s="6">
        <f>Table56[[#This Row],[Pr]]/Table56[[#This Row],[Pt]]*100</f>
        <v>0.13736062583801645</v>
      </c>
    </row>
    <row r="51" spans="1:53" x14ac:dyDescent="0.25">
      <c r="A51" s="1">
        <v>19.5</v>
      </c>
      <c r="B51" s="1">
        <v>80</v>
      </c>
      <c r="C51" s="1">
        <v>306</v>
      </c>
      <c r="D51" s="1">
        <v>0.19</v>
      </c>
      <c r="E51" s="1">
        <f>Table1[[#This Row],[Vsen(mV rms)]]/206.5</f>
        <v>1.4818401937046004</v>
      </c>
      <c r="F51" s="1">
        <v>137</v>
      </c>
      <c r="G51" s="1">
        <v>3.48</v>
      </c>
      <c r="H51" s="1">
        <f>Table1[[#This Row],[VR(V rms)]]^2/Table1[[#This Row],[RL(ohm)]]</f>
        <v>2.6350364963503652E-4</v>
      </c>
      <c r="I51" s="1">
        <f>Table1[[#This Row],[It(A rms)]]*Table1[[#This Row],[Vs(V DC)]]/PI()*SQRT(2)-Table1[[#This Row],[It(A rms)]]^2*0.2065</f>
        <v>1.867934234259998</v>
      </c>
      <c r="J51" s="1">
        <f>Table1[[#This Row],[Pr(w)]]/Table1[[#This Row],[Pt(W)]]*100</f>
        <v>1.4106687741039571E-2</v>
      </c>
      <c r="L51" s="1">
        <v>19.5</v>
      </c>
      <c r="M51" s="1">
        <v>80</v>
      </c>
      <c r="N51" s="1">
        <v>249</v>
      </c>
      <c r="O51" s="1">
        <v>253</v>
      </c>
      <c r="P51" s="1">
        <v>3.53</v>
      </c>
      <c r="Q51" s="1">
        <f>Table134[[#This Row],[Vsen2]]/179.2</f>
        <v>1.3895089285714286</v>
      </c>
      <c r="R51" s="1">
        <f>Table134[[#This Row],[Vsen4]]/207</f>
        <v>1.2222222222222223</v>
      </c>
      <c r="S51" s="1">
        <v>177.5</v>
      </c>
      <c r="T51" s="1">
        <v>3.39</v>
      </c>
      <c r="U51" s="1">
        <f>Table134[[#This Row],[Vr]]^2/Table134[[#This Row],[RL]]</f>
        <v>7.0202253521126759E-2</v>
      </c>
      <c r="V51" s="1">
        <f>Table134[[#This Row],[Vs]]*SQRT(2)/PI()*(Table134[[#This Row],[IT2]]+Table134[[#This Row],[IT4]])-Table134[[#This Row],[IT2]]^2*0.1792-Table134[[#This Row],[IT4]]^2*0.207</f>
        <v>3.3303862201291254</v>
      </c>
      <c r="W51" s="1">
        <f>Table134[[#This Row],[Pr]]/Table134[[#This Row],[Pt]]*100</f>
        <v>2.1079312992835075</v>
      </c>
      <c r="Y51" s="1">
        <v>19.5</v>
      </c>
      <c r="Z51" s="1">
        <v>80</v>
      </c>
      <c r="AA51" s="3">
        <v>241</v>
      </c>
      <c r="AB51" s="2">
        <v>258</v>
      </c>
      <c r="AC51" s="2">
        <v>236</v>
      </c>
      <c r="AD51" s="6">
        <v>3.18</v>
      </c>
      <c r="AE51" s="6">
        <f>Table5[[#This Row],[Vsen1]]/206.5</f>
        <v>1.1670702179176755</v>
      </c>
      <c r="AF51" s="2">
        <f>Table5[[#This Row],[Vsen2]]/179.2</f>
        <v>1.439732142857143</v>
      </c>
      <c r="AG51" s="2">
        <f>Table5[[#This Row],[Vsen4]]/207</f>
        <v>1.1400966183574879</v>
      </c>
      <c r="AH51" s="6">
        <v>156</v>
      </c>
      <c r="AI51" s="6">
        <v>3.27</v>
      </c>
      <c r="AJ51" s="6">
        <f>Table5[[#This Row],[Vr]]^2/Table5[[#This Row],[RL]]</f>
        <v>6.4823076923076928E-2</v>
      </c>
      <c r="AK51" s="6">
        <f>Table5[[#This Row],[Vs]]*SQRT(2)/PI()*(Table5[[#This Row],[IT2]]+Table5[[#This Row],[IT4]]+Table5[[#This Row],[IT1]])-Table5[[#This Row],[IT2]]^2*0.1792-Table5[[#This Row],[IT4]]^2*0.207-Table5[[#This Row],[IT1]]^2*0.2065</f>
        <v>4.5937220401473651</v>
      </c>
      <c r="AL51" s="6">
        <f>Table5[[#This Row],[Pr]]/Table5[[#This Row],[Pt]]*100</f>
        <v>1.4111231884852447</v>
      </c>
      <c r="AN51" s="1">
        <v>19.5</v>
      </c>
      <c r="AO51" s="1">
        <v>80</v>
      </c>
      <c r="AP51" s="3">
        <v>358</v>
      </c>
      <c r="AQ51" s="2">
        <v>171</v>
      </c>
      <c r="AR51" s="2">
        <v>205</v>
      </c>
      <c r="AS51" s="6">
        <v>1.9</v>
      </c>
      <c r="AT51" s="6">
        <f>Table56[[#This Row],[Vsen1]]/206.5</f>
        <v>1.7336561743341405</v>
      </c>
      <c r="AU51" s="2">
        <f>Table56[[#This Row],[Vsen2]]/179.2</f>
        <v>0.95424107142857151</v>
      </c>
      <c r="AV51" s="2">
        <f>Table56[[#This Row],[Vsen4]]/207</f>
        <v>0.99033816425120769</v>
      </c>
      <c r="AW51" s="6">
        <v>118.9</v>
      </c>
      <c r="AX51" s="6">
        <v>3.27</v>
      </c>
      <c r="AY51" s="6">
        <f>Table56[[#This Row],[Vr]]^2/Table56[[#This Row],[RL]]</f>
        <v>3.0361648444070646E-2</v>
      </c>
      <c r="AZ51" s="6">
        <f>Table56[[#This Row],[Vs]]*SQRT(2)/PI()*(Table56[[#This Row],[IT2]]+Table56[[#This Row],[IT4]]+Table56[[#This Row],[IT1]])-Table56[[#This Row],[IT2]]^2*0.1792-Table56[[#This Row],[IT4]]^2*0.207-Table56[[#This Row],[IT1]]^2*0.2065</f>
        <v>4.427582246986943</v>
      </c>
      <c r="BA51" s="6">
        <f>Table56[[#This Row],[Pr]]/Table56[[#This Row],[Pt]]*100</f>
        <v>0.68573877909851011</v>
      </c>
    </row>
    <row r="52" spans="1:53" x14ac:dyDescent="0.25">
      <c r="A52" s="1">
        <v>19.5</v>
      </c>
      <c r="B52" s="1">
        <v>90</v>
      </c>
      <c r="C52" s="1">
        <v>303</v>
      </c>
      <c r="D52" s="1">
        <v>1.36</v>
      </c>
      <c r="E52" s="1">
        <f>Table1[[#This Row],[Vsen(mV rms)]]/206.5</f>
        <v>1.4673123486682809</v>
      </c>
      <c r="F52" s="1">
        <v>137</v>
      </c>
      <c r="G52" s="1">
        <v>3.48</v>
      </c>
      <c r="H52" s="1">
        <f>Table1[[#This Row],[VR(V rms)]]^2/Table1[[#This Row],[RL(ohm)]]</f>
        <v>1.3500729927007302E-2</v>
      </c>
      <c r="I52" s="1">
        <f>Table1[[#This Row],[It(A rms)]]*Table1[[#This Row],[Vs(V DC)]]/PI()*SQRT(2)-Table1[[#This Row],[It(A rms)]]^2*0.2065</f>
        <v>1.8540230905779633</v>
      </c>
      <c r="J52" s="1">
        <f>Table1[[#This Row],[Pr(w)]]/Table1[[#This Row],[Pt(W)]]*100</f>
        <v>0.72818564103204653</v>
      </c>
      <c r="L52" s="1">
        <v>19.5</v>
      </c>
      <c r="M52" s="1">
        <v>90</v>
      </c>
      <c r="N52" s="1">
        <v>249</v>
      </c>
      <c r="O52" s="1">
        <v>254</v>
      </c>
      <c r="P52" s="1">
        <v>3.44</v>
      </c>
      <c r="Q52" s="1">
        <f>Table134[[#This Row],[Vsen2]]/179.2</f>
        <v>1.3895089285714286</v>
      </c>
      <c r="R52" s="1">
        <f>Table134[[#This Row],[Vsen4]]/207</f>
        <v>1.2270531400966183</v>
      </c>
      <c r="S52" s="1">
        <v>177.5</v>
      </c>
      <c r="T52" s="1">
        <v>3.39</v>
      </c>
      <c r="U52" s="1">
        <f>Table134[[#This Row],[Vr]]^2/Table134[[#This Row],[RL]]</f>
        <v>6.6668169014084497E-2</v>
      </c>
      <c r="V52" s="1">
        <f>Table134[[#This Row],[Vs]]*SQRT(2)/PI()*(Table134[[#This Row],[IT2]]+Table134[[#This Row],[IT4]])-Table134[[#This Row],[IT2]]^2*0.1792-Table134[[#This Row],[IT4]]^2*0.207</f>
        <v>3.3353091001092516</v>
      </c>
      <c r="W52" s="1">
        <f>Table134[[#This Row],[Pr]]/Table134[[#This Row],[Pt]]*100</f>
        <v>1.9988602858997599</v>
      </c>
      <c r="Y52" s="7">
        <v>19.5</v>
      </c>
      <c r="Z52" s="7">
        <v>90</v>
      </c>
      <c r="AA52" s="5">
        <v>242</v>
      </c>
      <c r="AB52" s="5">
        <v>260</v>
      </c>
      <c r="AC52" s="5">
        <v>238</v>
      </c>
      <c r="AD52" s="7">
        <v>1.9</v>
      </c>
      <c r="AE52" s="7">
        <f>Table5[[#This Row],[Vsen1]]/206.5</f>
        <v>1.1719128329297821</v>
      </c>
      <c r="AF52" s="5">
        <f>Table5[[#This Row],[Vsen2]]/179.2</f>
        <v>1.4508928571428572</v>
      </c>
      <c r="AG52" s="5">
        <f>Table5[[#This Row],[Vsen4]]/207</f>
        <v>1.1497584541062802</v>
      </c>
      <c r="AH52" s="6">
        <v>156</v>
      </c>
      <c r="AI52" s="7">
        <v>3.27</v>
      </c>
      <c r="AJ52" s="7">
        <f>Table5[[#This Row],[Vr]]^2/Table5[[#This Row],[RL]]</f>
        <v>2.3141025641025641E-2</v>
      </c>
      <c r="AK52" s="7">
        <f>Table5[[#This Row],[Vs]]*SQRT(2)/PI()*(Table5[[#This Row],[IT2]]+Table5[[#This Row],[IT4]]+Table5[[#This Row],[IT1]])-Table5[[#This Row],[IT2]]^2*0.1792-Table5[[#This Row],[IT4]]^2*0.207-Table5[[#This Row],[IT1]]^2*0.2065</f>
        <v>4.6188016607486091</v>
      </c>
      <c r="AL52" s="7">
        <f>Table5[[#This Row],[Pr]]/Table5[[#This Row],[Pt]]*100</f>
        <v>0.50101795532122884</v>
      </c>
      <c r="AN52" s="7">
        <v>19.5</v>
      </c>
      <c r="AO52" s="7">
        <v>90</v>
      </c>
      <c r="AP52" s="5">
        <v>352</v>
      </c>
      <c r="AQ52" s="5">
        <v>169</v>
      </c>
      <c r="AR52" s="5">
        <v>201</v>
      </c>
      <c r="AS52" s="7">
        <v>3.06</v>
      </c>
      <c r="AT52" s="7">
        <f>Table56[[#This Row],[Vsen1]]/206.5</f>
        <v>1.7046004842615012</v>
      </c>
      <c r="AU52" s="5">
        <f>Table56[[#This Row],[Vsen2]]/179.2</f>
        <v>0.94308035714285721</v>
      </c>
      <c r="AV52" s="5">
        <f>Table56[[#This Row],[Vsen4]]/207</f>
        <v>0.97101449275362317</v>
      </c>
      <c r="AW52" s="6">
        <v>118.9</v>
      </c>
      <c r="AX52" s="7">
        <v>3.27</v>
      </c>
      <c r="AY52" s="7">
        <f>Table56[[#This Row],[Vr]]^2/Table56[[#This Row],[RL]]</f>
        <v>7.8751892346509672E-2</v>
      </c>
      <c r="AZ52" s="7">
        <f>Table56[[#This Row],[Vs]]*SQRT(2)/PI()*(Table56[[#This Row],[IT2]]+Table56[[#This Row],[IT4]]+Table56[[#This Row],[IT1]])-Table56[[#This Row],[IT2]]^2*0.1792-Table56[[#This Row],[IT4]]^2*0.207-Table56[[#This Row],[IT1]]^2*0.2065</f>
        <v>4.3722078260488066</v>
      </c>
      <c r="BA52" s="7">
        <f>Table56[[#This Row],[Pr]]/Table56[[#This Row],[Pt]]*100</f>
        <v>1.8011927950295603</v>
      </c>
    </row>
    <row r="53" spans="1:53" x14ac:dyDescent="0.25">
      <c r="A53" s="1">
        <v>26</v>
      </c>
      <c r="B53" s="1">
        <v>0</v>
      </c>
      <c r="C53" s="1">
        <v>267</v>
      </c>
      <c r="D53" s="1">
        <v>4.93</v>
      </c>
      <c r="E53" s="1">
        <f>Table1[[#This Row],[Vsen(mV rms)]]/206.5</f>
        <v>1.2929782082324455</v>
      </c>
      <c r="F53" s="1">
        <v>137</v>
      </c>
      <c r="G53" s="1">
        <v>3.48</v>
      </c>
      <c r="H53" s="1">
        <f>Table1[[#This Row],[VR(V rms)]]^2/Table1[[#This Row],[RL(ohm)]]</f>
        <v>0.17740802919708026</v>
      </c>
      <c r="I53" s="1">
        <f>Table1[[#This Row],[It(A rms)]]*Table1[[#This Row],[Vs(V DC)]]/PI()*SQRT(2)-Table1[[#This Row],[It(A rms)]]^2*0.2065</f>
        <v>1.6802903349165539</v>
      </c>
      <c r="J53" s="1">
        <f>Table1[[#This Row],[Pr(w)]]/Table1[[#This Row],[Pt(W)]]*100</f>
        <v>10.558177090621108</v>
      </c>
      <c r="L53" s="1">
        <v>26</v>
      </c>
      <c r="M53" s="1">
        <v>0</v>
      </c>
      <c r="N53" s="1">
        <v>251</v>
      </c>
      <c r="O53" s="1">
        <v>260</v>
      </c>
      <c r="P53" s="1">
        <v>0.78</v>
      </c>
      <c r="Q53" s="1">
        <f>Table134[[#This Row],[Vsen2]]/179.2</f>
        <v>1.400669642857143</v>
      </c>
      <c r="R53" s="1">
        <f>Table134[[#This Row],[Vsen4]]/207</f>
        <v>1.2560386473429952</v>
      </c>
      <c r="S53" s="1">
        <v>177.5</v>
      </c>
      <c r="T53" s="1">
        <v>3.39</v>
      </c>
      <c r="U53" s="1">
        <f>Table134[[#This Row],[Vr]]^2/Table134[[#This Row],[RL]]</f>
        <v>3.4276056338028173E-3</v>
      </c>
      <c r="V53" s="1">
        <f>Table134[[#This Row],[Vs]]*SQRT(2)/PI()*(Table134[[#This Row],[IT2]]+Table134[[#This Row],[IT4]])-Table134[[#This Row],[IT2]]^2*0.1792-Table134[[#This Row],[IT4]]^2*0.207</f>
        <v>3.3760947778219492</v>
      </c>
      <c r="W53" s="1">
        <f>Table134[[#This Row],[Pr]]/Table134[[#This Row],[Pt]]*100</f>
        <v>0.10152575266308429</v>
      </c>
      <c r="Y53" s="6">
        <v>26</v>
      </c>
      <c r="Z53" s="1">
        <v>0</v>
      </c>
      <c r="AA53" s="6">
        <v>226</v>
      </c>
      <c r="AB53" s="5">
        <v>248</v>
      </c>
      <c r="AC53" s="5">
        <v>239</v>
      </c>
      <c r="AD53" s="6">
        <v>5.64</v>
      </c>
      <c r="AE53" s="6">
        <f>Table5[[#This Row],[Vsen1]]/206.5</f>
        <v>1.0944309927360776</v>
      </c>
      <c r="AF53" s="5">
        <f>Table5[[#This Row],[Vsen2]]/179.2</f>
        <v>1.3839285714285716</v>
      </c>
      <c r="AG53" s="5">
        <f>Table5[[#This Row],[Vsen4]]/207</f>
        <v>1.1545893719806763</v>
      </c>
      <c r="AH53" s="6">
        <v>156</v>
      </c>
      <c r="AI53" s="7">
        <v>3.27</v>
      </c>
      <c r="AJ53" s="6">
        <f>Table5[[#This Row],[Vr]]^2/Table5[[#This Row],[RL]]</f>
        <v>0.20390769230769229</v>
      </c>
      <c r="AK53" s="6">
        <f>Table5[[#This Row],[Vs]]*SQRT(2)/PI()*(Table5[[#This Row],[IT2]]+Table5[[#This Row],[IT4]]+Table5[[#This Row],[IT1]])-Table5[[#This Row],[IT2]]^2*0.1792-Table5[[#This Row],[IT4]]^2*0.207-Table5[[#This Row],[IT1]]^2*0.2065</f>
        <v>4.4812606868917619</v>
      </c>
      <c r="AL53" s="6">
        <f>Table5[[#This Row],[Pr]]/Table5[[#This Row],[Pt]]*100</f>
        <v>4.5502305390120981</v>
      </c>
      <c r="AN53" s="6">
        <v>26</v>
      </c>
      <c r="AO53" s="1">
        <v>0</v>
      </c>
      <c r="AP53" s="6">
        <v>339</v>
      </c>
      <c r="AQ53" s="5">
        <v>194</v>
      </c>
      <c r="AR53" s="5">
        <v>196</v>
      </c>
      <c r="AS53" s="6">
        <v>4.8600000000000003</v>
      </c>
      <c r="AT53" s="6">
        <f>Table56[[#This Row],[Vsen1]]/206.5</f>
        <v>1.6416464891041163</v>
      </c>
      <c r="AU53" s="5">
        <f>Table56[[#This Row],[Vsen2]]/179.2</f>
        <v>1.0825892857142858</v>
      </c>
      <c r="AV53" s="5">
        <f>Table56[[#This Row],[Vsen4]]/207</f>
        <v>0.9468599033816425</v>
      </c>
      <c r="AW53" s="6">
        <v>118.9</v>
      </c>
      <c r="AX53" s="6">
        <v>3.27</v>
      </c>
      <c r="AY53" s="6">
        <f>Table56[[#This Row],[Vr]]^2/Table56[[#This Row],[RL]]</f>
        <v>0.19865096719932718</v>
      </c>
      <c r="AZ53" s="6">
        <f>Table56[[#This Row],[Vs]]*SQRT(2)/PI()*(Table56[[#This Row],[IT2]]+Table56[[#This Row],[IT4]]+Table56[[#This Row],[IT1]])-Table56[[#This Row],[IT2]]^2*0.1792-Table56[[#This Row],[IT4]]^2*0.207-Table56[[#This Row],[IT1]]^2*0.2065</f>
        <v>4.4517908741180783</v>
      </c>
      <c r="BA53" s="6">
        <f>Table56[[#This Row],[Pr]]/Table56[[#This Row],[Pt]]*100</f>
        <v>4.4622708661866541</v>
      </c>
    </row>
    <row r="54" spans="1:53" x14ac:dyDescent="0.25">
      <c r="A54" s="1">
        <v>26</v>
      </c>
      <c r="B54" s="1">
        <v>10</v>
      </c>
      <c r="C54" s="1">
        <v>267</v>
      </c>
      <c r="D54" s="1">
        <v>4.92</v>
      </c>
      <c r="E54" s="1">
        <f>Table1[[#This Row],[Vsen(mV rms)]]/206.5</f>
        <v>1.2929782082324455</v>
      </c>
      <c r="F54" s="1">
        <v>137</v>
      </c>
      <c r="G54" s="1">
        <v>3.48</v>
      </c>
      <c r="H54" s="1">
        <f>Table1[[#This Row],[VR(V rms)]]^2/Table1[[#This Row],[RL(ohm)]]</f>
        <v>0.1766890510948905</v>
      </c>
      <c r="I54" s="1">
        <f>Table1[[#This Row],[It(A rms)]]*Table1[[#This Row],[Vs(V DC)]]/PI()*SQRT(2)-Table1[[#This Row],[It(A rms)]]^2*0.2065</f>
        <v>1.6802903349165539</v>
      </c>
      <c r="J54" s="1">
        <f>Table1[[#This Row],[Pr(w)]]/Table1[[#This Row],[Pt(W)]]*100</f>
        <v>10.515388169727535</v>
      </c>
      <c r="L54" s="1">
        <v>26</v>
      </c>
      <c r="M54" s="1">
        <v>10</v>
      </c>
      <c r="N54" s="1">
        <v>251</v>
      </c>
      <c r="O54" s="1">
        <v>260</v>
      </c>
      <c r="P54" s="1">
        <v>1.26</v>
      </c>
      <c r="Q54" s="1">
        <f>Table134[[#This Row],[Vsen2]]/179.2</f>
        <v>1.400669642857143</v>
      </c>
      <c r="R54" s="1">
        <f>Table134[[#This Row],[Vsen4]]/207</f>
        <v>1.2560386473429952</v>
      </c>
      <c r="S54" s="1">
        <v>177.5</v>
      </c>
      <c r="T54" s="1">
        <v>3.39</v>
      </c>
      <c r="U54" s="1">
        <f>Table134[[#This Row],[Vr]]^2/Table134[[#This Row],[RL]]</f>
        <v>8.9442253521126759E-3</v>
      </c>
      <c r="V54" s="1">
        <f>Table134[[#This Row],[Vs]]*SQRT(2)/PI()*(Table134[[#This Row],[IT2]]+Table134[[#This Row],[IT4]])-Table134[[#This Row],[IT2]]^2*0.1792-Table134[[#This Row],[IT4]]^2*0.207</f>
        <v>3.3760947778219492</v>
      </c>
      <c r="W54" s="1">
        <f>Table134[[#This Row],[Pr]]/Table134[[#This Row],[Pt]]*100</f>
        <v>0.26492814748177612</v>
      </c>
      <c r="Y54" s="6">
        <v>26</v>
      </c>
      <c r="Z54" s="1">
        <v>10</v>
      </c>
      <c r="AA54" s="6">
        <v>225</v>
      </c>
      <c r="AB54" s="5">
        <v>246</v>
      </c>
      <c r="AC54" s="5">
        <v>239</v>
      </c>
      <c r="AD54" s="6">
        <v>5.96</v>
      </c>
      <c r="AE54" s="6">
        <f>Table5[[#This Row],[Vsen1]]/206.5</f>
        <v>1.089588377723971</v>
      </c>
      <c r="AF54" s="5">
        <f>Table5[[#This Row],[Vsen2]]/179.2</f>
        <v>1.3727678571428572</v>
      </c>
      <c r="AG54" s="5">
        <f>Table5[[#This Row],[Vsen4]]/207</f>
        <v>1.1545893719806763</v>
      </c>
      <c r="AH54" s="6">
        <v>156</v>
      </c>
      <c r="AI54" s="7">
        <v>3.27</v>
      </c>
      <c r="AJ54" s="6">
        <f>Table5[[#This Row],[Vr]]^2/Table5[[#This Row],[RL]]</f>
        <v>0.22770256410256409</v>
      </c>
      <c r="AK54" s="6">
        <f>Table5[[#This Row],[Vs]]*SQRT(2)/PI()*(Table5[[#This Row],[IT2]]+Table5[[#This Row],[IT4]]+Table5[[#This Row],[IT1]])-Table5[[#This Row],[IT2]]^2*0.1792-Table5[[#This Row],[IT4]]^2*0.207-Table5[[#This Row],[IT1]]^2*0.2065</f>
        <v>4.4654009235051157</v>
      </c>
      <c r="AL54" s="6">
        <f>Table5[[#This Row],[Pr]]/Table5[[#This Row],[Pt]]*100</f>
        <v>5.0992636048417577</v>
      </c>
      <c r="AN54" s="6">
        <v>26</v>
      </c>
      <c r="AO54" s="1">
        <v>10</v>
      </c>
      <c r="AP54" s="6">
        <v>341</v>
      </c>
      <c r="AQ54" s="5">
        <v>195</v>
      </c>
      <c r="AR54" s="5">
        <v>198</v>
      </c>
      <c r="AS54" s="6">
        <v>4.6500000000000004</v>
      </c>
      <c r="AT54" s="6">
        <f>Table56[[#This Row],[Vsen1]]/206.5</f>
        <v>1.6513317191283292</v>
      </c>
      <c r="AU54" s="5">
        <f>Table56[[#This Row],[Vsen2]]/179.2</f>
        <v>1.088169642857143</v>
      </c>
      <c r="AV54" s="5">
        <f>Table56[[#This Row],[Vsen4]]/207</f>
        <v>0.95652173913043481</v>
      </c>
      <c r="AW54" s="6">
        <v>118.9</v>
      </c>
      <c r="AX54" s="7">
        <v>3.27</v>
      </c>
      <c r="AY54" s="6">
        <f>Table56[[#This Row],[Vr]]^2/Table56[[#This Row],[RL]]</f>
        <v>0.18185449957947855</v>
      </c>
      <c r="AZ54" s="6">
        <f>Table56[[#This Row],[Vs]]*SQRT(2)/PI()*(Table56[[#This Row],[IT2]]+Table56[[#This Row],[IT4]]+Table56[[#This Row],[IT1]])-Table56[[#This Row],[IT2]]^2*0.1792-Table56[[#This Row],[IT4]]^2*0.207-Table56[[#This Row],[IT1]]^2*0.2065</f>
        <v>4.4759209901964372</v>
      </c>
      <c r="BA54" s="6">
        <f>Table56[[#This Row],[Pr]]/Table56[[#This Row],[Pt]]*100</f>
        <v>4.0629515127231368</v>
      </c>
    </row>
    <row r="55" spans="1:53" x14ac:dyDescent="0.25">
      <c r="A55" s="1">
        <v>26</v>
      </c>
      <c r="B55" s="1">
        <v>20</v>
      </c>
      <c r="C55" s="1">
        <v>270</v>
      </c>
      <c r="D55" s="1">
        <v>4.8099999999999996</v>
      </c>
      <c r="E55" s="1">
        <f>Table1[[#This Row],[Vsen(mV rms)]]/206.5</f>
        <v>1.3075060532687652</v>
      </c>
      <c r="F55" s="1">
        <v>137</v>
      </c>
      <c r="G55" s="1">
        <v>3.48</v>
      </c>
      <c r="H55" s="1">
        <f>Table1[[#This Row],[VR(V rms)]]^2/Table1[[#This Row],[RL(ohm)]]</f>
        <v>0.16887664233576638</v>
      </c>
      <c r="I55" s="1">
        <f>Table1[[#This Row],[It(A rms)]]*Table1[[#This Row],[Vs(V DC)]]/PI()*SQRT(2)-Table1[[#This Row],[It(A rms)]]^2*0.2065</f>
        <v>1.6952474834412035</v>
      </c>
      <c r="J55" s="1">
        <f>Table1[[#This Row],[Pr(w)]]/Table1[[#This Row],[Pt(W)]]*100</f>
        <v>9.9617692393184765</v>
      </c>
      <c r="L55" s="1">
        <v>26</v>
      </c>
      <c r="M55" s="1">
        <v>20</v>
      </c>
      <c r="N55" s="1">
        <v>251</v>
      </c>
      <c r="O55" s="1">
        <v>259</v>
      </c>
      <c r="P55" s="1">
        <v>1.62</v>
      </c>
      <c r="Q55" s="1">
        <f>Table134[[#This Row],[Vsen2]]/179.2</f>
        <v>1.400669642857143</v>
      </c>
      <c r="R55" s="1">
        <f>Table134[[#This Row],[Vsen4]]/207</f>
        <v>1.251207729468599</v>
      </c>
      <c r="S55" s="1">
        <v>177.5</v>
      </c>
      <c r="T55" s="1">
        <v>3.39</v>
      </c>
      <c r="U55" s="1">
        <f>Table134[[#This Row],[Vr]]^2/Table134[[#This Row],[RL]]</f>
        <v>1.4785352112676059E-2</v>
      </c>
      <c r="V55" s="1">
        <f>Table134[[#This Row],[Vs]]*SQRT(2)/PI()*(Table134[[#This Row],[IT2]]+Table134[[#This Row],[IT4]])-Table134[[#This Row],[IT2]]^2*0.1792-Table134[[#This Row],[IT4]]^2*0.207</f>
        <v>3.3712298688563149</v>
      </c>
      <c r="W55" s="1">
        <f>Table134[[#This Row],[Pr]]/Table134[[#This Row],[Pt]]*100</f>
        <v>0.4385744279636431</v>
      </c>
      <c r="Y55" s="6">
        <v>26</v>
      </c>
      <c r="Z55" s="1">
        <v>20</v>
      </c>
      <c r="AA55" s="6">
        <v>225</v>
      </c>
      <c r="AB55" s="5">
        <v>245</v>
      </c>
      <c r="AC55" s="5">
        <v>238</v>
      </c>
      <c r="AD55" s="6">
        <v>6.18</v>
      </c>
      <c r="AE55" s="6">
        <f>Table5[[#This Row],[Vsen1]]/206.5</f>
        <v>1.089588377723971</v>
      </c>
      <c r="AF55" s="5">
        <f>Table5[[#This Row],[Vsen2]]/179.2</f>
        <v>1.3671875</v>
      </c>
      <c r="AG55" s="5">
        <f>Table5[[#This Row],[Vsen4]]/207</f>
        <v>1.1497584541062802</v>
      </c>
      <c r="AH55" s="6">
        <v>156</v>
      </c>
      <c r="AI55" s="7">
        <v>3.27</v>
      </c>
      <c r="AJ55" s="6">
        <f>Table5[[#This Row],[Vr]]^2/Table5[[#This Row],[RL]]</f>
        <v>0.24482307692307692</v>
      </c>
      <c r="AK55" s="6">
        <f>Table5[[#This Row],[Vs]]*SQRT(2)/PI()*(Table5[[#This Row],[IT2]]+Table5[[#This Row],[IT4]]+Table5[[#This Row],[IT1]])-Table5[[#This Row],[IT2]]^2*0.1792-Table5[[#This Row],[IT4]]^2*0.207-Table5[[#This Row],[IT1]]^2*0.2065</f>
        <v>4.4551196510293414</v>
      </c>
      <c r="AL55" s="6">
        <f>Table5[[#This Row],[Pr]]/Table5[[#This Row],[Pt]]*100</f>
        <v>5.4953199038439138</v>
      </c>
      <c r="AN55" s="6">
        <v>26</v>
      </c>
      <c r="AO55" s="1">
        <v>20</v>
      </c>
      <c r="AP55" s="6">
        <v>344</v>
      </c>
      <c r="AQ55" s="5">
        <v>197</v>
      </c>
      <c r="AR55" s="5">
        <v>199</v>
      </c>
      <c r="AS55" s="6">
        <v>4.37</v>
      </c>
      <c r="AT55" s="6">
        <f>Table56[[#This Row],[Vsen1]]/206.5</f>
        <v>1.665859564164649</v>
      </c>
      <c r="AU55" s="5">
        <f>Table56[[#This Row],[Vsen2]]/179.2</f>
        <v>1.0993303571428572</v>
      </c>
      <c r="AV55" s="5">
        <f>Table56[[#This Row],[Vsen4]]/207</f>
        <v>0.96135265700483097</v>
      </c>
      <c r="AW55" s="6">
        <v>118.9</v>
      </c>
      <c r="AX55" s="6">
        <v>3.27</v>
      </c>
      <c r="AY55" s="6">
        <f>Table56[[#This Row],[Vr]]^2/Table56[[#This Row],[RL]]</f>
        <v>0.16061312026913374</v>
      </c>
      <c r="AZ55" s="6">
        <f>Table56[[#This Row],[Vs]]*SQRT(2)/PI()*(Table56[[#This Row],[IT2]]+Table56[[#This Row],[IT4]]+Table56[[#This Row],[IT1]])-Table56[[#This Row],[IT2]]^2*0.1792-Table56[[#This Row],[IT4]]^2*0.207-Table56[[#This Row],[IT1]]^2*0.2065</f>
        <v>4.5046017366140916</v>
      </c>
      <c r="BA55" s="6">
        <f>Table56[[#This Row],[Pr]]/Table56[[#This Row],[Pt]]*100</f>
        <v>3.5655343060330003</v>
      </c>
    </row>
    <row r="56" spans="1:53" x14ac:dyDescent="0.25">
      <c r="A56" s="1">
        <v>26</v>
      </c>
      <c r="B56" s="1">
        <v>30</v>
      </c>
      <c r="C56" s="1">
        <v>272</v>
      </c>
      <c r="D56" s="1">
        <v>4.71</v>
      </c>
      <c r="E56" s="1">
        <f>Table1[[#This Row],[Vsen(mV rms)]]/206.5</f>
        <v>1.3171912832929782</v>
      </c>
      <c r="F56" s="1">
        <v>137</v>
      </c>
      <c r="G56" s="1">
        <v>3.48</v>
      </c>
      <c r="H56" s="1">
        <f>Table1[[#This Row],[VR(V rms)]]^2/Table1[[#This Row],[RL(ohm)]]</f>
        <v>0.16192773722627737</v>
      </c>
      <c r="I56" s="1">
        <f>Table1[[#This Row],[It(A rms)]]*Table1[[#This Row],[Vs(V DC)]]/PI()*SQRT(2)-Table1[[#This Row],[It(A rms)]]^2*0.2065</f>
        <v>1.7051704896408484</v>
      </c>
      <c r="J56" s="1">
        <f>Table1[[#This Row],[Pr(w)]]/Table1[[#This Row],[Pt(W)]]*100</f>
        <v>9.4962784196660248</v>
      </c>
      <c r="L56" s="1">
        <v>26</v>
      </c>
      <c r="M56" s="1">
        <v>30</v>
      </c>
      <c r="N56" s="1">
        <v>250</v>
      </c>
      <c r="O56" s="1">
        <v>258</v>
      </c>
      <c r="P56" s="1">
        <v>1.99</v>
      </c>
      <c r="Q56" s="1">
        <f>Table134[[#This Row],[Vsen2]]/179.2</f>
        <v>1.3950892857142858</v>
      </c>
      <c r="R56" s="1">
        <f>Table134[[#This Row],[Vsen4]]/207</f>
        <v>1.2463768115942029</v>
      </c>
      <c r="S56" s="1">
        <v>177.5</v>
      </c>
      <c r="T56" s="1">
        <v>3.39</v>
      </c>
      <c r="U56" s="1">
        <f>Table134[[#This Row],[Vr]]^2/Table134[[#This Row],[RL]]</f>
        <v>2.2310422535211268E-2</v>
      </c>
      <c r="V56" s="1">
        <f>Table134[[#This Row],[Vs]]*SQRT(2)/PI()*(Table134[[#This Row],[IT2]]+Table134[[#This Row],[IT4]])-Table134[[#This Row],[IT2]]^2*0.1792-Table134[[#This Row],[IT4]]^2*0.207</f>
        <v>3.360635230220745</v>
      </c>
      <c r="W56" s="1">
        <f>Table134[[#This Row],[Pr]]/Table134[[#This Row],[Pt]]*100</f>
        <v>0.66387516070126407</v>
      </c>
      <c r="Y56" s="6">
        <v>26</v>
      </c>
      <c r="Z56" s="1">
        <v>30</v>
      </c>
      <c r="AA56" s="6">
        <v>225</v>
      </c>
      <c r="AB56" s="5">
        <v>244</v>
      </c>
      <c r="AC56" s="5">
        <v>237</v>
      </c>
      <c r="AD56" s="6">
        <v>6.28</v>
      </c>
      <c r="AE56" s="6">
        <f>Table5[[#This Row],[Vsen1]]/206.5</f>
        <v>1.089588377723971</v>
      </c>
      <c r="AF56" s="5">
        <f>Table5[[#This Row],[Vsen2]]/179.2</f>
        <v>1.361607142857143</v>
      </c>
      <c r="AG56" s="5">
        <f>Table5[[#This Row],[Vsen4]]/207</f>
        <v>1.144927536231884</v>
      </c>
      <c r="AH56" s="6">
        <v>156</v>
      </c>
      <c r="AI56" s="7">
        <v>3.27</v>
      </c>
      <c r="AJ56" s="6">
        <f>Table5[[#This Row],[Vr]]^2/Table5[[#This Row],[RL]]</f>
        <v>0.2528102564102564</v>
      </c>
      <c r="AK56" s="6">
        <f>Table5[[#This Row],[Vs]]*SQRT(2)/PI()*(Table5[[#This Row],[IT2]]+Table5[[#This Row],[IT4]]+Table5[[#This Row],[IT1]])-Table5[[#This Row],[IT2]]^2*0.1792-Table5[[#This Row],[IT4]]^2*0.207-Table5[[#This Row],[IT1]]^2*0.2065</f>
        <v>4.4448175560035352</v>
      </c>
      <c r="AL56" s="6">
        <f>Table5[[#This Row],[Pr]]/Table5[[#This Row],[Pt]]*100</f>
        <v>5.6877532817694654</v>
      </c>
      <c r="AN56" s="6">
        <v>26</v>
      </c>
      <c r="AO56" s="1">
        <v>30</v>
      </c>
      <c r="AP56" s="6">
        <v>346</v>
      </c>
      <c r="AQ56" s="5">
        <v>197</v>
      </c>
      <c r="AR56" s="5">
        <v>201</v>
      </c>
      <c r="AS56" s="6">
        <v>4.12</v>
      </c>
      <c r="AT56" s="6">
        <f>Table56[[#This Row],[Vsen1]]/206.5</f>
        <v>1.6755447941888619</v>
      </c>
      <c r="AU56" s="5">
        <f>Table56[[#This Row],[Vsen2]]/179.2</f>
        <v>1.0993303571428572</v>
      </c>
      <c r="AV56" s="5">
        <f>Table56[[#This Row],[Vsen4]]/207</f>
        <v>0.97101449275362317</v>
      </c>
      <c r="AW56" s="6">
        <v>118.9</v>
      </c>
      <c r="AX56" s="7">
        <v>3.27</v>
      </c>
      <c r="AY56" s="6">
        <f>Table56[[#This Row],[Vr]]^2/Table56[[#This Row],[RL]]</f>
        <v>0.1427619848612279</v>
      </c>
      <c r="AZ56" s="6">
        <f>Table56[[#This Row],[Vs]]*SQRT(2)/PI()*(Table56[[#This Row],[IT2]]+Table56[[#This Row],[IT4]]+Table56[[#This Row],[IT1]])-Table56[[#This Row],[IT2]]^2*0.1792-Table56[[#This Row],[IT4]]^2*0.207-Table56[[#This Row],[IT1]]^2*0.2065</f>
        <v>4.5225334067386704</v>
      </c>
      <c r="BA56" s="6">
        <f>Table56[[#This Row],[Pr]]/Table56[[#This Row],[Pt]]*100</f>
        <v>3.1566817096035051</v>
      </c>
    </row>
    <row r="57" spans="1:53" x14ac:dyDescent="0.25">
      <c r="A57" s="1">
        <v>26</v>
      </c>
      <c r="B57" s="1">
        <v>40</v>
      </c>
      <c r="C57" s="1">
        <v>275</v>
      </c>
      <c r="D57" s="1">
        <v>4.45</v>
      </c>
      <c r="E57" s="1">
        <f>Table1[[#This Row],[Vsen(mV rms)]]/206.5</f>
        <v>1.3317191283292977</v>
      </c>
      <c r="F57" s="1">
        <v>137</v>
      </c>
      <c r="G57" s="1">
        <v>3.48</v>
      </c>
      <c r="H57" s="1">
        <f>Table1[[#This Row],[VR(V rms)]]^2/Table1[[#This Row],[RL(ohm)]]</f>
        <v>0.14454379562043798</v>
      </c>
      <c r="I57" s="1">
        <f>Table1[[#This Row],[It(A rms)]]*Table1[[#This Row],[Vs(V DC)]]/PI()*SQRT(2)-Table1[[#This Row],[It(A rms)]]^2*0.2065</f>
        <v>1.7199823597151345</v>
      </c>
      <c r="J57" s="1">
        <f>Table1[[#This Row],[Pr(w)]]/Table1[[#This Row],[Pt(W)]]*100</f>
        <v>8.4037952368521669</v>
      </c>
      <c r="L57" s="1">
        <v>26</v>
      </c>
      <c r="M57" s="1">
        <v>40</v>
      </c>
      <c r="N57" s="1">
        <v>250</v>
      </c>
      <c r="O57" s="1">
        <v>258</v>
      </c>
      <c r="P57" s="1">
        <v>2.2400000000000002</v>
      </c>
      <c r="Q57" s="1">
        <f>Table134[[#This Row],[Vsen2]]/179.2</f>
        <v>1.3950892857142858</v>
      </c>
      <c r="R57" s="1">
        <f>Table134[[#This Row],[Vsen4]]/207</f>
        <v>1.2463768115942029</v>
      </c>
      <c r="S57" s="1">
        <v>177.5</v>
      </c>
      <c r="T57" s="1">
        <v>3.39</v>
      </c>
      <c r="U57" s="1">
        <f>Table134[[#This Row],[Vr]]^2/Table134[[#This Row],[RL]]</f>
        <v>2.8268169014084511E-2</v>
      </c>
      <c r="V57" s="1">
        <f>Table134[[#This Row],[Vs]]*SQRT(2)/PI()*(Table134[[#This Row],[IT2]]+Table134[[#This Row],[IT4]])-Table134[[#This Row],[IT2]]^2*0.1792-Table134[[#This Row],[IT4]]^2*0.207</f>
        <v>3.360635230220745</v>
      </c>
      <c r="W57" s="1">
        <f>Table134[[#This Row],[Pr]]/Table134[[#This Row],[Pt]]*100</f>
        <v>0.84115552797521864</v>
      </c>
      <c r="Y57" s="6">
        <v>26</v>
      </c>
      <c r="Z57" s="1">
        <v>40</v>
      </c>
      <c r="AA57" s="6">
        <v>226</v>
      </c>
      <c r="AB57" s="5">
        <v>244</v>
      </c>
      <c r="AC57" s="5">
        <v>236</v>
      </c>
      <c r="AD57" s="6">
        <v>6.25</v>
      </c>
      <c r="AE57" s="6">
        <f>Table5[[#This Row],[Vsen1]]/206.5</f>
        <v>1.0944309927360776</v>
      </c>
      <c r="AF57" s="5">
        <f>Table5[[#This Row],[Vsen2]]/179.2</f>
        <v>1.361607142857143</v>
      </c>
      <c r="AG57" s="5">
        <f>Table5[[#This Row],[Vsen4]]/207</f>
        <v>1.1400966183574879</v>
      </c>
      <c r="AH57" s="6">
        <v>156</v>
      </c>
      <c r="AI57" s="7">
        <v>3.27</v>
      </c>
      <c r="AJ57" s="6">
        <f>Table5[[#This Row],[Vr]]^2/Table5[[#This Row],[RL]]</f>
        <v>0.25040064102564102</v>
      </c>
      <c r="AK57" s="6">
        <f>Table5[[#This Row],[Vs]]*SQRT(2)/PI()*(Table5[[#This Row],[IT2]]+Table5[[#This Row],[IT4]]+Table5[[#This Row],[IT1]])-Table5[[#This Row],[IT2]]^2*0.1792-Table5[[#This Row],[IT4]]^2*0.207-Table5[[#This Row],[IT1]]^2*0.2065</f>
        <v>4.4449357791752941</v>
      </c>
      <c r="AL57" s="6">
        <f>Table5[[#This Row],[Pr]]/Table5[[#This Row],[Pt]]*100</f>
        <v>5.6333916498586607</v>
      </c>
      <c r="AN57" s="6">
        <v>26</v>
      </c>
      <c r="AO57" s="1">
        <v>40</v>
      </c>
      <c r="AP57" s="6">
        <v>349</v>
      </c>
      <c r="AQ57" s="5">
        <v>199</v>
      </c>
      <c r="AR57" s="5">
        <v>201</v>
      </c>
      <c r="AS57" s="6">
        <v>3.71</v>
      </c>
      <c r="AT57" s="6">
        <f>Table56[[#This Row],[Vsen1]]/206.5</f>
        <v>1.6900726392251817</v>
      </c>
      <c r="AU57" s="5">
        <f>Table56[[#This Row],[Vsen2]]/179.2</f>
        <v>1.1104910714285714</v>
      </c>
      <c r="AV57" s="5">
        <f>Table56[[#This Row],[Vsen4]]/207</f>
        <v>0.97101449275362317</v>
      </c>
      <c r="AW57" s="6">
        <v>118.9</v>
      </c>
      <c r="AX57" s="6">
        <v>3.27</v>
      </c>
      <c r="AY57" s="6">
        <f>Table56[[#This Row],[Vr]]^2/Table56[[#This Row],[RL]]</f>
        <v>0.11576198486122791</v>
      </c>
      <c r="AZ57" s="6">
        <f>Table56[[#This Row],[Vs]]*SQRT(2)/PI()*(Table56[[#This Row],[IT2]]+Table56[[#This Row],[IT4]]+Table56[[#This Row],[IT1]])-Table56[[#This Row],[IT2]]^2*0.1792-Table56[[#This Row],[IT4]]^2*0.207-Table56[[#This Row],[IT1]]^2*0.2065</f>
        <v>4.5458309121535674</v>
      </c>
      <c r="BA57" s="6">
        <f>Table56[[#This Row],[Pr]]/Table56[[#This Row],[Pt]]*100</f>
        <v>2.5465528106584627</v>
      </c>
    </row>
    <row r="58" spans="1:53" x14ac:dyDescent="0.25">
      <c r="A58" s="1">
        <v>26</v>
      </c>
      <c r="B58" s="1">
        <v>50</v>
      </c>
      <c r="C58" s="1">
        <v>284</v>
      </c>
      <c r="D58" s="1">
        <v>3.93</v>
      </c>
      <c r="E58" s="1">
        <f>Table1[[#This Row],[Vsen(mV rms)]]/206.5</f>
        <v>1.3753026634382566</v>
      </c>
      <c r="F58" s="1">
        <v>137</v>
      </c>
      <c r="G58" s="1">
        <v>3.48</v>
      </c>
      <c r="H58" s="1">
        <f>Table1[[#This Row],[VR(V rms)]]^2/Table1[[#This Row],[RL(ohm)]]</f>
        <v>0.11273649635036496</v>
      </c>
      <c r="I58" s="1">
        <f>Table1[[#This Row],[It(A rms)]]*Table1[[#This Row],[Vs(V DC)]]/PI()*SQRT(2)-Table1[[#This Row],[It(A rms)]]^2*0.2065</f>
        <v>1.7638949675166855</v>
      </c>
      <c r="J58" s="1">
        <f>Table1[[#This Row],[Pr(w)]]/Table1[[#This Row],[Pt(W)]]*100</f>
        <v>6.3913383974943807</v>
      </c>
      <c r="L58" s="1">
        <v>26</v>
      </c>
      <c r="M58" s="1">
        <v>50</v>
      </c>
      <c r="N58" s="1">
        <v>250</v>
      </c>
      <c r="O58" s="1">
        <v>257</v>
      </c>
      <c r="P58" s="1">
        <v>2.4500000000000002</v>
      </c>
      <c r="Q58" s="1">
        <f>Table134[[#This Row],[Vsen2]]/179.2</f>
        <v>1.3950892857142858</v>
      </c>
      <c r="R58" s="1">
        <f>Table134[[#This Row],[Vsen4]]/207</f>
        <v>1.2415458937198067</v>
      </c>
      <c r="S58" s="1">
        <v>177.5</v>
      </c>
      <c r="T58" s="1">
        <v>3.39</v>
      </c>
      <c r="U58" s="1">
        <f>Table134[[#This Row],[Vr]]^2/Table134[[#This Row],[RL]]</f>
        <v>3.3816901408450714E-2</v>
      </c>
      <c r="V58" s="1">
        <f>Table134[[#This Row],[Vs]]*SQRT(2)/PI()*(Table134[[#This Row],[IT2]]+Table134[[#This Row],[IT4]])-Table134[[#This Row],[IT2]]^2*0.1792-Table134[[#This Row],[IT4]]^2*0.207</f>
        <v>3.3557509975836131</v>
      </c>
      <c r="W58" s="1">
        <f>Table134[[#This Row],[Pr]]/Table134[[#This Row],[Pt]]*100</f>
        <v>1.0077297580422793</v>
      </c>
      <c r="Y58" s="6">
        <v>26</v>
      </c>
      <c r="Z58" s="1">
        <v>50</v>
      </c>
      <c r="AA58" s="6">
        <v>228</v>
      </c>
      <c r="AB58" s="5">
        <v>246</v>
      </c>
      <c r="AC58" s="5">
        <v>236</v>
      </c>
      <c r="AD58" s="6">
        <v>5.98</v>
      </c>
      <c r="AE58" s="6">
        <f>Table5[[#This Row],[Vsen1]]/206.5</f>
        <v>1.1041162227602905</v>
      </c>
      <c r="AF58" s="5">
        <f>Table5[[#This Row],[Vsen2]]/179.2</f>
        <v>1.3727678571428572</v>
      </c>
      <c r="AG58" s="5">
        <f>Table5[[#This Row],[Vsen4]]/207</f>
        <v>1.1400966183574879</v>
      </c>
      <c r="AH58" s="6">
        <v>156</v>
      </c>
      <c r="AI58" s="7">
        <v>3.27</v>
      </c>
      <c r="AJ58" s="6">
        <f>Table5[[#This Row],[Vr]]^2/Table5[[#This Row],[RL]]</f>
        <v>0.22923333333333337</v>
      </c>
      <c r="AK58" s="6">
        <f>Table5[[#This Row],[Vs]]*SQRT(2)/PI()*(Table5[[#This Row],[IT2]]+Table5[[#This Row],[IT4]]+Table5[[#This Row],[IT1]])-Table5[[#This Row],[IT2]]^2*0.1792-Table5[[#This Row],[IT4]]^2*0.207-Table5[[#This Row],[IT1]]^2*0.2065</f>
        <v>4.4657555228375676</v>
      </c>
      <c r="AL58" s="6">
        <f>Table5[[#This Row],[Pr]]/Table5[[#This Row],[Pt]]*100</f>
        <v>5.1331366475627656</v>
      </c>
      <c r="AN58" s="6">
        <v>26</v>
      </c>
      <c r="AO58" s="1">
        <v>50</v>
      </c>
      <c r="AP58" s="6">
        <v>355</v>
      </c>
      <c r="AQ58" s="5">
        <v>201</v>
      </c>
      <c r="AR58" s="5">
        <v>202</v>
      </c>
      <c r="AS58" s="6">
        <v>3.02</v>
      </c>
      <c r="AT58" s="6">
        <f>Table56[[#This Row],[Vsen1]]/206.5</f>
        <v>1.7191283292978208</v>
      </c>
      <c r="AU58" s="5">
        <f>Table56[[#This Row],[Vsen2]]/179.2</f>
        <v>1.1216517857142858</v>
      </c>
      <c r="AV58" s="5">
        <f>Table56[[#This Row],[Vsen4]]/207</f>
        <v>0.97584541062801933</v>
      </c>
      <c r="AW58" s="6">
        <v>118.9</v>
      </c>
      <c r="AX58" s="7">
        <v>3.27</v>
      </c>
      <c r="AY58" s="6">
        <f>Table56[[#This Row],[Vr]]^2/Table56[[#This Row],[RL]]</f>
        <v>7.670647603027754E-2</v>
      </c>
      <c r="AZ58" s="6">
        <f>Table56[[#This Row],[Vs]]*SQRT(2)/PI()*(Table56[[#This Row],[IT2]]+Table56[[#This Row],[IT4]]+Table56[[#This Row],[IT1]])-Table56[[#This Row],[IT2]]^2*0.1792-Table56[[#This Row],[IT4]]^2*0.207-Table56[[#This Row],[IT1]]^2*0.2065</f>
        <v>4.5852749928254797</v>
      </c>
      <c r="BA58" s="6">
        <f>Table56[[#This Row],[Pr]]/Table56[[#This Row],[Pt]]*100</f>
        <v>1.6728871474513345</v>
      </c>
    </row>
    <row r="59" spans="1:53" x14ac:dyDescent="0.25">
      <c r="A59" s="1">
        <v>26</v>
      </c>
      <c r="B59" s="1">
        <v>60</v>
      </c>
      <c r="C59" s="1">
        <v>291</v>
      </c>
      <c r="D59" s="1">
        <v>3.41</v>
      </c>
      <c r="E59" s="1">
        <f>Table1[[#This Row],[Vsen(mV rms)]]/206.5</f>
        <v>1.4092009685230025</v>
      </c>
      <c r="F59" s="1">
        <v>137</v>
      </c>
      <c r="G59" s="1">
        <v>3.48</v>
      </c>
      <c r="H59" s="1">
        <f>Table1[[#This Row],[VR(V rms)]]^2/Table1[[#This Row],[RL(ohm)]]</f>
        <v>8.4876642335766431E-2</v>
      </c>
      <c r="I59" s="1">
        <f>Table1[[#This Row],[It(A rms)]]*Table1[[#This Row],[Vs(V DC)]]/PI()*SQRT(2)-Table1[[#This Row],[It(A rms)]]^2*0.2065</f>
        <v>1.7975068451476468</v>
      </c>
      <c r="J59" s="1">
        <f>Table1[[#This Row],[Pr(w)]]/Table1[[#This Row],[Pt(W)]]*100</f>
        <v>4.7219092692130848</v>
      </c>
      <c r="L59" s="1">
        <v>26</v>
      </c>
      <c r="M59" s="1">
        <v>60</v>
      </c>
      <c r="N59" s="1">
        <v>249</v>
      </c>
      <c r="O59" s="1">
        <v>257</v>
      </c>
      <c r="P59" s="1">
        <v>2.68</v>
      </c>
      <c r="Q59" s="1">
        <f>Table134[[#This Row],[Vsen2]]/179.2</f>
        <v>1.3895089285714286</v>
      </c>
      <c r="R59" s="1">
        <f>Table134[[#This Row],[Vsen4]]/207</f>
        <v>1.2415458937198067</v>
      </c>
      <c r="S59" s="1">
        <v>177.5</v>
      </c>
      <c r="T59" s="1">
        <v>3.39</v>
      </c>
      <c r="U59" s="1">
        <f>Table134[[#This Row],[Vr]]^2/Table134[[#This Row],[RL]]</f>
        <v>4.0464225352112686E-2</v>
      </c>
      <c r="V59" s="1">
        <f>Table134[[#This Row],[Vs]]*SQRT(2)/PI()*(Table134[[#This Row],[IT2]]+Table134[[#This Row],[IT4]])-Table134[[#This Row],[IT2]]^2*0.1792-Table134[[#This Row],[IT4]]^2*0.207</f>
        <v>3.3500197690351401</v>
      </c>
      <c r="W59" s="1">
        <f>Table134[[#This Row],[Pr]]/Table134[[#This Row],[Pt]]*100</f>
        <v>1.2078801959955907</v>
      </c>
      <c r="Y59" s="6">
        <v>26</v>
      </c>
      <c r="Z59" s="1">
        <v>60</v>
      </c>
      <c r="AA59" s="6">
        <v>232</v>
      </c>
      <c r="AB59" s="5">
        <v>247</v>
      </c>
      <c r="AC59" s="5">
        <v>236</v>
      </c>
      <c r="AD59" s="6">
        <v>5.43</v>
      </c>
      <c r="AE59" s="6">
        <f>Table5[[#This Row],[Vsen1]]/206.5</f>
        <v>1.1234866828087167</v>
      </c>
      <c r="AF59" s="5">
        <f>Table5[[#This Row],[Vsen2]]/179.2</f>
        <v>1.3783482142857144</v>
      </c>
      <c r="AG59" s="5">
        <f>Table5[[#This Row],[Vsen4]]/207</f>
        <v>1.1400966183574879</v>
      </c>
      <c r="AH59" s="6">
        <v>156</v>
      </c>
      <c r="AI59" s="7">
        <v>3.27</v>
      </c>
      <c r="AJ59" s="6">
        <f>Table5[[#This Row],[Vr]]^2/Table5[[#This Row],[RL]]</f>
        <v>0.1890057692307692</v>
      </c>
      <c r="AK59" s="6">
        <f>Table5[[#This Row],[Vs]]*SQRT(2)/PI()*(Table5[[#This Row],[IT2]]+Table5[[#This Row],[IT4]]+Table5[[#This Row],[IT1]])-Table5[[#This Row],[IT2]]^2*0.1792-Table5[[#This Row],[IT4]]^2*0.207-Table5[[#This Row],[IT1]]^2*0.2065</f>
        <v>4.4908220266275451</v>
      </c>
      <c r="AL59" s="6">
        <f>Table5[[#This Row],[Pr]]/Table5[[#This Row],[Pt]]*100</f>
        <v>4.2087120823335349</v>
      </c>
      <c r="AN59" s="6">
        <v>26</v>
      </c>
      <c r="AO59" s="1">
        <v>60</v>
      </c>
      <c r="AP59" s="6">
        <v>359</v>
      </c>
      <c r="AQ59" s="5">
        <v>200</v>
      </c>
      <c r="AR59" s="5">
        <v>203</v>
      </c>
      <c r="AS59" s="6">
        <v>2.2000000000000002</v>
      </c>
      <c r="AT59" s="6">
        <f>Table56[[#This Row],[Vsen1]]/206.5</f>
        <v>1.7384987893462469</v>
      </c>
      <c r="AU59" s="5">
        <f>Table56[[#This Row],[Vsen2]]/179.2</f>
        <v>1.1160714285714286</v>
      </c>
      <c r="AV59" s="5">
        <f>Table56[[#This Row],[Vsen4]]/207</f>
        <v>0.98067632850241548</v>
      </c>
      <c r="AW59" s="6">
        <v>118.9</v>
      </c>
      <c r="AX59" s="6">
        <v>3.27</v>
      </c>
      <c r="AY59" s="6">
        <f>Table56[[#This Row],[Vr]]^2/Table56[[#This Row],[RL]]</f>
        <v>4.070647603027755E-2</v>
      </c>
      <c r="AZ59" s="6">
        <f>Table56[[#This Row],[Vs]]*SQRT(2)/PI()*(Table56[[#This Row],[IT2]]+Table56[[#This Row],[IT4]]+Table56[[#This Row],[IT1]])-Table56[[#This Row],[IT2]]^2*0.1792-Table56[[#This Row],[IT4]]^2*0.207-Table56[[#This Row],[IT1]]^2*0.2065</f>
        <v>4.5991361482658935</v>
      </c>
      <c r="BA59" s="6">
        <f>Table56[[#This Row],[Pr]]/Table56[[#This Row],[Pt]]*100</f>
        <v>0.88508960635196554</v>
      </c>
    </row>
    <row r="60" spans="1:53" x14ac:dyDescent="0.25">
      <c r="A60" s="1">
        <v>26</v>
      </c>
      <c r="B60" s="1">
        <v>70</v>
      </c>
      <c r="C60" s="1">
        <v>300</v>
      </c>
      <c r="D60" s="1">
        <v>2.46</v>
      </c>
      <c r="E60" s="1">
        <f>Table1[[#This Row],[Vsen(mV rms)]]/206.5</f>
        <v>1.4527845036319613</v>
      </c>
      <c r="F60" s="1">
        <v>137</v>
      </c>
      <c r="G60" s="1">
        <v>3.48</v>
      </c>
      <c r="H60" s="1">
        <f>Table1[[#This Row],[VR(V rms)]]^2/Table1[[#This Row],[RL(ohm)]]</f>
        <v>4.4172262773722624E-2</v>
      </c>
      <c r="I60" s="1">
        <f>Table1[[#This Row],[It(A rms)]]*Table1[[#This Row],[Vs(V DC)]]/PI()*SQRT(2)-Table1[[#This Row],[It(A rms)]]^2*0.2065</f>
        <v>1.8400247798257117</v>
      </c>
      <c r="J60" s="1">
        <f>Table1[[#This Row],[Pr(w)]]/Table1[[#This Row],[Pt(W)]]*100</f>
        <v>2.400634125041873</v>
      </c>
      <c r="L60" s="1">
        <v>26</v>
      </c>
      <c r="M60" s="1">
        <v>70</v>
      </c>
      <c r="N60" s="1">
        <v>249</v>
      </c>
      <c r="O60" s="1">
        <v>256</v>
      </c>
      <c r="P60" s="1">
        <v>2.83</v>
      </c>
      <c r="Q60" s="1">
        <f>Table134[[#This Row],[Vsen2]]/179.2</f>
        <v>1.3895089285714286</v>
      </c>
      <c r="R60" s="1">
        <f>Table134[[#This Row],[Vsen4]]/207</f>
        <v>1.2367149758454106</v>
      </c>
      <c r="S60" s="1">
        <v>177.5</v>
      </c>
      <c r="T60" s="1">
        <v>3.39</v>
      </c>
      <c r="U60" s="1">
        <f>Table134[[#This Row],[Vr]]^2/Table134[[#This Row],[RL]]</f>
        <v>4.5120563380281691E-2</v>
      </c>
      <c r="V60" s="1">
        <f>Table134[[#This Row],[Vs]]*SQRT(2)/PI()*(Table134[[#This Row],[IT2]]+Table134[[#This Row],[IT4]])-Table134[[#This Row],[IT2]]^2*0.1792-Table134[[#This Row],[IT4]]^2*0.207</f>
        <v>3.3451258745622594</v>
      </c>
      <c r="W60" s="1">
        <f>Table134[[#This Row],[Pr]]/Table134[[#This Row],[Pt]]*100</f>
        <v>1.348845008296919</v>
      </c>
      <c r="Y60" s="6">
        <v>26</v>
      </c>
      <c r="Z60" s="1">
        <v>70</v>
      </c>
      <c r="AA60" s="6">
        <v>235</v>
      </c>
      <c r="AB60" s="5">
        <v>249</v>
      </c>
      <c r="AC60" s="5">
        <v>237</v>
      </c>
      <c r="AD60" s="6">
        <v>4.88</v>
      </c>
      <c r="AE60" s="6">
        <f>Table5[[#This Row],[Vsen1]]/206.5</f>
        <v>1.1380145278450364</v>
      </c>
      <c r="AF60" s="5">
        <f>Table5[[#This Row],[Vsen2]]/179.2</f>
        <v>1.3895089285714286</v>
      </c>
      <c r="AG60" s="5">
        <f>Table5[[#This Row],[Vsen4]]/207</f>
        <v>1.144927536231884</v>
      </c>
      <c r="AH60" s="6">
        <v>156</v>
      </c>
      <c r="AI60" s="7">
        <v>3.27</v>
      </c>
      <c r="AJ60" s="6">
        <f>Table5[[#This Row],[Vr]]^2/Table5[[#This Row],[RL]]</f>
        <v>0.15265641025641025</v>
      </c>
      <c r="AK60" s="6">
        <f>Table5[[#This Row],[Vs]]*SQRT(2)/PI()*(Table5[[#This Row],[IT2]]+Table5[[#This Row],[IT4]]+Table5[[#This Row],[IT1]])-Table5[[#This Row],[IT2]]^2*0.1792-Table5[[#This Row],[IT4]]^2*0.207-Table5[[#This Row],[IT1]]^2*0.2065</f>
        <v>4.5211419792189469</v>
      </c>
      <c r="AL60" s="6">
        <f>Table5[[#This Row],[Pr]]/Table5[[#This Row],[Pt]]*100</f>
        <v>3.3765011352902148</v>
      </c>
      <c r="AN60" s="6">
        <v>26</v>
      </c>
      <c r="AO60" s="1">
        <v>70</v>
      </c>
      <c r="AP60" s="6">
        <v>363</v>
      </c>
      <c r="AQ60" s="5">
        <v>202</v>
      </c>
      <c r="AR60" s="5">
        <v>203</v>
      </c>
      <c r="AS60" s="6">
        <v>1.43</v>
      </c>
      <c r="AT60" s="6">
        <f>Table56[[#This Row],[Vsen1]]/206.5</f>
        <v>1.757869249394673</v>
      </c>
      <c r="AU60" s="5">
        <f>Table56[[#This Row],[Vsen2]]/179.2</f>
        <v>1.127232142857143</v>
      </c>
      <c r="AV60" s="5">
        <f>Table56[[#This Row],[Vsen4]]/207</f>
        <v>0.98067632850241548</v>
      </c>
      <c r="AW60" s="6">
        <v>118.9</v>
      </c>
      <c r="AX60" s="7">
        <v>3.27</v>
      </c>
      <c r="AY60" s="6">
        <f>Table56[[#This Row],[Vr]]^2/Table56[[#This Row],[RL]]</f>
        <v>1.7198486122792258E-2</v>
      </c>
      <c r="AZ60" s="6">
        <f>Table56[[#This Row],[Vs]]*SQRT(2)/PI()*(Table56[[#This Row],[IT2]]+Table56[[#This Row],[IT4]]+Table56[[#This Row],[IT1]])-Table56[[#This Row],[IT2]]^2*0.1792-Table56[[#This Row],[IT4]]^2*0.207-Table56[[#This Row],[IT1]]^2*0.2065</f>
        <v>4.6256064820193705</v>
      </c>
      <c r="BA60" s="6">
        <f>Table56[[#This Row],[Pr]]/Table56[[#This Row],[Pt]]*100</f>
        <v>0.37181040344971217</v>
      </c>
    </row>
    <row r="61" spans="1:53" x14ac:dyDescent="0.25">
      <c r="A61" s="1">
        <v>26</v>
      </c>
      <c r="B61" s="1">
        <v>80</v>
      </c>
      <c r="C61" s="1">
        <v>306</v>
      </c>
      <c r="D61" s="1">
        <v>1.54</v>
      </c>
      <c r="E61" s="1">
        <f>Table1[[#This Row],[Vsen(mV rms)]]/206.5</f>
        <v>1.4818401937046004</v>
      </c>
      <c r="F61" s="1">
        <v>137</v>
      </c>
      <c r="G61" s="1">
        <v>3.48</v>
      </c>
      <c r="H61" s="1">
        <f>Table1[[#This Row],[VR(V rms)]]^2/Table1[[#This Row],[RL(ohm)]]</f>
        <v>1.7310948905109487E-2</v>
      </c>
      <c r="I61" s="1">
        <f>Table1[[#This Row],[It(A rms)]]*Table1[[#This Row],[Vs(V DC)]]/PI()*SQRT(2)-Table1[[#This Row],[It(A rms)]]^2*0.2065</f>
        <v>1.867934234259998</v>
      </c>
      <c r="J61" s="1">
        <f>Table1[[#This Row],[Pr(w)]]/Table1[[#This Row],[Pt(W)]]*100</f>
        <v>0.92674295420081543</v>
      </c>
      <c r="L61" s="1">
        <v>26</v>
      </c>
      <c r="M61" s="1">
        <v>80</v>
      </c>
      <c r="N61" s="1">
        <v>249</v>
      </c>
      <c r="O61" s="1">
        <v>256</v>
      </c>
      <c r="P61" s="1">
        <v>2.95</v>
      </c>
      <c r="Q61" s="1">
        <f>Table134[[#This Row],[Vsen2]]/179.2</f>
        <v>1.3895089285714286</v>
      </c>
      <c r="R61" s="1">
        <f>Table134[[#This Row],[Vsen4]]/207</f>
        <v>1.2367149758454106</v>
      </c>
      <c r="S61" s="1">
        <v>177.5</v>
      </c>
      <c r="T61" s="1">
        <v>3.39</v>
      </c>
      <c r="U61" s="1">
        <f>Table134[[#This Row],[Vr]]^2/Table134[[#This Row],[RL]]</f>
        <v>4.9028169014084508E-2</v>
      </c>
      <c r="V61" s="1">
        <f>Table134[[#This Row],[Vs]]*SQRT(2)/PI()*(Table134[[#This Row],[IT2]]+Table134[[#This Row],[IT4]])-Table134[[#This Row],[IT2]]^2*0.1792-Table134[[#This Row],[IT4]]^2*0.207</f>
        <v>3.3451258745622594</v>
      </c>
      <c r="W61" s="1">
        <f>Table134[[#This Row],[Pr]]/Table134[[#This Row],[Pt]]*100</f>
        <v>1.465659913933741</v>
      </c>
      <c r="Y61" s="6">
        <v>26</v>
      </c>
      <c r="Z61" s="1">
        <v>80</v>
      </c>
      <c r="AA61" s="6">
        <v>239</v>
      </c>
      <c r="AB61" s="5">
        <v>251</v>
      </c>
      <c r="AC61" s="5">
        <v>237</v>
      </c>
      <c r="AD61" s="6">
        <v>3.81</v>
      </c>
      <c r="AE61" s="6">
        <f>Table5[[#This Row],[Vsen1]]/206.5</f>
        <v>1.1573849878934626</v>
      </c>
      <c r="AF61" s="5">
        <f>Table5[[#This Row],[Vsen2]]/179.2</f>
        <v>1.400669642857143</v>
      </c>
      <c r="AG61" s="5">
        <f>Table5[[#This Row],[Vsen4]]/207</f>
        <v>1.144927536231884</v>
      </c>
      <c r="AH61" s="6">
        <v>156</v>
      </c>
      <c r="AI61" s="7">
        <v>3.27</v>
      </c>
      <c r="AJ61" s="6">
        <f>Table5[[#This Row],[Vr]]^2/Table5[[#This Row],[RL]]</f>
        <v>9.3051923076923074E-2</v>
      </c>
      <c r="AK61" s="6">
        <f>Table5[[#This Row],[Vs]]*SQRT(2)/PI()*(Table5[[#This Row],[IT2]]+Table5[[#This Row],[IT4]]+Table5[[#This Row],[IT1]])-Table5[[#This Row],[IT2]]^2*0.1792-Table5[[#This Row],[IT4]]^2*0.207-Table5[[#This Row],[IT1]]^2*0.2065</f>
        <v>4.5513224370644352</v>
      </c>
      <c r="AL61" s="6">
        <f>Table5[[#This Row],[Pr]]/Table5[[#This Row],[Pt]]*100</f>
        <v>2.0445029848718166</v>
      </c>
      <c r="AN61" s="6">
        <v>26</v>
      </c>
      <c r="AO61" s="1">
        <v>80</v>
      </c>
      <c r="AP61" s="6">
        <v>365</v>
      </c>
      <c r="AQ61" s="5">
        <v>199</v>
      </c>
      <c r="AR61" s="5">
        <v>202</v>
      </c>
      <c r="AS61" s="6">
        <v>0.63400000000000001</v>
      </c>
      <c r="AT61" s="6">
        <f>Table56[[#This Row],[Vsen1]]/206.5</f>
        <v>1.7675544794188862</v>
      </c>
      <c r="AU61" s="5">
        <f>Table56[[#This Row],[Vsen2]]/179.2</f>
        <v>1.1104910714285714</v>
      </c>
      <c r="AV61" s="5">
        <f>Table56[[#This Row],[Vsen4]]/207</f>
        <v>0.97584541062801933</v>
      </c>
      <c r="AW61" s="6">
        <v>118.9</v>
      </c>
      <c r="AX61" s="6">
        <v>3.27</v>
      </c>
      <c r="AY61" s="6">
        <f>Table56[[#This Row],[Vr]]^2/Table56[[#This Row],[RL]]</f>
        <v>3.380622371740959E-3</v>
      </c>
      <c r="AZ61" s="6">
        <f>Table56[[#This Row],[Vs]]*SQRT(2)/PI()*(Table56[[#This Row],[IT2]]+Table56[[#This Row],[IT4]]+Table56[[#This Row],[IT1]])-Table56[[#This Row],[IT2]]^2*0.1792-Table56[[#This Row],[IT4]]^2*0.207-Table56[[#This Row],[IT1]]^2*0.2065</f>
        <v>4.6097278121075274</v>
      </c>
      <c r="BA61" s="6">
        <f>Table56[[#This Row],[Pr]]/Table56[[#This Row],[Pt]]*100</f>
        <v>7.3336702502514312E-2</v>
      </c>
    </row>
    <row r="62" spans="1:53" x14ac:dyDescent="0.25">
      <c r="A62" s="1">
        <v>26</v>
      </c>
      <c r="B62" s="1">
        <v>90</v>
      </c>
      <c r="C62" s="1">
        <v>309</v>
      </c>
      <c r="D62" s="1">
        <v>0.15</v>
      </c>
      <c r="E62" s="1">
        <f>Table1[[#This Row],[Vsen(mV rms)]]/206.5</f>
        <v>1.4963680387409202</v>
      </c>
      <c r="F62" s="1">
        <v>137</v>
      </c>
      <c r="G62" s="1">
        <v>3.48</v>
      </c>
      <c r="H62" s="1">
        <f>Table1[[#This Row],[VR(V rms)]]^2/Table1[[#This Row],[RL(ohm)]]</f>
        <v>1.6423357664233575E-4</v>
      </c>
      <c r="I62" s="1">
        <f>Table1[[#This Row],[It(A rms)]]*Table1[[#This Row],[Vs(V DC)]]/PI()*SQRT(2)-Table1[[#This Row],[It(A rms)]]^2*0.2065</f>
        <v>1.8817582108718145</v>
      </c>
      <c r="J62" s="1">
        <f>Table1[[#This Row],[Pr(w)]]/Table1[[#This Row],[Pt(W)]]*100</f>
        <v>8.727666269421867E-3</v>
      </c>
      <c r="L62" s="1">
        <v>26</v>
      </c>
      <c r="M62" s="1">
        <v>90</v>
      </c>
      <c r="N62" s="1">
        <v>249</v>
      </c>
      <c r="O62" s="1">
        <v>255</v>
      </c>
      <c r="P62" s="1">
        <v>2.98</v>
      </c>
      <c r="Q62" s="1">
        <f>Table134[[#This Row],[Vsen2]]/179.2</f>
        <v>1.3895089285714286</v>
      </c>
      <c r="R62" s="1">
        <f>Table134[[#This Row],[Vsen4]]/207</f>
        <v>1.2318840579710144</v>
      </c>
      <c r="S62" s="1">
        <v>177.5</v>
      </c>
      <c r="T62" s="1">
        <v>3.39</v>
      </c>
      <c r="U62" s="1">
        <f>Table134[[#This Row],[Vr]]^2/Table134[[#This Row],[RL]]</f>
        <v>5.0030422535211269E-2</v>
      </c>
      <c r="V62" s="1">
        <f>Table134[[#This Row],[Vs]]*SQRT(2)/PI()*(Table134[[#This Row],[IT2]]+Table134[[#This Row],[IT4]])-Table134[[#This Row],[IT2]]^2*0.1792-Table134[[#This Row],[IT4]]^2*0.207</f>
        <v>3.3402223182536304</v>
      </c>
      <c r="W62" s="1">
        <f>Table134[[#This Row],[Pr]]/Table134[[#This Row],[Pt]]*100</f>
        <v>1.4978171441405341</v>
      </c>
      <c r="Y62" s="6">
        <v>26</v>
      </c>
      <c r="Z62" s="7">
        <v>90</v>
      </c>
      <c r="AA62" s="7">
        <v>243</v>
      </c>
      <c r="AB62" s="5">
        <v>254</v>
      </c>
      <c r="AC62" s="5">
        <v>239</v>
      </c>
      <c r="AD62" s="7">
        <v>2.4900000000000002</v>
      </c>
      <c r="AE62" s="7">
        <f>Table5[[#This Row],[Vsen1]]/206.5</f>
        <v>1.1767554479418887</v>
      </c>
      <c r="AF62" s="5">
        <f>Table5[[#This Row],[Vsen2]]/179.2</f>
        <v>1.4174107142857144</v>
      </c>
      <c r="AG62" s="5">
        <f>Table5[[#This Row],[Vsen4]]/207</f>
        <v>1.1545893719806763</v>
      </c>
      <c r="AH62" s="6">
        <v>156</v>
      </c>
      <c r="AI62" s="7">
        <v>3.27</v>
      </c>
      <c r="AJ62" s="7">
        <f>Table5[[#This Row],[Vr]]^2/Table5[[#This Row],[RL]]</f>
        <v>3.9744230769230775E-2</v>
      </c>
      <c r="AK62" s="7">
        <f>Table5[[#This Row],[Vs]]*SQRT(2)/PI()*(Table5[[#This Row],[IT2]]+Table5[[#This Row],[IT4]]+Table5[[#This Row],[IT1]])-Table5[[#This Row],[IT2]]^2*0.1792-Table5[[#This Row],[IT4]]^2*0.207-Table5[[#This Row],[IT1]]^2*0.2065</f>
        <v>4.5963117832349267</v>
      </c>
      <c r="AL62" s="7">
        <f>Table5[[#This Row],[Pr]]/Table5[[#This Row],[Pt]]*100</f>
        <v>0.86469831994857449</v>
      </c>
      <c r="AN62" s="6">
        <v>26</v>
      </c>
      <c r="AO62" s="7">
        <v>90</v>
      </c>
      <c r="AP62" s="7">
        <v>364</v>
      </c>
      <c r="AQ62" s="5">
        <v>200</v>
      </c>
      <c r="AR62" s="5">
        <v>199</v>
      </c>
      <c r="AS62" s="7">
        <v>1.58</v>
      </c>
      <c r="AT62" s="7">
        <f>Table56[[#This Row],[Vsen1]]/206.5</f>
        <v>1.7627118644067796</v>
      </c>
      <c r="AU62" s="5">
        <f>Table56[[#This Row],[Vsen2]]/179.2</f>
        <v>1.1160714285714286</v>
      </c>
      <c r="AV62" s="5">
        <f>Table56[[#This Row],[Vsen4]]/207</f>
        <v>0.96135265700483097</v>
      </c>
      <c r="AW62" s="6">
        <v>118.9</v>
      </c>
      <c r="AX62" s="7">
        <v>3.27</v>
      </c>
      <c r="AY62" s="7">
        <f>Table56[[#This Row],[Vr]]^2/Table56[[#This Row],[RL]]</f>
        <v>2.0995794785534063E-2</v>
      </c>
      <c r="AZ62" s="7">
        <f>Table56[[#This Row],[Vs]]*SQRT(2)/PI()*(Table56[[#This Row],[IT2]]+Table56[[#This Row],[IT4]]+Table56[[#This Row],[IT1]])-Table56[[#This Row],[IT2]]^2*0.1792-Table56[[#This Row],[IT4]]^2*0.207-Table56[[#This Row],[IT1]]^2*0.2065</f>
        <v>4.5965954969686953</v>
      </c>
      <c r="BA62" s="7">
        <f>Table56[[#This Row],[Pr]]/Table56[[#This Row],[Pt]]*100</f>
        <v>0.45676837997557335</v>
      </c>
    </row>
  </sheetData>
  <mergeCells count="4">
    <mergeCell ref="AN1:BA1"/>
    <mergeCell ref="A1:J1"/>
    <mergeCell ref="L1:W1"/>
    <mergeCell ref="Y1:AL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2021-09-04T23:37:00Z</dcterms:modified>
</cp:coreProperties>
</file>