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0" i="1" l="1"/>
  <c r="D121" i="1"/>
  <c r="D122" i="1"/>
  <c r="D123" i="1"/>
  <c r="D124" i="1"/>
  <c r="D125" i="1"/>
  <c r="D126" i="1"/>
  <c r="D127" i="1"/>
  <c r="D119" i="1"/>
  <c r="D118" i="1"/>
  <c r="D130" i="1"/>
  <c r="D131" i="1"/>
  <c r="D132" i="1"/>
  <c r="D133" i="1"/>
  <c r="D134" i="1"/>
  <c r="D135" i="1"/>
  <c r="D136" i="1"/>
  <c r="D137" i="1"/>
  <c r="D129" i="1"/>
  <c r="D128" i="1"/>
  <c r="D140" i="1"/>
  <c r="D141" i="1"/>
  <c r="D142" i="1"/>
  <c r="D143" i="1"/>
  <c r="D144" i="1"/>
  <c r="D145" i="1"/>
  <c r="D146" i="1"/>
  <c r="D147" i="1"/>
  <c r="D139" i="1"/>
  <c r="D138" i="1"/>
  <c r="D150" i="1"/>
  <c r="D151" i="1"/>
  <c r="D152" i="1"/>
  <c r="D153" i="1"/>
  <c r="D154" i="1"/>
  <c r="D155" i="1"/>
  <c r="D156" i="1"/>
  <c r="D157" i="1"/>
  <c r="D149" i="1"/>
  <c r="D148" i="1"/>
  <c r="D160" i="1"/>
  <c r="D161" i="1"/>
  <c r="D162" i="1"/>
  <c r="D163" i="1"/>
  <c r="D164" i="1"/>
  <c r="D165" i="1"/>
  <c r="D166" i="1"/>
  <c r="D167" i="1"/>
  <c r="D159" i="1"/>
  <c r="D158" i="1"/>
  <c r="D220" i="1"/>
  <c r="D221" i="1"/>
  <c r="D222" i="1"/>
  <c r="D223" i="1"/>
  <c r="D224" i="1"/>
  <c r="D225" i="1"/>
  <c r="D226" i="1"/>
  <c r="D227" i="1"/>
  <c r="D219" i="1"/>
  <c r="D218" i="1"/>
  <c r="D210" i="1"/>
  <c r="D211" i="1"/>
  <c r="D212" i="1"/>
  <c r="D213" i="1"/>
  <c r="D214" i="1"/>
  <c r="D215" i="1"/>
  <c r="D216" i="1"/>
  <c r="D217" i="1"/>
  <c r="D209" i="1"/>
  <c r="D208" i="1"/>
  <c r="D200" i="1"/>
  <c r="D201" i="1"/>
  <c r="D202" i="1"/>
  <c r="D203" i="1"/>
  <c r="D204" i="1"/>
  <c r="D205" i="1"/>
  <c r="D206" i="1"/>
  <c r="D207" i="1"/>
  <c r="D199" i="1"/>
  <c r="D198" i="1"/>
  <c r="D190" i="1"/>
  <c r="D191" i="1"/>
  <c r="D192" i="1"/>
  <c r="D193" i="1"/>
  <c r="D194" i="1"/>
  <c r="D195" i="1"/>
  <c r="D196" i="1"/>
  <c r="D197" i="1"/>
  <c r="D189" i="1"/>
  <c r="D188" i="1"/>
  <c r="D180" i="1"/>
  <c r="D181" i="1"/>
  <c r="D182" i="1"/>
  <c r="D183" i="1"/>
  <c r="D184" i="1"/>
  <c r="D185" i="1"/>
  <c r="D186" i="1"/>
  <c r="D187" i="1"/>
  <c r="D179" i="1"/>
  <c r="D178" i="1"/>
  <c r="D169" i="1"/>
  <c r="D170" i="1"/>
  <c r="D171" i="1"/>
  <c r="D172" i="1"/>
  <c r="D173" i="1"/>
  <c r="D174" i="1"/>
  <c r="D175" i="1"/>
  <c r="D176" i="1"/>
  <c r="D177" i="1"/>
  <c r="D168" i="1"/>
  <c r="I104" i="1" l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D107" i="1"/>
  <c r="D108" i="1"/>
  <c r="D109" i="1"/>
  <c r="D110" i="1"/>
  <c r="D111" i="1"/>
  <c r="D112" i="1"/>
  <c r="D113" i="1"/>
  <c r="D114" i="1"/>
  <c r="D106" i="1"/>
  <c r="D105" i="1"/>
  <c r="D97" i="1"/>
  <c r="D98" i="1"/>
  <c r="D99" i="1"/>
  <c r="D100" i="1"/>
  <c r="D101" i="1"/>
  <c r="D102" i="1"/>
  <c r="D103" i="1"/>
  <c r="D104" i="1"/>
  <c r="D96" i="1"/>
  <c r="D95" i="1"/>
  <c r="D87" i="1"/>
  <c r="D88" i="1"/>
  <c r="D89" i="1"/>
  <c r="D90" i="1"/>
  <c r="D91" i="1"/>
  <c r="D92" i="1"/>
  <c r="D93" i="1"/>
  <c r="D94" i="1"/>
  <c r="D86" i="1"/>
  <c r="D85" i="1"/>
  <c r="D77" i="1"/>
  <c r="D78" i="1"/>
  <c r="D79" i="1"/>
  <c r="D80" i="1"/>
  <c r="D81" i="1"/>
  <c r="D82" i="1"/>
  <c r="D83" i="1"/>
  <c r="D84" i="1"/>
  <c r="D76" i="1"/>
  <c r="D75" i="1"/>
  <c r="D67" i="1"/>
  <c r="D68" i="1"/>
  <c r="D69" i="1"/>
  <c r="D70" i="1"/>
  <c r="D71" i="1"/>
  <c r="D72" i="1"/>
  <c r="D73" i="1"/>
  <c r="D74" i="1"/>
  <c r="D66" i="1"/>
  <c r="D65" i="1"/>
  <c r="D57" i="1"/>
  <c r="D58" i="1"/>
  <c r="D59" i="1"/>
  <c r="D60" i="1"/>
  <c r="D61" i="1"/>
  <c r="D62" i="1"/>
  <c r="D63" i="1"/>
  <c r="D64" i="1"/>
  <c r="D56" i="1"/>
  <c r="D55" i="1"/>
  <c r="D54" i="1"/>
  <c r="D46" i="1"/>
  <c r="D47" i="1"/>
  <c r="D48" i="1"/>
  <c r="D49" i="1"/>
  <c r="D50" i="1"/>
  <c r="D51" i="1"/>
  <c r="D52" i="1"/>
  <c r="D53" i="1"/>
  <c r="D45" i="1"/>
  <c r="H38" i="1"/>
  <c r="H37" i="1"/>
  <c r="H36" i="1"/>
  <c r="H35" i="1"/>
  <c r="H34" i="1"/>
  <c r="H33" i="1"/>
  <c r="H32" i="1"/>
  <c r="H31" i="1"/>
  <c r="H30" i="1"/>
  <c r="H29" i="1"/>
  <c r="N30" i="1"/>
  <c r="N31" i="1"/>
  <c r="N32" i="1"/>
  <c r="N33" i="1"/>
  <c r="N34" i="1"/>
  <c r="N35" i="1"/>
  <c r="N36" i="1"/>
  <c r="N37" i="1"/>
  <c r="N38" i="1"/>
  <c r="N29" i="1"/>
  <c r="O25" i="1"/>
  <c r="O24" i="1"/>
  <c r="O23" i="1"/>
  <c r="O22" i="1"/>
  <c r="O21" i="1"/>
  <c r="O20" i="1"/>
  <c r="O19" i="1"/>
  <c r="O10" i="1"/>
  <c r="O11" i="1"/>
  <c r="O12" i="1"/>
  <c r="O13" i="1"/>
  <c r="O14" i="1"/>
  <c r="O15" i="1"/>
  <c r="O9" i="1"/>
  <c r="H11" i="1"/>
  <c r="G11" i="1"/>
  <c r="F11" i="1"/>
  <c r="E11" i="1"/>
  <c r="J11" i="1"/>
  <c r="H10" i="1"/>
  <c r="G10" i="1"/>
  <c r="F10" i="1"/>
  <c r="E10" i="1"/>
  <c r="J10" i="1"/>
  <c r="H8" i="1"/>
  <c r="H9" i="1"/>
  <c r="G8" i="1"/>
  <c r="G9" i="1"/>
  <c r="E9" i="1"/>
  <c r="F9" i="1"/>
  <c r="J9" i="1"/>
  <c r="J8" i="1"/>
  <c r="F8" i="1"/>
  <c r="E8" i="1"/>
  <c r="F5" i="1"/>
  <c r="F3" i="1"/>
  <c r="F4" i="1"/>
  <c r="E5" i="1"/>
  <c r="H5" i="1"/>
  <c r="E4" i="1"/>
  <c r="H4" i="1"/>
  <c r="H3" i="1"/>
  <c r="E3" i="1"/>
</calcChain>
</file>

<file path=xl/sharedStrings.xml><?xml version="1.0" encoding="utf-8"?>
<sst xmlns="http://schemas.openxmlformats.org/spreadsheetml/2006/main" count="53" uniqueCount="27">
  <si>
    <t xml:space="preserve">angle </t>
  </si>
  <si>
    <t>Rl</t>
  </si>
  <si>
    <t>Vs</t>
  </si>
  <si>
    <t>It</t>
  </si>
  <si>
    <t>Pr</t>
  </si>
  <si>
    <t>F(KHz)</t>
  </si>
  <si>
    <t>I noload</t>
  </si>
  <si>
    <t>Vr</t>
  </si>
  <si>
    <t>test 1: signgle trensmiter center reciever. Changing angle 4cm</t>
  </si>
  <si>
    <t xml:space="preserve">test2: dual transmiter between transmiters </t>
  </si>
  <si>
    <t>angle</t>
  </si>
  <si>
    <t>RL</t>
  </si>
  <si>
    <t>I6 noload</t>
  </si>
  <si>
    <t>I7 noload</t>
  </si>
  <si>
    <t>I6</t>
  </si>
  <si>
    <t>I7</t>
  </si>
  <si>
    <t>position</t>
  </si>
  <si>
    <t>Pr(mW)</t>
  </si>
  <si>
    <t>dual transmiter inphase 913KHz 4cm middle</t>
  </si>
  <si>
    <t>dual tramsmiter antiphase 865.99KHz 4cm middle</t>
  </si>
  <si>
    <t>dual tramsmiter antiphase 865.99KHz 3.3cm middle</t>
  </si>
  <si>
    <t>dual tramsmiter Inphase 913KHz 3.3cm middle</t>
  </si>
  <si>
    <t>Displace</t>
  </si>
  <si>
    <t>Inphse 3cm Rl=222 f=913KHz</t>
  </si>
  <si>
    <t>Antiphse 3cm Rl=222 f=875KHz</t>
  </si>
  <si>
    <t>single transmiter RL=222 f=884.22KHz</t>
  </si>
  <si>
    <t>position(mm)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</si>
</sst>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6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Sheet1!$M$9:$M$15</c:f>
              <c:numCache>
                <c:formatCode>General</c:formatCode>
                <c:ptCount val="7"/>
                <c:pt idx="0">
                  <c:v>0</c:v>
                </c:pt>
                <c:pt idx="1">
                  <c:v>21</c:v>
                </c:pt>
                <c:pt idx="2">
                  <c:v>32</c:v>
                </c:pt>
                <c:pt idx="3">
                  <c:v>50</c:v>
                </c:pt>
                <c:pt idx="4">
                  <c:v>62</c:v>
                </c:pt>
                <c:pt idx="5">
                  <c:v>71</c:v>
                </c:pt>
                <c:pt idx="6">
                  <c:v>79</c:v>
                </c:pt>
              </c:numCache>
            </c:numRef>
          </c:cat>
          <c:val>
            <c:numRef>
              <c:f>Sheet1!$O$9:$O$15</c:f>
              <c:numCache>
                <c:formatCode>General</c:formatCode>
                <c:ptCount val="7"/>
                <c:pt idx="0">
                  <c:v>296.2707207207207</c:v>
                </c:pt>
                <c:pt idx="1">
                  <c:v>281.12612612612617</c:v>
                </c:pt>
                <c:pt idx="2">
                  <c:v>245.33513513513515</c:v>
                </c:pt>
                <c:pt idx="3">
                  <c:v>168.71351351351353</c:v>
                </c:pt>
                <c:pt idx="4">
                  <c:v>84.454504504504499</c:v>
                </c:pt>
                <c:pt idx="5">
                  <c:v>25.945945945945944</c:v>
                </c:pt>
                <c:pt idx="6">
                  <c:v>6.2720720720720715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47-40B3-9E7C-852142F95B34}"/>
            </c:ext>
          </c:extLst>
        </c:ser>
        <c:ser>
          <c:idx val="1"/>
          <c:order val="1"/>
          <c:tx>
            <c:strRef>
              <c:f>Sheet1!$M$19:$M$25</c:f>
              <c:strCache>
                <c:ptCount val="7"/>
                <c:pt idx="0">
                  <c:v>0</c:v>
                </c:pt>
                <c:pt idx="1">
                  <c:v>21</c:v>
                </c:pt>
                <c:pt idx="2">
                  <c:v>32</c:v>
                </c:pt>
                <c:pt idx="3">
                  <c:v>50</c:v>
                </c:pt>
                <c:pt idx="4">
                  <c:v>62</c:v>
                </c:pt>
                <c:pt idx="5">
                  <c:v>71</c:v>
                </c:pt>
                <c:pt idx="6">
                  <c:v>79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Sheet1!$O$19:$O$25</c:f>
              <c:numCache>
                <c:formatCode>General</c:formatCode>
                <c:ptCount val="7"/>
                <c:pt idx="0">
                  <c:v>0.7207207207207208</c:v>
                </c:pt>
                <c:pt idx="1">
                  <c:v>10.270720720720721</c:v>
                </c:pt>
                <c:pt idx="2">
                  <c:v>31.632882882882885</c:v>
                </c:pt>
                <c:pt idx="3">
                  <c:v>112.61261261261261</c:v>
                </c:pt>
                <c:pt idx="4">
                  <c:v>201.0018018018018</c:v>
                </c:pt>
                <c:pt idx="5">
                  <c:v>281.12612612612617</c:v>
                </c:pt>
                <c:pt idx="6">
                  <c:v>356.80180180180184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A47-40B3-9E7C-852142F95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502032"/>
        <c:axId val="530501200"/>
      </c:lineChart>
      <c:catAx>
        <c:axId val="53050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501200"/>
        <c:crosses val="autoZero"/>
        <c:auto val="1"/>
        <c:lblAlgn val="ctr"/>
        <c:lblOffset val="100"/>
        <c:noMultiLvlLbl val="0"/>
      </c:catAx>
      <c:valAx>
        <c:axId val="53050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50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distance 3cm middle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580927384076995E-2"/>
          <c:y val="0.17171296296296298"/>
          <c:w val="0.86632314900031437"/>
          <c:h val="0.69501448153392198"/>
        </c:manualLayout>
      </c:layout>
      <c:lineChart>
        <c:grouping val="standard"/>
        <c:varyColors val="0"/>
        <c:ser>
          <c:idx val="0"/>
          <c:order val="0"/>
          <c:tx>
            <c:v>Anti phase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Sheet1!$L$29:$L$38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Sheet1!$N$29:$N$38</c:f>
              <c:numCache>
                <c:formatCode>General</c:formatCode>
                <c:ptCount val="10"/>
                <c:pt idx="0">
                  <c:v>0.8328828828828827</c:v>
                </c:pt>
                <c:pt idx="1">
                  <c:v>10.135135135135135</c:v>
                </c:pt>
                <c:pt idx="2">
                  <c:v>75.720720720720706</c:v>
                </c:pt>
                <c:pt idx="3">
                  <c:v>146.35135135135135</c:v>
                </c:pt>
                <c:pt idx="4">
                  <c:v>277.57882882882876</c:v>
                </c:pt>
                <c:pt idx="5">
                  <c:v>381.26126126126121</c:v>
                </c:pt>
                <c:pt idx="6">
                  <c:v>459.5045045045045</c:v>
                </c:pt>
                <c:pt idx="7">
                  <c:v>525.40540540540553</c:v>
                </c:pt>
                <c:pt idx="8">
                  <c:v>545.04504504504507</c:v>
                </c:pt>
                <c:pt idx="9">
                  <c:v>545.04504504504507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F3-46A1-8A4D-A6033707E518}"/>
            </c:ext>
          </c:extLst>
        </c:ser>
        <c:ser>
          <c:idx val="1"/>
          <c:order val="1"/>
          <c:tx>
            <c:v>In phase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Sheet1!$H$29:$H$38</c:f>
              <c:numCache>
                <c:formatCode>General</c:formatCode>
                <c:ptCount val="10"/>
                <c:pt idx="0">
                  <c:v>450.45045045045043</c:v>
                </c:pt>
                <c:pt idx="1">
                  <c:v>447.75180180180183</c:v>
                </c:pt>
                <c:pt idx="2">
                  <c:v>417.73378378378391</c:v>
                </c:pt>
                <c:pt idx="3">
                  <c:v>368.93018018018023</c:v>
                </c:pt>
                <c:pt idx="4">
                  <c:v>291.9031531531532</c:v>
                </c:pt>
                <c:pt idx="5">
                  <c:v>205.23648648648648</c:v>
                </c:pt>
                <c:pt idx="6">
                  <c:v>127.00945945945944</c:v>
                </c:pt>
                <c:pt idx="7">
                  <c:v>63.682882882882872</c:v>
                </c:pt>
                <c:pt idx="8">
                  <c:v>22.200000000000003</c:v>
                </c:pt>
                <c:pt idx="9">
                  <c:v>1.6216216216216215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F3-46A1-8A4D-A6033707E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609168"/>
        <c:axId val="516608336"/>
      </c:lineChart>
      <c:catAx>
        <c:axId val="51660916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Angle(degree)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08336"/>
        <c:crosses val="autoZero"/>
        <c:auto val="1"/>
        <c:lblAlgn val="ctr"/>
        <c:lblOffset val="100"/>
        <c:noMultiLvlLbl val="0"/>
      </c:catAx>
      <c:valAx>
        <c:axId val="51660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0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middle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896624802913701E-2"/>
          <c:y val="5.0925925925925923E-2"/>
          <c:w val="0.92598492882859029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Inphase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Sheet1!$A$45:$A$54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Sheet1!$D$45:$D$54</c:f>
              <c:numCache>
                <c:formatCode>General</c:formatCode>
                <c:ptCount val="10"/>
                <c:pt idx="0">
                  <c:v>450.45045045045043</c:v>
                </c:pt>
                <c:pt idx="1">
                  <c:v>447.75180180180183</c:v>
                </c:pt>
                <c:pt idx="2">
                  <c:v>417.73378378378391</c:v>
                </c:pt>
                <c:pt idx="3">
                  <c:v>368.93018018018023</c:v>
                </c:pt>
                <c:pt idx="4">
                  <c:v>291.9031531531532</c:v>
                </c:pt>
                <c:pt idx="5">
                  <c:v>205.23648648648648</c:v>
                </c:pt>
                <c:pt idx="6">
                  <c:v>127.00945945945944</c:v>
                </c:pt>
                <c:pt idx="7">
                  <c:v>63.682882882882872</c:v>
                </c:pt>
                <c:pt idx="8">
                  <c:v>22.200000000000003</c:v>
                </c:pt>
                <c:pt idx="9">
                  <c:v>1.6216216216216215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EB-448D-A413-560BDBC8CD10}"/>
            </c:ext>
          </c:extLst>
        </c:ser>
        <c:ser>
          <c:idx val="1"/>
          <c:order val="1"/>
          <c:tx>
            <c:v>Antiphase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Sheet1!$I$45:$I$54</c:f>
              <c:numCache>
                <c:formatCode>General</c:formatCode>
                <c:ptCount val="10"/>
                <c:pt idx="0">
                  <c:v>7.7301801801801808</c:v>
                </c:pt>
                <c:pt idx="1">
                  <c:v>0.79459459459459447</c:v>
                </c:pt>
                <c:pt idx="2">
                  <c:v>18.018018018018019</c:v>
                </c:pt>
                <c:pt idx="3">
                  <c:v>97.818018018018023</c:v>
                </c:pt>
                <c:pt idx="4">
                  <c:v>179.35180180180177</c:v>
                </c:pt>
                <c:pt idx="5">
                  <c:v>295.54054054054052</c:v>
                </c:pt>
                <c:pt idx="6">
                  <c:v>387.08513513513509</c:v>
                </c:pt>
                <c:pt idx="7">
                  <c:v>450.45045045045043</c:v>
                </c:pt>
                <c:pt idx="8">
                  <c:v>487.20720720720726</c:v>
                </c:pt>
                <c:pt idx="9">
                  <c:v>506.12612612612617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EB-448D-A413-560BDBC8C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711376"/>
        <c:axId val="201712624"/>
      </c:lineChart>
      <c:catAx>
        <c:axId val="20171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12624"/>
        <c:crosses val="autoZero"/>
        <c:auto val="1"/>
        <c:lblAlgn val="ctr"/>
        <c:lblOffset val="100"/>
        <c:noMultiLvlLbl val="0"/>
      </c:catAx>
      <c:valAx>
        <c:axId val="20171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1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5mm displacement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896624802913701E-2"/>
          <c:y val="5.0925925925925923E-2"/>
          <c:w val="0.92598492882859029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Inphase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Sheet1!$A$45:$A$54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Sheet1!$D$55:$D$64</c:f>
              <c:numCache>
                <c:formatCode>General</c:formatCode>
                <c:ptCount val="10"/>
                <c:pt idx="0">
                  <c:v>459.5045045045045</c:v>
                </c:pt>
                <c:pt idx="1">
                  <c:v>459.5045045045045</c:v>
                </c:pt>
                <c:pt idx="2">
                  <c:v>449.55</c:v>
                </c:pt>
                <c:pt idx="3">
                  <c:v>404.82162162162166</c:v>
                </c:pt>
                <c:pt idx="4">
                  <c:v>311.06351351351356</c:v>
                </c:pt>
                <c:pt idx="5">
                  <c:v>220.72072072072072</c:v>
                </c:pt>
                <c:pt idx="6">
                  <c:v>129.89594594594595</c:v>
                </c:pt>
                <c:pt idx="7">
                  <c:v>49.351801801801805</c:v>
                </c:pt>
                <c:pt idx="8">
                  <c:v>7.6126126126126135</c:v>
                </c:pt>
                <c:pt idx="9">
                  <c:v>2.2072072072072069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8B-4DB8-A6FA-A1F328410F50}"/>
            </c:ext>
          </c:extLst>
        </c:ser>
        <c:ser>
          <c:idx val="1"/>
          <c:order val="1"/>
          <c:tx>
            <c:v>Antiphase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Sheet1!$I$55:$I$64</c:f>
              <c:numCache>
                <c:formatCode>General</c:formatCode>
                <c:ptCount val="10"/>
                <c:pt idx="0">
                  <c:v>98.238288288288274</c:v>
                </c:pt>
                <c:pt idx="1">
                  <c:v>49.054054054054049</c:v>
                </c:pt>
                <c:pt idx="2">
                  <c:v>11.968018018018018</c:v>
                </c:pt>
                <c:pt idx="3">
                  <c:v>1.6216216216216215</c:v>
                </c:pt>
                <c:pt idx="4">
                  <c:v>38.935135135135134</c:v>
                </c:pt>
                <c:pt idx="5">
                  <c:v>132.32612612612613</c:v>
                </c:pt>
                <c:pt idx="6">
                  <c:v>236.11531531531531</c:v>
                </c:pt>
                <c:pt idx="7">
                  <c:v>373.01801801801798</c:v>
                </c:pt>
                <c:pt idx="8">
                  <c:v>444.16621621621624</c:v>
                </c:pt>
                <c:pt idx="9">
                  <c:v>496.62162162162161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8B-4DB8-A6FA-A1F328410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711376"/>
        <c:axId val="201712624"/>
      </c:lineChart>
      <c:catAx>
        <c:axId val="20171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12624"/>
        <c:crosses val="autoZero"/>
        <c:auto val="1"/>
        <c:lblAlgn val="ctr"/>
        <c:lblOffset val="100"/>
        <c:noMultiLvlLbl val="0"/>
      </c:catAx>
      <c:valAx>
        <c:axId val="20171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1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10mm displacement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896624802913701E-2"/>
          <c:y val="5.0925925925925923E-2"/>
          <c:w val="0.92598492882859029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Inphase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Sheet1!$A$45:$A$54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Sheet1!$D$65:$D$74</c:f>
              <c:numCache>
                <c:formatCode>General</c:formatCode>
                <c:ptCount val="10"/>
                <c:pt idx="0">
                  <c:v>459.5045045045045</c:v>
                </c:pt>
                <c:pt idx="1">
                  <c:v>468.64864864864865</c:v>
                </c:pt>
                <c:pt idx="2">
                  <c:v>459.5045045045045</c:v>
                </c:pt>
                <c:pt idx="3">
                  <c:v>435.26531531531532</c:v>
                </c:pt>
                <c:pt idx="4">
                  <c:v>356.00045045045056</c:v>
                </c:pt>
                <c:pt idx="5">
                  <c:v>248.67072072072068</c:v>
                </c:pt>
                <c:pt idx="6">
                  <c:v>146.35135135135135</c:v>
                </c:pt>
                <c:pt idx="7">
                  <c:v>49.95</c:v>
                </c:pt>
                <c:pt idx="8">
                  <c:v>6.486486486486486</c:v>
                </c:pt>
                <c:pt idx="9">
                  <c:v>6.1662162162162151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5D-473F-B644-EE6E2B59E2C5}"/>
            </c:ext>
          </c:extLst>
        </c:ser>
        <c:ser>
          <c:idx val="1"/>
          <c:order val="1"/>
          <c:tx>
            <c:v>Antiphase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Sheet1!$I$65:$I$74</c:f>
              <c:numCache>
                <c:formatCode>General</c:formatCode>
                <c:ptCount val="10"/>
                <c:pt idx="0">
                  <c:v>220.72072072072072</c:v>
                </c:pt>
                <c:pt idx="1">
                  <c:v>184.50450450450452</c:v>
                </c:pt>
                <c:pt idx="2">
                  <c:v>91.21621621621621</c:v>
                </c:pt>
                <c:pt idx="3">
                  <c:v>34.562612612612611</c:v>
                </c:pt>
                <c:pt idx="4">
                  <c:v>0.87207207207207205</c:v>
                </c:pt>
                <c:pt idx="5">
                  <c:v>46.704504504504506</c:v>
                </c:pt>
                <c:pt idx="6">
                  <c:v>138.25045045045044</c:v>
                </c:pt>
                <c:pt idx="7">
                  <c:v>274.75720720720716</c:v>
                </c:pt>
                <c:pt idx="8">
                  <c:v>394.63783783783776</c:v>
                </c:pt>
                <c:pt idx="9">
                  <c:v>477.88288288288294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5D-473F-B644-EE6E2B59E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711376"/>
        <c:axId val="201712624"/>
      </c:lineChart>
      <c:catAx>
        <c:axId val="20171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12624"/>
        <c:crosses val="autoZero"/>
        <c:auto val="1"/>
        <c:lblAlgn val="ctr"/>
        <c:lblOffset val="100"/>
        <c:noMultiLvlLbl val="0"/>
      </c:catAx>
      <c:valAx>
        <c:axId val="20171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1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15mm displacement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896624802913701E-2"/>
          <c:y val="5.0925925925925923E-2"/>
          <c:w val="0.92598492882859029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Inphase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Sheet1!$A$45:$A$54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Sheet1!$D$75:$D$84</c:f>
              <c:numCache>
                <c:formatCode>General</c:formatCode>
                <c:ptCount val="10"/>
                <c:pt idx="0">
                  <c:v>477.88288288288294</c:v>
                </c:pt>
                <c:pt idx="1">
                  <c:v>487.20720720720726</c:v>
                </c:pt>
                <c:pt idx="2">
                  <c:v>477.88288288288294</c:v>
                </c:pt>
                <c:pt idx="3">
                  <c:v>459.5045045045045</c:v>
                </c:pt>
                <c:pt idx="4">
                  <c:v>411.68288288288289</c:v>
                </c:pt>
                <c:pt idx="5">
                  <c:v>326.21666666666658</c:v>
                </c:pt>
                <c:pt idx="6">
                  <c:v>211.36261261261257</c:v>
                </c:pt>
                <c:pt idx="7">
                  <c:v>92.028828828828807</c:v>
                </c:pt>
                <c:pt idx="8">
                  <c:v>18.562612612612607</c:v>
                </c:pt>
                <c:pt idx="9">
                  <c:v>3.1481801801801796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DC-46AF-A435-1E9618DBC5AA}"/>
            </c:ext>
          </c:extLst>
        </c:ser>
        <c:ser>
          <c:idx val="1"/>
          <c:order val="1"/>
          <c:tx>
            <c:v>Antiphase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Sheet1!$I$75:$I$84</c:f>
              <c:numCache>
                <c:formatCode>General</c:formatCode>
                <c:ptCount val="10"/>
                <c:pt idx="0">
                  <c:v>364.86486486486484</c:v>
                </c:pt>
                <c:pt idx="1">
                  <c:v>325.45045045045043</c:v>
                </c:pt>
                <c:pt idx="2">
                  <c:v>260.18018018018017</c:v>
                </c:pt>
                <c:pt idx="3">
                  <c:v>186.81801801801802</c:v>
                </c:pt>
                <c:pt idx="4">
                  <c:v>73.88513513513513</c:v>
                </c:pt>
                <c:pt idx="5">
                  <c:v>11.531531531531533</c:v>
                </c:pt>
                <c:pt idx="6">
                  <c:v>5.4504504504504512</c:v>
                </c:pt>
                <c:pt idx="7">
                  <c:v>99.50450450450451</c:v>
                </c:pt>
                <c:pt idx="8">
                  <c:v>233.51351351351352</c:v>
                </c:pt>
                <c:pt idx="9">
                  <c:v>337.0382882882883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DC-46AF-A435-1E9618DBC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711376"/>
        <c:axId val="201712624"/>
      </c:lineChart>
      <c:catAx>
        <c:axId val="20171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12624"/>
        <c:crosses val="autoZero"/>
        <c:auto val="1"/>
        <c:lblAlgn val="ctr"/>
        <c:lblOffset val="100"/>
        <c:noMultiLvlLbl val="0"/>
      </c:catAx>
      <c:valAx>
        <c:axId val="20171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1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106680</xdr:colOff>
      <xdr:row>5</xdr:row>
      <xdr:rowOff>72390</xdr:rowOff>
    </xdr:from>
    <xdr:to>
      <xdr:col>23</xdr:col>
      <xdr:colOff>411480</xdr:colOff>
      <xdr:row>20</xdr:row>
      <xdr:rowOff>72390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205740</xdr:colOff>
      <xdr:row>25</xdr:row>
      <xdr:rowOff>171450</xdr:rowOff>
    </xdr:from>
    <xdr:to>
      <xdr:col>25</xdr:col>
      <xdr:colOff>0</xdr:colOff>
      <xdr:row>42</xdr:row>
      <xdr:rowOff>7620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62750</xdr:colOff>
      <xdr:row>44</xdr:row>
      <xdr:rowOff>174813</xdr:rowOff>
    </xdr:from>
    <xdr:to>
      <xdr:col>22</xdr:col>
      <xdr:colOff>313763</xdr:colOff>
      <xdr:row>60</xdr:row>
      <xdr:rowOff>49307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62753</xdr:colOff>
      <xdr:row>61</xdr:row>
      <xdr:rowOff>170329</xdr:rowOff>
    </xdr:from>
    <xdr:to>
      <xdr:col>22</xdr:col>
      <xdr:colOff>313766</xdr:colOff>
      <xdr:row>77</xdr:row>
      <xdr:rowOff>44823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62753</xdr:colOff>
      <xdr:row>78</xdr:row>
      <xdr:rowOff>125506</xdr:rowOff>
    </xdr:from>
    <xdr:to>
      <xdr:col>22</xdr:col>
      <xdr:colOff>313766</xdr:colOff>
      <xdr:row>94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98612</xdr:colOff>
      <xdr:row>95</xdr:row>
      <xdr:rowOff>152400</xdr:rowOff>
    </xdr:from>
    <xdr:to>
      <xdr:col>22</xdr:col>
      <xdr:colOff>349625</xdr:colOff>
      <xdr:row>111</xdr:row>
      <xdr:rowOff>26894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H5" totalsRowShown="0" headerRowDxfId="61" dataDxfId="60">
  <autoFilter ref="A2:H5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angle " dataDxfId="59"/>
    <tableColumn id="2" name="F(KHz)" dataDxfId="58"/>
    <tableColumn id="3" name="Rl" dataDxfId="57"/>
    <tableColumn id="4" name="Vs" dataDxfId="56"/>
    <tableColumn id="5" name="I noload" dataDxfId="55">
      <calculatedColumnFormula>237/200</calculatedColumnFormula>
    </tableColumn>
    <tableColumn id="6" name="It" dataDxfId="54">
      <calculatedColumnFormula>187/200</calculatedColumnFormula>
    </tableColumn>
    <tableColumn id="7" name="Vr" dataDxfId="53"/>
    <tableColumn id="8" name="Pr" dataDxfId="52">
      <calculatedColumnFormula>Table1[Vr]^2/Table1[Rl]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7:J11" totalsRowShown="0" headerRowDxfId="51" dataDxfId="50">
  <autoFilter ref="A7:J1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name="angle" dataDxfId="49"/>
    <tableColumn id="2" name="F(KHz)" dataDxfId="48"/>
    <tableColumn id="3" name="RL" dataDxfId="47"/>
    <tableColumn id="4" name="Vs" dataDxfId="46"/>
    <tableColumn id="5" name="I6 noload" dataDxfId="45">
      <calculatedColumnFormula>230/200</calculatedColumnFormula>
    </tableColumn>
    <tableColumn id="6" name="I7 noload" dataDxfId="44">
      <calculatedColumnFormula>227/179</calculatedColumnFormula>
    </tableColumn>
    <tableColumn id="7" name="I6" dataDxfId="43">
      <calculatedColumnFormula>193/200</calculatedColumnFormula>
    </tableColumn>
    <tableColumn id="8" name="I7" dataDxfId="42">
      <calculatedColumnFormula>189/179</calculatedColumnFormula>
    </tableColumn>
    <tableColumn id="9" name="Vr" dataDxfId="41"/>
    <tableColumn id="10" name="Pr" dataDxfId="40">
      <calculatedColumnFormula>I8^2/C8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L8:O15" totalsRowShown="0" headerRowDxfId="39" dataDxfId="38">
  <autoFilter ref="L8:O15">
    <filterColumn colId="0" hiddenButton="1"/>
    <filterColumn colId="1" hiddenButton="1"/>
    <filterColumn colId="2" hiddenButton="1"/>
    <filterColumn colId="3" hiddenButton="1"/>
  </autoFilter>
  <tableColumns count="4">
    <tableColumn id="1" name="position" dataDxfId="37"/>
    <tableColumn id="2" name="angle" dataDxfId="36"/>
    <tableColumn id="3" name="Vr" dataDxfId="35"/>
    <tableColumn id="4" name="Pr(mW)" dataDxfId="34">
      <calculatedColumnFormula>N9^2/222*1000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35" displayName="Table35" ref="L18:O25" totalsRowShown="0" headerRowDxfId="33" dataDxfId="32">
  <autoFilter ref="L18:O25">
    <filterColumn colId="0" hiddenButton="1"/>
    <filterColumn colId="1" hiddenButton="1"/>
    <filterColumn colId="2" hiddenButton="1"/>
    <filterColumn colId="3" hiddenButton="1"/>
  </autoFilter>
  <tableColumns count="4">
    <tableColumn id="1" name="position" dataDxfId="31"/>
    <tableColumn id="2" name="angle" dataDxfId="30"/>
    <tableColumn id="3" name="Vr" dataDxfId="29"/>
    <tableColumn id="4" name="Pr(mW)" dataDxfId="28">
      <calculatedColumnFormula>N19^2/222*1000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L28:N38" totalsRowShown="0" headerRowDxfId="27" dataDxfId="26">
  <autoFilter ref="L28:N38">
    <filterColumn colId="0" hiddenButton="1"/>
    <filterColumn colId="1" hiddenButton="1"/>
    <filterColumn colId="2" hiddenButton="1"/>
  </autoFilter>
  <tableColumns count="3">
    <tableColumn id="1" name="angle" dataDxfId="25"/>
    <tableColumn id="2" name="Vr" dataDxfId="24"/>
    <tableColumn id="3" name="Pr(mW)" dataDxfId="23">
      <calculatedColumnFormula>Table5[[#This Row],[Vr]]^2/222*1000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57" displayName="Table57" ref="F28:H38" totalsRowShown="0" headerRowDxfId="22" dataDxfId="21">
  <autoFilter ref="F28:H38"/>
  <tableColumns count="3">
    <tableColumn id="1" name="angle" dataDxfId="20"/>
    <tableColumn id="2" name="Vr" dataDxfId="19"/>
    <tableColumn id="3" name="Pr(mW)" dataDxfId="18">
      <calculatedColumnFormula>Table57[[#This Row],[Vr]]^2/222*1000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578" displayName="Table578" ref="A44:D114" totalsRowShown="0" headerRowDxfId="17" dataDxfId="16">
  <autoFilter ref="A44:D114">
    <filterColumn colId="0" hiddenButton="1"/>
    <filterColumn colId="1" hiddenButton="1"/>
    <filterColumn colId="2" hiddenButton="1"/>
  </autoFilter>
  <tableColumns count="4">
    <tableColumn id="1" name="angle" dataDxfId="15"/>
    <tableColumn id="2" name="Displace" dataDxfId="14"/>
    <tableColumn id="3" name="Vr" dataDxfId="13"/>
    <tableColumn id="4" name="Pr(mW)" dataDxfId="12">
      <calculatedColumnFormula>Table578[[#This Row],[Vr]]^2/222*1000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e5789" displayName="Table5789" ref="F44:I114" totalsRowShown="0" headerRowDxfId="11" dataDxfId="10">
  <autoFilter ref="F44:I114"/>
  <tableColumns count="4">
    <tableColumn id="1" name="angle" dataDxfId="9"/>
    <tableColumn id="2" name="Displace" dataDxfId="8"/>
    <tableColumn id="3" name="Vr" dataDxfId="7"/>
    <tableColumn id="4" name="Pr(mW)" dataDxfId="6">
      <calculatedColumnFormula>Table5789[[#This Row],[Vr]]^2/222*1000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0" name="Table10" displayName="Table10" ref="A117:D227" totalsRowShown="0" headerRowDxfId="1" dataDxfId="0">
  <autoFilter ref="A117:D227">
    <filterColumn colId="0" hiddenButton="1"/>
    <filterColumn colId="1" hiddenButton="1"/>
    <filterColumn colId="2" hiddenButton="1"/>
    <filterColumn colId="3" hiddenButton="1"/>
  </autoFilter>
  <sortState ref="A118:D227">
    <sortCondition ref="B118:B227"/>
  </sortState>
  <tableColumns count="4">
    <tableColumn id="1" name="angle" dataDxfId="5"/>
    <tableColumn id="2" name="position(mm)" dataDxfId="4"/>
    <tableColumn id="3" name="Vr" dataDxfId="3"/>
    <tableColumn id="4" name="Pr" dataDxfId="2">
      <calculatedColumnFormula>Table10[[#This Row],[Vr]]^2/222*1000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7"/>
  <sheetViews>
    <sheetView tabSelected="1" topLeftCell="A115" zoomScale="85" zoomScaleNormal="85" workbookViewId="0">
      <selection activeCell="H126" sqref="H126"/>
    </sheetView>
  </sheetViews>
  <sheetFormatPr defaultRowHeight="14.4" x14ac:dyDescent="0.3"/>
  <cols>
    <col min="2" max="2" width="12.44140625" customWidth="1"/>
    <col min="5" max="6" width="10.77734375" customWidth="1"/>
    <col min="12" max="12" width="9.6640625" customWidth="1"/>
    <col min="14" max="14" width="9.44140625" customWidth="1"/>
    <col min="15" max="15" width="12" bestFit="1" customWidth="1"/>
  </cols>
  <sheetData>
    <row r="1" spans="1:15" x14ac:dyDescent="0.3">
      <c r="A1" s="3" t="s">
        <v>8</v>
      </c>
      <c r="B1" s="3"/>
      <c r="C1" s="3"/>
      <c r="D1" s="3"/>
      <c r="E1" s="3"/>
      <c r="F1" s="3"/>
      <c r="G1" s="3"/>
      <c r="H1" s="3"/>
    </row>
    <row r="2" spans="1:15" x14ac:dyDescent="0.3">
      <c r="A2" s="1" t="s">
        <v>0</v>
      </c>
      <c r="B2" s="1" t="s">
        <v>5</v>
      </c>
      <c r="C2" s="1" t="s">
        <v>1</v>
      </c>
      <c r="D2" s="1" t="s">
        <v>2</v>
      </c>
      <c r="E2" s="1" t="s">
        <v>6</v>
      </c>
      <c r="F2" s="1" t="s">
        <v>3</v>
      </c>
      <c r="G2" s="1" t="s">
        <v>7</v>
      </c>
      <c r="H2" s="1" t="s">
        <v>4</v>
      </c>
    </row>
    <row r="3" spans="1:15" x14ac:dyDescent="0.3">
      <c r="A3" s="1">
        <v>0</v>
      </c>
      <c r="B3" s="1">
        <v>884.22199999999998</v>
      </c>
      <c r="C3" s="1">
        <v>224</v>
      </c>
      <c r="D3" s="1">
        <v>4</v>
      </c>
      <c r="E3" s="1">
        <f>237/200</f>
        <v>1.1850000000000001</v>
      </c>
      <c r="F3" s="1">
        <f>181/200</f>
        <v>0.90500000000000003</v>
      </c>
      <c r="G3" s="1">
        <v>7.4</v>
      </c>
      <c r="H3" s="1">
        <f>Table1[Vr]^2/Table1[Rl]</f>
        <v>0.24446428571428575</v>
      </c>
    </row>
    <row r="4" spans="1:15" x14ac:dyDescent="0.3">
      <c r="A4" s="1">
        <v>30</v>
      </c>
      <c r="B4" s="1">
        <v>884.22199999999998</v>
      </c>
      <c r="C4" s="1">
        <v>224</v>
      </c>
      <c r="D4" s="1">
        <v>4</v>
      </c>
      <c r="E4" s="1">
        <f>237/200</f>
        <v>1.1850000000000001</v>
      </c>
      <c r="F4" s="1">
        <f t="shared" ref="F4" si="0">187/200</f>
        <v>0.93500000000000005</v>
      </c>
      <c r="G4" s="1">
        <v>7.16</v>
      </c>
      <c r="H4" s="1">
        <f>Table1[Vr]^2/Table1[Rl]</f>
        <v>0.22886428571428571</v>
      </c>
    </row>
    <row r="5" spans="1:15" x14ac:dyDescent="0.3">
      <c r="A5" s="1">
        <v>60</v>
      </c>
      <c r="B5" s="1">
        <v>884.22199999999998</v>
      </c>
      <c r="C5" s="1">
        <v>224</v>
      </c>
      <c r="D5" s="1">
        <v>4</v>
      </c>
      <c r="E5" s="1">
        <f>237/200</f>
        <v>1.1850000000000001</v>
      </c>
      <c r="F5" s="2">
        <f>209/200</f>
        <v>1.0449999999999999</v>
      </c>
      <c r="G5" s="1">
        <v>5.8</v>
      </c>
      <c r="H5" s="1">
        <f>Table1[Vr]^2/Table1[Rl]</f>
        <v>0.15017857142857144</v>
      </c>
    </row>
    <row r="6" spans="1:15" x14ac:dyDescent="0.3">
      <c r="A6" s="3" t="s">
        <v>9</v>
      </c>
      <c r="B6" s="3"/>
      <c r="C6" s="3"/>
      <c r="D6" s="3"/>
      <c r="E6" s="3"/>
      <c r="F6" s="3"/>
      <c r="G6" s="3"/>
      <c r="H6" s="3"/>
      <c r="I6" s="3"/>
      <c r="J6" s="3"/>
    </row>
    <row r="7" spans="1:15" x14ac:dyDescent="0.3">
      <c r="A7" s="1" t="s">
        <v>10</v>
      </c>
      <c r="B7" s="1" t="s">
        <v>5</v>
      </c>
      <c r="C7" s="1" t="s">
        <v>11</v>
      </c>
      <c r="D7" s="1" t="s">
        <v>2</v>
      </c>
      <c r="E7" s="1" t="s">
        <v>12</v>
      </c>
      <c r="F7" s="1" t="s">
        <v>13</v>
      </c>
      <c r="G7" s="1" t="s">
        <v>14</v>
      </c>
      <c r="H7" s="1" t="s">
        <v>15</v>
      </c>
      <c r="I7" s="1" t="s">
        <v>7</v>
      </c>
      <c r="J7" s="1" t="s">
        <v>4</v>
      </c>
      <c r="L7" s="3" t="s">
        <v>18</v>
      </c>
      <c r="M7" s="3"/>
      <c r="N7" s="3"/>
      <c r="O7" s="3"/>
    </row>
    <row r="8" spans="1:15" x14ac:dyDescent="0.3">
      <c r="A8" s="1">
        <v>0</v>
      </c>
      <c r="B8" s="1">
        <v>913.05600000000004</v>
      </c>
      <c r="C8" s="1">
        <v>222</v>
      </c>
      <c r="D8" s="1">
        <v>4</v>
      </c>
      <c r="E8" s="1">
        <f>230/200</f>
        <v>1.1499999999999999</v>
      </c>
      <c r="F8" s="1">
        <f>227/179</f>
        <v>1.2681564245810055</v>
      </c>
      <c r="G8" s="1">
        <f>193/200</f>
        <v>0.96499999999999997</v>
      </c>
      <c r="H8" s="1">
        <f>189/179</f>
        <v>1.0558659217877095</v>
      </c>
      <c r="I8" s="1">
        <v>9.15</v>
      </c>
      <c r="J8" s="1">
        <f>I8^2/C8</f>
        <v>0.37712837837837843</v>
      </c>
      <c r="L8" s="1" t="s">
        <v>16</v>
      </c>
      <c r="M8" s="1" t="s">
        <v>10</v>
      </c>
      <c r="N8" s="1" t="s">
        <v>7</v>
      </c>
      <c r="O8" s="1" t="s">
        <v>17</v>
      </c>
    </row>
    <row r="9" spans="1:15" x14ac:dyDescent="0.3">
      <c r="A9" s="1">
        <v>30</v>
      </c>
      <c r="B9" s="1">
        <v>913.05600000000004</v>
      </c>
      <c r="C9" s="1">
        <v>222</v>
      </c>
      <c r="D9" s="1">
        <v>4</v>
      </c>
      <c r="E9" s="1">
        <f>230/200</f>
        <v>1.1499999999999999</v>
      </c>
      <c r="F9" s="1">
        <f>227/179</f>
        <v>1.2681564245810055</v>
      </c>
      <c r="G9" s="1">
        <f>201/200</f>
        <v>1.0049999999999999</v>
      </c>
      <c r="H9" s="1">
        <f>199/179</f>
        <v>1.1117318435754191</v>
      </c>
      <c r="I9" s="1">
        <v>7.85</v>
      </c>
      <c r="J9" s="1">
        <f>I9^2/C9</f>
        <v>0.27757882882882878</v>
      </c>
      <c r="L9" s="1">
        <v>1</v>
      </c>
      <c r="M9" s="1">
        <v>0</v>
      </c>
      <c r="N9" s="1">
        <v>8.11</v>
      </c>
      <c r="O9" s="1">
        <f>N9^2/222*1000</f>
        <v>296.2707207207207</v>
      </c>
    </row>
    <row r="10" spans="1:15" x14ac:dyDescent="0.3">
      <c r="A10" s="1">
        <v>60</v>
      </c>
      <c r="B10" s="1">
        <v>913.05600000000004</v>
      </c>
      <c r="C10" s="1">
        <v>222</v>
      </c>
      <c r="D10" s="1">
        <v>4</v>
      </c>
      <c r="E10" s="1">
        <f>230/200</f>
        <v>1.1499999999999999</v>
      </c>
      <c r="F10" s="1">
        <f>227/179</f>
        <v>1.2681564245810055</v>
      </c>
      <c r="G10" s="2">
        <f>211/200</f>
        <v>1.0549999999999999</v>
      </c>
      <c r="H10" s="2">
        <f>211/179</f>
        <v>1.1787709497206704</v>
      </c>
      <c r="I10" s="1">
        <v>5.74</v>
      </c>
      <c r="J10" s="1">
        <f>I10^2/C10</f>
        <v>0.14841261261261263</v>
      </c>
      <c r="L10" s="1">
        <v>2</v>
      </c>
      <c r="M10" s="1">
        <v>21</v>
      </c>
      <c r="N10" s="1">
        <v>7.9</v>
      </c>
      <c r="O10" s="1">
        <f t="shared" ref="O10:O15" si="1">N10^2/222*1000</f>
        <v>281.12612612612617</v>
      </c>
    </row>
    <row r="11" spans="1:15" x14ac:dyDescent="0.3">
      <c r="A11" s="1">
        <v>60</v>
      </c>
      <c r="B11" s="1">
        <v>875.01199999999994</v>
      </c>
      <c r="C11" s="1">
        <v>222</v>
      </c>
      <c r="D11" s="1">
        <v>4</v>
      </c>
      <c r="E11" s="1">
        <f>243/200</f>
        <v>1.2150000000000001</v>
      </c>
      <c r="F11" s="1">
        <f>214/179</f>
        <v>1.1955307262569832</v>
      </c>
      <c r="G11" s="2">
        <f>231/200</f>
        <v>1.155</v>
      </c>
      <c r="H11" s="2">
        <f>204/179</f>
        <v>1.1396648044692737</v>
      </c>
      <c r="I11" s="1">
        <v>4.95</v>
      </c>
      <c r="J11" s="1">
        <f>I11^2/C11</f>
        <v>0.11037162162162163</v>
      </c>
      <c r="L11" s="1">
        <v>3</v>
      </c>
      <c r="M11" s="1">
        <v>32</v>
      </c>
      <c r="N11" s="1">
        <v>7.38</v>
      </c>
      <c r="O11" s="1">
        <f t="shared" si="1"/>
        <v>245.33513513513515</v>
      </c>
    </row>
    <row r="12" spans="1:15" x14ac:dyDescent="0.3">
      <c r="L12" s="1">
        <v>4</v>
      </c>
      <c r="M12" s="1">
        <v>50</v>
      </c>
      <c r="N12" s="1">
        <v>6.12</v>
      </c>
      <c r="O12" s="1">
        <f t="shared" si="1"/>
        <v>168.71351351351353</v>
      </c>
    </row>
    <row r="13" spans="1:15" x14ac:dyDescent="0.3">
      <c r="L13" s="1">
        <v>5</v>
      </c>
      <c r="M13" s="1">
        <v>62</v>
      </c>
      <c r="N13" s="1">
        <v>4.33</v>
      </c>
      <c r="O13" s="1">
        <f t="shared" si="1"/>
        <v>84.454504504504499</v>
      </c>
    </row>
    <row r="14" spans="1:15" x14ac:dyDescent="0.3">
      <c r="L14" s="1">
        <v>6</v>
      </c>
      <c r="M14" s="1">
        <v>71</v>
      </c>
      <c r="N14" s="1">
        <v>2.4</v>
      </c>
      <c r="O14" s="1">
        <f t="shared" si="1"/>
        <v>25.945945945945944</v>
      </c>
    </row>
    <row r="15" spans="1:15" x14ac:dyDescent="0.3">
      <c r="L15" s="1">
        <v>7</v>
      </c>
      <c r="M15" s="1">
        <v>79</v>
      </c>
      <c r="N15" s="1">
        <v>1.18</v>
      </c>
      <c r="O15" s="1">
        <f t="shared" si="1"/>
        <v>6.2720720720720715</v>
      </c>
    </row>
    <row r="17" spans="6:15" x14ac:dyDescent="0.3">
      <c r="L17" s="3" t="s">
        <v>19</v>
      </c>
      <c r="M17" s="3"/>
      <c r="N17" s="3"/>
      <c r="O17" s="3"/>
    </row>
    <row r="18" spans="6:15" x14ac:dyDescent="0.3">
      <c r="L18" s="1" t="s">
        <v>16</v>
      </c>
      <c r="M18" s="1" t="s">
        <v>10</v>
      </c>
      <c r="N18" s="1" t="s">
        <v>7</v>
      </c>
      <c r="O18" s="1" t="s">
        <v>17</v>
      </c>
    </row>
    <row r="19" spans="6:15" x14ac:dyDescent="0.3">
      <c r="L19" s="1">
        <v>1</v>
      </c>
      <c r="M19" s="1">
        <v>0</v>
      </c>
      <c r="N19" s="1">
        <v>0.4</v>
      </c>
      <c r="O19" s="1">
        <f>N19^2/222*1000</f>
        <v>0.7207207207207208</v>
      </c>
    </row>
    <row r="20" spans="6:15" x14ac:dyDescent="0.3">
      <c r="L20" s="1">
        <v>2</v>
      </c>
      <c r="M20" s="1">
        <v>21</v>
      </c>
      <c r="N20" s="1">
        <v>1.51</v>
      </c>
      <c r="O20" s="1">
        <f t="shared" ref="O20:O25" si="2">N20^2/222*1000</f>
        <v>10.270720720720721</v>
      </c>
    </row>
    <row r="21" spans="6:15" x14ac:dyDescent="0.3">
      <c r="L21" s="1">
        <v>3</v>
      </c>
      <c r="M21" s="1">
        <v>32</v>
      </c>
      <c r="N21" s="1">
        <v>2.65</v>
      </c>
      <c r="O21" s="1">
        <f t="shared" si="2"/>
        <v>31.632882882882885</v>
      </c>
    </row>
    <row r="22" spans="6:15" x14ac:dyDescent="0.3">
      <c r="L22" s="1">
        <v>4</v>
      </c>
      <c r="M22" s="1">
        <v>50</v>
      </c>
      <c r="N22" s="1">
        <v>5</v>
      </c>
      <c r="O22" s="1">
        <f t="shared" si="2"/>
        <v>112.61261261261261</v>
      </c>
    </row>
    <row r="23" spans="6:15" x14ac:dyDescent="0.3">
      <c r="L23" s="1">
        <v>5</v>
      </c>
      <c r="M23" s="1">
        <v>62</v>
      </c>
      <c r="N23" s="1">
        <v>6.68</v>
      </c>
      <c r="O23" s="1">
        <f t="shared" si="2"/>
        <v>201.0018018018018</v>
      </c>
    </row>
    <row r="24" spans="6:15" x14ac:dyDescent="0.3">
      <c r="L24" s="1">
        <v>6</v>
      </c>
      <c r="M24" s="1">
        <v>71</v>
      </c>
      <c r="N24" s="1">
        <v>7.9</v>
      </c>
      <c r="O24" s="1">
        <f t="shared" si="2"/>
        <v>281.12612612612617</v>
      </c>
    </row>
    <row r="25" spans="6:15" x14ac:dyDescent="0.3">
      <c r="L25" s="1">
        <v>7</v>
      </c>
      <c r="M25" s="1">
        <v>79</v>
      </c>
      <c r="N25" s="1">
        <v>8.9</v>
      </c>
      <c r="O25" s="1">
        <f t="shared" si="2"/>
        <v>356.80180180180184</v>
      </c>
    </row>
    <row r="27" spans="6:15" x14ac:dyDescent="0.3">
      <c r="F27" s="3" t="s">
        <v>21</v>
      </c>
      <c r="G27" s="3"/>
      <c r="H27" s="3"/>
      <c r="I27" s="3"/>
      <c r="L27" s="3" t="s">
        <v>20</v>
      </c>
      <c r="M27" s="3"/>
      <c r="N27" s="3"/>
      <c r="O27" s="3"/>
    </row>
    <row r="28" spans="6:15" x14ac:dyDescent="0.3">
      <c r="F28" s="1" t="s">
        <v>10</v>
      </c>
      <c r="G28" s="1" t="s">
        <v>7</v>
      </c>
      <c r="H28" s="1" t="s">
        <v>17</v>
      </c>
      <c r="L28" s="1" t="s">
        <v>10</v>
      </c>
      <c r="M28" s="1" t="s">
        <v>7</v>
      </c>
      <c r="N28" s="1" t="s">
        <v>17</v>
      </c>
    </row>
    <row r="29" spans="6:15" x14ac:dyDescent="0.3">
      <c r="F29" s="1">
        <v>0</v>
      </c>
      <c r="G29" s="1">
        <v>10</v>
      </c>
      <c r="H29" s="1">
        <f>Table57[[#This Row],[Vr]]^2/222*1000</f>
        <v>450.45045045045043</v>
      </c>
      <c r="L29" s="1">
        <v>0</v>
      </c>
      <c r="M29" s="1">
        <v>0.43</v>
      </c>
      <c r="N29" s="1">
        <f>Table5[[#This Row],[Vr]]^2/222*1000</f>
        <v>0.8328828828828827</v>
      </c>
    </row>
    <row r="30" spans="6:15" x14ac:dyDescent="0.3">
      <c r="F30" s="1">
        <v>10</v>
      </c>
      <c r="G30" s="1">
        <v>9.9700000000000006</v>
      </c>
      <c r="H30" s="1">
        <f>Table57[[#This Row],[Vr]]^2/222*1000</f>
        <v>447.75180180180183</v>
      </c>
      <c r="L30" s="1">
        <v>10</v>
      </c>
      <c r="M30" s="1">
        <v>1.5</v>
      </c>
      <c r="N30" s="1">
        <f>Table5[[#This Row],[Vr]]^2/222*1000</f>
        <v>10.135135135135135</v>
      </c>
    </row>
    <row r="31" spans="6:15" x14ac:dyDescent="0.3">
      <c r="F31" s="1">
        <v>20</v>
      </c>
      <c r="G31" s="1">
        <v>9.6300000000000008</v>
      </c>
      <c r="H31" s="1">
        <f>Table57[[#This Row],[Vr]]^2/222*1000</f>
        <v>417.73378378378391</v>
      </c>
      <c r="L31" s="1">
        <v>20</v>
      </c>
      <c r="M31" s="1">
        <v>4.0999999999999996</v>
      </c>
      <c r="N31" s="1">
        <f>Table5[[#This Row],[Vr]]^2/222*1000</f>
        <v>75.720720720720706</v>
      </c>
    </row>
    <row r="32" spans="6:15" x14ac:dyDescent="0.3">
      <c r="F32" s="1">
        <v>30</v>
      </c>
      <c r="G32" s="1">
        <v>9.0500000000000007</v>
      </c>
      <c r="H32" s="1">
        <f>Table57[[#This Row],[Vr]]^2/222*1000</f>
        <v>368.93018018018023</v>
      </c>
      <c r="L32" s="1">
        <v>30</v>
      </c>
      <c r="M32" s="1">
        <v>5.7</v>
      </c>
      <c r="N32" s="1">
        <f>Table5[[#This Row],[Vr]]^2/222*1000</f>
        <v>146.35135135135135</v>
      </c>
    </row>
    <row r="33" spans="1:14" x14ac:dyDescent="0.3">
      <c r="F33" s="1">
        <v>40</v>
      </c>
      <c r="G33" s="1">
        <v>8.0500000000000007</v>
      </c>
      <c r="H33" s="1">
        <f>Table57[[#This Row],[Vr]]^2/222*1000</f>
        <v>291.9031531531532</v>
      </c>
      <c r="L33" s="1">
        <v>40</v>
      </c>
      <c r="M33" s="1">
        <v>7.85</v>
      </c>
      <c r="N33" s="1">
        <f>Table5[[#This Row],[Vr]]^2/222*1000</f>
        <v>277.57882882882876</v>
      </c>
    </row>
    <row r="34" spans="1:14" x14ac:dyDescent="0.3">
      <c r="F34" s="1">
        <v>50</v>
      </c>
      <c r="G34" s="1">
        <v>6.75</v>
      </c>
      <c r="H34" s="1">
        <f>Table57[[#This Row],[Vr]]^2/222*1000</f>
        <v>205.23648648648648</v>
      </c>
      <c r="L34" s="1">
        <v>50</v>
      </c>
      <c r="M34" s="1">
        <v>9.1999999999999993</v>
      </c>
      <c r="N34" s="1">
        <f>Table5[[#This Row],[Vr]]^2/222*1000</f>
        <v>381.26126126126121</v>
      </c>
    </row>
    <row r="35" spans="1:14" x14ac:dyDescent="0.3">
      <c r="F35" s="1">
        <v>60</v>
      </c>
      <c r="G35" s="1">
        <v>5.31</v>
      </c>
      <c r="H35" s="1">
        <f>Table57[[#This Row],[Vr]]^2/222*1000</f>
        <v>127.00945945945944</v>
      </c>
      <c r="L35" s="1">
        <v>60</v>
      </c>
      <c r="M35" s="1">
        <v>10.1</v>
      </c>
      <c r="N35" s="1">
        <f>Table5[[#This Row],[Vr]]^2/222*1000</f>
        <v>459.5045045045045</v>
      </c>
    </row>
    <row r="36" spans="1:14" x14ac:dyDescent="0.3">
      <c r="F36" s="1">
        <v>70</v>
      </c>
      <c r="G36" s="1">
        <v>3.76</v>
      </c>
      <c r="H36" s="1">
        <f>Table57[[#This Row],[Vr]]^2/222*1000</f>
        <v>63.682882882882872</v>
      </c>
      <c r="L36" s="1">
        <v>70</v>
      </c>
      <c r="M36" s="1">
        <v>10.8</v>
      </c>
      <c r="N36" s="1">
        <f>Table5[[#This Row],[Vr]]^2/222*1000</f>
        <v>525.40540540540553</v>
      </c>
    </row>
    <row r="37" spans="1:14" x14ac:dyDescent="0.3">
      <c r="F37" s="1">
        <v>80</v>
      </c>
      <c r="G37" s="1">
        <v>2.2200000000000002</v>
      </c>
      <c r="H37" s="1">
        <f>Table57[[#This Row],[Vr]]^2/222*1000</f>
        <v>22.200000000000003</v>
      </c>
      <c r="L37" s="1">
        <v>80</v>
      </c>
      <c r="M37" s="1">
        <v>11</v>
      </c>
      <c r="N37" s="1">
        <f>Table5[[#This Row],[Vr]]^2/222*1000</f>
        <v>545.04504504504507</v>
      </c>
    </row>
    <row r="38" spans="1:14" x14ac:dyDescent="0.3">
      <c r="F38" s="1">
        <v>90</v>
      </c>
      <c r="G38" s="1">
        <v>0.6</v>
      </c>
      <c r="H38" s="1">
        <f>Table57[[#This Row],[Vr]]^2/222*1000</f>
        <v>1.6216216216216215</v>
      </c>
      <c r="L38" s="1">
        <v>90</v>
      </c>
      <c r="M38" s="1">
        <v>11</v>
      </c>
      <c r="N38" s="1">
        <f>Table5[[#This Row],[Vr]]^2/222*1000</f>
        <v>545.04504504504507</v>
      </c>
    </row>
    <row r="43" spans="1:14" x14ac:dyDescent="0.3">
      <c r="A43" s="3" t="s">
        <v>23</v>
      </c>
      <c r="B43" s="3"/>
      <c r="C43" s="3"/>
      <c r="D43" s="3"/>
      <c r="F43" s="3" t="s">
        <v>24</v>
      </c>
      <c r="G43" s="3"/>
      <c r="H43" s="3"/>
      <c r="I43" s="3"/>
    </row>
    <row r="44" spans="1:14" x14ac:dyDescent="0.3">
      <c r="A44" s="1" t="s">
        <v>10</v>
      </c>
      <c r="B44" s="1" t="s">
        <v>22</v>
      </c>
      <c r="C44" s="1" t="s">
        <v>7</v>
      </c>
      <c r="D44" s="1" t="s">
        <v>17</v>
      </c>
      <c r="F44" s="1" t="s">
        <v>10</v>
      </c>
      <c r="G44" s="1" t="s">
        <v>22</v>
      </c>
      <c r="H44" s="1" t="s">
        <v>7</v>
      </c>
      <c r="I44" s="1" t="s">
        <v>17</v>
      </c>
    </row>
    <row r="45" spans="1:14" x14ac:dyDescent="0.3">
      <c r="A45" s="1">
        <v>0</v>
      </c>
      <c r="B45" s="1">
        <v>0</v>
      </c>
      <c r="C45" s="1">
        <v>10</v>
      </c>
      <c r="D45" s="1">
        <f>Table578[[#This Row],[Vr]]^2/222*1000</f>
        <v>450.45045045045043</v>
      </c>
      <c r="F45" s="1">
        <v>0</v>
      </c>
      <c r="G45" s="1">
        <v>0</v>
      </c>
      <c r="H45" s="1">
        <v>-1.31</v>
      </c>
      <c r="I45" s="1">
        <f>Table5789[[#This Row],[Vr]]^2/222*1000</f>
        <v>7.7301801801801808</v>
      </c>
    </row>
    <row r="46" spans="1:14" x14ac:dyDescent="0.3">
      <c r="A46" s="1">
        <v>10</v>
      </c>
      <c r="B46" s="1">
        <v>0</v>
      </c>
      <c r="C46" s="1">
        <v>9.9700000000000006</v>
      </c>
      <c r="D46" s="1">
        <f>Table578[[#This Row],[Vr]]^2/222*1000</f>
        <v>447.75180180180183</v>
      </c>
      <c r="F46" s="1">
        <v>10</v>
      </c>
      <c r="G46" s="1">
        <v>0</v>
      </c>
      <c r="H46" s="1">
        <v>-0.42</v>
      </c>
      <c r="I46" s="1">
        <f>Table5789[[#This Row],[Vr]]^2/222*1000</f>
        <v>0.79459459459459447</v>
      </c>
    </row>
    <row r="47" spans="1:14" x14ac:dyDescent="0.3">
      <c r="A47" s="1">
        <v>20</v>
      </c>
      <c r="B47" s="1">
        <v>0</v>
      </c>
      <c r="C47" s="1">
        <v>9.6300000000000008</v>
      </c>
      <c r="D47" s="1">
        <f>Table578[[#This Row],[Vr]]^2/222*1000</f>
        <v>417.73378378378391</v>
      </c>
      <c r="F47" s="1">
        <v>20</v>
      </c>
      <c r="G47" s="1">
        <v>0</v>
      </c>
      <c r="H47" s="1">
        <v>2</v>
      </c>
      <c r="I47" s="1">
        <f>Table5789[[#This Row],[Vr]]^2/222*1000</f>
        <v>18.018018018018019</v>
      </c>
    </row>
    <row r="48" spans="1:14" x14ac:dyDescent="0.3">
      <c r="A48" s="1">
        <v>30</v>
      </c>
      <c r="B48" s="1">
        <v>0</v>
      </c>
      <c r="C48" s="1">
        <v>9.0500000000000007</v>
      </c>
      <c r="D48" s="1">
        <f>Table578[[#This Row],[Vr]]^2/222*1000</f>
        <v>368.93018018018023</v>
      </c>
      <c r="F48" s="1">
        <v>30</v>
      </c>
      <c r="G48" s="1">
        <v>0</v>
      </c>
      <c r="H48" s="1">
        <v>4.66</v>
      </c>
      <c r="I48" s="1">
        <f>Table5789[[#This Row],[Vr]]^2/222*1000</f>
        <v>97.818018018018023</v>
      </c>
    </row>
    <row r="49" spans="1:9" x14ac:dyDescent="0.3">
      <c r="A49" s="1">
        <v>40</v>
      </c>
      <c r="B49" s="1">
        <v>0</v>
      </c>
      <c r="C49" s="1">
        <v>8.0500000000000007</v>
      </c>
      <c r="D49" s="1">
        <f>Table578[[#This Row],[Vr]]^2/222*1000</f>
        <v>291.9031531531532</v>
      </c>
      <c r="F49" s="1">
        <v>40</v>
      </c>
      <c r="G49" s="1">
        <v>0</v>
      </c>
      <c r="H49" s="1">
        <v>6.31</v>
      </c>
      <c r="I49" s="1">
        <f>Table5789[[#This Row],[Vr]]^2/222*1000</f>
        <v>179.35180180180177</v>
      </c>
    </row>
    <row r="50" spans="1:9" x14ac:dyDescent="0.3">
      <c r="A50" s="1">
        <v>50</v>
      </c>
      <c r="B50" s="1">
        <v>0</v>
      </c>
      <c r="C50" s="1">
        <v>6.75</v>
      </c>
      <c r="D50" s="1">
        <f>Table578[[#This Row],[Vr]]^2/222*1000</f>
        <v>205.23648648648648</v>
      </c>
      <c r="F50" s="1">
        <v>50</v>
      </c>
      <c r="G50" s="1">
        <v>0</v>
      </c>
      <c r="H50" s="1">
        <v>8.1</v>
      </c>
      <c r="I50" s="1">
        <f>Table5789[[#This Row],[Vr]]^2/222*1000</f>
        <v>295.54054054054052</v>
      </c>
    </row>
    <row r="51" spans="1:9" x14ac:dyDescent="0.3">
      <c r="A51" s="1">
        <v>60</v>
      </c>
      <c r="B51" s="1">
        <v>0</v>
      </c>
      <c r="C51" s="1">
        <v>5.31</v>
      </c>
      <c r="D51" s="1">
        <f>Table578[[#This Row],[Vr]]^2/222*1000</f>
        <v>127.00945945945944</v>
      </c>
      <c r="F51" s="1">
        <v>60</v>
      </c>
      <c r="G51" s="1">
        <v>0</v>
      </c>
      <c r="H51" s="1">
        <v>9.27</v>
      </c>
      <c r="I51" s="1">
        <f>Table5789[[#This Row],[Vr]]^2/222*1000</f>
        <v>387.08513513513509</v>
      </c>
    </row>
    <row r="52" spans="1:9" x14ac:dyDescent="0.3">
      <c r="A52" s="1">
        <v>70</v>
      </c>
      <c r="B52" s="1">
        <v>0</v>
      </c>
      <c r="C52" s="1">
        <v>3.76</v>
      </c>
      <c r="D52" s="1">
        <f>Table578[[#This Row],[Vr]]^2/222*1000</f>
        <v>63.682882882882872</v>
      </c>
      <c r="F52" s="1">
        <v>70</v>
      </c>
      <c r="G52" s="1">
        <v>0</v>
      </c>
      <c r="H52" s="1">
        <v>10</v>
      </c>
      <c r="I52" s="1">
        <f>Table5789[[#This Row],[Vr]]^2/222*1000</f>
        <v>450.45045045045043</v>
      </c>
    </row>
    <row r="53" spans="1:9" x14ac:dyDescent="0.3">
      <c r="A53" s="1">
        <v>80</v>
      </c>
      <c r="B53" s="1">
        <v>0</v>
      </c>
      <c r="C53" s="1">
        <v>2.2200000000000002</v>
      </c>
      <c r="D53" s="1">
        <f>Table578[[#This Row],[Vr]]^2/222*1000</f>
        <v>22.200000000000003</v>
      </c>
      <c r="F53" s="1">
        <v>80</v>
      </c>
      <c r="G53" s="1">
        <v>0</v>
      </c>
      <c r="H53" s="1">
        <v>10.4</v>
      </c>
      <c r="I53" s="1">
        <f>Table5789[[#This Row],[Vr]]^2/222*1000</f>
        <v>487.20720720720726</v>
      </c>
    </row>
    <row r="54" spans="1:9" x14ac:dyDescent="0.3">
      <c r="A54" s="1">
        <v>90</v>
      </c>
      <c r="B54" s="1">
        <v>0</v>
      </c>
      <c r="C54" s="1">
        <v>0.6</v>
      </c>
      <c r="D54" s="1">
        <f>Table578[[#This Row],[Vr]]^2/222*1000</f>
        <v>1.6216216216216215</v>
      </c>
      <c r="F54" s="1">
        <v>90</v>
      </c>
      <c r="G54" s="1">
        <v>0</v>
      </c>
      <c r="H54" s="1">
        <v>10.6</v>
      </c>
      <c r="I54" s="1">
        <f>Table5789[[#This Row],[Vr]]^2/222*1000</f>
        <v>506.12612612612617</v>
      </c>
    </row>
    <row r="55" spans="1:9" x14ac:dyDescent="0.3">
      <c r="A55" s="1">
        <v>0</v>
      </c>
      <c r="B55" s="1">
        <v>5</v>
      </c>
      <c r="C55" s="1">
        <v>10.1</v>
      </c>
      <c r="D55" s="1">
        <f>Table578[[#This Row],[Vr]]^2/222*1000</f>
        <v>459.5045045045045</v>
      </c>
      <c r="F55" s="1">
        <v>0</v>
      </c>
      <c r="G55" s="1">
        <v>5</v>
      </c>
      <c r="H55" s="1">
        <v>-4.67</v>
      </c>
      <c r="I55" s="1">
        <f>Table5789[[#This Row],[Vr]]^2/222*1000</f>
        <v>98.238288288288274</v>
      </c>
    </row>
    <row r="56" spans="1:9" x14ac:dyDescent="0.3">
      <c r="A56" s="1">
        <v>10</v>
      </c>
      <c r="B56" s="1">
        <v>5</v>
      </c>
      <c r="C56" s="1">
        <v>10.1</v>
      </c>
      <c r="D56" s="1">
        <f>Table578[[#This Row],[Vr]]^2/222*1000</f>
        <v>459.5045045045045</v>
      </c>
      <c r="F56" s="1">
        <v>10</v>
      </c>
      <c r="G56" s="1">
        <v>5</v>
      </c>
      <c r="H56" s="1">
        <v>-3.3</v>
      </c>
      <c r="I56" s="1">
        <f>Table5789[[#This Row],[Vr]]^2/222*1000</f>
        <v>49.054054054054049</v>
      </c>
    </row>
    <row r="57" spans="1:9" x14ac:dyDescent="0.3">
      <c r="A57" s="1">
        <v>20</v>
      </c>
      <c r="B57" s="1">
        <v>5</v>
      </c>
      <c r="C57" s="1">
        <v>9.99</v>
      </c>
      <c r="D57" s="1">
        <f>Table578[[#This Row],[Vr]]^2/222*1000</f>
        <v>449.55</v>
      </c>
      <c r="F57" s="1">
        <v>20</v>
      </c>
      <c r="G57" s="1">
        <v>5</v>
      </c>
      <c r="H57" s="1">
        <v>-1.63</v>
      </c>
      <c r="I57" s="1">
        <f>Table5789[[#This Row],[Vr]]^2/222*1000</f>
        <v>11.968018018018018</v>
      </c>
    </row>
    <row r="58" spans="1:9" x14ac:dyDescent="0.3">
      <c r="A58" s="1">
        <v>30</v>
      </c>
      <c r="B58" s="1">
        <v>5</v>
      </c>
      <c r="C58" s="1">
        <v>9.48</v>
      </c>
      <c r="D58" s="1">
        <f>Table578[[#This Row],[Vr]]^2/222*1000</f>
        <v>404.82162162162166</v>
      </c>
      <c r="F58" s="1">
        <v>30</v>
      </c>
      <c r="G58" s="1">
        <v>5</v>
      </c>
      <c r="H58" s="1">
        <v>0.6</v>
      </c>
      <c r="I58" s="1">
        <f>Table5789[[#This Row],[Vr]]^2/222*1000</f>
        <v>1.6216216216216215</v>
      </c>
    </row>
    <row r="59" spans="1:9" x14ac:dyDescent="0.3">
      <c r="A59" s="1">
        <v>40</v>
      </c>
      <c r="B59" s="1">
        <v>5</v>
      </c>
      <c r="C59" s="1">
        <v>8.31</v>
      </c>
      <c r="D59" s="1">
        <f>Table578[[#This Row],[Vr]]^2/222*1000</f>
        <v>311.06351351351356</v>
      </c>
      <c r="F59" s="1">
        <v>40</v>
      </c>
      <c r="G59" s="1">
        <v>5</v>
      </c>
      <c r="H59" s="1">
        <v>2.94</v>
      </c>
      <c r="I59" s="1">
        <f>Table5789[[#This Row],[Vr]]^2/222*1000</f>
        <v>38.935135135135134</v>
      </c>
    </row>
    <row r="60" spans="1:9" x14ac:dyDescent="0.3">
      <c r="A60" s="1">
        <v>50</v>
      </c>
      <c r="B60" s="1">
        <v>5</v>
      </c>
      <c r="C60" s="1">
        <v>7</v>
      </c>
      <c r="D60" s="1">
        <f>Table578[[#This Row],[Vr]]^2/222*1000</f>
        <v>220.72072072072072</v>
      </c>
      <c r="F60" s="1">
        <v>50</v>
      </c>
      <c r="G60" s="1">
        <v>5</v>
      </c>
      <c r="H60" s="1">
        <v>5.42</v>
      </c>
      <c r="I60" s="1">
        <f>Table5789[[#This Row],[Vr]]^2/222*1000</f>
        <v>132.32612612612613</v>
      </c>
    </row>
    <row r="61" spans="1:9" x14ac:dyDescent="0.3">
      <c r="A61" s="1">
        <v>60</v>
      </c>
      <c r="B61" s="1">
        <v>5</v>
      </c>
      <c r="C61" s="1">
        <v>5.37</v>
      </c>
      <c r="D61" s="1">
        <f>Table578[[#This Row],[Vr]]^2/222*1000</f>
        <v>129.89594594594595</v>
      </c>
      <c r="F61" s="1">
        <v>60</v>
      </c>
      <c r="G61" s="1">
        <v>5</v>
      </c>
      <c r="H61" s="1">
        <v>7.24</v>
      </c>
      <c r="I61" s="1">
        <f>Table5789[[#This Row],[Vr]]^2/222*1000</f>
        <v>236.11531531531531</v>
      </c>
    </row>
    <row r="62" spans="1:9" x14ac:dyDescent="0.3">
      <c r="A62" s="1">
        <v>70</v>
      </c>
      <c r="B62" s="1">
        <v>5</v>
      </c>
      <c r="C62" s="1">
        <v>3.31</v>
      </c>
      <c r="D62" s="1">
        <f>Table578[[#This Row],[Vr]]^2/222*1000</f>
        <v>49.351801801801805</v>
      </c>
      <c r="F62" s="1">
        <v>70</v>
      </c>
      <c r="G62" s="1">
        <v>5</v>
      </c>
      <c r="H62" s="1">
        <v>9.1</v>
      </c>
      <c r="I62" s="1">
        <f>Table5789[[#This Row],[Vr]]^2/222*1000</f>
        <v>373.01801801801798</v>
      </c>
    </row>
    <row r="63" spans="1:9" x14ac:dyDescent="0.3">
      <c r="A63" s="1">
        <v>80</v>
      </c>
      <c r="B63" s="1">
        <v>5</v>
      </c>
      <c r="C63" s="1">
        <v>1.3</v>
      </c>
      <c r="D63" s="1">
        <f>Table578[[#This Row],[Vr]]^2/222*1000</f>
        <v>7.6126126126126135</v>
      </c>
      <c r="F63" s="1">
        <v>80</v>
      </c>
      <c r="G63" s="1">
        <v>5</v>
      </c>
      <c r="H63" s="1">
        <v>9.93</v>
      </c>
      <c r="I63" s="1">
        <f>Table5789[[#This Row],[Vr]]^2/222*1000</f>
        <v>444.16621621621624</v>
      </c>
    </row>
    <row r="64" spans="1:9" x14ac:dyDescent="0.3">
      <c r="A64" s="1">
        <v>90</v>
      </c>
      <c r="B64" s="1">
        <v>5</v>
      </c>
      <c r="C64" s="1">
        <v>-0.7</v>
      </c>
      <c r="D64" s="1">
        <f>Table578[[#This Row],[Vr]]^2/222*1000</f>
        <v>2.2072072072072069</v>
      </c>
      <c r="F64" s="1">
        <v>90</v>
      </c>
      <c r="G64" s="1">
        <v>5</v>
      </c>
      <c r="H64" s="1">
        <v>10.5</v>
      </c>
      <c r="I64" s="1">
        <f>Table5789[[#This Row],[Vr]]^2/222*1000</f>
        <v>496.62162162162161</v>
      </c>
    </row>
    <row r="65" spans="1:9" x14ac:dyDescent="0.3">
      <c r="A65" s="1">
        <v>0</v>
      </c>
      <c r="B65" s="1">
        <v>10</v>
      </c>
      <c r="C65" s="1">
        <v>10.1</v>
      </c>
      <c r="D65" s="1">
        <f>Table578[[#This Row],[Vr]]^2/222*1000</f>
        <v>459.5045045045045</v>
      </c>
      <c r="F65" s="1">
        <v>0</v>
      </c>
      <c r="G65" s="1">
        <v>10</v>
      </c>
      <c r="H65" s="1">
        <v>-7</v>
      </c>
      <c r="I65" s="1">
        <f>Table5789[[#This Row],[Vr]]^2/222*1000</f>
        <v>220.72072072072072</v>
      </c>
    </row>
    <row r="66" spans="1:9" x14ac:dyDescent="0.3">
      <c r="A66" s="1">
        <v>10</v>
      </c>
      <c r="B66" s="1">
        <v>10</v>
      </c>
      <c r="C66" s="1">
        <v>10.199999999999999</v>
      </c>
      <c r="D66" s="1">
        <f>Table578[[#This Row],[Vr]]^2/222*1000</f>
        <v>468.64864864864865</v>
      </c>
      <c r="F66" s="1">
        <v>10</v>
      </c>
      <c r="G66" s="1">
        <v>10</v>
      </c>
      <c r="H66" s="1">
        <v>-6.4</v>
      </c>
      <c r="I66" s="1">
        <f>Table5789[[#This Row],[Vr]]^2/222*1000</f>
        <v>184.50450450450452</v>
      </c>
    </row>
    <row r="67" spans="1:9" x14ac:dyDescent="0.3">
      <c r="A67" s="1">
        <v>20</v>
      </c>
      <c r="B67" s="1">
        <v>10</v>
      </c>
      <c r="C67" s="1">
        <v>10.1</v>
      </c>
      <c r="D67" s="1">
        <f>Table578[[#This Row],[Vr]]^2/222*1000</f>
        <v>459.5045045045045</v>
      </c>
      <c r="F67" s="1">
        <v>20</v>
      </c>
      <c r="G67" s="1">
        <v>10</v>
      </c>
      <c r="H67" s="1">
        <v>-4.5</v>
      </c>
      <c r="I67" s="1">
        <f>Table5789[[#This Row],[Vr]]^2/222*1000</f>
        <v>91.21621621621621</v>
      </c>
    </row>
    <row r="68" spans="1:9" x14ac:dyDescent="0.3">
      <c r="A68" s="1">
        <v>30</v>
      </c>
      <c r="B68" s="1">
        <v>10</v>
      </c>
      <c r="C68" s="1">
        <v>9.83</v>
      </c>
      <c r="D68" s="1">
        <f>Table578[[#This Row],[Vr]]^2/222*1000</f>
        <v>435.26531531531532</v>
      </c>
      <c r="F68" s="1">
        <v>30</v>
      </c>
      <c r="G68" s="1">
        <v>10</v>
      </c>
      <c r="H68" s="1">
        <v>-2.77</v>
      </c>
      <c r="I68" s="1">
        <f>Table5789[[#This Row],[Vr]]^2/222*1000</f>
        <v>34.562612612612611</v>
      </c>
    </row>
    <row r="69" spans="1:9" x14ac:dyDescent="0.3">
      <c r="A69" s="1">
        <v>40</v>
      </c>
      <c r="B69" s="1">
        <v>10</v>
      </c>
      <c r="C69" s="1">
        <v>8.89</v>
      </c>
      <c r="D69" s="1">
        <f>Table578[[#This Row],[Vr]]^2/222*1000</f>
        <v>356.00045045045056</v>
      </c>
      <c r="F69" s="1">
        <v>40</v>
      </c>
      <c r="G69" s="1">
        <v>10</v>
      </c>
      <c r="H69" s="1">
        <v>0.44</v>
      </c>
      <c r="I69" s="1">
        <f>Table5789[[#This Row],[Vr]]^2/222*1000</f>
        <v>0.87207207207207205</v>
      </c>
    </row>
    <row r="70" spans="1:9" x14ac:dyDescent="0.3">
      <c r="A70" s="1">
        <v>50</v>
      </c>
      <c r="B70" s="1">
        <v>10</v>
      </c>
      <c r="C70" s="1">
        <v>7.43</v>
      </c>
      <c r="D70" s="1">
        <f>Table578[[#This Row],[Vr]]^2/222*1000</f>
        <v>248.67072072072068</v>
      </c>
      <c r="F70" s="1">
        <v>50</v>
      </c>
      <c r="G70" s="1">
        <v>10</v>
      </c>
      <c r="H70" s="1">
        <v>3.22</v>
      </c>
      <c r="I70" s="1">
        <f>Table5789[[#This Row],[Vr]]^2/222*1000</f>
        <v>46.704504504504506</v>
      </c>
    </row>
    <row r="71" spans="1:9" x14ac:dyDescent="0.3">
      <c r="A71" s="1">
        <v>60</v>
      </c>
      <c r="B71" s="1">
        <v>10</v>
      </c>
      <c r="C71" s="1">
        <v>5.7</v>
      </c>
      <c r="D71" s="1">
        <f>Table578[[#This Row],[Vr]]^2/222*1000</f>
        <v>146.35135135135135</v>
      </c>
      <c r="F71" s="1">
        <v>60</v>
      </c>
      <c r="G71" s="1">
        <v>10</v>
      </c>
      <c r="H71" s="1">
        <v>5.54</v>
      </c>
      <c r="I71" s="1">
        <f>Table5789[[#This Row],[Vr]]^2/222*1000</f>
        <v>138.25045045045044</v>
      </c>
    </row>
    <row r="72" spans="1:9" x14ac:dyDescent="0.3">
      <c r="A72" s="1">
        <v>70</v>
      </c>
      <c r="B72" s="1">
        <v>10</v>
      </c>
      <c r="C72" s="1">
        <v>3.33</v>
      </c>
      <c r="D72" s="1">
        <f>Table578[[#This Row],[Vr]]^2/222*1000</f>
        <v>49.95</v>
      </c>
      <c r="F72" s="1">
        <v>70</v>
      </c>
      <c r="G72" s="1">
        <v>10</v>
      </c>
      <c r="H72" s="1">
        <v>7.81</v>
      </c>
      <c r="I72" s="1">
        <f>Table5789[[#This Row],[Vr]]^2/222*1000</f>
        <v>274.75720720720716</v>
      </c>
    </row>
    <row r="73" spans="1:9" x14ac:dyDescent="0.3">
      <c r="A73" s="1">
        <v>80</v>
      </c>
      <c r="B73" s="1">
        <v>10</v>
      </c>
      <c r="C73" s="1">
        <v>1.2</v>
      </c>
      <c r="D73" s="1">
        <f>Table578[[#This Row],[Vr]]^2/222*1000</f>
        <v>6.486486486486486</v>
      </c>
      <c r="F73" s="1">
        <v>80</v>
      </c>
      <c r="G73" s="1">
        <v>10</v>
      </c>
      <c r="H73" s="1">
        <v>9.36</v>
      </c>
      <c r="I73" s="1">
        <f>Table5789[[#This Row],[Vr]]^2/222*1000</f>
        <v>394.63783783783776</v>
      </c>
    </row>
    <row r="74" spans="1:9" x14ac:dyDescent="0.3">
      <c r="A74" s="1">
        <v>90</v>
      </c>
      <c r="B74" s="1">
        <v>10</v>
      </c>
      <c r="C74" s="1">
        <v>-1.17</v>
      </c>
      <c r="D74" s="1">
        <f>Table578[[#This Row],[Vr]]^2/222*1000</f>
        <v>6.1662162162162151</v>
      </c>
      <c r="F74" s="1">
        <v>90</v>
      </c>
      <c r="G74" s="1">
        <v>10</v>
      </c>
      <c r="H74" s="1">
        <v>10.3</v>
      </c>
      <c r="I74" s="1">
        <f>Table5789[[#This Row],[Vr]]^2/222*1000</f>
        <v>477.88288288288294</v>
      </c>
    </row>
    <row r="75" spans="1:9" x14ac:dyDescent="0.3">
      <c r="A75" s="1">
        <v>0</v>
      </c>
      <c r="B75" s="1">
        <v>15</v>
      </c>
      <c r="C75" s="1">
        <v>10.3</v>
      </c>
      <c r="D75" s="1">
        <f>Table578[[#This Row],[Vr]]^2/222*1000</f>
        <v>477.88288288288294</v>
      </c>
      <c r="F75" s="1">
        <v>0</v>
      </c>
      <c r="G75" s="1">
        <v>15</v>
      </c>
      <c r="H75" s="1">
        <v>-9</v>
      </c>
      <c r="I75" s="1">
        <f>Table5789[[#This Row],[Vr]]^2/222*1000</f>
        <v>364.86486486486484</v>
      </c>
    </row>
    <row r="76" spans="1:9" x14ac:dyDescent="0.3">
      <c r="A76" s="1">
        <v>10</v>
      </c>
      <c r="B76" s="1">
        <v>15</v>
      </c>
      <c r="C76" s="1">
        <v>10.4</v>
      </c>
      <c r="D76" s="1">
        <f>Table578[[#This Row],[Vr]]^2/222*1000</f>
        <v>487.20720720720726</v>
      </c>
      <c r="F76" s="1">
        <v>10</v>
      </c>
      <c r="G76" s="1">
        <v>15</v>
      </c>
      <c r="H76" s="1">
        <v>-8.5</v>
      </c>
      <c r="I76" s="1">
        <f>Table5789[[#This Row],[Vr]]^2/222*1000</f>
        <v>325.45045045045043</v>
      </c>
    </row>
    <row r="77" spans="1:9" x14ac:dyDescent="0.3">
      <c r="A77" s="1">
        <v>20</v>
      </c>
      <c r="B77" s="1">
        <v>15</v>
      </c>
      <c r="C77" s="1">
        <v>10.3</v>
      </c>
      <c r="D77" s="1">
        <f>Table578[[#This Row],[Vr]]^2/222*1000</f>
        <v>477.88288288288294</v>
      </c>
      <c r="F77" s="1">
        <v>20</v>
      </c>
      <c r="G77" s="1">
        <v>15</v>
      </c>
      <c r="H77" s="1">
        <v>-7.6</v>
      </c>
      <c r="I77" s="1">
        <f>Table5789[[#This Row],[Vr]]^2/222*1000</f>
        <v>260.18018018018017</v>
      </c>
    </row>
    <row r="78" spans="1:9" x14ac:dyDescent="0.3">
      <c r="A78" s="1">
        <v>30</v>
      </c>
      <c r="B78" s="1">
        <v>15</v>
      </c>
      <c r="C78" s="1">
        <v>10.1</v>
      </c>
      <c r="D78" s="1">
        <f>Table578[[#This Row],[Vr]]^2/222*1000</f>
        <v>459.5045045045045</v>
      </c>
      <c r="F78" s="1">
        <v>30</v>
      </c>
      <c r="G78" s="1">
        <v>15</v>
      </c>
      <c r="H78" s="1">
        <v>-6.44</v>
      </c>
      <c r="I78" s="1">
        <f>Table5789[[#This Row],[Vr]]^2/222*1000</f>
        <v>186.81801801801802</v>
      </c>
    </row>
    <row r="79" spans="1:9" x14ac:dyDescent="0.3">
      <c r="A79" s="1">
        <v>40</v>
      </c>
      <c r="B79" s="1">
        <v>15</v>
      </c>
      <c r="C79" s="1">
        <v>9.56</v>
      </c>
      <c r="D79" s="1">
        <f>Table578[[#This Row],[Vr]]^2/222*1000</f>
        <v>411.68288288288289</v>
      </c>
      <c r="F79" s="1">
        <v>40</v>
      </c>
      <c r="G79" s="1">
        <v>15</v>
      </c>
      <c r="H79" s="1">
        <v>-4.05</v>
      </c>
      <c r="I79" s="1">
        <f>Table5789[[#This Row],[Vr]]^2/222*1000</f>
        <v>73.88513513513513</v>
      </c>
    </row>
    <row r="80" spans="1:9" x14ac:dyDescent="0.3">
      <c r="A80" s="1">
        <v>50</v>
      </c>
      <c r="B80" s="1">
        <v>15</v>
      </c>
      <c r="C80" s="1">
        <v>8.51</v>
      </c>
      <c r="D80" s="1">
        <f>Table578[[#This Row],[Vr]]^2/222*1000</f>
        <v>326.21666666666658</v>
      </c>
      <c r="F80" s="1">
        <v>50</v>
      </c>
      <c r="G80" s="1">
        <v>15</v>
      </c>
      <c r="H80" s="1">
        <v>-1.6</v>
      </c>
      <c r="I80" s="1">
        <f>Table5789[[#This Row],[Vr]]^2/222*1000</f>
        <v>11.531531531531533</v>
      </c>
    </row>
    <row r="81" spans="1:9" x14ac:dyDescent="0.3">
      <c r="A81" s="1">
        <v>60</v>
      </c>
      <c r="B81" s="1">
        <v>15</v>
      </c>
      <c r="C81" s="1">
        <v>6.85</v>
      </c>
      <c r="D81" s="1">
        <f>Table578[[#This Row],[Vr]]^2/222*1000</f>
        <v>211.36261261261257</v>
      </c>
      <c r="F81" s="1">
        <v>60</v>
      </c>
      <c r="G81" s="1">
        <v>15</v>
      </c>
      <c r="H81" s="1">
        <v>1.1000000000000001</v>
      </c>
      <c r="I81" s="1">
        <f>Table5789[[#This Row],[Vr]]^2/222*1000</f>
        <v>5.4504504504504512</v>
      </c>
    </row>
    <row r="82" spans="1:9" x14ac:dyDescent="0.3">
      <c r="A82" s="1">
        <v>70</v>
      </c>
      <c r="B82" s="1">
        <v>15</v>
      </c>
      <c r="C82" s="1">
        <v>4.5199999999999996</v>
      </c>
      <c r="D82" s="1">
        <f>Table578[[#This Row],[Vr]]^2/222*1000</f>
        <v>92.028828828828807</v>
      </c>
      <c r="F82" s="1">
        <v>70</v>
      </c>
      <c r="G82" s="1">
        <v>15</v>
      </c>
      <c r="H82" s="1">
        <v>4.7</v>
      </c>
      <c r="I82" s="1">
        <f>Table5789[[#This Row],[Vr]]^2/222*1000</f>
        <v>99.50450450450451</v>
      </c>
    </row>
    <row r="83" spans="1:9" x14ac:dyDescent="0.3">
      <c r="A83" s="1">
        <v>80</v>
      </c>
      <c r="B83" s="1">
        <v>15</v>
      </c>
      <c r="C83" s="1">
        <v>2.0299999999999998</v>
      </c>
      <c r="D83" s="1">
        <f>Table578[[#This Row],[Vr]]^2/222*1000</f>
        <v>18.562612612612607</v>
      </c>
      <c r="F83" s="1">
        <v>80</v>
      </c>
      <c r="G83" s="1">
        <v>15</v>
      </c>
      <c r="H83" s="1">
        <v>7.2</v>
      </c>
      <c r="I83" s="1">
        <f>Table5789[[#This Row],[Vr]]^2/222*1000</f>
        <v>233.51351351351352</v>
      </c>
    </row>
    <row r="84" spans="1:9" x14ac:dyDescent="0.3">
      <c r="A84" s="1">
        <v>90</v>
      </c>
      <c r="B84" s="1">
        <v>15</v>
      </c>
      <c r="C84" s="1">
        <v>-0.83599999999999997</v>
      </c>
      <c r="D84" s="1">
        <f>Table578[[#This Row],[Vr]]^2/222*1000</f>
        <v>3.1481801801801796</v>
      </c>
      <c r="F84" s="1">
        <v>90</v>
      </c>
      <c r="G84" s="1">
        <v>15</v>
      </c>
      <c r="H84" s="1">
        <v>8.65</v>
      </c>
      <c r="I84" s="1">
        <f>Table5789[[#This Row],[Vr]]^2/222*1000</f>
        <v>337.0382882882883</v>
      </c>
    </row>
    <row r="85" spans="1:9" x14ac:dyDescent="0.3">
      <c r="A85" s="1">
        <v>0</v>
      </c>
      <c r="B85" s="1">
        <v>20</v>
      </c>
      <c r="C85" s="1">
        <v>10.199999999999999</v>
      </c>
      <c r="D85" s="1">
        <f>Table578[[#This Row],[Vr]]^2/222*1000</f>
        <v>468.64864864864865</v>
      </c>
      <c r="F85" s="1">
        <v>0</v>
      </c>
      <c r="G85" s="1">
        <v>-5</v>
      </c>
      <c r="H85" s="1">
        <v>3.3</v>
      </c>
      <c r="I85" s="1">
        <f>Table5789[[#This Row],[Vr]]^2/222*1000</f>
        <v>49.054054054054049</v>
      </c>
    </row>
    <row r="86" spans="1:9" x14ac:dyDescent="0.3">
      <c r="A86" s="1">
        <v>10</v>
      </c>
      <c r="B86" s="1">
        <v>20</v>
      </c>
      <c r="C86" s="1">
        <v>10.3</v>
      </c>
      <c r="D86" s="1">
        <f>Table578[[#This Row],[Vr]]^2/222*1000</f>
        <v>477.88288288288294</v>
      </c>
      <c r="F86" s="1">
        <v>10</v>
      </c>
      <c r="G86" s="1">
        <v>-5</v>
      </c>
      <c r="H86" s="1">
        <v>4.3</v>
      </c>
      <c r="I86" s="1">
        <f>Table5789[[#This Row],[Vr]]^2/222*1000</f>
        <v>83.288288288288285</v>
      </c>
    </row>
    <row r="87" spans="1:9" x14ac:dyDescent="0.3">
      <c r="A87" s="1">
        <v>20</v>
      </c>
      <c r="B87" s="1">
        <v>20</v>
      </c>
      <c r="C87" s="1">
        <v>10.4</v>
      </c>
      <c r="D87" s="1">
        <f>Table578[[#This Row],[Vr]]^2/222*1000</f>
        <v>487.20720720720726</v>
      </c>
      <c r="F87" s="1">
        <v>20</v>
      </c>
      <c r="G87" s="1">
        <v>-5</v>
      </c>
      <c r="H87" s="1">
        <v>6.1</v>
      </c>
      <c r="I87" s="1">
        <f>Table5789[[#This Row],[Vr]]^2/222*1000</f>
        <v>167.61261261261259</v>
      </c>
    </row>
    <row r="88" spans="1:9" x14ac:dyDescent="0.3">
      <c r="A88" s="1">
        <v>30</v>
      </c>
      <c r="B88" s="1">
        <v>20</v>
      </c>
      <c r="C88" s="1">
        <v>10.3</v>
      </c>
      <c r="D88" s="1">
        <f>Table578[[#This Row],[Vr]]^2/222*1000</f>
        <v>477.88288288288294</v>
      </c>
      <c r="F88" s="1">
        <v>30</v>
      </c>
      <c r="G88" s="1">
        <v>-5</v>
      </c>
      <c r="H88" s="1">
        <v>7.4</v>
      </c>
      <c r="I88" s="1">
        <f>Table5789[[#This Row],[Vr]]^2/222*1000</f>
        <v>246.66666666666671</v>
      </c>
    </row>
    <row r="89" spans="1:9" x14ac:dyDescent="0.3">
      <c r="A89" s="1">
        <v>40</v>
      </c>
      <c r="B89" s="1">
        <v>20</v>
      </c>
      <c r="C89" s="1">
        <v>9.99</v>
      </c>
      <c r="D89" s="1">
        <f>Table578[[#This Row],[Vr]]^2/222*1000</f>
        <v>449.55</v>
      </c>
      <c r="F89" s="1">
        <v>40</v>
      </c>
      <c r="G89" s="1">
        <v>-5</v>
      </c>
      <c r="H89" s="1">
        <v>8.7200000000000006</v>
      </c>
      <c r="I89" s="1">
        <f>Table5789[[#This Row],[Vr]]^2/222*1000</f>
        <v>342.51531531531538</v>
      </c>
    </row>
    <row r="90" spans="1:9" x14ac:dyDescent="0.3">
      <c r="A90" s="1">
        <v>50</v>
      </c>
      <c r="B90" s="1">
        <v>20</v>
      </c>
      <c r="C90" s="1">
        <v>9.34</v>
      </c>
      <c r="D90" s="1">
        <f>Table578[[#This Row],[Vr]]^2/222*1000</f>
        <v>392.9531531531531</v>
      </c>
      <c r="F90" s="1">
        <v>50</v>
      </c>
      <c r="G90" s="1">
        <v>-5</v>
      </c>
      <c r="H90" s="1">
        <v>9.56</v>
      </c>
      <c r="I90" s="1">
        <f>Table5789[[#This Row],[Vr]]^2/222*1000</f>
        <v>411.68288288288289</v>
      </c>
    </row>
    <row r="91" spans="1:9" x14ac:dyDescent="0.3">
      <c r="A91" s="1">
        <v>60</v>
      </c>
      <c r="B91" s="1">
        <v>20</v>
      </c>
      <c r="C91" s="1">
        <v>7.96</v>
      </c>
      <c r="D91" s="1">
        <f>Table578[[#This Row],[Vr]]^2/222*1000</f>
        <v>285.41261261261263</v>
      </c>
      <c r="F91" s="1">
        <v>60</v>
      </c>
      <c r="G91" s="1">
        <v>-5</v>
      </c>
      <c r="H91" s="1">
        <v>10.199999999999999</v>
      </c>
      <c r="I91" s="1">
        <f>Table5789[[#This Row],[Vr]]^2/222*1000</f>
        <v>468.64864864864865</v>
      </c>
    </row>
    <row r="92" spans="1:9" x14ac:dyDescent="0.3">
      <c r="A92" s="1">
        <v>70</v>
      </c>
      <c r="B92" s="1">
        <v>20</v>
      </c>
      <c r="C92" s="1">
        <v>6.28</v>
      </c>
      <c r="D92" s="1">
        <f>Table578[[#This Row],[Vr]]^2/222*1000</f>
        <v>177.65045045045048</v>
      </c>
      <c r="F92" s="1">
        <v>70</v>
      </c>
      <c r="G92" s="1">
        <v>-5</v>
      </c>
      <c r="H92" s="1">
        <v>10.5</v>
      </c>
      <c r="I92" s="1">
        <f>Table5789[[#This Row],[Vr]]^2/222*1000</f>
        <v>496.62162162162161</v>
      </c>
    </row>
    <row r="93" spans="1:9" x14ac:dyDescent="0.3">
      <c r="A93" s="1">
        <v>80</v>
      </c>
      <c r="B93" s="1">
        <v>20</v>
      </c>
      <c r="C93" s="1">
        <v>3.54</v>
      </c>
      <c r="D93" s="1">
        <f>Table578[[#This Row],[Vr]]^2/222*1000</f>
        <v>56.44864864864865</v>
      </c>
      <c r="F93" s="1">
        <v>80</v>
      </c>
      <c r="G93" s="1">
        <v>-5</v>
      </c>
      <c r="H93" s="1">
        <v>10.6</v>
      </c>
      <c r="I93" s="1">
        <f>Table5789[[#This Row],[Vr]]^2/222*1000</f>
        <v>506.12612612612617</v>
      </c>
    </row>
    <row r="94" spans="1:9" x14ac:dyDescent="0.3">
      <c r="A94" s="1">
        <v>90</v>
      </c>
      <c r="B94" s="1">
        <v>20</v>
      </c>
      <c r="C94" s="1">
        <v>1.37</v>
      </c>
      <c r="D94" s="1">
        <f>Table578[[#This Row],[Vr]]^2/222*1000</f>
        <v>8.4545045045045057</v>
      </c>
      <c r="F94" s="1">
        <v>90</v>
      </c>
      <c r="G94" s="1">
        <v>-5</v>
      </c>
      <c r="H94" s="1">
        <v>10.3</v>
      </c>
      <c r="I94" s="1">
        <f>Table5789[[#This Row],[Vr]]^2/222*1000</f>
        <v>477.88288288288294</v>
      </c>
    </row>
    <row r="95" spans="1:9" x14ac:dyDescent="0.3">
      <c r="A95" s="1">
        <v>0</v>
      </c>
      <c r="B95" s="1">
        <v>-5</v>
      </c>
      <c r="C95" s="1">
        <v>10.1</v>
      </c>
      <c r="D95" s="1">
        <f>Table578[[#This Row],[Vr]]^2/222*1000</f>
        <v>459.5045045045045</v>
      </c>
      <c r="F95" s="1">
        <v>0</v>
      </c>
      <c r="G95" s="1">
        <v>-10</v>
      </c>
      <c r="H95" s="1">
        <v>5.97</v>
      </c>
      <c r="I95" s="1">
        <f>Table5789[[#This Row],[Vr]]^2/222*1000</f>
        <v>160.54459459459457</v>
      </c>
    </row>
    <row r="96" spans="1:9" x14ac:dyDescent="0.3">
      <c r="A96" s="1">
        <v>10</v>
      </c>
      <c r="B96" s="1">
        <v>-5</v>
      </c>
      <c r="C96" s="1">
        <v>10</v>
      </c>
      <c r="D96" s="1">
        <f>Table578[[#This Row],[Vr]]^2/222*1000</f>
        <v>450.45045045045043</v>
      </c>
      <c r="F96" s="1">
        <v>10</v>
      </c>
      <c r="G96" s="1">
        <v>-10</v>
      </c>
      <c r="H96" s="1">
        <v>6.7</v>
      </c>
      <c r="I96" s="1">
        <f>Table5789[[#This Row],[Vr]]^2/222*1000</f>
        <v>202.20720720720723</v>
      </c>
    </row>
    <row r="97" spans="1:9" x14ac:dyDescent="0.3">
      <c r="A97" s="1">
        <v>20</v>
      </c>
      <c r="B97" s="1">
        <v>-5</v>
      </c>
      <c r="C97" s="1">
        <v>9.73</v>
      </c>
      <c r="D97" s="1">
        <f>Table578[[#This Row],[Vr]]^2/222*1000</f>
        <v>426.45450450450454</v>
      </c>
      <c r="F97" s="1">
        <v>20</v>
      </c>
      <c r="G97" s="1">
        <v>-10</v>
      </c>
      <c r="H97" s="1">
        <v>7.92</v>
      </c>
      <c r="I97" s="1">
        <f>Table5789[[#This Row],[Vr]]^2/222*1000</f>
        <v>282.55135135135134</v>
      </c>
    </row>
    <row r="98" spans="1:9" x14ac:dyDescent="0.3">
      <c r="A98" s="1">
        <v>30</v>
      </c>
      <c r="B98" s="1">
        <v>-5</v>
      </c>
      <c r="C98" s="1">
        <v>9.0500000000000007</v>
      </c>
      <c r="D98" s="1">
        <f>Table578[[#This Row],[Vr]]^2/222*1000</f>
        <v>368.93018018018023</v>
      </c>
      <c r="F98" s="1">
        <v>30</v>
      </c>
      <c r="G98" s="1">
        <v>-10</v>
      </c>
      <c r="H98" s="1">
        <v>8.83</v>
      </c>
      <c r="I98" s="1">
        <f>Table5789[[#This Row],[Vr]]^2/222*1000</f>
        <v>351.21126126126131</v>
      </c>
    </row>
    <row r="99" spans="1:9" x14ac:dyDescent="0.3">
      <c r="A99" s="1">
        <v>40</v>
      </c>
      <c r="B99" s="1">
        <v>-5</v>
      </c>
      <c r="C99" s="1">
        <v>8.3000000000000007</v>
      </c>
      <c r="D99" s="1">
        <f>Table578[[#This Row],[Vr]]^2/222*1000</f>
        <v>310.31531531531539</v>
      </c>
      <c r="F99" s="1">
        <v>40</v>
      </c>
      <c r="G99" s="1">
        <v>-10</v>
      </c>
      <c r="H99" s="1">
        <v>9.67</v>
      </c>
      <c r="I99" s="1">
        <f>Table5789[[#This Row],[Vr]]^2/222*1000</f>
        <v>421.21126126126126</v>
      </c>
    </row>
    <row r="100" spans="1:9" x14ac:dyDescent="0.3">
      <c r="A100" s="1">
        <v>50</v>
      </c>
      <c r="B100" s="1">
        <v>-5</v>
      </c>
      <c r="C100" s="1">
        <v>7.2</v>
      </c>
      <c r="D100" s="1">
        <f>Table578[[#This Row],[Vr]]^2/222*1000</f>
        <v>233.51351351351352</v>
      </c>
      <c r="F100" s="1">
        <v>50</v>
      </c>
      <c r="G100" s="1">
        <v>-10</v>
      </c>
      <c r="H100" s="1">
        <v>10.199999999999999</v>
      </c>
      <c r="I100" s="1">
        <f>Table5789[[#This Row],[Vr]]^2/222*1000</f>
        <v>468.64864864864865</v>
      </c>
    </row>
    <row r="101" spans="1:9" x14ac:dyDescent="0.3">
      <c r="A101" s="1">
        <v>60</v>
      </c>
      <c r="B101" s="1">
        <v>-5</v>
      </c>
      <c r="C101" s="1">
        <v>6.04</v>
      </c>
      <c r="D101" s="1">
        <f>Table578[[#This Row],[Vr]]^2/222*1000</f>
        <v>164.33153153153154</v>
      </c>
      <c r="F101" s="1">
        <v>60</v>
      </c>
      <c r="G101" s="1">
        <v>-10</v>
      </c>
      <c r="H101" s="1">
        <v>10.5</v>
      </c>
      <c r="I101" s="1">
        <f>Table5789[[#This Row],[Vr]]^2/222*1000</f>
        <v>496.62162162162161</v>
      </c>
    </row>
    <row r="102" spans="1:9" x14ac:dyDescent="0.3">
      <c r="A102" s="1">
        <v>70</v>
      </c>
      <c r="B102" s="1">
        <v>-5</v>
      </c>
      <c r="C102" s="1">
        <v>4.7699999999999996</v>
      </c>
      <c r="D102" s="1">
        <f>Table578[[#This Row],[Vr]]^2/222*1000</f>
        <v>102.49054054054052</v>
      </c>
      <c r="F102" s="1">
        <v>70</v>
      </c>
      <c r="G102" s="1">
        <v>-10</v>
      </c>
      <c r="H102" s="1">
        <v>10.6</v>
      </c>
      <c r="I102" s="1">
        <f>Table5789[[#This Row],[Vr]]^2/222*1000</f>
        <v>506.12612612612617</v>
      </c>
    </row>
    <row r="103" spans="1:9" x14ac:dyDescent="0.3">
      <c r="A103" s="1">
        <v>80</v>
      </c>
      <c r="B103" s="1">
        <v>-5</v>
      </c>
      <c r="C103" s="1">
        <v>3.3</v>
      </c>
      <c r="D103" s="1">
        <f>Table578[[#This Row],[Vr]]^2/222*1000</f>
        <v>49.054054054054049</v>
      </c>
      <c r="F103" s="1">
        <v>80</v>
      </c>
      <c r="G103" s="1">
        <v>-10</v>
      </c>
      <c r="H103" s="1">
        <v>10.3</v>
      </c>
      <c r="I103" s="1">
        <f>Table5789[[#This Row],[Vr]]^2/222*1000</f>
        <v>477.88288288288294</v>
      </c>
    </row>
    <row r="104" spans="1:9" x14ac:dyDescent="0.3">
      <c r="A104" s="1">
        <v>90</v>
      </c>
      <c r="B104" s="1">
        <v>-5</v>
      </c>
      <c r="C104" s="1">
        <v>1.3</v>
      </c>
      <c r="D104" s="1">
        <f>Table578[[#This Row],[Vr]]^2/222*1000</f>
        <v>7.6126126126126135</v>
      </c>
      <c r="F104" s="1">
        <v>90</v>
      </c>
      <c r="G104" s="1">
        <v>-10</v>
      </c>
      <c r="H104" s="1">
        <v>9.6</v>
      </c>
      <c r="I104" s="1">
        <f>Table5789[[#This Row],[Vr]]^2/222*1000</f>
        <v>415.1351351351351</v>
      </c>
    </row>
    <row r="105" spans="1:9" x14ac:dyDescent="0.3">
      <c r="A105" s="1">
        <v>0</v>
      </c>
      <c r="B105" s="1">
        <v>-10</v>
      </c>
      <c r="C105" s="1">
        <v>10.3</v>
      </c>
      <c r="D105" s="1">
        <f>Table578[[#This Row],[Vr]]^2/222*1000</f>
        <v>477.88288288288294</v>
      </c>
      <c r="F105" s="1"/>
      <c r="G105" s="1"/>
      <c r="H105" s="1"/>
      <c r="I105" s="1"/>
    </row>
    <row r="106" spans="1:9" x14ac:dyDescent="0.3">
      <c r="A106" s="1">
        <v>10</v>
      </c>
      <c r="B106" s="1">
        <v>-10</v>
      </c>
      <c r="C106" s="1">
        <v>10.199999999999999</v>
      </c>
      <c r="D106" s="1">
        <f>Table578[[#This Row],[Vr]]^2/222*1000</f>
        <v>468.64864864864865</v>
      </c>
      <c r="F106" s="1"/>
      <c r="G106" s="1"/>
      <c r="H106" s="1"/>
      <c r="I106" s="1"/>
    </row>
    <row r="107" spans="1:9" x14ac:dyDescent="0.3">
      <c r="A107" s="1">
        <v>20</v>
      </c>
      <c r="B107" s="1">
        <v>-10</v>
      </c>
      <c r="C107" s="1">
        <v>9.9600000000000009</v>
      </c>
      <c r="D107" s="1">
        <f>Table578[[#This Row],[Vr]]^2/222*1000</f>
        <v>446.85405405405407</v>
      </c>
      <c r="F107" s="1"/>
      <c r="G107" s="1"/>
      <c r="H107" s="1"/>
      <c r="I107" s="1"/>
    </row>
    <row r="108" spans="1:9" x14ac:dyDescent="0.3">
      <c r="A108" s="1">
        <v>30</v>
      </c>
      <c r="B108" s="1">
        <v>-10</v>
      </c>
      <c r="C108" s="1">
        <v>9.32</v>
      </c>
      <c r="D108" s="1">
        <f>Table578[[#This Row],[Vr]]^2/222*1000</f>
        <v>391.27207207207209</v>
      </c>
      <c r="F108" s="1"/>
      <c r="G108" s="1"/>
      <c r="H108" s="1"/>
      <c r="I108" s="1"/>
    </row>
    <row r="109" spans="1:9" x14ac:dyDescent="0.3">
      <c r="A109" s="1">
        <v>40</v>
      </c>
      <c r="B109" s="1">
        <v>-10</v>
      </c>
      <c r="C109" s="1">
        <v>8.7799999999999994</v>
      </c>
      <c r="D109" s="1">
        <f>Table578[[#This Row],[Vr]]^2/222*1000</f>
        <v>347.245045045045</v>
      </c>
      <c r="F109" s="1"/>
      <c r="G109" s="1"/>
      <c r="H109" s="1"/>
      <c r="I109" s="1"/>
    </row>
    <row r="110" spans="1:9" x14ac:dyDescent="0.3">
      <c r="A110" s="1">
        <v>50</v>
      </c>
      <c r="B110" s="1">
        <v>-10</v>
      </c>
      <c r="C110" s="1">
        <v>7.67</v>
      </c>
      <c r="D110" s="1">
        <f>Table578[[#This Row],[Vr]]^2/222*1000</f>
        <v>264.995045045045</v>
      </c>
      <c r="F110" s="1"/>
      <c r="G110" s="1"/>
      <c r="H110" s="1"/>
      <c r="I110" s="1"/>
    </row>
    <row r="111" spans="1:9" x14ac:dyDescent="0.3">
      <c r="A111" s="1">
        <v>60</v>
      </c>
      <c r="B111" s="1">
        <v>-10</v>
      </c>
      <c r="C111" s="1">
        <v>6.73</v>
      </c>
      <c r="D111" s="1">
        <f>Table578[[#This Row],[Vr]]^2/222*1000</f>
        <v>204.02207207207209</v>
      </c>
      <c r="F111" s="1"/>
      <c r="G111" s="1"/>
      <c r="H111" s="1"/>
      <c r="I111" s="1"/>
    </row>
    <row r="112" spans="1:9" x14ac:dyDescent="0.3">
      <c r="A112" s="1">
        <v>70</v>
      </c>
      <c r="B112" s="1">
        <v>-10</v>
      </c>
      <c r="C112" s="1">
        <v>5.45</v>
      </c>
      <c r="D112" s="1">
        <f>Table578[[#This Row],[Vr]]^2/222*1000</f>
        <v>133.79504504504504</v>
      </c>
      <c r="F112" s="1"/>
      <c r="G112" s="1"/>
      <c r="H112" s="1"/>
      <c r="I112" s="1"/>
    </row>
    <row r="113" spans="1:9" x14ac:dyDescent="0.3">
      <c r="A113" s="1">
        <v>80</v>
      </c>
      <c r="B113" s="1">
        <v>-10</v>
      </c>
      <c r="C113" s="1">
        <v>3.7</v>
      </c>
      <c r="D113" s="1">
        <f>Table578[[#This Row],[Vr]]^2/222*1000</f>
        <v>61.666666666666679</v>
      </c>
      <c r="F113" s="1"/>
      <c r="G113" s="1"/>
      <c r="H113" s="1"/>
      <c r="I113" s="1"/>
    </row>
    <row r="114" spans="1:9" x14ac:dyDescent="0.3">
      <c r="A114" s="1">
        <v>90</v>
      </c>
      <c r="B114" s="1">
        <v>-10</v>
      </c>
      <c r="C114" s="1">
        <v>0.9</v>
      </c>
      <c r="D114" s="1">
        <f>Table578[[#This Row],[Vr]]^2/222*1000</f>
        <v>3.6486486486486487</v>
      </c>
      <c r="F114" s="1"/>
      <c r="G114" s="1"/>
      <c r="H114" s="1"/>
      <c r="I114" s="1"/>
    </row>
    <row r="116" spans="1:9" x14ac:dyDescent="0.3">
      <c r="A116" s="3" t="s">
        <v>25</v>
      </c>
      <c r="B116" s="3"/>
      <c r="C116" s="3"/>
      <c r="D116" s="3"/>
    </row>
    <row r="117" spans="1:9" x14ac:dyDescent="0.3">
      <c r="A117" s="1" t="s">
        <v>10</v>
      </c>
      <c r="B117" s="1" t="s">
        <v>26</v>
      </c>
      <c r="C117" s="1" t="s">
        <v>7</v>
      </c>
      <c r="D117" s="1" t="s">
        <v>4</v>
      </c>
    </row>
    <row r="118" spans="1:9" x14ac:dyDescent="0.3">
      <c r="A118" s="1">
        <v>0</v>
      </c>
      <c r="B118" s="1">
        <v>-25</v>
      </c>
      <c r="C118" s="1">
        <v>5.7</v>
      </c>
      <c r="D118" s="1">
        <f>Table10[[#This Row],[Vr]]^2/222*1000</f>
        <v>146.35135135135135</v>
      </c>
    </row>
    <row r="119" spans="1:9" x14ac:dyDescent="0.3">
      <c r="A119" s="1">
        <v>10</v>
      </c>
      <c r="B119" s="1">
        <v>-25</v>
      </c>
      <c r="C119" s="1">
        <v>5.03</v>
      </c>
      <c r="D119" s="1">
        <f>Table10[[#This Row],[Vr]]^2/222*1000</f>
        <v>113.96801801801803</v>
      </c>
    </row>
    <row r="120" spans="1:9" x14ac:dyDescent="0.3">
      <c r="A120" s="1">
        <v>20</v>
      </c>
      <c r="B120" s="1">
        <v>-25</v>
      </c>
      <c r="C120" s="1">
        <v>3.54</v>
      </c>
      <c r="D120" s="1">
        <f>Table10[[#This Row],[Vr]]^2/222*1000</f>
        <v>56.44864864864865</v>
      </c>
    </row>
    <row r="121" spans="1:9" x14ac:dyDescent="0.3">
      <c r="A121" s="1">
        <v>30</v>
      </c>
      <c r="B121" s="1">
        <v>-25</v>
      </c>
      <c r="C121" s="1">
        <v>2.62</v>
      </c>
      <c r="D121" s="1">
        <f>Table10[[#This Row],[Vr]]^2/222*1000</f>
        <v>30.920720720720723</v>
      </c>
    </row>
    <row r="122" spans="1:9" x14ac:dyDescent="0.3">
      <c r="A122" s="1">
        <v>40</v>
      </c>
      <c r="B122" s="1">
        <v>-25</v>
      </c>
      <c r="C122" s="1">
        <v>0.5</v>
      </c>
      <c r="D122" s="1">
        <f>Table10[[#This Row],[Vr]]^2/222*1000</f>
        <v>1.1261261261261262</v>
      </c>
    </row>
    <row r="123" spans="1:9" x14ac:dyDescent="0.3">
      <c r="A123" s="1">
        <v>50</v>
      </c>
      <c r="B123" s="1">
        <v>-25</v>
      </c>
      <c r="C123" s="1">
        <v>-1.52</v>
      </c>
      <c r="D123" s="1">
        <f>Table10[[#This Row],[Vr]]^2/222*1000</f>
        <v>10.407207207207207</v>
      </c>
    </row>
    <row r="124" spans="1:9" x14ac:dyDescent="0.3">
      <c r="A124" s="1">
        <v>60</v>
      </c>
      <c r="B124" s="1">
        <v>-25</v>
      </c>
      <c r="C124" s="1">
        <v>-3.62</v>
      </c>
      <c r="D124" s="1">
        <f>Table10[[#This Row],[Vr]]^2/222*1000</f>
        <v>59.028828828828829</v>
      </c>
    </row>
    <row r="125" spans="1:9" x14ac:dyDescent="0.3">
      <c r="A125" s="1">
        <v>70</v>
      </c>
      <c r="B125" s="1">
        <v>-25</v>
      </c>
      <c r="C125" s="1">
        <v>-5.0999999999999996</v>
      </c>
      <c r="D125" s="1">
        <f>Table10[[#This Row],[Vr]]^2/222*1000</f>
        <v>117.16216216216216</v>
      </c>
    </row>
    <row r="126" spans="1:9" x14ac:dyDescent="0.3">
      <c r="A126" s="1">
        <v>80</v>
      </c>
      <c r="B126" s="1">
        <v>-25</v>
      </c>
      <c r="C126" s="1">
        <v>-5.7</v>
      </c>
      <c r="D126" s="1">
        <f>Table10[[#This Row],[Vr]]^2/222*1000</f>
        <v>146.35135135135135</v>
      </c>
    </row>
    <row r="127" spans="1:9" x14ac:dyDescent="0.3">
      <c r="A127" s="1">
        <v>90</v>
      </c>
      <c r="B127" s="1">
        <v>-25</v>
      </c>
      <c r="C127" s="1">
        <v>-6.33</v>
      </c>
      <c r="D127" s="1">
        <f>Table10[[#This Row],[Vr]]^2/222*1000</f>
        <v>180.49054054054054</v>
      </c>
    </row>
    <row r="128" spans="1:9" x14ac:dyDescent="0.3">
      <c r="A128" s="1">
        <v>0</v>
      </c>
      <c r="B128" s="1">
        <v>-20</v>
      </c>
      <c r="C128" s="1">
        <v>7.1</v>
      </c>
      <c r="D128" s="1">
        <f>Table10[[#This Row],[Vr]]^2/222*1000</f>
        <v>227.07207207207205</v>
      </c>
    </row>
    <row r="129" spans="1:4" x14ac:dyDescent="0.3">
      <c r="A129" s="1">
        <v>10</v>
      </c>
      <c r="B129" s="1">
        <v>-20</v>
      </c>
      <c r="C129" s="1">
        <v>6.7</v>
      </c>
      <c r="D129" s="1">
        <f>Table10[[#This Row],[Vr]]^2/222*1000</f>
        <v>202.20720720720723</v>
      </c>
    </row>
    <row r="130" spans="1:4" x14ac:dyDescent="0.3">
      <c r="A130" s="1">
        <v>20</v>
      </c>
      <c r="B130" s="1">
        <v>-20</v>
      </c>
      <c r="C130" s="1">
        <v>5.8</v>
      </c>
      <c r="D130" s="1">
        <f>Table10[[#This Row],[Vr]]^2/222*1000</f>
        <v>151.53153153153153</v>
      </c>
    </row>
    <row r="131" spans="1:4" x14ac:dyDescent="0.3">
      <c r="A131" s="1">
        <v>30</v>
      </c>
      <c r="B131" s="1">
        <v>-20</v>
      </c>
      <c r="C131" s="1">
        <v>4.7</v>
      </c>
      <c r="D131" s="1">
        <f>Table10[[#This Row],[Vr]]^2/222*1000</f>
        <v>99.50450450450451</v>
      </c>
    </row>
    <row r="132" spans="1:4" x14ac:dyDescent="0.3">
      <c r="A132" s="1">
        <v>40</v>
      </c>
      <c r="B132" s="1">
        <v>-20</v>
      </c>
      <c r="C132" s="1">
        <v>2.63</v>
      </c>
      <c r="D132" s="1">
        <f>Table10[[#This Row],[Vr]]^2/222*1000</f>
        <v>31.1572072072072</v>
      </c>
    </row>
    <row r="133" spans="1:4" x14ac:dyDescent="0.3">
      <c r="A133" s="1">
        <v>50</v>
      </c>
      <c r="B133" s="1">
        <v>-20</v>
      </c>
      <c r="C133" s="1">
        <v>0.17</v>
      </c>
      <c r="D133" s="1">
        <f>Table10[[#This Row],[Vr]]^2/222*1000</f>
        <v>0.13018018018018021</v>
      </c>
    </row>
    <row r="134" spans="1:4" x14ac:dyDescent="0.3">
      <c r="A134" s="1">
        <v>60</v>
      </c>
      <c r="B134" s="1">
        <v>-20</v>
      </c>
      <c r="C134" s="1">
        <v>-2.1</v>
      </c>
      <c r="D134" s="1">
        <f>Table10[[#This Row],[Vr]]^2/222*1000</f>
        <v>19.864864864864867</v>
      </c>
    </row>
    <row r="135" spans="1:4" x14ac:dyDescent="0.3">
      <c r="A135" s="1">
        <v>70</v>
      </c>
      <c r="B135" s="1">
        <v>-20</v>
      </c>
      <c r="C135" s="1">
        <v>-4.38</v>
      </c>
      <c r="D135" s="1">
        <f>Table10[[#This Row],[Vr]]^2/222*1000</f>
        <v>86.416216216216213</v>
      </c>
    </row>
    <row r="136" spans="1:4" x14ac:dyDescent="0.3">
      <c r="A136" s="1">
        <v>80</v>
      </c>
      <c r="B136" s="1">
        <v>-20</v>
      </c>
      <c r="C136" s="1">
        <v>-5.89</v>
      </c>
      <c r="D136" s="1">
        <f>Table10[[#This Row],[Vr]]^2/222*1000</f>
        <v>156.2707207207207</v>
      </c>
    </row>
    <row r="137" spans="1:4" x14ac:dyDescent="0.3">
      <c r="A137" s="1">
        <v>90</v>
      </c>
      <c r="B137" s="1">
        <v>-20</v>
      </c>
      <c r="C137" s="1">
        <v>-6.8</v>
      </c>
      <c r="D137" s="1">
        <f>Table10[[#This Row],[Vr]]^2/222*1000</f>
        <v>208.28828828828827</v>
      </c>
    </row>
    <row r="138" spans="1:4" x14ac:dyDescent="0.3">
      <c r="A138" s="1">
        <v>0</v>
      </c>
      <c r="B138" s="1">
        <v>-15</v>
      </c>
      <c r="C138" s="1">
        <v>7.9</v>
      </c>
      <c r="D138" s="1">
        <f>Table10[[#This Row],[Vr]]^2/222*1000</f>
        <v>281.12612612612617</v>
      </c>
    </row>
    <row r="139" spans="1:4" x14ac:dyDescent="0.3">
      <c r="A139" s="1">
        <v>10</v>
      </c>
      <c r="B139" s="1">
        <v>-15</v>
      </c>
      <c r="C139" s="1">
        <v>7.78</v>
      </c>
      <c r="D139" s="1">
        <f>Table10[[#This Row],[Vr]]^2/222*1000</f>
        <v>272.65045045045048</v>
      </c>
    </row>
    <row r="140" spans="1:4" x14ac:dyDescent="0.3">
      <c r="A140" s="1">
        <v>20</v>
      </c>
      <c r="B140" s="1">
        <v>-15</v>
      </c>
      <c r="C140" s="1">
        <v>7.3</v>
      </c>
      <c r="D140" s="1">
        <f>Table10[[#This Row],[Vr]]^2/222*1000</f>
        <v>240.04504504504504</v>
      </c>
    </row>
    <row r="141" spans="1:4" x14ac:dyDescent="0.3">
      <c r="A141" s="1">
        <v>30</v>
      </c>
      <c r="B141" s="1">
        <v>-15</v>
      </c>
      <c r="C141" s="1">
        <v>6.5</v>
      </c>
      <c r="D141" s="1">
        <f>Table10[[#This Row],[Vr]]^2/222*1000</f>
        <v>190.3153153153153</v>
      </c>
    </row>
    <row r="142" spans="1:4" x14ac:dyDescent="0.3">
      <c r="A142" s="1">
        <v>40</v>
      </c>
      <c r="B142" s="1">
        <v>-15</v>
      </c>
      <c r="C142" s="1">
        <v>5.22</v>
      </c>
      <c r="D142" s="1">
        <f>Table10[[#This Row],[Vr]]^2/222*1000</f>
        <v>122.74054054054052</v>
      </c>
    </row>
    <row r="143" spans="1:4" x14ac:dyDescent="0.3">
      <c r="A143" s="1">
        <v>50</v>
      </c>
      <c r="B143" s="1">
        <v>-15</v>
      </c>
      <c r="C143" s="1">
        <v>3.1</v>
      </c>
      <c r="D143" s="1">
        <f>Table10[[#This Row],[Vr]]^2/222*1000</f>
        <v>43.2882882882883</v>
      </c>
    </row>
    <row r="144" spans="1:4" x14ac:dyDescent="0.3">
      <c r="A144" s="1">
        <v>60</v>
      </c>
      <c r="B144" s="1">
        <v>-15</v>
      </c>
      <c r="C144" s="1">
        <v>0.16</v>
      </c>
      <c r="D144" s="1">
        <f>Table10[[#This Row],[Vr]]^2/222*1000</f>
        <v>0.11531531531531533</v>
      </c>
    </row>
    <row r="145" spans="1:4" x14ac:dyDescent="0.3">
      <c r="A145" s="1">
        <v>70</v>
      </c>
      <c r="B145" s="1">
        <v>-15</v>
      </c>
      <c r="C145" s="1">
        <v>-2.58</v>
      </c>
      <c r="D145" s="1">
        <f>Table10[[#This Row],[Vr]]^2/222*1000</f>
        <v>29.983783783783789</v>
      </c>
    </row>
    <row r="146" spans="1:4" x14ac:dyDescent="0.3">
      <c r="A146" s="1">
        <v>80</v>
      </c>
      <c r="B146" s="1">
        <v>-15</v>
      </c>
      <c r="C146" s="1">
        <v>-4.95</v>
      </c>
      <c r="D146" s="1">
        <f>Table10[[#This Row],[Vr]]^2/222*1000</f>
        <v>110.37162162162163</v>
      </c>
    </row>
    <row r="147" spans="1:4" x14ac:dyDescent="0.3">
      <c r="A147" s="1">
        <v>90</v>
      </c>
      <c r="B147" s="1">
        <v>-15</v>
      </c>
      <c r="C147" s="1">
        <v>-6.53</v>
      </c>
      <c r="D147" s="1">
        <f>Table10[[#This Row],[Vr]]^2/222*1000</f>
        <v>192.07612612612613</v>
      </c>
    </row>
    <row r="148" spans="1:4" x14ac:dyDescent="0.3">
      <c r="A148" s="1">
        <v>0</v>
      </c>
      <c r="B148" s="1">
        <v>-10</v>
      </c>
      <c r="C148" s="1">
        <v>8.3000000000000007</v>
      </c>
      <c r="D148" s="1">
        <f>Table10[[#This Row],[Vr]]^2/222*1000</f>
        <v>310.31531531531539</v>
      </c>
    </row>
    <row r="149" spans="1:4" x14ac:dyDescent="0.3">
      <c r="A149" s="1">
        <v>10</v>
      </c>
      <c r="B149" s="1">
        <v>-10</v>
      </c>
      <c r="C149" s="1">
        <v>8.26</v>
      </c>
      <c r="D149" s="1">
        <f>Table10[[#This Row],[Vr]]^2/222*1000</f>
        <v>307.33153153153154</v>
      </c>
    </row>
    <row r="150" spans="1:4" x14ac:dyDescent="0.3">
      <c r="A150" s="1">
        <v>20</v>
      </c>
      <c r="B150" s="1">
        <v>-10</v>
      </c>
      <c r="C150" s="1">
        <v>8</v>
      </c>
      <c r="D150" s="1">
        <f>Table10[[#This Row],[Vr]]^2/222*1000</f>
        <v>288.2882882882883</v>
      </c>
    </row>
    <row r="151" spans="1:4" x14ac:dyDescent="0.3">
      <c r="A151" s="1">
        <v>30</v>
      </c>
      <c r="B151" s="1">
        <v>-10</v>
      </c>
      <c r="C151" s="1">
        <v>7.53</v>
      </c>
      <c r="D151" s="1">
        <f>Table10[[#This Row],[Vr]]^2/222*1000</f>
        <v>255.40945945945947</v>
      </c>
    </row>
    <row r="152" spans="1:4" x14ac:dyDescent="0.3">
      <c r="A152" s="1">
        <v>40</v>
      </c>
      <c r="B152" s="1">
        <v>-10</v>
      </c>
      <c r="C152" s="1">
        <v>6.7</v>
      </c>
      <c r="D152" s="1">
        <f>Table10[[#This Row],[Vr]]^2/222*1000</f>
        <v>202.20720720720723</v>
      </c>
    </row>
    <row r="153" spans="1:4" x14ac:dyDescent="0.3">
      <c r="A153" s="1">
        <v>50</v>
      </c>
      <c r="B153" s="1">
        <v>-10</v>
      </c>
      <c r="C153" s="1">
        <v>4.92</v>
      </c>
      <c r="D153" s="1">
        <f>Table10[[#This Row],[Vr]]^2/222*1000</f>
        <v>109.03783783783783</v>
      </c>
    </row>
    <row r="154" spans="1:4" x14ac:dyDescent="0.3">
      <c r="A154" s="1">
        <v>60</v>
      </c>
      <c r="B154" s="1">
        <v>-10</v>
      </c>
      <c r="C154" s="1">
        <v>2.17</v>
      </c>
      <c r="D154" s="1">
        <f>Table10[[#This Row],[Vr]]^2/222*1000</f>
        <v>21.21126126126126</v>
      </c>
    </row>
    <row r="155" spans="1:4" x14ac:dyDescent="0.3">
      <c r="A155" s="1">
        <v>70</v>
      </c>
      <c r="B155" s="1">
        <v>-10</v>
      </c>
      <c r="C155" s="1">
        <v>-0.9</v>
      </c>
      <c r="D155" s="1">
        <f>Table10[[#This Row],[Vr]]^2/222*1000</f>
        <v>3.6486486486486487</v>
      </c>
    </row>
    <row r="156" spans="1:4" x14ac:dyDescent="0.3">
      <c r="A156" s="1">
        <v>80</v>
      </c>
      <c r="B156" s="1">
        <v>-10</v>
      </c>
      <c r="C156" s="1">
        <v>-3.8</v>
      </c>
      <c r="D156" s="1">
        <f>Table10[[#This Row],[Vr]]^2/222*1000</f>
        <v>65.045045045045043</v>
      </c>
    </row>
    <row r="157" spans="1:4" x14ac:dyDescent="0.3">
      <c r="A157" s="1">
        <v>90</v>
      </c>
      <c r="B157" s="1">
        <v>-10</v>
      </c>
      <c r="C157" s="1">
        <v>-5.6</v>
      </c>
      <c r="D157" s="1">
        <f>Table10[[#This Row],[Vr]]^2/222*1000</f>
        <v>141.26126126126124</v>
      </c>
    </row>
    <row r="158" spans="1:4" x14ac:dyDescent="0.3">
      <c r="A158" s="1">
        <v>0</v>
      </c>
      <c r="B158" s="1">
        <v>-5</v>
      </c>
      <c r="C158" s="1">
        <v>8.5</v>
      </c>
      <c r="D158" s="1">
        <f>Table10[[#This Row],[Vr]]^2/222*1000</f>
        <v>325.45045045045043</v>
      </c>
    </row>
    <row r="159" spans="1:4" x14ac:dyDescent="0.3">
      <c r="A159" s="1">
        <v>10</v>
      </c>
      <c r="B159" s="1">
        <v>-5</v>
      </c>
      <c r="C159" s="1">
        <v>8.48</v>
      </c>
      <c r="D159" s="1">
        <f>Table10[[#This Row],[Vr]]^2/222*1000</f>
        <v>323.92072072072074</v>
      </c>
    </row>
    <row r="160" spans="1:4" x14ac:dyDescent="0.3">
      <c r="A160" s="1">
        <v>20</v>
      </c>
      <c r="B160" s="1">
        <v>-5</v>
      </c>
      <c r="C160" s="1">
        <v>8.35</v>
      </c>
      <c r="D160" s="1">
        <f>Table10[[#This Row],[Vr]]^2/222*1000</f>
        <v>314.06531531531527</v>
      </c>
    </row>
    <row r="161" spans="1:4" x14ac:dyDescent="0.3">
      <c r="A161" s="1">
        <v>30</v>
      </c>
      <c r="B161" s="1">
        <v>-5</v>
      </c>
      <c r="C161" s="1">
        <v>8.11</v>
      </c>
      <c r="D161" s="1">
        <f>Table10[[#This Row],[Vr]]^2/222*1000</f>
        <v>296.2707207207207</v>
      </c>
    </row>
    <row r="162" spans="1:4" x14ac:dyDescent="0.3">
      <c r="A162" s="1">
        <v>40</v>
      </c>
      <c r="B162" s="1">
        <v>-5</v>
      </c>
      <c r="C162" s="1">
        <v>7.66</v>
      </c>
      <c r="D162" s="1">
        <f>Table10[[#This Row],[Vr]]^2/222*1000</f>
        <v>264.30450450450456</v>
      </c>
    </row>
    <row r="163" spans="1:4" x14ac:dyDescent="0.3">
      <c r="A163" s="1">
        <v>50</v>
      </c>
      <c r="B163" s="1">
        <v>-5</v>
      </c>
      <c r="C163" s="1">
        <v>6.53</v>
      </c>
      <c r="D163" s="1">
        <f>Table10[[#This Row],[Vr]]^2/222*1000</f>
        <v>192.07612612612613</v>
      </c>
    </row>
    <row r="164" spans="1:4" x14ac:dyDescent="0.3">
      <c r="A164" s="1">
        <v>60</v>
      </c>
      <c r="B164" s="1">
        <v>-5</v>
      </c>
      <c r="C164" s="1">
        <v>4.93</v>
      </c>
      <c r="D164" s="1">
        <f>Table10[[#This Row],[Vr]]^2/222*1000</f>
        <v>109.48153153153152</v>
      </c>
    </row>
    <row r="165" spans="1:4" x14ac:dyDescent="0.3">
      <c r="A165" s="1">
        <v>70</v>
      </c>
      <c r="B165" s="1">
        <v>-5</v>
      </c>
      <c r="C165" s="1">
        <v>2.41</v>
      </c>
      <c r="D165" s="1">
        <f>Table10[[#This Row],[Vr]]^2/222*1000</f>
        <v>26.162612612612616</v>
      </c>
    </row>
    <row r="166" spans="1:4" x14ac:dyDescent="0.3">
      <c r="A166" s="1">
        <v>80</v>
      </c>
      <c r="B166" s="1">
        <v>-5</v>
      </c>
      <c r="C166" s="1">
        <v>-0.95</v>
      </c>
      <c r="D166" s="1">
        <f>Table10[[#This Row],[Vr]]^2/222*1000</f>
        <v>4.0653153153153152</v>
      </c>
    </row>
    <row r="167" spans="1:4" x14ac:dyDescent="0.3">
      <c r="A167" s="1">
        <v>90</v>
      </c>
      <c r="B167" s="1">
        <v>-5</v>
      </c>
      <c r="C167" s="1">
        <v>-3.1</v>
      </c>
      <c r="D167" s="1">
        <f>Table10[[#This Row],[Vr]]^2/222*1000</f>
        <v>43.2882882882883</v>
      </c>
    </row>
    <row r="168" spans="1:4" x14ac:dyDescent="0.3">
      <c r="A168" s="1">
        <v>0</v>
      </c>
      <c r="B168" s="1">
        <v>0</v>
      </c>
      <c r="C168" s="1">
        <v>8.5399999999999991</v>
      </c>
      <c r="D168" s="1">
        <f>Table10[[#This Row],[Vr]]^2/222*1000</f>
        <v>328.5207207207207</v>
      </c>
    </row>
    <row r="169" spans="1:4" x14ac:dyDescent="0.3">
      <c r="A169" s="1">
        <v>10</v>
      </c>
      <c r="B169" s="1">
        <v>0</v>
      </c>
      <c r="C169" s="1">
        <v>8.5500000000000007</v>
      </c>
      <c r="D169" s="1">
        <f>Table10[[#This Row],[Vr]]^2/222*1000</f>
        <v>329.29054054054058</v>
      </c>
    </row>
    <row r="170" spans="1:4" x14ac:dyDescent="0.3">
      <c r="A170" s="1">
        <v>20</v>
      </c>
      <c r="B170" s="1">
        <v>0</v>
      </c>
      <c r="C170" s="1">
        <v>8.5</v>
      </c>
      <c r="D170" s="1">
        <f>Table10[[#This Row],[Vr]]^2/222*1000</f>
        <v>325.45045045045043</v>
      </c>
    </row>
    <row r="171" spans="1:4" x14ac:dyDescent="0.3">
      <c r="A171" s="1">
        <v>30</v>
      </c>
      <c r="B171" s="1">
        <v>0</v>
      </c>
      <c r="C171" s="1">
        <v>8.36</v>
      </c>
      <c r="D171" s="1">
        <f>Table10[[#This Row],[Vr]]^2/222*1000</f>
        <v>314.81801801801794</v>
      </c>
    </row>
    <row r="172" spans="1:4" x14ac:dyDescent="0.3">
      <c r="A172" s="1">
        <v>40</v>
      </c>
      <c r="B172" s="1">
        <v>0</v>
      </c>
      <c r="C172" s="1">
        <v>8.1199999999999992</v>
      </c>
      <c r="D172" s="1">
        <f>Table10[[#This Row],[Vr]]^2/222*1000</f>
        <v>297.00180180180172</v>
      </c>
    </row>
    <row r="173" spans="1:4" x14ac:dyDescent="0.3">
      <c r="A173" s="1">
        <v>50</v>
      </c>
      <c r="B173" s="1">
        <v>0</v>
      </c>
      <c r="C173" s="1">
        <v>7.66</v>
      </c>
      <c r="D173" s="1">
        <f>Table10[[#This Row],[Vr]]^2/222*1000</f>
        <v>264.30450450450456</v>
      </c>
    </row>
    <row r="174" spans="1:4" x14ac:dyDescent="0.3">
      <c r="A174" s="1">
        <v>60</v>
      </c>
      <c r="B174" s="1">
        <v>0</v>
      </c>
      <c r="C174" s="1">
        <v>6.71</v>
      </c>
      <c r="D174" s="1">
        <f>Table10[[#This Row],[Vr]]^2/222*1000</f>
        <v>202.81126126126125</v>
      </c>
    </row>
    <row r="175" spans="1:4" x14ac:dyDescent="0.3">
      <c r="A175" s="1">
        <v>70</v>
      </c>
      <c r="B175" s="1">
        <v>0</v>
      </c>
      <c r="C175" s="1">
        <v>4.88</v>
      </c>
      <c r="D175" s="1">
        <f>Table10[[#This Row],[Vr]]^2/222*1000</f>
        <v>107.27207207207206</v>
      </c>
    </row>
    <row r="176" spans="1:4" x14ac:dyDescent="0.3">
      <c r="A176" s="1">
        <v>80</v>
      </c>
      <c r="B176" s="1">
        <v>0</v>
      </c>
      <c r="C176" s="1">
        <v>1.85</v>
      </c>
      <c r="D176" s="1">
        <f>Table10[[#This Row],[Vr]]^2/222*1000</f>
        <v>15.41666666666667</v>
      </c>
    </row>
    <row r="177" spans="1:4" x14ac:dyDescent="0.3">
      <c r="A177" s="1">
        <v>90</v>
      </c>
      <c r="B177" s="1">
        <v>0</v>
      </c>
      <c r="C177" s="1">
        <v>-0.6</v>
      </c>
      <c r="D177" s="1">
        <f>Table10[[#This Row],[Vr]]^2/222*1000</f>
        <v>1.6216216216216215</v>
      </c>
    </row>
    <row r="178" spans="1:4" x14ac:dyDescent="0.3">
      <c r="A178" s="1">
        <v>0</v>
      </c>
      <c r="B178" s="1">
        <v>5</v>
      </c>
      <c r="C178" s="1">
        <v>8.5</v>
      </c>
      <c r="D178" s="1">
        <f>Table10[[#This Row],[Vr]]^2/222*1000</f>
        <v>325.45045045045043</v>
      </c>
    </row>
    <row r="179" spans="1:4" x14ac:dyDescent="0.3">
      <c r="A179" s="1">
        <v>10</v>
      </c>
      <c r="B179" s="1">
        <v>5</v>
      </c>
      <c r="C179" s="1">
        <v>8.51</v>
      </c>
      <c r="D179" s="1">
        <f>Table10[[#This Row],[Vr]]^2/222*1000</f>
        <v>326.21666666666658</v>
      </c>
    </row>
    <row r="180" spans="1:4" x14ac:dyDescent="0.3">
      <c r="A180" s="1">
        <v>20</v>
      </c>
      <c r="B180" s="1">
        <v>5</v>
      </c>
      <c r="C180" s="1">
        <v>8.51</v>
      </c>
      <c r="D180" s="1">
        <f>Table10[[#This Row],[Vr]]^2/222*1000</f>
        <v>326.21666666666658</v>
      </c>
    </row>
    <row r="181" spans="1:4" x14ac:dyDescent="0.3">
      <c r="A181" s="1">
        <v>30</v>
      </c>
      <c r="B181" s="1">
        <v>5</v>
      </c>
      <c r="C181" s="1">
        <v>8.4499999999999993</v>
      </c>
      <c r="D181" s="1">
        <f>Table10[[#This Row],[Vr]]^2/222*1000</f>
        <v>321.63288288288283</v>
      </c>
    </row>
    <row r="182" spans="1:4" x14ac:dyDescent="0.3">
      <c r="A182" s="1">
        <v>40</v>
      </c>
      <c r="B182" s="1">
        <v>5</v>
      </c>
      <c r="C182" s="1">
        <v>8.32</v>
      </c>
      <c r="D182" s="1">
        <f>Table10[[#This Row],[Vr]]^2/222*1000</f>
        <v>311.81261261261267</v>
      </c>
    </row>
    <row r="183" spans="1:4" x14ac:dyDescent="0.3">
      <c r="A183" s="1">
        <v>50</v>
      </c>
      <c r="B183" s="1">
        <v>5</v>
      </c>
      <c r="C183" s="1">
        <v>8.0399999999999991</v>
      </c>
      <c r="D183" s="1">
        <f>Table10[[#This Row],[Vr]]^2/222*1000</f>
        <v>291.17837837837828</v>
      </c>
    </row>
    <row r="184" spans="1:4" x14ac:dyDescent="0.3">
      <c r="A184" s="1">
        <v>60</v>
      </c>
      <c r="B184" s="1">
        <v>5</v>
      </c>
      <c r="C184" s="1">
        <v>7.61</v>
      </c>
      <c r="D184" s="1">
        <f>Table10[[#This Row],[Vr]]^2/222*1000</f>
        <v>260.86531531531534</v>
      </c>
    </row>
    <row r="185" spans="1:4" x14ac:dyDescent="0.3">
      <c r="A185" s="1">
        <v>70</v>
      </c>
      <c r="B185" s="1">
        <v>5</v>
      </c>
      <c r="C185" s="1">
        <v>6.3</v>
      </c>
      <c r="D185" s="1">
        <f>Table10[[#This Row],[Vr]]^2/222*1000</f>
        <v>178.78378378378378</v>
      </c>
    </row>
    <row r="186" spans="1:4" x14ac:dyDescent="0.3">
      <c r="A186" s="1">
        <v>80</v>
      </c>
      <c r="B186" s="1">
        <v>5</v>
      </c>
      <c r="C186" s="1">
        <v>4.4000000000000004</v>
      </c>
      <c r="D186" s="1">
        <f>Table10[[#This Row],[Vr]]^2/222*1000</f>
        <v>87.207207207207219</v>
      </c>
    </row>
    <row r="187" spans="1:4" x14ac:dyDescent="0.3">
      <c r="A187" s="1">
        <v>90</v>
      </c>
      <c r="B187" s="1">
        <v>5</v>
      </c>
      <c r="C187" s="1">
        <v>1.72</v>
      </c>
      <c r="D187" s="1">
        <f>Table10[[#This Row],[Vr]]^2/222*1000</f>
        <v>13.326126126126123</v>
      </c>
    </row>
    <row r="188" spans="1:4" x14ac:dyDescent="0.3">
      <c r="A188" s="1">
        <v>0</v>
      </c>
      <c r="B188" s="1">
        <v>10</v>
      </c>
      <c r="C188" s="1">
        <v>8.27</v>
      </c>
      <c r="D188" s="1">
        <f>Table10[[#This Row],[Vr]]^2/222*1000</f>
        <v>308.0761261261261</v>
      </c>
    </row>
    <row r="189" spans="1:4" x14ac:dyDescent="0.3">
      <c r="A189" s="1">
        <v>10</v>
      </c>
      <c r="B189" s="1">
        <v>10</v>
      </c>
      <c r="C189" s="1">
        <v>8.34</v>
      </c>
      <c r="D189" s="1">
        <f>Table10[[#This Row],[Vr]]^2/222*1000</f>
        <v>313.3135135135135</v>
      </c>
    </row>
    <row r="190" spans="1:4" x14ac:dyDescent="0.3">
      <c r="A190" s="1">
        <v>20</v>
      </c>
      <c r="B190" s="1">
        <v>10</v>
      </c>
      <c r="C190" s="1">
        <v>8.4</v>
      </c>
      <c r="D190" s="1">
        <f>Table10[[#This Row],[Vr]]^2/222*1000</f>
        <v>317.83783783783787</v>
      </c>
    </row>
    <row r="191" spans="1:4" x14ac:dyDescent="0.3">
      <c r="A191" s="1">
        <v>30</v>
      </c>
      <c r="B191" s="1">
        <v>10</v>
      </c>
      <c r="C191" s="1">
        <v>8.4</v>
      </c>
      <c r="D191" s="1">
        <f>Table10[[#This Row],[Vr]]^2/222*1000</f>
        <v>317.83783783783787</v>
      </c>
    </row>
    <row r="192" spans="1:4" x14ac:dyDescent="0.3">
      <c r="A192" s="1">
        <v>40</v>
      </c>
      <c r="B192" s="1">
        <v>10</v>
      </c>
      <c r="C192" s="1">
        <v>8.34</v>
      </c>
      <c r="D192" s="1">
        <f>Table10[[#This Row],[Vr]]^2/222*1000</f>
        <v>313.3135135135135</v>
      </c>
    </row>
    <row r="193" spans="1:4" x14ac:dyDescent="0.3">
      <c r="A193" s="1">
        <v>50</v>
      </c>
      <c r="B193" s="1">
        <v>10</v>
      </c>
      <c r="C193" s="1">
        <v>8.1999999999999993</v>
      </c>
      <c r="D193" s="1">
        <f>Table10[[#This Row],[Vr]]^2/222*1000</f>
        <v>302.88288288288283</v>
      </c>
    </row>
    <row r="194" spans="1:4" x14ac:dyDescent="0.3">
      <c r="A194" s="1">
        <v>60</v>
      </c>
      <c r="B194" s="1">
        <v>10</v>
      </c>
      <c r="C194" s="1">
        <v>7.92</v>
      </c>
      <c r="D194" s="1">
        <f>Table10[[#This Row],[Vr]]^2/222*1000</f>
        <v>282.55135135135134</v>
      </c>
    </row>
    <row r="195" spans="1:4" x14ac:dyDescent="0.3">
      <c r="A195" s="1">
        <v>70</v>
      </c>
      <c r="B195" s="1">
        <v>10</v>
      </c>
      <c r="C195" s="1">
        <v>7.27</v>
      </c>
      <c r="D195" s="1">
        <f>Table10[[#This Row],[Vr]]^2/222*1000</f>
        <v>238.07612612612607</v>
      </c>
    </row>
    <row r="196" spans="1:4" x14ac:dyDescent="0.3">
      <c r="A196" s="1">
        <v>80</v>
      </c>
      <c r="B196" s="1">
        <v>10</v>
      </c>
      <c r="C196" s="1">
        <v>6.1</v>
      </c>
      <c r="D196" s="1">
        <f>Table10[[#This Row],[Vr]]^2/222*1000</f>
        <v>167.61261261261259</v>
      </c>
    </row>
    <row r="197" spans="1:4" x14ac:dyDescent="0.3">
      <c r="A197" s="1">
        <v>90</v>
      </c>
      <c r="B197" s="1">
        <v>10</v>
      </c>
      <c r="C197" s="1">
        <v>3.7</v>
      </c>
      <c r="D197" s="1">
        <f>Table10[[#This Row],[Vr]]^2/222*1000</f>
        <v>61.666666666666679</v>
      </c>
    </row>
    <row r="198" spans="1:4" x14ac:dyDescent="0.3">
      <c r="A198" s="1">
        <v>0</v>
      </c>
      <c r="B198" s="1">
        <v>15</v>
      </c>
      <c r="C198" s="1">
        <v>8</v>
      </c>
      <c r="D198" s="1">
        <f>Table10[[#This Row],[Vr]]^2/222*1000</f>
        <v>288.2882882882883</v>
      </c>
    </row>
    <row r="199" spans="1:4" x14ac:dyDescent="0.3">
      <c r="A199" s="1">
        <v>10</v>
      </c>
      <c r="B199" s="1">
        <v>15</v>
      </c>
      <c r="C199" s="1">
        <v>8.1</v>
      </c>
      <c r="D199" s="1">
        <f>Table10[[#This Row],[Vr]]^2/222*1000</f>
        <v>295.54054054054052</v>
      </c>
    </row>
    <row r="200" spans="1:4" x14ac:dyDescent="0.3">
      <c r="A200" s="1">
        <v>20</v>
      </c>
      <c r="B200" s="1">
        <v>15</v>
      </c>
      <c r="C200" s="1">
        <v>8.1999999999999993</v>
      </c>
      <c r="D200" s="1">
        <f>Table10[[#This Row],[Vr]]^2/222*1000</f>
        <v>302.88288288288283</v>
      </c>
    </row>
    <row r="201" spans="1:4" x14ac:dyDescent="0.3">
      <c r="A201" s="1">
        <v>30</v>
      </c>
      <c r="B201" s="1">
        <v>15</v>
      </c>
      <c r="C201" s="1">
        <v>8.25</v>
      </c>
      <c r="D201" s="1">
        <f>Table10[[#This Row],[Vr]]^2/222*1000</f>
        <v>306.58783783783781</v>
      </c>
    </row>
    <row r="202" spans="1:4" x14ac:dyDescent="0.3">
      <c r="A202" s="1">
        <v>40</v>
      </c>
      <c r="B202" s="1">
        <v>15</v>
      </c>
      <c r="C202" s="1">
        <v>8.1999999999999993</v>
      </c>
      <c r="D202" s="1">
        <f>Table10[[#This Row],[Vr]]^2/222*1000</f>
        <v>302.88288288288283</v>
      </c>
    </row>
    <row r="203" spans="1:4" x14ac:dyDescent="0.3">
      <c r="A203" s="1">
        <v>50</v>
      </c>
      <c r="B203" s="1">
        <v>15</v>
      </c>
      <c r="C203" s="1">
        <v>8.15</v>
      </c>
      <c r="D203" s="1">
        <f>Table10[[#This Row],[Vr]]^2/222*1000</f>
        <v>299.20045045045049</v>
      </c>
    </row>
    <row r="204" spans="1:4" x14ac:dyDescent="0.3">
      <c r="A204" s="1">
        <v>60</v>
      </c>
      <c r="B204" s="1">
        <v>15</v>
      </c>
      <c r="C204" s="1">
        <v>8</v>
      </c>
      <c r="D204" s="1">
        <f>Table10[[#This Row],[Vr]]^2/222*1000</f>
        <v>288.2882882882883</v>
      </c>
    </row>
    <row r="205" spans="1:4" x14ac:dyDescent="0.3">
      <c r="A205" s="1">
        <v>70</v>
      </c>
      <c r="B205" s="1">
        <v>15</v>
      </c>
      <c r="C205" s="1">
        <v>7.5</v>
      </c>
      <c r="D205" s="1">
        <f>Table10[[#This Row],[Vr]]^2/222*1000</f>
        <v>253.37837837837839</v>
      </c>
    </row>
    <row r="206" spans="1:4" x14ac:dyDescent="0.3">
      <c r="A206" s="1">
        <v>80</v>
      </c>
      <c r="B206" s="1">
        <v>15</v>
      </c>
      <c r="C206" s="1">
        <v>6.8</v>
      </c>
      <c r="D206" s="1">
        <f>Table10[[#This Row],[Vr]]^2/222*1000</f>
        <v>208.28828828828827</v>
      </c>
    </row>
    <row r="207" spans="1:4" x14ac:dyDescent="0.3">
      <c r="A207" s="1">
        <v>90</v>
      </c>
      <c r="B207" s="1">
        <v>15</v>
      </c>
      <c r="C207" s="1">
        <v>5.62</v>
      </c>
      <c r="D207" s="1">
        <f>Table10[[#This Row],[Vr]]^2/222*1000</f>
        <v>142.27207207207206</v>
      </c>
    </row>
    <row r="208" spans="1:4" x14ac:dyDescent="0.3">
      <c r="A208" s="1">
        <v>0</v>
      </c>
      <c r="B208" s="1">
        <v>20</v>
      </c>
      <c r="C208" s="1">
        <v>7.2</v>
      </c>
      <c r="D208" s="1">
        <f>Table10[[#This Row],[Vr]]^2/222*1000</f>
        <v>233.51351351351352</v>
      </c>
    </row>
    <row r="209" spans="1:4" x14ac:dyDescent="0.3">
      <c r="A209" s="1">
        <v>10</v>
      </c>
      <c r="B209" s="1">
        <v>20</v>
      </c>
      <c r="C209" s="1">
        <v>7.4</v>
      </c>
      <c r="D209" s="1">
        <f>Table10[[#This Row],[Vr]]^2/222*1000</f>
        <v>246.66666666666671</v>
      </c>
    </row>
    <row r="210" spans="1:4" x14ac:dyDescent="0.3">
      <c r="A210" s="1">
        <v>20</v>
      </c>
      <c r="B210" s="1">
        <v>20</v>
      </c>
      <c r="C210" s="1">
        <v>7.65</v>
      </c>
      <c r="D210" s="1">
        <f>Table10[[#This Row],[Vr]]^2/222*1000</f>
        <v>263.6148648648649</v>
      </c>
    </row>
    <row r="211" spans="1:4" x14ac:dyDescent="0.3">
      <c r="A211" s="1">
        <v>30</v>
      </c>
      <c r="B211" s="1">
        <v>20</v>
      </c>
      <c r="C211" s="1">
        <v>7.78</v>
      </c>
      <c r="D211" s="1">
        <f>Table10[[#This Row],[Vr]]^2/222*1000</f>
        <v>272.65045045045048</v>
      </c>
    </row>
    <row r="212" spans="1:4" x14ac:dyDescent="0.3">
      <c r="A212" s="1">
        <v>40</v>
      </c>
      <c r="B212" s="1">
        <v>20</v>
      </c>
      <c r="C212" s="1">
        <v>7.8</v>
      </c>
      <c r="D212" s="1">
        <f>Table10[[#This Row],[Vr]]^2/222*1000</f>
        <v>274.05405405405401</v>
      </c>
    </row>
    <row r="213" spans="1:4" x14ac:dyDescent="0.3">
      <c r="A213" s="1">
        <v>50</v>
      </c>
      <c r="B213" s="1">
        <v>20</v>
      </c>
      <c r="C213" s="1">
        <v>7.85</v>
      </c>
      <c r="D213" s="1">
        <f>Table10[[#This Row],[Vr]]^2/222*1000</f>
        <v>277.57882882882876</v>
      </c>
    </row>
    <row r="214" spans="1:4" x14ac:dyDescent="0.3">
      <c r="A214" s="1">
        <v>60</v>
      </c>
      <c r="B214" s="1">
        <v>20</v>
      </c>
      <c r="C214" s="1">
        <v>7.78</v>
      </c>
      <c r="D214" s="1">
        <f>Table10[[#This Row],[Vr]]^2/222*1000</f>
        <v>272.65045045045048</v>
      </c>
    </row>
    <row r="215" spans="1:4" x14ac:dyDescent="0.3">
      <c r="A215" s="1">
        <v>70</v>
      </c>
      <c r="B215" s="1">
        <v>20</v>
      </c>
      <c r="C215" s="1">
        <v>7.52</v>
      </c>
      <c r="D215" s="1">
        <f>Table10[[#This Row],[Vr]]^2/222*1000</f>
        <v>254.73153153153149</v>
      </c>
    </row>
    <row r="216" spans="1:4" x14ac:dyDescent="0.3">
      <c r="A216" s="1">
        <v>80</v>
      </c>
      <c r="B216" s="1">
        <v>20</v>
      </c>
      <c r="C216" s="1">
        <v>7.14</v>
      </c>
      <c r="D216" s="1">
        <f>Table10[[#This Row],[Vr]]^2/222*1000</f>
        <v>229.63783783783785</v>
      </c>
    </row>
    <row r="217" spans="1:4" x14ac:dyDescent="0.3">
      <c r="A217" s="1">
        <v>90</v>
      </c>
      <c r="B217" s="1">
        <v>20</v>
      </c>
      <c r="C217" s="1">
        <v>6.35</v>
      </c>
      <c r="D217" s="1">
        <f>Table10[[#This Row],[Vr]]^2/222*1000</f>
        <v>181.63288288288288</v>
      </c>
    </row>
    <row r="218" spans="1:4" x14ac:dyDescent="0.3">
      <c r="A218" s="1">
        <v>0</v>
      </c>
      <c r="B218" s="1">
        <v>25</v>
      </c>
      <c r="C218" s="1">
        <v>5.7</v>
      </c>
      <c r="D218" s="1">
        <f>Table10[[#This Row],[Vr]]^2/222*1000</f>
        <v>146.35135135135135</v>
      </c>
    </row>
    <row r="219" spans="1:4" x14ac:dyDescent="0.3">
      <c r="A219" s="1">
        <v>10</v>
      </c>
      <c r="B219" s="1">
        <v>25</v>
      </c>
      <c r="C219" s="1">
        <v>6.1</v>
      </c>
      <c r="D219" s="1">
        <f>Table10[[#This Row],[Vr]]^2/222*1000</f>
        <v>167.61261261261259</v>
      </c>
    </row>
    <row r="220" spans="1:4" x14ac:dyDescent="0.3">
      <c r="A220" s="1">
        <v>20</v>
      </c>
      <c r="B220" s="1">
        <v>25</v>
      </c>
      <c r="C220" s="1">
        <v>6.46</v>
      </c>
      <c r="D220" s="1">
        <f>Table10[[#This Row],[Vr]]^2/222*1000</f>
        <v>187.98018018018018</v>
      </c>
    </row>
    <row r="221" spans="1:4" x14ac:dyDescent="0.3">
      <c r="A221" s="1">
        <v>30</v>
      </c>
      <c r="B221" s="1">
        <v>25</v>
      </c>
      <c r="C221" s="1">
        <v>6.72</v>
      </c>
      <c r="D221" s="1">
        <f>Table10[[#This Row],[Vr]]^2/222*1000</f>
        <v>203.41621621621618</v>
      </c>
    </row>
    <row r="222" spans="1:4" x14ac:dyDescent="0.3">
      <c r="A222" s="1">
        <v>40</v>
      </c>
      <c r="B222" s="1">
        <v>25</v>
      </c>
      <c r="C222" s="1">
        <v>6.93</v>
      </c>
      <c r="D222" s="1">
        <f>Table10[[#This Row],[Vr]]^2/222*1000</f>
        <v>216.32837837837835</v>
      </c>
    </row>
    <row r="223" spans="1:4" x14ac:dyDescent="0.3">
      <c r="A223" s="1">
        <v>50</v>
      </c>
      <c r="B223" s="1">
        <v>25</v>
      </c>
      <c r="C223" s="1">
        <v>7.06</v>
      </c>
      <c r="D223" s="1">
        <f>Table10[[#This Row],[Vr]]^2/222*1000</f>
        <v>224.52072072072067</v>
      </c>
    </row>
    <row r="224" spans="1:4" x14ac:dyDescent="0.3">
      <c r="A224" s="1">
        <v>60</v>
      </c>
      <c r="B224" s="1">
        <v>25</v>
      </c>
      <c r="C224" s="1">
        <v>7.9</v>
      </c>
      <c r="D224" s="1">
        <f>Table10[[#This Row],[Vr]]^2/222*1000</f>
        <v>281.12612612612617</v>
      </c>
    </row>
    <row r="225" spans="1:4" x14ac:dyDescent="0.3">
      <c r="A225" s="1">
        <v>70</v>
      </c>
      <c r="B225" s="1">
        <v>25</v>
      </c>
      <c r="C225" s="1">
        <v>6.94</v>
      </c>
      <c r="D225" s="1">
        <f>Table10[[#This Row],[Vr]]^2/222*1000</f>
        <v>216.95315315315315</v>
      </c>
    </row>
    <row r="226" spans="1:4" x14ac:dyDescent="0.3">
      <c r="A226" s="1">
        <v>80</v>
      </c>
      <c r="B226" s="1">
        <v>25</v>
      </c>
      <c r="C226" s="1">
        <v>6.63</v>
      </c>
      <c r="D226" s="1">
        <f>Table10[[#This Row],[Vr]]^2/222*1000</f>
        <v>198.00405405405405</v>
      </c>
    </row>
    <row r="227" spans="1:4" x14ac:dyDescent="0.3">
      <c r="A227" s="1">
        <v>90</v>
      </c>
      <c r="B227" s="1">
        <v>25</v>
      </c>
      <c r="C227" s="1">
        <v>6</v>
      </c>
      <c r="D227" s="1">
        <f>Table10[[#This Row],[Vr]]^2/222*1000</f>
        <v>162.16216216216216</v>
      </c>
    </row>
  </sheetData>
  <mergeCells count="9">
    <mergeCell ref="A116:D116"/>
    <mergeCell ref="L27:O27"/>
    <mergeCell ref="F27:I27"/>
    <mergeCell ref="A43:D43"/>
    <mergeCell ref="F43:I43"/>
    <mergeCell ref="A1:H1"/>
    <mergeCell ref="A6:J6"/>
    <mergeCell ref="L7:O7"/>
    <mergeCell ref="L17:O17"/>
  </mergeCells>
  <pageMargins left="0.7" right="0.7" top="0.75" bottom="0.75" header="0.3" footer="0.3"/>
  <drawing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2021-06-28T10:29:17Z</dcterms:modified>
</cp:coreProperties>
</file>