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1.bin" ContentType="application/vnd.ms-office.activeX"/>
  <Override PartName="/xl/activeX/activeX3.xml" ContentType="application/vnd.ms-office.activeX+xml"/>
  <Override PartName="/xl/activeX/activeX4.xml" ContentType="application/vnd.ms-office.activeX+xml"/>
  <Override PartName="/xl/drawings/drawing2.xml" ContentType="application/vnd.openxmlformats-officedocument.drawing+xml"/>
  <Override PartName="/xl/activeX/activeX5.xml" ContentType="application/vnd.ms-office.activeX+xml"/>
  <Override PartName="/xl/drawings/drawing3.xml" ContentType="application/vnd.openxmlformats-officedocument.drawing+xml"/>
  <Override PartName="/xl/activeX/activeX6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 tabRatio="399"/>
  </bookViews>
  <sheets>
    <sheet name="Entry" sheetId="25" r:id="rId1"/>
    <sheet name="Annual" sheetId="31" r:id="rId2"/>
    <sheet name="Line_Item" sheetId="28" r:id="rId3"/>
    <sheet name="Spread_Key" sheetId="27" r:id="rId4"/>
    <sheet name="{PL}PickLst" sheetId="30" state="hidden" r:id="rId5"/>
  </sheets>
  <definedNames>
    <definedName name="_xlnm.Print_Area" localSheetId="1">Annual!$G$39:$T$82</definedName>
    <definedName name="_xlnm.Print_Area" localSheetId="0">Entry!$G$41:$AD$86</definedName>
    <definedName name="_xlnm.Print_Area" localSheetId="2">Line_Item!$F$41:$T$68</definedName>
    <definedName name="_xlnm.Print_Area" localSheetId="3">Spread_Key!$B$5:$F$46</definedName>
    <definedName name="_xlnm.Print_Titles" localSheetId="1">Annual!$32:$38</definedName>
    <definedName name="_xlnm.Print_Titles" localSheetId="0">Entry!$34:$40</definedName>
    <definedName name="_xlnm.Print_Titles" localSheetId="2">Line_Item!$32:$39</definedName>
    <definedName name="_xlnm.Print_Titles" localSheetId="3">Spread_Key!$1:$4</definedName>
    <definedName name="TM1PICKLIST">'{PL}PickLst'!$A$1:$A$7</definedName>
    <definedName name="TM1REBUILDOPTION">1</definedName>
    <definedName name="TM1RPTDATARNGLINE1" localSheetId="2">Line_Item!$42:$67</definedName>
    <definedName name="TM1RPTDATARNGPLAN1" localSheetId="1">Annual!$39:$39</definedName>
    <definedName name="TM1RPTDATARNGPLAN1" localSheetId="0">Entry!$41:$41</definedName>
    <definedName name="TM1RPTDATARNGPLAN2" localSheetId="1">Annual!$39:$39</definedName>
    <definedName name="TM1RPTDATARNGPLAN2" localSheetId="0">Entry!$41:$85</definedName>
    <definedName name="TM1RPTDATARNGYEAR3" localSheetId="1">Annual!$39:$81</definedName>
    <definedName name="TM1RPTFMTIDCOL" localSheetId="1">Annual!$A$21:$A$27</definedName>
    <definedName name="TM1RPTFMTIDCOL" localSheetId="0">Entry!$A$23:$A$29</definedName>
    <definedName name="TM1RPTFMTIDCOL" localSheetId="2">Line_Item!$A$21:$A$28</definedName>
    <definedName name="TM1RPTFMTRNG" localSheetId="1">Annual!$H$21:$T$27</definedName>
    <definedName name="TM1RPTFMTRNG" localSheetId="0">Entry!$H$23:$AD$29</definedName>
    <definedName name="TM1RPTFMTRNG" localSheetId="2">Line_Item!$F$21:$T$28</definedName>
  </definedNames>
  <calcPr calcId="145621" calcMode="manual" concurrentCalc="0"/>
</workbook>
</file>

<file path=xl/calcChain.xml><?xml version="1.0" encoding="utf-8"?>
<calcChain xmlns="http://schemas.openxmlformats.org/spreadsheetml/2006/main">
  <c r="G16" i="25" l="1"/>
  <c r="B3" i="25"/>
  <c r="B10" i="25"/>
  <c r="G85" i="25"/>
  <c r="E16" i="25"/>
  <c r="H34" i="25"/>
  <c r="H35" i="25"/>
  <c r="B36" i="25"/>
  <c r="H36" i="25"/>
  <c r="E12" i="25"/>
  <c r="E13" i="25"/>
  <c r="E85" i="25"/>
  <c r="D16" i="25"/>
  <c r="D85" i="25"/>
  <c r="C85" i="25"/>
  <c r="A85" i="25"/>
  <c r="G84" i="25"/>
  <c r="E84" i="25"/>
  <c r="D84" i="25"/>
  <c r="C84" i="25"/>
  <c r="K30" i="25"/>
  <c r="A84" i="25"/>
  <c r="D83" i="25"/>
  <c r="E83" i="25"/>
  <c r="G83" i="25"/>
  <c r="C83" i="25"/>
  <c r="A83" i="25"/>
  <c r="G82" i="25"/>
  <c r="E82" i="25"/>
  <c r="D82" i="25"/>
  <c r="C82" i="25"/>
  <c r="A82" i="25"/>
  <c r="D81" i="25"/>
  <c r="E81" i="25"/>
  <c r="G81" i="25"/>
  <c r="C81" i="25"/>
  <c r="A81" i="25"/>
  <c r="D80" i="25"/>
  <c r="E80" i="25"/>
  <c r="G80" i="25"/>
  <c r="C80" i="25"/>
  <c r="A80" i="25"/>
  <c r="G79" i="25"/>
  <c r="E79" i="25"/>
  <c r="D79" i="25"/>
  <c r="C79" i="25"/>
  <c r="A79" i="25"/>
  <c r="D78" i="25"/>
  <c r="E78" i="25"/>
  <c r="G78" i="25"/>
  <c r="C78" i="25"/>
  <c r="A78" i="25"/>
  <c r="D77" i="25"/>
  <c r="E77" i="25"/>
  <c r="G77" i="25"/>
  <c r="C77" i="25"/>
  <c r="A77" i="25"/>
  <c r="D76" i="25"/>
  <c r="E76" i="25"/>
  <c r="G76" i="25"/>
  <c r="C76" i="25"/>
  <c r="A76" i="25"/>
  <c r="D75" i="25"/>
  <c r="E75" i="25"/>
  <c r="G75" i="25"/>
  <c r="C75" i="25"/>
  <c r="A75" i="25"/>
  <c r="G74" i="25"/>
  <c r="E74" i="25"/>
  <c r="D74" i="25"/>
  <c r="C74" i="25"/>
  <c r="A74" i="25"/>
  <c r="D73" i="25"/>
  <c r="E73" i="25"/>
  <c r="G73" i="25"/>
  <c r="C73" i="25"/>
  <c r="A73" i="25"/>
  <c r="D72" i="25"/>
  <c r="E72" i="25"/>
  <c r="G72" i="25"/>
  <c r="C72" i="25"/>
  <c r="A72" i="25"/>
  <c r="G71" i="25"/>
  <c r="E71" i="25"/>
  <c r="D71" i="25"/>
  <c r="C71" i="25"/>
  <c r="A71" i="25"/>
  <c r="D70" i="25"/>
  <c r="E70" i="25"/>
  <c r="G70" i="25"/>
  <c r="C70" i="25"/>
  <c r="A70" i="25"/>
  <c r="G69" i="25"/>
  <c r="E69" i="25"/>
  <c r="D69" i="25"/>
  <c r="C69" i="25"/>
  <c r="A69" i="25"/>
  <c r="D68" i="25"/>
  <c r="G68" i="25"/>
  <c r="E68" i="25"/>
  <c r="C68" i="25"/>
  <c r="A68" i="25"/>
  <c r="D67" i="25"/>
  <c r="G67" i="25"/>
  <c r="E67" i="25"/>
  <c r="C67" i="25"/>
  <c r="A67" i="25"/>
  <c r="D66" i="25"/>
  <c r="E66" i="25"/>
  <c r="G66" i="25"/>
  <c r="C66" i="25"/>
  <c r="A66" i="25"/>
  <c r="G65" i="25"/>
  <c r="E65" i="25"/>
  <c r="D65" i="25"/>
  <c r="C65" i="25"/>
  <c r="A65" i="25"/>
  <c r="D64" i="25"/>
  <c r="G64" i="25"/>
  <c r="E64" i="25"/>
  <c r="C64" i="25"/>
  <c r="A64" i="25"/>
  <c r="G63" i="25"/>
  <c r="E63" i="25"/>
  <c r="D63" i="25"/>
  <c r="C63" i="25"/>
  <c r="A63" i="25"/>
  <c r="D62" i="25"/>
  <c r="E62" i="25"/>
  <c r="G62" i="25"/>
  <c r="C62" i="25"/>
  <c r="A62" i="25"/>
  <c r="D61" i="25"/>
  <c r="E61" i="25"/>
  <c r="G61" i="25"/>
  <c r="C61" i="25"/>
  <c r="A61" i="25"/>
  <c r="D60" i="25"/>
  <c r="E60" i="25"/>
  <c r="G60" i="25"/>
  <c r="C60" i="25"/>
  <c r="A60" i="25"/>
  <c r="D59" i="25"/>
  <c r="E59" i="25"/>
  <c r="G59" i="25"/>
  <c r="C59" i="25"/>
  <c r="A59" i="25"/>
  <c r="G58" i="25"/>
  <c r="E58" i="25"/>
  <c r="D58" i="25"/>
  <c r="C58" i="25"/>
  <c r="A58" i="25"/>
  <c r="D57" i="25"/>
  <c r="E57" i="25"/>
  <c r="G57" i="25"/>
  <c r="C57" i="25"/>
  <c r="A57" i="25"/>
  <c r="D56" i="25"/>
  <c r="E56" i="25"/>
  <c r="G56" i="25"/>
  <c r="C56" i="25"/>
  <c r="A56" i="25"/>
  <c r="D55" i="25"/>
  <c r="G55" i="25"/>
  <c r="E55" i="25"/>
  <c r="C55" i="25"/>
  <c r="A55" i="25"/>
  <c r="G54" i="25"/>
  <c r="E54" i="25"/>
  <c r="D54" i="25"/>
  <c r="C54" i="25"/>
  <c r="A54" i="25"/>
  <c r="D53" i="25"/>
  <c r="E53" i="25"/>
  <c r="G53" i="25"/>
  <c r="C53" i="25"/>
  <c r="A53" i="25"/>
  <c r="D52" i="25"/>
  <c r="E52" i="25"/>
  <c r="G52" i="25"/>
  <c r="C52" i="25"/>
  <c r="A52" i="25"/>
  <c r="D51" i="25"/>
  <c r="E51" i="25"/>
  <c r="G51" i="25"/>
  <c r="C51" i="25"/>
  <c r="A51" i="25"/>
  <c r="D50" i="25"/>
  <c r="E50" i="25"/>
  <c r="G50" i="25"/>
  <c r="C50" i="25"/>
  <c r="A50" i="25"/>
  <c r="G49" i="25"/>
  <c r="E49" i="25"/>
  <c r="D49" i="25"/>
  <c r="C49" i="25"/>
  <c r="A49" i="25"/>
  <c r="D48" i="25"/>
  <c r="E48" i="25"/>
  <c r="G48" i="25"/>
  <c r="C48" i="25"/>
  <c r="A48" i="25"/>
  <c r="D47" i="25"/>
  <c r="E47" i="25"/>
  <c r="G47" i="25"/>
  <c r="C47" i="25"/>
  <c r="A47" i="25"/>
  <c r="D46" i="25"/>
  <c r="E46" i="25"/>
  <c r="G46" i="25"/>
  <c r="C46" i="25"/>
  <c r="A46" i="25"/>
  <c r="D45" i="25"/>
  <c r="E45" i="25"/>
  <c r="G45" i="25"/>
  <c r="C45" i="25"/>
  <c r="A45" i="25"/>
  <c r="D44" i="25"/>
  <c r="E44" i="25"/>
  <c r="G44" i="25"/>
  <c r="C44" i="25"/>
  <c r="A44" i="25"/>
  <c r="D43" i="25"/>
  <c r="E43" i="25"/>
  <c r="G43" i="25"/>
  <c r="C43" i="25"/>
  <c r="A43" i="25"/>
  <c r="D42" i="25"/>
  <c r="E42" i="25"/>
  <c r="G42" i="25"/>
  <c r="C42" i="25"/>
  <c r="A42" i="25"/>
  <c r="B16" i="25"/>
  <c r="U12" i="25"/>
  <c r="AD12" i="25"/>
  <c r="AD85" i="25"/>
  <c r="AC12" i="25"/>
  <c r="AC85" i="25"/>
  <c r="B19" i="25"/>
  <c r="W12" i="25"/>
  <c r="Z12" i="25"/>
  <c r="Z13" i="25"/>
  <c r="Z85" i="25"/>
  <c r="U13" i="25"/>
  <c r="U85" i="25"/>
  <c r="AA85" i="25"/>
  <c r="W13" i="25"/>
  <c r="W85" i="25"/>
  <c r="X85" i="25"/>
  <c r="T4" i="25"/>
  <c r="T12" i="25"/>
  <c r="T13" i="25"/>
  <c r="T85" i="25"/>
  <c r="S4" i="25"/>
  <c r="S12" i="25"/>
  <c r="S13" i="25"/>
  <c r="S85" i="25"/>
  <c r="R4" i="25"/>
  <c r="R12" i="25"/>
  <c r="R13" i="25"/>
  <c r="R85" i="25"/>
  <c r="Q4" i="25"/>
  <c r="Q12" i="25"/>
  <c r="Q13" i="25"/>
  <c r="Q85" i="25"/>
  <c r="P4" i="25"/>
  <c r="P12" i="25"/>
  <c r="P13" i="25"/>
  <c r="P85" i="25"/>
  <c r="O4" i="25"/>
  <c r="O12" i="25"/>
  <c r="O13" i="25"/>
  <c r="O85" i="25"/>
  <c r="N4" i="25"/>
  <c r="N12" i="25"/>
  <c r="N13" i="25"/>
  <c r="N85" i="25"/>
  <c r="M4" i="25"/>
  <c r="M12" i="25"/>
  <c r="M13" i="25"/>
  <c r="M85" i="25"/>
  <c r="L4" i="25"/>
  <c r="L12" i="25"/>
  <c r="L13" i="25"/>
  <c r="L85" i="25"/>
  <c r="K4" i="25"/>
  <c r="K12" i="25"/>
  <c r="K13" i="25"/>
  <c r="K85" i="25"/>
  <c r="J4" i="25"/>
  <c r="J12" i="25"/>
  <c r="J13" i="25"/>
  <c r="J85" i="25"/>
  <c r="I4" i="25"/>
  <c r="I12" i="25"/>
  <c r="I13" i="25"/>
  <c r="I85" i="25"/>
  <c r="AD84" i="25"/>
  <c r="AC84" i="25"/>
  <c r="Z84" i="25"/>
  <c r="U84" i="25"/>
  <c r="AA84" i="25"/>
  <c r="W84" i="25"/>
  <c r="X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AD83" i="25"/>
  <c r="AC83" i="25"/>
  <c r="Z83" i="25"/>
  <c r="U83" i="25"/>
  <c r="AA83" i="25"/>
  <c r="W83" i="25"/>
  <c r="X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AD82" i="25"/>
  <c r="AC82" i="25"/>
  <c r="Z82" i="25"/>
  <c r="U82" i="25"/>
  <c r="AA82" i="25"/>
  <c r="W82" i="25"/>
  <c r="X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AD81" i="25"/>
  <c r="AC81" i="25"/>
  <c r="Z81" i="25"/>
  <c r="U81" i="25"/>
  <c r="AA81" i="25"/>
  <c r="W81" i="25"/>
  <c r="X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AD80" i="25"/>
  <c r="AC80" i="25"/>
  <c r="Z80" i="25"/>
  <c r="U80" i="25"/>
  <c r="AA80" i="25"/>
  <c r="W80" i="25"/>
  <c r="X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AD79" i="25"/>
  <c r="AC79" i="25"/>
  <c r="Z79" i="25"/>
  <c r="U79" i="25"/>
  <c r="AA79" i="25"/>
  <c r="W79" i="25"/>
  <c r="X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AD78" i="25"/>
  <c r="AC78" i="25"/>
  <c r="Z78" i="25"/>
  <c r="U78" i="25"/>
  <c r="AA78" i="25"/>
  <c r="W78" i="25"/>
  <c r="X78" i="25"/>
  <c r="T78" i="25"/>
  <c r="S78" i="25"/>
  <c r="R78" i="25"/>
  <c r="Q78" i="25"/>
  <c r="P78" i="25"/>
  <c r="O78" i="25"/>
  <c r="N78" i="25"/>
  <c r="M78" i="25"/>
  <c r="L78" i="25"/>
  <c r="K78" i="25"/>
  <c r="J78" i="25"/>
  <c r="I78" i="25"/>
  <c r="AD77" i="25"/>
  <c r="AC77" i="25"/>
  <c r="Z77" i="25"/>
  <c r="U77" i="25"/>
  <c r="AA77" i="25"/>
  <c r="W77" i="25"/>
  <c r="X77" i="25"/>
  <c r="T77" i="25"/>
  <c r="S77" i="25"/>
  <c r="R77" i="25"/>
  <c r="Q77" i="25"/>
  <c r="P77" i="25"/>
  <c r="O77" i="25"/>
  <c r="N77" i="25"/>
  <c r="M77" i="25"/>
  <c r="L77" i="25"/>
  <c r="K77" i="25"/>
  <c r="J77" i="25"/>
  <c r="I77" i="25"/>
  <c r="AD76" i="25"/>
  <c r="AC76" i="25"/>
  <c r="Z76" i="25"/>
  <c r="U76" i="25"/>
  <c r="AA76" i="25"/>
  <c r="W76" i="25"/>
  <c r="X76" i="25"/>
  <c r="T76" i="25"/>
  <c r="S76" i="25"/>
  <c r="R76" i="25"/>
  <c r="Q76" i="25"/>
  <c r="P76" i="25"/>
  <c r="O76" i="25"/>
  <c r="N76" i="25"/>
  <c r="M76" i="25"/>
  <c r="L76" i="25"/>
  <c r="K76" i="25"/>
  <c r="J76" i="25"/>
  <c r="I76" i="25"/>
  <c r="AD75" i="25"/>
  <c r="AC75" i="25"/>
  <c r="Z75" i="25"/>
  <c r="U75" i="25"/>
  <c r="AA75" i="25"/>
  <c r="W75" i="25"/>
  <c r="X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AD74" i="25"/>
  <c r="AC74" i="25"/>
  <c r="Z74" i="25"/>
  <c r="U74" i="25"/>
  <c r="AA74" i="25"/>
  <c r="W74" i="25"/>
  <c r="X74" i="25"/>
  <c r="T74" i="25"/>
  <c r="S74" i="25"/>
  <c r="R74" i="25"/>
  <c r="Q74" i="25"/>
  <c r="P74" i="25"/>
  <c r="O74" i="25"/>
  <c r="N74" i="25"/>
  <c r="M74" i="25"/>
  <c r="L74" i="25"/>
  <c r="K74" i="25"/>
  <c r="J74" i="25"/>
  <c r="I74" i="25"/>
  <c r="AD73" i="25"/>
  <c r="AC73" i="25"/>
  <c r="Z73" i="25"/>
  <c r="U73" i="25"/>
  <c r="AA73" i="25"/>
  <c r="W73" i="25"/>
  <c r="X73" i="25"/>
  <c r="T73" i="25"/>
  <c r="S73" i="25"/>
  <c r="R73" i="25"/>
  <c r="Q73" i="25"/>
  <c r="P73" i="25"/>
  <c r="O73" i="25"/>
  <c r="N73" i="25"/>
  <c r="M73" i="25"/>
  <c r="L73" i="25"/>
  <c r="K73" i="25"/>
  <c r="J73" i="25"/>
  <c r="I73" i="25"/>
  <c r="AD72" i="25"/>
  <c r="AC72" i="25"/>
  <c r="Z72" i="25"/>
  <c r="U72" i="25"/>
  <c r="AA72" i="25"/>
  <c r="W72" i="25"/>
  <c r="X72" i="25"/>
  <c r="T72" i="25"/>
  <c r="S72" i="25"/>
  <c r="R72" i="25"/>
  <c r="Q72" i="25"/>
  <c r="P72" i="25"/>
  <c r="O72" i="25"/>
  <c r="N72" i="25"/>
  <c r="M72" i="25"/>
  <c r="L72" i="25"/>
  <c r="K72" i="25"/>
  <c r="J72" i="25"/>
  <c r="I72" i="25"/>
  <c r="AD71" i="25"/>
  <c r="AC71" i="25"/>
  <c r="Z71" i="25"/>
  <c r="U71" i="25"/>
  <c r="AA71" i="25"/>
  <c r="W71" i="25"/>
  <c r="X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AD70" i="25"/>
  <c r="AC70" i="25"/>
  <c r="Z70" i="25"/>
  <c r="U70" i="25"/>
  <c r="AA70" i="25"/>
  <c r="W70" i="25"/>
  <c r="X70" i="25"/>
  <c r="T70" i="25"/>
  <c r="S70" i="25"/>
  <c r="R70" i="25"/>
  <c r="Q70" i="25"/>
  <c r="P70" i="25"/>
  <c r="O70" i="25"/>
  <c r="N70" i="25"/>
  <c r="M70" i="25"/>
  <c r="L70" i="25"/>
  <c r="K70" i="25"/>
  <c r="J70" i="25"/>
  <c r="I70" i="25"/>
  <c r="AD69" i="25"/>
  <c r="AC69" i="25"/>
  <c r="Z69" i="25"/>
  <c r="U69" i="25"/>
  <c r="AA69" i="25"/>
  <c r="W69" i="25"/>
  <c r="X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AD68" i="25"/>
  <c r="AC68" i="25"/>
  <c r="Z68" i="25"/>
  <c r="U68" i="25"/>
  <c r="AA68" i="25"/>
  <c r="W68" i="25"/>
  <c r="X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AD67" i="25"/>
  <c r="AC67" i="25"/>
  <c r="Z67" i="25"/>
  <c r="U67" i="25"/>
  <c r="AA67" i="25"/>
  <c r="W67" i="25"/>
  <c r="X67" i="25"/>
  <c r="T67" i="25"/>
  <c r="S67" i="25"/>
  <c r="R67" i="25"/>
  <c r="Q67" i="25"/>
  <c r="P67" i="25"/>
  <c r="O67" i="25"/>
  <c r="N67" i="25"/>
  <c r="M67" i="25"/>
  <c r="L67" i="25"/>
  <c r="K67" i="25"/>
  <c r="J67" i="25"/>
  <c r="I67" i="25"/>
  <c r="AD66" i="25"/>
  <c r="AC66" i="25"/>
  <c r="Z66" i="25"/>
  <c r="U66" i="25"/>
  <c r="AA66" i="25"/>
  <c r="W66" i="25"/>
  <c r="X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AD65" i="25"/>
  <c r="AC65" i="25"/>
  <c r="Z65" i="25"/>
  <c r="U65" i="25"/>
  <c r="AA65" i="25"/>
  <c r="W65" i="25"/>
  <c r="X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AD64" i="25"/>
  <c r="AC64" i="25"/>
  <c r="Z64" i="25"/>
  <c r="U64" i="25"/>
  <c r="AA64" i="25"/>
  <c r="W64" i="25"/>
  <c r="X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AD63" i="25"/>
  <c r="AC63" i="25"/>
  <c r="Z63" i="25"/>
  <c r="U63" i="25"/>
  <c r="AA63" i="25"/>
  <c r="W63" i="25"/>
  <c r="X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AD62" i="25"/>
  <c r="AC62" i="25"/>
  <c r="Z62" i="25"/>
  <c r="U62" i="25"/>
  <c r="AA62" i="25"/>
  <c r="W62" i="25"/>
  <c r="X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AD61" i="25"/>
  <c r="AC61" i="25"/>
  <c r="Z61" i="25"/>
  <c r="U61" i="25"/>
  <c r="AA61" i="25"/>
  <c r="W61" i="25"/>
  <c r="X61" i="25"/>
  <c r="T61" i="25"/>
  <c r="S61" i="25"/>
  <c r="R61" i="25"/>
  <c r="Q61" i="25"/>
  <c r="P61" i="25"/>
  <c r="O61" i="25"/>
  <c r="N61" i="25"/>
  <c r="M61" i="25"/>
  <c r="L61" i="25"/>
  <c r="K61" i="25"/>
  <c r="J61" i="25"/>
  <c r="I61" i="25"/>
  <c r="AD60" i="25"/>
  <c r="AC60" i="25"/>
  <c r="Z60" i="25"/>
  <c r="U60" i="25"/>
  <c r="AA60" i="25"/>
  <c r="W60" i="25"/>
  <c r="X60" i="25"/>
  <c r="T60" i="25"/>
  <c r="S60" i="25"/>
  <c r="R60" i="25"/>
  <c r="Q60" i="25"/>
  <c r="P60" i="25"/>
  <c r="O60" i="25"/>
  <c r="N60" i="25"/>
  <c r="M60" i="25"/>
  <c r="L60" i="25"/>
  <c r="K60" i="25"/>
  <c r="J60" i="25"/>
  <c r="I60" i="25"/>
  <c r="AD59" i="25"/>
  <c r="AC59" i="25"/>
  <c r="Z59" i="25"/>
  <c r="U59" i="25"/>
  <c r="AA59" i="25"/>
  <c r="W59" i="25"/>
  <c r="X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AD58" i="25"/>
  <c r="AC58" i="25"/>
  <c r="Z58" i="25"/>
  <c r="U58" i="25"/>
  <c r="AA58" i="25"/>
  <c r="W58" i="25"/>
  <c r="X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AD57" i="25"/>
  <c r="AC57" i="25"/>
  <c r="Z57" i="25"/>
  <c r="U57" i="25"/>
  <c r="AA57" i="25"/>
  <c r="W57" i="25"/>
  <c r="X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AD56" i="25"/>
  <c r="AC56" i="25"/>
  <c r="Z56" i="25"/>
  <c r="U56" i="25"/>
  <c r="AA56" i="25"/>
  <c r="W56" i="25"/>
  <c r="X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AD55" i="25"/>
  <c r="AC55" i="25"/>
  <c r="Z55" i="25"/>
  <c r="U55" i="25"/>
  <c r="AA55" i="25"/>
  <c r="W55" i="25"/>
  <c r="X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AD54" i="25"/>
  <c r="AC54" i="25"/>
  <c r="Z54" i="25"/>
  <c r="U54" i="25"/>
  <c r="AA54" i="25"/>
  <c r="W54" i="25"/>
  <c r="X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AD53" i="25"/>
  <c r="AC53" i="25"/>
  <c r="Z53" i="25"/>
  <c r="U53" i="25"/>
  <c r="AA53" i="25"/>
  <c r="W53" i="25"/>
  <c r="X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AD52" i="25"/>
  <c r="AC52" i="25"/>
  <c r="Z52" i="25"/>
  <c r="U52" i="25"/>
  <c r="AA52" i="25"/>
  <c r="W52" i="25"/>
  <c r="X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AD51" i="25"/>
  <c r="AC51" i="25"/>
  <c r="Z51" i="25"/>
  <c r="U51" i="25"/>
  <c r="AA51" i="25"/>
  <c r="W51" i="25"/>
  <c r="X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AD50" i="25"/>
  <c r="AC50" i="25"/>
  <c r="Z50" i="25"/>
  <c r="U50" i="25"/>
  <c r="AA50" i="25"/>
  <c r="W50" i="25"/>
  <c r="X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AD49" i="25"/>
  <c r="AC49" i="25"/>
  <c r="Z49" i="25"/>
  <c r="U49" i="25"/>
  <c r="AA49" i="25"/>
  <c r="W49" i="25"/>
  <c r="X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AD48" i="25"/>
  <c r="AC48" i="25"/>
  <c r="Z48" i="25"/>
  <c r="U48" i="25"/>
  <c r="AA48" i="25"/>
  <c r="W48" i="25"/>
  <c r="X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AD47" i="25"/>
  <c r="AC47" i="25"/>
  <c r="Z47" i="25"/>
  <c r="U47" i="25"/>
  <c r="AA47" i="25"/>
  <c r="W47" i="25"/>
  <c r="X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AD46" i="25"/>
  <c r="AC46" i="25"/>
  <c r="Z46" i="25"/>
  <c r="U46" i="25"/>
  <c r="AA46" i="25"/>
  <c r="W46" i="25"/>
  <c r="X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AD45" i="25"/>
  <c r="AC45" i="25"/>
  <c r="Z45" i="25"/>
  <c r="U45" i="25"/>
  <c r="AA45" i="25"/>
  <c r="W45" i="25"/>
  <c r="X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AD44" i="25"/>
  <c r="AC44" i="25"/>
  <c r="Z44" i="25"/>
  <c r="U44" i="25"/>
  <c r="AA44" i="25"/>
  <c r="W44" i="25"/>
  <c r="X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AD43" i="25"/>
  <c r="AC43" i="25"/>
  <c r="Z43" i="25"/>
  <c r="U43" i="25"/>
  <c r="AA43" i="25"/>
  <c r="W43" i="25"/>
  <c r="X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AD42" i="25"/>
  <c r="AC42" i="25"/>
  <c r="Z42" i="25"/>
  <c r="U42" i="25"/>
  <c r="AA42" i="25"/>
  <c r="W42" i="25"/>
  <c r="X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A67" i="28"/>
  <c r="B2" i="28"/>
  <c r="B3" i="28"/>
  <c r="B10" i="28"/>
  <c r="J29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B17" i="28"/>
  <c r="T7" i="28"/>
  <c r="G33" i="28"/>
  <c r="G34" i="28"/>
  <c r="G36" i="28"/>
  <c r="T13" i="28"/>
  <c r="T14" i="28"/>
  <c r="T67" i="28"/>
  <c r="S7" i="28"/>
  <c r="S13" i="28"/>
  <c r="S14" i="28"/>
  <c r="S67" i="28"/>
  <c r="R7" i="28"/>
  <c r="R13" i="28"/>
  <c r="R14" i="28"/>
  <c r="R67" i="28"/>
  <c r="Q7" i="28"/>
  <c r="Q13" i="28"/>
  <c r="Q14" i="28"/>
  <c r="Q67" i="28"/>
  <c r="P7" i="28"/>
  <c r="P13" i="28"/>
  <c r="P14" i="28"/>
  <c r="P67" i="28"/>
  <c r="O7" i="28"/>
  <c r="O13" i="28"/>
  <c r="O14" i="28"/>
  <c r="O67" i="28"/>
  <c r="N7" i="28"/>
  <c r="N13" i="28"/>
  <c r="N14" i="28"/>
  <c r="N67" i="28"/>
  <c r="M7" i="28"/>
  <c r="M13" i="28"/>
  <c r="M14" i="28"/>
  <c r="M67" i="28"/>
  <c r="L7" i="28"/>
  <c r="L13" i="28"/>
  <c r="L14" i="28"/>
  <c r="L67" i="28"/>
  <c r="K7" i="28"/>
  <c r="K13" i="28"/>
  <c r="K14" i="28"/>
  <c r="K67" i="28"/>
  <c r="J7" i="28"/>
  <c r="J13" i="28"/>
  <c r="J14" i="28"/>
  <c r="J67" i="28"/>
  <c r="I7" i="28"/>
  <c r="I13" i="28"/>
  <c r="I14" i="28"/>
  <c r="I67" i="28"/>
  <c r="H7" i="28"/>
  <c r="H13" i="28"/>
  <c r="H14" i="28"/>
  <c r="H67" i="28"/>
  <c r="G7" i="28"/>
  <c r="G13" i="28"/>
  <c r="G67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G16" i="31"/>
  <c r="B3" i="31"/>
  <c r="B10" i="31"/>
  <c r="G81" i="31"/>
  <c r="E16" i="31"/>
  <c r="H32" i="31"/>
  <c r="H33" i="31"/>
  <c r="H34" i="31"/>
  <c r="E12" i="31"/>
  <c r="E13" i="31"/>
  <c r="E81" i="31"/>
  <c r="C81" i="31"/>
  <c r="A81" i="31"/>
  <c r="G80" i="31"/>
  <c r="E80" i="31"/>
  <c r="C80" i="31"/>
  <c r="J28" i="31"/>
  <c r="A80" i="31"/>
  <c r="E79" i="31"/>
  <c r="G79" i="31"/>
  <c r="C79" i="31"/>
  <c r="A79" i="31"/>
  <c r="G78" i="31"/>
  <c r="E78" i="31"/>
  <c r="C78" i="31"/>
  <c r="A78" i="31"/>
  <c r="E77" i="31"/>
  <c r="G77" i="31"/>
  <c r="C77" i="31"/>
  <c r="A77" i="31"/>
  <c r="G76" i="31"/>
  <c r="E76" i="31"/>
  <c r="C76" i="31"/>
  <c r="A76" i="31"/>
  <c r="E75" i="31"/>
  <c r="G75" i="31"/>
  <c r="C75" i="31"/>
  <c r="A75" i="31"/>
  <c r="E74" i="31"/>
  <c r="G74" i="31"/>
  <c r="C74" i="31"/>
  <c r="A74" i="31"/>
  <c r="E73" i="31"/>
  <c r="G73" i="31"/>
  <c r="C73" i="31"/>
  <c r="A73" i="31"/>
  <c r="G72" i="31"/>
  <c r="E72" i="31"/>
  <c r="C72" i="31"/>
  <c r="A72" i="31"/>
  <c r="E71" i="31"/>
  <c r="G71" i="31"/>
  <c r="C71" i="31"/>
  <c r="A71" i="31"/>
  <c r="E70" i="31"/>
  <c r="G70" i="31"/>
  <c r="C70" i="31"/>
  <c r="A70" i="31"/>
  <c r="G69" i="31"/>
  <c r="E69" i="31"/>
  <c r="C69" i="31"/>
  <c r="A69" i="31"/>
  <c r="E68" i="31"/>
  <c r="G68" i="31"/>
  <c r="C68" i="31"/>
  <c r="A68" i="31"/>
  <c r="G67" i="31"/>
  <c r="E67" i="31"/>
  <c r="C67" i="31"/>
  <c r="A67" i="31"/>
  <c r="E66" i="31"/>
  <c r="G66" i="31"/>
  <c r="C66" i="31"/>
  <c r="A66" i="31"/>
  <c r="E65" i="31"/>
  <c r="G65" i="31"/>
  <c r="C65" i="31"/>
  <c r="A65" i="31"/>
  <c r="E64" i="31"/>
  <c r="G64" i="31"/>
  <c r="C64" i="31"/>
  <c r="A64" i="31"/>
  <c r="G63" i="31"/>
  <c r="E63" i="31"/>
  <c r="C63" i="31"/>
  <c r="A63" i="31"/>
  <c r="E62" i="31"/>
  <c r="G62" i="31"/>
  <c r="C62" i="31"/>
  <c r="A62" i="31"/>
  <c r="G61" i="31"/>
  <c r="E61" i="31"/>
  <c r="C61" i="31"/>
  <c r="A61" i="31"/>
  <c r="E60" i="31"/>
  <c r="G60" i="31"/>
  <c r="C60" i="31"/>
  <c r="A60" i="31"/>
  <c r="E59" i="31"/>
  <c r="G59" i="31"/>
  <c r="C59" i="31"/>
  <c r="A59" i="31"/>
  <c r="E58" i="31"/>
  <c r="G58" i="31"/>
  <c r="C58" i="31"/>
  <c r="A58" i="31"/>
  <c r="E57" i="31"/>
  <c r="G57" i="31"/>
  <c r="C57" i="31"/>
  <c r="A57" i="31"/>
  <c r="G56" i="31"/>
  <c r="E56" i="31"/>
  <c r="C56" i="31"/>
  <c r="A56" i="31"/>
  <c r="E55" i="31"/>
  <c r="G55" i="31"/>
  <c r="C55" i="31"/>
  <c r="A55" i="31"/>
  <c r="E54" i="31"/>
  <c r="G54" i="31"/>
  <c r="C54" i="31"/>
  <c r="A54" i="31"/>
  <c r="E53" i="31"/>
  <c r="G53" i="31"/>
  <c r="C53" i="31"/>
  <c r="A53" i="31"/>
  <c r="G52" i="31"/>
  <c r="E52" i="31"/>
  <c r="C52" i="31"/>
  <c r="A52" i="31"/>
  <c r="E51" i="31"/>
  <c r="G51" i="31"/>
  <c r="C51" i="31"/>
  <c r="A51" i="31"/>
  <c r="E50" i="31"/>
  <c r="G50" i="31"/>
  <c r="C50" i="31"/>
  <c r="A50" i="31"/>
  <c r="E49" i="31"/>
  <c r="G49" i="31"/>
  <c r="C49" i="31"/>
  <c r="A49" i="31"/>
  <c r="E48" i="31"/>
  <c r="G48" i="31"/>
  <c r="C48" i="31"/>
  <c r="A48" i="31"/>
  <c r="G47" i="31"/>
  <c r="E47" i="31"/>
  <c r="C47" i="31"/>
  <c r="A47" i="31"/>
  <c r="E46" i="31"/>
  <c r="G46" i="31"/>
  <c r="C46" i="31"/>
  <c r="A46" i="31"/>
  <c r="E45" i="31"/>
  <c r="G45" i="31"/>
  <c r="C45" i="31"/>
  <c r="A45" i="31"/>
  <c r="E44" i="31"/>
  <c r="G44" i="31"/>
  <c r="C44" i="31"/>
  <c r="A44" i="31"/>
  <c r="E43" i="31"/>
  <c r="G43" i="31"/>
  <c r="C43" i="31"/>
  <c r="A43" i="31"/>
  <c r="E42" i="31"/>
  <c r="G42" i="31"/>
  <c r="C42" i="31"/>
  <c r="A42" i="31"/>
  <c r="E41" i="31"/>
  <c r="G41" i="31"/>
  <c r="C41" i="31"/>
  <c r="A41" i="31"/>
  <c r="E40" i="31"/>
  <c r="G40" i="31"/>
  <c r="C40" i="31"/>
  <c r="A40" i="31"/>
  <c r="B16" i="31"/>
  <c r="K12" i="31"/>
  <c r="T12" i="31"/>
  <c r="T81" i="31"/>
  <c r="S12" i="31"/>
  <c r="S81" i="31"/>
  <c r="B19" i="31"/>
  <c r="M12" i="31"/>
  <c r="P12" i="31"/>
  <c r="P13" i="31"/>
  <c r="P81" i="31"/>
  <c r="K13" i="31"/>
  <c r="K81" i="31"/>
  <c r="Q81" i="31"/>
  <c r="M13" i="31"/>
  <c r="M81" i="31"/>
  <c r="N81" i="31"/>
  <c r="I16" i="31"/>
  <c r="J81" i="31"/>
  <c r="I81" i="31"/>
  <c r="T80" i="31"/>
  <c r="S80" i="31"/>
  <c r="P80" i="31"/>
  <c r="K80" i="31"/>
  <c r="Q80" i="31"/>
  <c r="M80" i="31"/>
  <c r="N80" i="31"/>
  <c r="J80" i="31"/>
  <c r="I80" i="31"/>
  <c r="T79" i="31"/>
  <c r="S79" i="31"/>
  <c r="P79" i="31"/>
  <c r="K79" i="31"/>
  <c r="Q79" i="31"/>
  <c r="M79" i="31"/>
  <c r="N79" i="31"/>
  <c r="J79" i="31"/>
  <c r="I79" i="31"/>
  <c r="T78" i="31"/>
  <c r="S78" i="31"/>
  <c r="P78" i="31"/>
  <c r="K78" i="31"/>
  <c r="Q78" i="31"/>
  <c r="M78" i="31"/>
  <c r="N78" i="31"/>
  <c r="J78" i="31"/>
  <c r="I78" i="31"/>
  <c r="T77" i="31"/>
  <c r="S77" i="31"/>
  <c r="P77" i="31"/>
  <c r="K77" i="31"/>
  <c r="Q77" i="31"/>
  <c r="M77" i="31"/>
  <c r="N77" i="31"/>
  <c r="J77" i="31"/>
  <c r="I77" i="31"/>
  <c r="T76" i="31"/>
  <c r="S76" i="31"/>
  <c r="P76" i="31"/>
  <c r="K76" i="31"/>
  <c r="Q76" i="31"/>
  <c r="M76" i="31"/>
  <c r="N76" i="31"/>
  <c r="J76" i="31"/>
  <c r="I76" i="31"/>
  <c r="T75" i="31"/>
  <c r="S75" i="31"/>
  <c r="P75" i="31"/>
  <c r="K75" i="31"/>
  <c r="Q75" i="31"/>
  <c r="M75" i="31"/>
  <c r="N75" i="31"/>
  <c r="J75" i="31"/>
  <c r="I75" i="31"/>
  <c r="T74" i="31"/>
  <c r="S74" i="31"/>
  <c r="P74" i="31"/>
  <c r="K74" i="31"/>
  <c r="Q74" i="31"/>
  <c r="M74" i="31"/>
  <c r="N74" i="31"/>
  <c r="J74" i="31"/>
  <c r="I74" i="31"/>
  <c r="T73" i="31"/>
  <c r="S73" i="31"/>
  <c r="P73" i="31"/>
  <c r="K73" i="31"/>
  <c r="Q73" i="31"/>
  <c r="M73" i="31"/>
  <c r="N73" i="31"/>
  <c r="J73" i="31"/>
  <c r="I73" i="31"/>
  <c r="T72" i="31"/>
  <c r="S72" i="31"/>
  <c r="P72" i="31"/>
  <c r="K72" i="31"/>
  <c r="Q72" i="31"/>
  <c r="M72" i="31"/>
  <c r="N72" i="31"/>
  <c r="J72" i="31"/>
  <c r="I72" i="31"/>
  <c r="T71" i="31"/>
  <c r="S71" i="31"/>
  <c r="P71" i="31"/>
  <c r="K71" i="31"/>
  <c r="Q71" i="31"/>
  <c r="M71" i="31"/>
  <c r="N71" i="31"/>
  <c r="J71" i="31"/>
  <c r="I71" i="31"/>
  <c r="T70" i="31"/>
  <c r="S70" i="31"/>
  <c r="P70" i="31"/>
  <c r="K70" i="31"/>
  <c r="Q70" i="31"/>
  <c r="M70" i="31"/>
  <c r="N70" i="31"/>
  <c r="J70" i="31"/>
  <c r="I70" i="31"/>
  <c r="T69" i="31"/>
  <c r="S69" i="31"/>
  <c r="P69" i="31"/>
  <c r="K69" i="31"/>
  <c r="Q69" i="31"/>
  <c r="M69" i="31"/>
  <c r="N69" i="31"/>
  <c r="J69" i="31"/>
  <c r="I69" i="31"/>
  <c r="T68" i="31"/>
  <c r="S68" i="31"/>
  <c r="P68" i="31"/>
  <c r="K68" i="31"/>
  <c r="Q68" i="31"/>
  <c r="M68" i="31"/>
  <c r="N68" i="31"/>
  <c r="J68" i="31"/>
  <c r="I68" i="31"/>
  <c r="T67" i="31"/>
  <c r="S67" i="31"/>
  <c r="P67" i="31"/>
  <c r="K67" i="31"/>
  <c r="Q67" i="31"/>
  <c r="M67" i="31"/>
  <c r="N67" i="31"/>
  <c r="J67" i="31"/>
  <c r="I67" i="31"/>
  <c r="T66" i="31"/>
  <c r="S66" i="31"/>
  <c r="P66" i="31"/>
  <c r="K66" i="31"/>
  <c r="Q66" i="31"/>
  <c r="M66" i="31"/>
  <c r="N66" i="31"/>
  <c r="J66" i="31"/>
  <c r="I66" i="31"/>
  <c r="T65" i="31"/>
  <c r="S65" i="31"/>
  <c r="P65" i="31"/>
  <c r="K65" i="31"/>
  <c r="Q65" i="31"/>
  <c r="M65" i="31"/>
  <c r="N65" i="31"/>
  <c r="J65" i="31"/>
  <c r="I65" i="31"/>
  <c r="T64" i="31"/>
  <c r="S64" i="31"/>
  <c r="P64" i="31"/>
  <c r="K64" i="31"/>
  <c r="Q64" i="31"/>
  <c r="M64" i="31"/>
  <c r="N64" i="31"/>
  <c r="J64" i="31"/>
  <c r="I64" i="31"/>
  <c r="T63" i="31"/>
  <c r="S63" i="31"/>
  <c r="P63" i="31"/>
  <c r="K63" i="31"/>
  <c r="Q63" i="31"/>
  <c r="M63" i="31"/>
  <c r="N63" i="31"/>
  <c r="J63" i="31"/>
  <c r="I63" i="31"/>
  <c r="T62" i="31"/>
  <c r="S62" i="31"/>
  <c r="P62" i="31"/>
  <c r="K62" i="31"/>
  <c r="Q62" i="31"/>
  <c r="M62" i="31"/>
  <c r="N62" i="31"/>
  <c r="J62" i="31"/>
  <c r="I62" i="31"/>
  <c r="T61" i="31"/>
  <c r="S61" i="31"/>
  <c r="P61" i="31"/>
  <c r="K61" i="31"/>
  <c r="Q61" i="31"/>
  <c r="M61" i="31"/>
  <c r="N61" i="31"/>
  <c r="J61" i="31"/>
  <c r="I61" i="31"/>
  <c r="T60" i="31"/>
  <c r="S60" i="31"/>
  <c r="P60" i="31"/>
  <c r="K60" i="31"/>
  <c r="Q60" i="31"/>
  <c r="M60" i="31"/>
  <c r="N60" i="31"/>
  <c r="J60" i="31"/>
  <c r="I60" i="31"/>
  <c r="T59" i="31"/>
  <c r="S59" i="31"/>
  <c r="P59" i="31"/>
  <c r="K59" i="31"/>
  <c r="Q59" i="31"/>
  <c r="M59" i="31"/>
  <c r="N59" i="31"/>
  <c r="J59" i="31"/>
  <c r="I59" i="31"/>
  <c r="T58" i="31"/>
  <c r="S58" i="31"/>
  <c r="P58" i="31"/>
  <c r="K58" i="31"/>
  <c r="Q58" i="31"/>
  <c r="M58" i="31"/>
  <c r="N58" i="31"/>
  <c r="J58" i="31"/>
  <c r="I58" i="31"/>
  <c r="T57" i="31"/>
  <c r="S57" i="31"/>
  <c r="P57" i="31"/>
  <c r="K57" i="31"/>
  <c r="Q57" i="31"/>
  <c r="M57" i="31"/>
  <c r="N57" i="31"/>
  <c r="J57" i="31"/>
  <c r="I57" i="31"/>
  <c r="T56" i="31"/>
  <c r="S56" i="31"/>
  <c r="P56" i="31"/>
  <c r="K56" i="31"/>
  <c r="Q56" i="31"/>
  <c r="M56" i="31"/>
  <c r="N56" i="31"/>
  <c r="J56" i="31"/>
  <c r="I56" i="31"/>
  <c r="T55" i="31"/>
  <c r="S55" i="31"/>
  <c r="P55" i="31"/>
  <c r="K55" i="31"/>
  <c r="Q55" i="31"/>
  <c r="M55" i="31"/>
  <c r="N55" i="31"/>
  <c r="J55" i="31"/>
  <c r="I55" i="31"/>
  <c r="T54" i="31"/>
  <c r="S54" i="31"/>
  <c r="P54" i="31"/>
  <c r="K54" i="31"/>
  <c r="Q54" i="31"/>
  <c r="M54" i="31"/>
  <c r="N54" i="31"/>
  <c r="J54" i="31"/>
  <c r="I54" i="31"/>
  <c r="T53" i="31"/>
  <c r="S53" i="31"/>
  <c r="P53" i="31"/>
  <c r="K53" i="31"/>
  <c r="Q53" i="31"/>
  <c r="M53" i="31"/>
  <c r="N53" i="31"/>
  <c r="J53" i="31"/>
  <c r="I53" i="31"/>
  <c r="T52" i="31"/>
  <c r="S52" i="31"/>
  <c r="P52" i="31"/>
  <c r="K52" i="31"/>
  <c r="Q52" i="31"/>
  <c r="M52" i="31"/>
  <c r="N52" i="31"/>
  <c r="J52" i="31"/>
  <c r="I52" i="31"/>
  <c r="T51" i="31"/>
  <c r="S51" i="31"/>
  <c r="P51" i="31"/>
  <c r="K51" i="31"/>
  <c r="Q51" i="31"/>
  <c r="M51" i="31"/>
  <c r="N51" i="31"/>
  <c r="J51" i="31"/>
  <c r="I51" i="31"/>
  <c r="T50" i="31"/>
  <c r="S50" i="31"/>
  <c r="P50" i="31"/>
  <c r="K50" i="31"/>
  <c r="Q50" i="31"/>
  <c r="M50" i="31"/>
  <c r="N50" i="31"/>
  <c r="J50" i="31"/>
  <c r="I50" i="31"/>
  <c r="T49" i="31"/>
  <c r="S49" i="31"/>
  <c r="P49" i="31"/>
  <c r="K49" i="31"/>
  <c r="Q49" i="31"/>
  <c r="M49" i="31"/>
  <c r="N49" i="31"/>
  <c r="J49" i="31"/>
  <c r="I49" i="31"/>
  <c r="T48" i="31"/>
  <c r="S48" i="31"/>
  <c r="P48" i="31"/>
  <c r="K48" i="31"/>
  <c r="Q48" i="31"/>
  <c r="M48" i="31"/>
  <c r="N48" i="31"/>
  <c r="J48" i="31"/>
  <c r="I48" i="31"/>
  <c r="T47" i="31"/>
  <c r="S47" i="31"/>
  <c r="P47" i="31"/>
  <c r="K47" i="31"/>
  <c r="Q47" i="31"/>
  <c r="M47" i="31"/>
  <c r="N47" i="31"/>
  <c r="J47" i="31"/>
  <c r="I47" i="31"/>
  <c r="T46" i="31"/>
  <c r="S46" i="31"/>
  <c r="P46" i="31"/>
  <c r="K46" i="31"/>
  <c r="Q46" i="31"/>
  <c r="M46" i="31"/>
  <c r="N46" i="31"/>
  <c r="J46" i="31"/>
  <c r="I46" i="31"/>
  <c r="T45" i="31"/>
  <c r="S45" i="31"/>
  <c r="P45" i="31"/>
  <c r="K45" i="31"/>
  <c r="Q45" i="31"/>
  <c r="M45" i="31"/>
  <c r="N45" i="31"/>
  <c r="J45" i="31"/>
  <c r="I45" i="31"/>
  <c r="T44" i="31"/>
  <c r="S44" i="31"/>
  <c r="P44" i="31"/>
  <c r="K44" i="31"/>
  <c r="Q44" i="31"/>
  <c r="M44" i="31"/>
  <c r="N44" i="31"/>
  <c r="J44" i="31"/>
  <c r="I44" i="31"/>
  <c r="T43" i="31"/>
  <c r="S43" i="31"/>
  <c r="P43" i="31"/>
  <c r="K43" i="31"/>
  <c r="Q43" i="31"/>
  <c r="M43" i="31"/>
  <c r="N43" i="31"/>
  <c r="J43" i="31"/>
  <c r="I43" i="31"/>
  <c r="T42" i="31"/>
  <c r="S42" i="31"/>
  <c r="P42" i="31"/>
  <c r="K42" i="31"/>
  <c r="Q42" i="31"/>
  <c r="M42" i="31"/>
  <c r="N42" i="31"/>
  <c r="J42" i="31"/>
  <c r="I42" i="31"/>
  <c r="T41" i="31"/>
  <c r="S41" i="31"/>
  <c r="P41" i="31"/>
  <c r="K41" i="31"/>
  <c r="Q41" i="31"/>
  <c r="M41" i="31"/>
  <c r="N41" i="31"/>
  <c r="J41" i="31"/>
  <c r="I41" i="31"/>
  <c r="T40" i="31"/>
  <c r="S40" i="31"/>
  <c r="P40" i="31"/>
  <c r="K40" i="31"/>
  <c r="Q40" i="31"/>
  <c r="M40" i="31"/>
  <c r="N40" i="31"/>
  <c r="J40" i="31"/>
  <c r="I40" i="31"/>
  <c r="H3" i="25"/>
  <c r="H2" i="25"/>
  <c r="H9" i="25"/>
  <c r="B21" i="25"/>
  <c r="H20" i="25"/>
  <c r="H19" i="25"/>
  <c r="H18" i="25"/>
  <c r="I38" i="25"/>
  <c r="B12" i="25"/>
  <c r="H35" i="31"/>
  <c r="H39" i="31"/>
  <c r="P39" i="31"/>
  <c r="K39" i="31"/>
  <c r="C39" i="31"/>
  <c r="Q39" i="31"/>
  <c r="M39" i="31"/>
  <c r="N39" i="31"/>
  <c r="B12" i="28"/>
  <c r="F42" i="28"/>
  <c r="A42" i="28"/>
  <c r="S39" i="31"/>
  <c r="H41" i="25"/>
  <c r="AC41" i="25"/>
  <c r="E39" i="31"/>
  <c r="G39" i="31"/>
  <c r="A39" i="31"/>
  <c r="Z41" i="25"/>
  <c r="U41" i="25"/>
  <c r="C41" i="25"/>
  <c r="AA41" i="25"/>
  <c r="W41" i="25"/>
  <c r="X41" i="25"/>
  <c r="D41" i="25"/>
  <c r="E41" i="25"/>
  <c r="G41" i="25"/>
  <c r="A41" i="25"/>
  <c r="J39" i="31"/>
  <c r="I39" i="31"/>
  <c r="J12" i="31"/>
  <c r="I12" i="31"/>
  <c r="T39" i="31"/>
  <c r="T38" i="31"/>
  <c r="S38" i="31"/>
  <c r="P38" i="31"/>
  <c r="M38" i="31"/>
  <c r="K38" i="31"/>
  <c r="B20" i="31"/>
  <c r="T37" i="31"/>
  <c r="S37" i="31"/>
  <c r="P37" i="31"/>
  <c r="M37" i="31"/>
  <c r="K37" i="31"/>
  <c r="C2" i="31"/>
  <c r="Q13" i="31"/>
  <c r="N13" i="31"/>
  <c r="B13" i="31"/>
  <c r="B12" i="31"/>
  <c r="B11" i="31"/>
  <c r="B9" i="31"/>
  <c r="B8" i="31"/>
  <c r="B7" i="31"/>
  <c r="B5" i="31"/>
  <c r="H3" i="31"/>
  <c r="H2" i="31"/>
  <c r="B8" i="25"/>
  <c r="B9" i="25"/>
  <c r="C2" i="25"/>
  <c r="B22" i="25"/>
  <c r="C22" i="25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C2" i="28"/>
  <c r="B20" i="25"/>
  <c r="B13" i="25"/>
  <c r="B11" i="25"/>
  <c r="B7" i="25"/>
  <c r="F2" i="28"/>
  <c r="G35" i="28"/>
  <c r="B13" i="28"/>
  <c r="B9" i="28"/>
  <c r="B8" i="28"/>
  <c r="G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U40" i="25"/>
  <c r="T6" i="25"/>
  <c r="T40" i="25"/>
  <c r="S6" i="25"/>
  <c r="S40" i="25"/>
  <c r="R6" i="25"/>
  <c r="R40" i="25"/>
  <c r="Q6" i="25"/>
  <c r="Q40" i="25"/>
  <c r="P6" i="25"/>
  <c r="P40" i="25"/>
  <c r="O6" i="25"/>
  <c r="O40" i="25"/>
  <c r="N6" i="25"/>
  <c r="N40" i="25"/>
  <c r="M6" i="25"/>
  <c r="M40" i="25"/>
  <c r="L6" i="25"/>
  <c r="L40" i="25"/>
  <c r="K6" i="25"/>
  <c r="K40" i="25"/>
  <c r="J6" i="25"/>
  <c r="J40" i="25"/>
  <c r="I6" i="25"/>
  <c r="I40" i="25"/>
  <c r="T6" i="28"/>
  <c r="G6" i="28"/>
  <c r="T4" i="28"/>
  <c r="T3" i="28"/>
  <c r="T2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H6" i="28"/>
  <c r="H39" i="28"/>
  <c r="I6" i="28"/>
  <c r="I39" i="28"/>
  <c r="J6" i="28"/>
  <c r="J39" i="28"/>
  <c r="K6" i="28"/>
  <c r="K39" i="28"/>
  <c r="L6" i="28"/>
  <c r="L39" i="28"/>
  <c r="M6" i="28"/>
  <c r="M39" i="28"/>
  <c r="N6" i="28"/>
  <c r="N39" i="28"/>
  <c r="O6" i="28"/>
  <c r="O39" i="28"/>
  <c r="P6" i="28"/>
  <c r="P39" i="28"/>
  <c r="Q6" i="28"/>
  <c r="Q39" i="28"/>
  <c r="R6" i="28"/>
  <c r="R39" i="28"/>
  <c r="S6" i="28"/>
  <c r="S39" i="28"/>
  <c r="T39" i="28"/>
  <c r="S4" i="28"/>
  <c r="R4" i="28"/>
  <c r="Q4" i="28"/>
  <c r="P4" i="28"/>
  <c r="O4" i="28"/>
  <c r="N4" i="28"/>
  <c r="M4" i="28"/>
  <c r="L4" i="28"/>
  <c r="K4" i="28"/>
  <c r="J4" i="28"/>
  <c r="I4" i="28"/>
  <c r="H4" i="28"/>
  <c r="S3" i="28"/>
  <c r="R3" i="28"/>
  <c r="Q3" i="28"/>
  <c r="P3" i="28"/>
  <c r="O3" i="28"/>
  <c r="N3" i="28"/>
  <c r="M3" i="28"/>
  <c r="L3" i="28"/>
  <c r="K3" i="28"/>
  <c r="J3" i="28"/>
  <c r="I3" i="28"/>
  <c r="H3" i="28"/>
  <c r="S2" i="28"/>
  <c r="R2" i="28"/>
  <c r="Q2" i="28"/>
  <c r="P2" i="28"/>
  <c r="O2" i="28"/>
  <c r="N2" i="28"/>
  <c r="M2" i="28"/>
  <c r="L2" i="28"/>
  <c r="K2" i="28"/>
  <c r="J2" i="28"/>
  <c r="I2" i="28"/>
  <c r="H2" i="28"/>
  <c r="F3" i="28"/>
  <c r="B14" i="28"/>
  <c r="B19" i="28"/>
  <c r="B18" i="28"/>
  <c r="B11" i="28"/>
  <c r="B7" i="28"/>
  <c r="B5" i="28"/>
  <c r="B5" i="25"/>
  <c r="AC40" i="25"/>
  <c r="AC39" i="25"/>
  <c r="AD41" i="25"/>
  <c r="AD40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AA13" i="25"/>
  <c r="X13" i="25"/>
  <c r="Z40" i="25"/>
  <c r="W40" i="25"/>
  <c r="J39" i="25"/>
  <c r="R39" i="25"/>
  <c r="O39" i="25"/>
  <c r="Z39" i="25"/>
  <c r="W39" i="25"/>
  <c r="M39" i="25"/>
  <c r="P39" i="25"/>
  <c r="K39" i="25"/>
  <c r="S39" i="25"/>
  <c r="N39" i="25"/>
  <c r="I39" i="25"/>
  <c r="Q39" i="25"/>
  <c r="L39" i="25"/>
  <c r="T39" i="25"/>
  <c r="AD39" i="25"/>
  <c r="U39" i="25"/>
</calcChain>
</file>

<file path=xl/sharedStrings.xml><?xml version="1.0" encoding="utf-8"?>
<sst xmlns="http://schemas.openxmlformats.org/spreadsheetml/2006/main" count="437" uniqueCount="221">
  <si>
    <t>SERVER:</t>
  </si>
  <si>
    <t>CUBE:</t>
  </si>
  <si>
    <t>#</t>
  </si>
  <si>
    <t>Dimension</t>
  </si>
  <si>
    <t>Where Used</t>
  </si>
  <si>
    <t>Subset/Value</t>
  </si>
  <si>
    <t>COL</t>
  </si>
  <si>
    <t>SET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</si>
  <si>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</si>
  <si>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</si>
  <si>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</si>
  <si>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</si>
  <si>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</si>
  <si>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</si>
  <si>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</si>
  <si>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</si>
  <si>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</si>
  <si>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</si>
  <si>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</si>
  <si>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</si>
  <si>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</si>
  <si>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</si>
  <si>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</si>
  <si>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</si>
  <si>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</si>
  <si>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</si>
  <si>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</si>
  <si>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</si>
  <si>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</si>
  <si>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</si>
  <si>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</si>
  <si>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</si>
  <si>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</si>
  <si>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</si>
  <si>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</si>
  <si>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</si>
  <si>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</si>
  <si>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 xml:space="preserve">Indent: </t>
  </si>
  <si>
    <t xml:space="preserve">Exp Above: </t>
  </si>
  <si>
    <t xml:space="preserve">Suppress: </t>
  </si>
  <si>
    <t>ROW</t>
  </si>
  <si>
    <t>USD</t>
  </si>
  <si>
    <t>PICK / COL</t>
  </si>
  <si>
    <t>ORIGINAL</t>
  </si>
  <si>
    <t>Account</t>
  </si>
  <si>
    <t xml:space="preserve">Company: </t>
  </si>
  <si>
    <t xml:space="preserve">Department: </t>
  </si>
  <si>
    <t xml:space="preserve">Plan Year: </t>
  </si>
  <si>
    <t xml:space="preserve">Account Root: </t>
  </si>
  <si>
    <t>Final Budget</t>
  </si>
  <si>
    <t>Planner Comment</t>
  </si>
  <si>
    <t>Manager Comment</t>
  </si>
  <si>
    <t>No</t>
  </si>
  <si>
    <t>Quick Reference Table</t>
  </si>
  <si>
    <t>The following table provides details for all spreading methods that you can apply with the spreading syntax.</t>
  </si>
  <si>
    <t>Data Spreading Method</t>
  </si>
  <si>
    <t>Code</t>
  </si>
  <si>
    <t>Required Method Parameters</t>
  </si>
  <si>
    <t>Data Action (Optional) *</t>
  </si>
  <si>
    <t>Example</t>
  </si>
  <si>
    <t>Proportional Spread</t>
  </si>
  <si>
    <t>P</t>
  </si>
  <si>
    <t>Value to be spread</t>
  </si>
  <si>
    <t>+, ~</t>
  </si>
  <si>
    <t>P&lt;&gt;100</t>
  </si>
  <si>
    <t>Proportionally spreads the value 100 to all leaf cells on the row of insertion, and replaces the existing cell values.</t>
  </si>
  <si>
    <t>Equal Spread</t>
  </si>
  <si>
    <t>S</t>
  </si>
  <si>
    <t>S+|^200</t>
  </si>
  <si>
    <t>Equally spreads the value 200 to all leaf cells on the column of insertion, and adds the product of spreading to the existing cell values.</t>
  </si>
  <si>
    <t>Repeat</t>
  </si>
  <si>
    <t>R</t>
  </si>
  <si>
    <t>R~&lt;50</t>
  </si>
  <si>
    <t>Subtracts the value 50 from all leaf cells to the left of the insertion point.</t>
  </si>
  <si>
    <t>Percent Change</t>
  </si>
  <si>
    <t>P%</t>
  </si>
  <si>
    <t>Percentage</t>
  </si>
  <si>
    <t>P%+|^&lt;&gt;10</t>
  </si>
  <si>
    <t>Applies a percent change of 10% to all leaf values in the view, adds the product to the existing cell values, and increments all leaves in the view by 10%.</t>
  </si>
  <si>
    <t>Straight Line **</t>
  </si>
  <si>
    <t>SL</t>
  </si>
  <si>
    <t>Start Value and End Value</t>
  </si>
  <si>
    <t>SL&gt;100:200</t>
  </si>
  <si>
    <t>Replaces all leaf values to the right of the point of insertion, with a start value of 100 and an end value of 200.</t>
  </si>
  <si>
    <t>Growth % **</t>
  </si>
  <si>
    <t>GR</t>
  </si>
  <si>
    <t>Start Value and Growth Percentage</t>
  </si>
  <si>
    <t>GR|300:25</t>
  </si>
  <si>
    <t>Applies a 25% growth percentage to the starting value of 300 and replaces all leaf values below the point of insertion.</t>
  </si>
  <si>
    <t>Clear</t>
  </si>
  <si>
    <t>C</t>
  </si>
  <si>
    <t>N/A</t>
  </si>
  <si>
    <t>C|^&lt;&gt;</t>
  </si>
  <si>
    <t>Clears values from all cells in the view.</t>
  </si>
  <si>
    <t>Leaf Hold</t>
  </si>
  <si>
    <t>H</t>
  </si>
  <si>
    <t>H&lt;&gt;</t>
  </si>
  <si>
    <t>Holds all leaf cells on the row of insertion.</t>
  </si>
  <si>
    <t>Release Leaf Hold</t>
  </si>
  <si>
    <t>RH</t>
  </si>
  <si>
    <t>RH&lt;&gt;</t>
  </si>
  <si>
    <t>Releases all leaf holds on the row of insertion.</t>
  </si>
  <si>
    <t>Consolidation Hold</t>
  </si>
  <si>
    <t>HC</t>
  </si>
  <si>
    <t>HC&lt;&gt;</t>
  </si>
  <si>
    <t>Holds all consolidated cells on the row of insertion.</t>
  </si>
  <si>
    <t>Release Consolidation Hold</t>
  </si>
  <si>
    <t>RC</t>
  </si>
  <si>
    <t>RC&lt;&gt;</t>
  </si>
  <si>
    <t>Releases all holds of consolidated cells on the row of insertion.</t>
  </si>
  <si>
    <t>Release All Hold</t>
  </si>
  <si>
    <t>RA</t>
  </si>
  <si>
    <t>RA&lt;&gt;</t>
  </si>
  <si>
    <t>Releases all holds on the cells on the row of insertion.</t>
  </si>
  <si>
    <t>Direction Indicators for all items are: |, ^, &lt;, &gt;</t>
  </si>
  <si>
    <t>* The default data action is Replace. The spreading syntax uses a tilde (~) to denote the Subtract data action, and a plus sign (+) to denote the Add data action.</t>
  </si>
  <si>
    <t>** You can use the Straight Line and Growth % methods across a single row or column, but not across rectangular ranges. You can use direction combinations of up and down (^ |) or left and right (&lt; &gt;), which are the only combinations allowed for these spreading methods.</t>
  </si>
  <si>
    <t>Total Line Items</t>
  </si>
  <si>
    <t>Line</t>
  </si>
  <si>
    <t>COMMENT</t>
  </si>
  <si>
    <t>SET / PICK</t>
  </si>
  <si>
    <t>Plan_Source</t>
  </si>
  <si>
    <t>CUBE REFERENCES &gt;&gt;&gt;&gt;&gt;&gt;</t>
  </si>
  <si>
    <t>NOTE - Cond Formatting Applied - Controlled by Col F</t>
  </si>
  <si>
    <t>Source</t>
  </si>
  <si>
    <t xml:space="preserve">Account: </t>
  </si>
  <si>
    <t xml:space="preserve">Dept: </t>
  </si>
  <si>
    <t xml:space="preserve">Year: </t>
  </si>
  <si>
    <t>Actuals</t>
  </si>
  <si>
    <t>Display Scen for Column header</t>
  </si>
  <si>
    <t>Base-Even</t>
  </si>
  <si>
    <t>Account Level Value</t>
  </si>
  <si>
    <t>Other Info References</t>
  </si>
  <si>
    <t>Mgr Submit Name</t>
  </si>
  <si>
    <t>Mgr Submit Status</t>
  </si>
  <si>
    <t>Mgr Submit Timestamp</t>
  </si>
  <si>
    <t>Annual Amount</t>
  </si>
  <si>
    <t>Spread Method</t>
  </si>
  <si>
    <t>Monthly</t>
  </si>
  <si>
    <t>Start of Qtr</t>
  </si>
  <si>
    <t>End of Qtr</t>
  </si>
  <si>
    <t>Seasonal</t>
  </si>
  <si>
    <t>4-4-5</t>
  </si>
  <si>
    <t>4-5-4</t>
  </si>
  <si>
    <t>5-4-4</t>
  </si>
  <si>
    <t xml:space="preserve">Annual Entry </t>
  </si>
  <si>
    <t>Base</t>
  </si>
  <si>
    <t>Var</t>
  </si>
  <si>
    <t>Multiplier</t>
  </si>
  <si>
    <t>xxxxx</t>
  </si>
  <si>
    <t>xxxx</t>
  </si>
  <si>
    <t>Description</t>
  </si>
  <si>
    <t>PTR01-AC:</t>
  </si>
  <si>
    <t>600020 - Overtime</t>
  </si>
  <si>
    <t>601100 - Workmens Compensation</t>
  </si>
  <si>
    <t>611110 - Medical Insurance Expense</t>
  </si>
  <si>
    <t>601130 - FICA Taxes</t>
  </si>
  <si>
    <t>601140 - Unemployment Taxes</t>
  </si>
  <si>
    <t>611190 - 401(k) Match Expense</t>
  </si>
  <si>
    <t>600050 - Benefits (Calculated)</t>
  </si>
  <si>
    <t>Compensation</t>
  </si>
  <si>
    <t>613100 - Print Media Advertising</t>
  </si>
  <si>
    <t>613120 - Broadcast Advertising</t>
  </si>
  <si>
    <t>613130 - Outdoor Display Advertising</t>
  </si>
  <si>
    <t>613140 - Other Advertising &amp; Promotion</t>
  </si>
  <si>
    <t>Advertising</t>
  </si>
  <si>
    <t>608070 - Rent - office</t>
  </si>
  <si>
    <t>608071 - Rent - furniture</t>
  </si>
  <si>
    <t>608030 - Rent - other equipment</t>
  </si>
  <si>
    <t>Rent</t>
  </si>
  <si>
    <t>617010 - Telephone - Local</t>
  </si>
  <si>
    <t>687020 - Telephone - Long Distance</t>
  </si>
  <si>
    <t>617030 - Water</t>
  </si>
  <si>
    <t>607100 - Electricity</t>
  </si>
  <si>
    <t>Utilities</t>
  </si>
  <si>
    <t>658110 - General Insurance Expense</t>
  </si>
  <si>
    <t>Insurance</t>
  </si>
  <si>
    <t>608290 - Small Equipment</t>
  </si>
  <si>
    <t>608250 - Postage</t>
  </si>
  <si>
    <t>618240 - Other office supplies</t>
  </si>
  <si>
    <t>Office Supplies</t>
  </si>
  <si>
    <t>608300 - Charitable Contributions</t>
  </si>
  <si>
    <t>Donations</t>
  </si>
  <si>
    <t>608350 - Legal Fees</t>
  </si>
  <si>
    <t>608310 - Other professional fees</t>
  </si>
  <si>
    <t>Professional Fees</t>
  </si>
  <si>
    <t>606100 - Airfare</t>
  </si>
  <si>
    <t>616310 - Parking</t>
  </si>
  <si>
    <t>616320 - Rental Car</t>
  </si>
  <si>
    <t>636201 - Meals</t>
  </si>
  <si>
    <t>Travel</t>
  </si>
  <si>
    <t>605100 - Maintenance - Building and Grounds</t>
  </si>
  <si>
    <t>635730 - Maintenance - other equipment</t>
  </si>
  <si>
    <t>Maintenance</t>
  </si>
  <si>
    <t>608390 - Miscellaneous Operating Exp</t>
  </si>
  <si>
    <t>Other - Misc</t>
  </si>
  <si>
    <t>Operating Expenses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</si>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</sst>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#;\(#,###\);\-"/>
    <numFmt numFmtId="167" formatCode="_-* #,##0.00_-;\-* #,##0.00_-;_-* &quot;-&quot;??_-;_-@_-"/>
    <numFmt numFmtId="168" formatCode="&quot;- &quot;@"/>
  </numFmts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indexed="2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CB1D1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medium">
        <color rgb="FF8CB1D1"/>
      </right>
      <top style="medium">
        <color rgb="FF8CB1D1"/>
      </top>
      <bottom style="thin">
        <color rgb="FF000000"/>
      </bottom>
      <diagonal/>
    </border>
    <border>
      <left style="medium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medium">
        <color rgb="FF8CB1D1"/>
      </right>
      <top/>
      <bottom/>
      <diagonal/>
    </border>
    <border>
      <left style="medium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medium">
        <color rgb="FF8CB1D1"/>
      </right>
      <top/>
      <bottom style="thin">
        <color rgb="FF8CB1D1"/>
      </bottom>
      <diagonal/>
    </border>
    <border>
      <left style="medium">
        <color rgb="FF8CB1D1"/>
      </left>
      <right style="thin">
        <color rgb="FF8CB1D1"/>
      </right>
      <top style="thin">
        <color rgb="FF8CB1D1"/>
      </top>
      <bottom/>
      <diagonal/>
    </border>
    <border>
      <left style="thin">
        <color rgb="FF8CB1D1"/>
      </left>
      <right style="thin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 style="thin">
        <color rgb="FF8CB1D1"/>
      </top>
      <bottom/>
      <diagonal/>
    </border>
    <border>
      <left/>
      <right/>
      <top style="thin">
        <color rgb="FF8CB1D1"/>
      </top>
      <bottom/>
      <diagonal/>
    </border>
    <border>
      <left/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/>
      <bottom/>
      <diagonal/>
    </border>
    <border>
      <left/>
      <right style="medium">
        <color rgb="FF8CB1D1"/>
      </right>
      <top/>
      <bottom/>
      <diagonal/>
    </border>
    <border>
      <left style="medium">
        <color rgb="FF8CB1D1"/>
      </left>
      <right/>
      <top/>
      <bottom style="medium">
        <color rgb="FF8CB1D1"/>
      </bottom>
      <diagonal/>
    </border>
    <border>
      <left/>
      <right/>
      <top/>
      <bottom style="medium">
        <color rgb="FF8CB1D1"/>
      </bottom>
      <diagonal/>
    </border>
    <border>
      <left/>
      <right style="medium">
        <color rgb="FF8CB1D1"/>
      </right>
      <top/>
      <bottom style="medium">
        <color rgb="FF8CB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167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</cellStyleXfs>
  <cellXfs count="155">
    <xf numFmtId="0" fontId="0" fillId="0" borderId="0" xfId="0"/>
    <xf numFmtId="0" fontId="3" fillId="3" borderId="4" xfId="0" applyFont="1" applyFill="1" applyBorder="1"/>
    <xf numFmtId="0" fontId="7" fillId="0" borderId="0" xfId="5" applyFont="1"/>
    <xf numFmtId="0" fontId="8" fillId="0" borderId="0" xfId="5" applyFont="1" applyAlignment="1">
      <alignment vertical="center"/>
    </xf>
    <xf numFmtId="0" fontId="8" fillId="0" borderId="20" xfId="5" applyFont="1" applyBorder="1" applyAlignment="1">
      <alignment vertical="center" wrapText="1"/>
    </xf>
    <xf numFmtId="0" fontId="7" fillId="0" borderId="23" xfId="5" applyFont="1" applyBorder="1" applyAlignment="1">
      <alignment vertical="top" wrapText="1"/>
    </xf>
    <xf numFmtId="0" fontId="8" fillId="0" borderId="26" xfId="5" applyFont="1" applyBorder="1" applyAlignment="1">
      <alignment vertical="center" wrapText="1"/>
    </xf>
    <xf numFmtId="0" fontId="9" fillId="0" borderId="0" xfId="5" applyFont="1"/>
    <xf numFmtId="0" fontId="10" fillId="6" borderId="15" xfId="5" applyFont="1" applyFill="1" applyBorder="1" applyAlignment="1">
      <alignment horizontal="center" vertical="center" wrapText="1"/>
    </xf>
    <xf numFmtId="0" fontId="10" fillId="6" borderId="16" xfId="5" applyFont="1" applyFill="1" applyBorder="1" applyAlignment="1">
      <alignment horizontal="center" vertical="center" wrapText="1"/>
    </xf>
    <xf numFmtId="0" fontId="10" fillId="6" borderId="16" xfId="5" applyFont="1" applyFill="1" applyBorder="1" applyAlignment="1">
      <alignment horizontal="center" vertical="top" wrapText="1"/>
    </xf>
    <xf numFmtId="0" fontId="10" fillId="6" borderId="17" xfId="5" applyFont="1" applyFill="1" applyBorder="1" applyAlignment="1">
      <alignment horizontal="center" vertical="center" wrapText="1"/>
    </xf>
    <xf numFmtId="0" fontId="11" fillId="4" borderId="3" xfId="0" quotePrefix="1" applyFont="1" applyFill="1" applyBorder="1" applyAlignment="1" applyProtection="1">
      <alignment horizontal="center" vertical="center"/>
      <protection locked="0" hidden="1"/>
    </xf>
    <xf numFmtId="0" fontId="11" fillId="4" borderId="3" xfId="0" applyFont="1" applyFill="1" applyBorder="1" applyAlignment="1" applyProtection="1">
      <alignment horizontal="center" vertical="center"/>
      <protection locked="0" hidden="1"/>
    </xf>
    <xf numFmtId="43" fontId="11" fillId="4" borderId="3" xfId="1" quotePrefix="1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quotePrefix="1" applyFont="1" applyFill="1" applyBorder="1" applyAlignment="1" applyProtection="1">
      <alignment horizontal="center" vertical="center"/>
      <protection locked="0" hidden="1"/>
    </xf>
    <xf numFmtId="0" fontId="12" fillId="0" borderId="0" xfId="0" applyFont="1"/>
    <xf numFmtId="43" fontId="13" fillId="5" borderId="6" xfId="1" applyNumberFormat="1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/>
    <xf numFmtId="165" fontId="12" fillId="0" borderId="0" xfId="1" applyNumberFormat="1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 indent="1"/>
    </xf>
    <xf numFmtId="0" fontId="12" fillId="0" borderId="6" xfId="0" applyFont="1" applyBorder="1"/>
    <xf numFmtId="43" fontId="12" fillId="0" borderId="0" xfId="1" applyNumberFormat="1" applyFont="1" applyAlignment="1">
      <alignment horizontal="center"/>
    </xf>
    <xf numFmtId="0" fontId="13" fillId="5" borderId="6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3" fillId="5" borderId="6" xfId="0" applyFont="1" applyFill="1" applyBorder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1" xfId="0" quotePrefix="1" applyFont="1" applyBorder="1"/>
    <xf numFmtId="0" fontId="12" fillId="0" borderId="2" xfId="0" applyFont="1" applyBorder="1"/>
    <xf numFmtId="0" fontId="12" fillId="0" borderId="7" xfId="0" applyFont="1" applyBorder="1"/>
    <xf numFmtId="43" fontId="12" fillId="0" borderId="6" xfId="1" applyNumberFormat="1" applyFont="1" applyBorder="1" applyAlignment="1">
      <alignment horizontal="left"/>
    </xf>
    <xf numFmtId="43" fontId="1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65" fontId="12" fillId="0" borderId="10" xfId="1" applyNumberFormat="1" applyFont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5" fontId="11" fillId="2" borderId="7" xfId="1" applyNumberFormat="1" applyFont="1" applyFill="1" applyBorder="1" applyAlignment="1">
      <alignment vertical="center"/>
    </xf>
    <xf numFmtId="165" fontId="11" fillId="2" borderId="6" xfId="1" applyNumberFormat="1" applyFont="1" applyFill="1" applyBorder="1" applyAlignment="1">
      <alignment vertic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10" xfId="0" applyFont="1" applyBorder="1"/>
    <xf numFmtId="165" fontId="12" fillId="8" borderId="11" xfId="1" applyNumberFormat="1" applyFont="1" applyFill="1" applyBorder="1" applyAlignment="1">
      <alignment horizontal="left" vertical="center"/>
    </xf>
    <xf numFmtId="165" fontId="12" fillId="4" borderId="0" xfId="1" applyNumberFormat="1" applyFont="1" applyFill="1" applyBorder="1" applyAlignment="1">
      <alignment vertical="center"/>
    </xf>
    <xf numFmtId="165" fontId="12" fillId="4" borderId="10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2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0" fontId="11" fillId="3" borderId="4" xfId="0" applyFont="1" applyFill="1" applyBorder="1"/>
    <xf numFmtId="0" fontId="12" fillId="3" borderId="4" xfId="0" applyFont="1" applyFill="1" applyBorder="1"/>
    <xf numFmtId="0" fontId="11" fillId="6" borderId="9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1" fillId="6" borderId="6" xfId="0" quotePrefix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43" fontId="14" fillId="0" borderId="0" xfId="1" applyNumberFormat="1" applyFont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left"/>
    </xf>
    <xf numFmtId="0" fontId="4" fillId="0" borderId="0" xfId="8" applyFont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left"/>
    </xf>
    <xf numFmtId="0" fontId="17" fillId="0" borderId="0" xfId="5" applyFont="1" applyProtection="1"/>
    <xf numFmtId="0" fontId="11" fillId="2" borderId="6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166" fontId="17" fillId="0" borderId="0" xfId="5" applyNumberFormat="1" applyFont="1" applyBorder="1" applyProtection="1"/>
    <xf numFmtId="0" fontId="17" fillId="0" borderId="0" xfId="5" applyFont="1"/>
    <xf numFmtId="166" fontId="17" fillId="0" borderId="0" xfId="5" applyNumberFormat="1" applyFont="1" applyProtection="1"/>
    <xf numFmtId="166" fontId="18" fillId="0" borderId="0" xfId="5" applyNumberFormat="1" applyFont="1" applyBorder="1" applyAlignment="1" applyProtection="1"/>
    <xf numFmtId="0" fontId="17" fillId="0" borderId="0" xfId="5" applyFont="1" applyAlignment="1">
      <alignment horizontal="center" vertical="center"/>
    </xf>
    <xf numFmtId="0" fontId="17" fillId="0" borderId="0" xfId="5" applyFont="1" applyAlignment="1">
      <alignment horizontal="centerContinuous"/>
    </xf>
    <xf numFmtId="166" fontId="19" fillId="0" borderId="0" xfId="6" applyNumberFormat="1" applyFont="1" applyFill="1" applyBorder="1" applyAlignment="1" applyProtection="1">
      <alignment horizontal="centerContinuous"/>
    </xf>
    <xf numFmtId="166" fontId="19" fillId="0" borderId="0" xfId="6" applyNumberFormat="1" applyFont="1" applyFill="1" applyBorder="1" applyProtection="1"/>
    <xf numFmtId="0" fontId="11" fillId="6" borderId="37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vertical="center"/>
    </xf>
    <xf numFmtId="165" fontId="11" fillId="9" borderId="2" xfId="1" applyNumberFormat="1" applyFont="1" applyFill="1" applyBorder="1" applyAlignment="1">
      <alignment vertical="center"/>
    </xf>
    <xf numFmtId="165" fontId="11" fillId="9" borderId="7" xfId="1" applyNumberFormat="1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165" fontId="11" fillId="6" borderId="7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horizontal="center" vertical="center"/>
    </xf>
    <xf numFmtId="165" fontId="12" fillId="7" borderId="6" xfId="1" applyNumberFormat="1" applyFont="1" applyFill="1" applyBorder="1" applyAlignment="1">
      <alignment horizontal="left" vertical="center"/>
    </xf>
    <xf numFmtId="165" fontId="12" fillId="3" borderId="6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vertical="center"/>
    </xf>
    <xf numFmtId="164" fontId="12" fillId="7" borderId="6" xfId="2" applyNumberFormat="1" applyFont="1" applyFill="1" applyBorder="1" applyAlignment="1">
      <alignment horizontal="center" vertical="center"/>
    </xf>
    <xf numFmtId="49" fontId="12" fillId="7" borderId="6" xfId="1" applyNumberFormat="1" applyFont="1" applyFill="1" applyBorder="1" applyAlignment="1">
      <alignment horizontal="left" vertical="center" indent="2"/>
    </xf>
    <xf numFmtId="165" fontId="11" fillId="6" borderId="6" xfId="1" applyNumberFormat="1" applyFont="1" applyFill="1" applyBorder="1" applyAlignment="1">
      <alignment vertical="center"/>
    </xf>
    <xf numFmtId="165" fontId="12" fillId="0" borderId="6" xfId="1" applyNumberFormat="1" applyFont="1" applyBorder="1" applyAlignment="1">
      <alignment vertical="center"/>
    </xf>
    <xf numFmtId="164" fontId="11" fillId="6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164" fontId="11" fillId="2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6" borderId="0" xfId="0" applyFont="1" applyFill="1"/>
    <xf numFmtId="165" fontId="12" fillId="0" borderId="6" xfId="1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49" fontId="12" fillId="7" borderId="6" xfId="1" applyNumberFormat="1" applyFont="1" applyFill="1" applyBorder="1" applyAlignment="1">
      <alignment horizontal="left" vertical="center" indent="1"/>
    </xf>
    <xf numFmtId="0" fontId="11" fillId="9" borderId="6" xfId="0" applyFont="1" applyFill="1" applyBorder="1" applyAlignment="1">
      <alignment vertical="center"/>
    </xf>
    <xf numFmtId="165" fontId="11" fillId="9" borderId="6" xfId="1" applyNumberFormat="1" applyFont="1" applyFill="1" applyBorder="1" applyAlignment="1">
      <alignment vertical="center"/>
    </xf>
    <xf numFmtId="0" fontId="11" fillId="4" borderId="3" xfId="0" quotePrefix="1" applyFont="1" applyFill="1" applyBorder="1" applyAlignment="1" applyProtection="1">
      <alignment horizontal="left" vertical="center"/>
      <protection locked="0" hidden="1"/>
    </xf>
    <xf numFmtId="0" fontId="11" fillId="4" borderId="3" xfId="0" applyFont="1" applyFill="1" applyBorder="1" applyAlignment="1" applyProtection="1">
      <alignment horizontal="left" vertical="center"/>
      <protection locked="0" hidden="1"/>
    </xf>
    <xf numFmtId="165" fontId="11" fillId="6" borderId="6" xfId="1" applyNumberFormat="1" applyFont="1" applyFill="1" applyBorder="1" applyAlignment="1">
      <alignment horizontal="left" vertical="center" wrapText="1"/>
    </xf>
    <xf numFmtId="165" fontId="12" fillId="0" borderId="11" xfId="1" applyNumberFormat="1" applyFont="1" applyBorder="1" applyAlignment="1">
      <alignment horizontal="left" vertical="center" wrapText="1"/>
    </xf>
    <xf numFmtId="165" fontId="11" fillId="2" borderId="6" xfId="1" applyNumberFormat="1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wrapText="1"/>
    </xf>
    <xf numFmtId="165" fontId="12" fillId="0" borderId="6" xfId="1" applyNumberFormat="1" applyFont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/>
    </xf>
    <xf numFmtId="165" fontId="11" fillId="6" borderId="6" xfId="1" applyNumberFormat="1" applyFont="1" applyFill="1" applyBorder="1" applyAlignment="1">
      <alignment horizontal="left" vertical="center"/>
    </xf>
    <xf numFmtId="165" fontId="12" fillId="0" borderId="6" xfId="1" applyNumberFormat="1" applyFont="1" applyBorder="1" applyAlignment="1">
      <alignment horizontal="left" vertical="center"/>
    </xf>
    <xf numFmtId="165" fontId="11" fillId="2" borderId="6" xfId="1" applyNumberFormat="1" applyFont="1" applyFill="1" applyBorder="1" applyAlignment="1">
      <alignment horizontal="left" vertical="center"/>
    </xf>
    <xf numFmtId="0" fontId="11" fillId="4" borderId="3" xfId="0" quotePrefix="1" applyNumberFormat="1" applyFont="1" applyFill="1" applyBorder="1" applyAlignment="1" applyProtection="1">
      <alignment horizontal="center" vertical="center"/>
      <protection locked="0" hidden="1"/>
    </xf>
    <xf numFmtId="165" fontId="11" fillId="3" borderId="6" xfId="1" applyNumberFormat="1" applyFont="1" applyFill="1" applyBorder="1" applyAlignment="1">
      <alignment vertical="center"/>
    </xf>
    <xf numFmtId="168" fontId="11" fillId="6" borderId="1" xfId="0" applyNumberFormat="1" applyFont="1" applyFill="1" applyBorder="1" applyAlignment="1">
      <alignment horizontal="left" vertical="center"/>
    </xf>
    <xf numFmtId="168" fontId="11" fillId="2" borderId="1" xfId="0" applyNumberFormat="1" applyFont="1" applyFill="1" applyBorder="1" applyAlignment="1">
      <alignment horizontal="left" vertical="center" indent="1"/>
    </xf>
    <xf numFmtId="168" fontId="11" fillId="9" borderId="6" xfId="0" applyNumberFormat="1" applyFont="1" applyFill="1" applyBorder="1" applyAlignment="1">
      <alignment vertical="center"/>
    </xf>
    <xf numFmtId="168" fontId="11" fillId="6" borderId="6" xfId="0" applyNumberFormat="1" applyFont="1" applyFill="1" applyBorder="1" applyAlignment="1">
      <alignment horizontal="left" vertical="center"/>
    </xf>
    <xf numFmtId="168" fontId="11" fillId="2" borderId="6" xfId="0" applyNumberFormat="1" applyFont="1" applyFill="1" applyBorder="1" applyAlignment="1">
      <alignment horizontal="left" vertical="center" indent="1"/>
    </xf>
    <xf numFmtId="0" fontId="20" fillId="3" borderId="4" xfId="0" applyFont="1" applyFill="1" applyBorder="1"/>
    <xf numFmtId="0" fontId="15" fillId="3" borderId="4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8" fillId="0" borderId="18" xfId="5" applyFont="1" applyBorder="1" applyAlignment="1">
      <alignment vertical="center" wrapText="1"/>
    </xf>
    <xf numFmtId="0" fontId="8" fillId="0" borderId="21" xfId="5" applyFont="1" applyBorder="1" applyAlignment="1">
      <alignment vertical="center" wrapText="1"/>
    </xf>
    <xf numFmtId="0" fontId="8" fillId="0" borderId="24" xfId="5" applyFont="1" applyBorder="1" applyAlignment="1">
      <alignment vertical="center" wrapText="1"/>
    </xf>
    <xf numFmtId="0" fontId="8" fillId="0" borderId="19" xfId="5" applyFont="1" applyBorder="1" applyAlignment="1">
      <alignment vertical="center" wrapText="1"/>
    </xf>
    <xf numFmtId="0" fontId="8" fillId="0" borderId="22" xfId="5" applyFont="1" applyBorder="1" applyAlignment="1">
      <alignment vertical="center" wrapText="1"/>
    </xf>
    <xf numFmtId="0" fontId="8" fillId="0" borderId="25" xfId="5" applyFont="1" applyBorder="1" applyAlignment="1">
      <alignment vertical="center" wrapText="1"/>
    </xf>
    <xf numFmtId="0" fontId="8" fillId="0" borderId="27" xfId="5" applyFont="1" applyBorder="1" applyAlignment="1">
      <alignment vertical="center" wrapText="1"/>
    </xf>
    <xf numFmtId="0" fontId="8" fillId="0" borderId="28" xfId="5" applyFont="1" applyBorder="1" applyAlignment="1">
      <alignment vertical="center" wrapText="1"/>
    </xf>
    <xf numFmtId="0" fontId="8" fillId="0" borderId="29" xfId="5" applyFont="1" applyBorder="1" applyAlignment="1">
      <alignment vertical="center" wrapText="1"/>
    </xf>
    <xf numFmtId="0" fontId="8" fillId="0" borderId="30" xfId="5" applyFont="1" applyBorder="1" applyAlignment="1">
      <alignment vertical="center" wrapText="1"/>
    </xf>
    <xf numFmtId="0" fontId="8" fillId="0" borderId="31" xfId="5" applyFont="1" applyBorder="1" applyAlignment="1">
      <alignment vertical="center" wrapText="1"/>
    </xf>
    <xf numFmtId="0" fontId="7" fillId="0" borderId="32" xfId="5" applyFont="1" applyBorder="1" applyAlignment="1">
      <alignment vertical="top" wrapText="1"/>
    </xf>
    <xf numFmtId="0" fontId="7" fillId="0" borderId="0" xfId="5" applyFont="1" applyBorder="1" applyAlignment="1">
      <alignment vertical="top" wrapText="1"/>
    </xf>
    <xf numFmtId="0" fontId="7" fillId="0" borderId="33" xfId="5" applyFont="1" applyBorder="1" applyAlignment="1">
      <alignment vertical="top" wrapText="1"/>
    </xf>
    <xf numFmtId="0" fontId="8" fillId="0" borderId="32" xfId="5" applyFont="1" applyBorder="1" applyAlignment="1">
      <alignment vertical="center" wrapText="1"/>
    </xf>
    <xf numFmtId="0" fontId="8" fillId="0" borderId="0" xfId="5" applyFont="1" applyBorder="1" applyAlignment="1">
      <alignment vertical="center" wrapText="1"/>
    </xf>
    <xf numFmtId="0" fontId="8" fillId="0" borderId="33" xfId="5" applyFont="1" applyBorder="1" applyAlignment="1">
      <alignment vertical="center" wrapText="1"/>
    </xf>
    <xf numFmtId="0" fontId="8" fillId="0" borderId="34" xfId="5" applyFont="1" applyBorder="1" applyAlignment="1">
      <alignment vertical="center" wrapText="1"/>
    </xf>
    <xf numFmtId="0" fontId="8" fillId="0" borderId="35" xfId="5" applyFont="1" applyBorder="1" applyAlignment="1">
      <alignment vertical="center" wrapText="1"/>
    </xf>
    <xf numFmtId="0" fontId="8" fillId="0" borderId="36" xfId="5" applyFont="1" applyBorder="1" applyAlignment="1">
      <alignment vertical="center" wrapText="1"/>
    </xf>
  </cellXfs>
  <cellStyles count="9">
    <cellStyle name="Comma" xfId="1" builtinId="3"/>
    <cellStyle name="Comma 2" xfId="7"/>
    <cellStyle name="Comma_TopDown" xfId="6"/>
    <cellStyle name="Normal" xfId="0" builtinId="0"/>
    <cellStyle name="Normal 2" xfId="3"/>
    <cellStyle name="Normal 3" xfId="4"/>
    <cellStyle name="Normal 4" xfId="5"/>
    <cellStyle name="Normal 5" xfId="8"/>
    <cellStyle name="Percent" xfId="2" builtinId="5"/>
  </cellStyles>
  <dxfs count="3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926"/>
  <ax:ocxPr ax:name="_StockProps" ax:value="0"/>
  <ax:ocxPr ax:name="ServerName" ax:value="PTR01-AC"/>
  <ax:ocxPr ax:name="ProcessName" ax:value="ADMIN - Add Group"/>
  <ax:ocxPr ax:name="Name" ax:value="pGroupName"/>
  <ax:ocxPr ax:name="Type" ax:value="0"/>
  <ax:ocxPr ax:name="Value" ax:value="0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build Sheet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17"/>
  <ax:ocxPr ax:name="_ExtentY" ax:value="55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Line Item Detail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Line_Item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17"/>
  <ax:ocxPr ax:name="_ExtentY" ax:value="55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nnual Fixed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Annua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17"/>
  <ax:ocxPr ax:name="_ExtentY" ax:value="55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ccoun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17"/>
  <ax:ocxPr ax:name="_ExtentY" ax:value="55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ccoun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34</xdr:row>
          <xdr:rowOff>133350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1031" name="TIButton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542925</xdr:colOff>
          <xdr:row>34</xdr:row>
          <xdr:rowOff>133350</xdr:rowOff>
        </xdr:from>
        <xdr:to>
          <xdr:col>14</xdr:col>
          <xdr:colOff>438150</xdr:colOff>
          <xdr:row>37</xdr:row>
          <xdr:rowOff>0</xdr:rowOff>
        </xdr:to>
        <xdr:sp macro="" textlink="">
          <xdr:nvSpPr>
            <xdr:cNvPr id="1034" name="TIButton3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34</xdr:row>
          <xdr:rowOff>133350</xdr:rowOff>
        </xdr:from>
        <xdr:to>
          <xdr:col>12</xdr:col>
          <xdr:colOff>28575</xdr:colOff>
          <xdr:row>37</xdr:row>
          <xdr:rowOff>0</xdr:rowOff>
        </xdr:to>
        <xdr:sp macro="" textlink="">
          <xdr:nvSpPr>
            <xdr:cNvPr id="1035" name="TIButton4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32</xdr:row>
          <xdr:rowOff>38100</xdr:rowOff>
        </xdr:from>
        <xdr:to>
          <xdr:col>10</xdr:col>
          <xdr:colOff>9525</xdr:colOff>
          <xdr:row>34</xdr:row>
          <xdr:rowOff>133350</xdr:rowOff>
        </xdr:to>
        <xdr:sp macro="" textlink="">
          <xdr:nvSpPr>
            <xdr:cNvPr id="1038" name="TIButton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32</xdr:row>
          <xdr:rowOff>142875</xdr:rowOff>
        </xdr:from>
        <xdr:to>
          <xdr:col>9</xdr:col>
          <xdr:colOff>504825</xdr:colOff>
          <xdr:row>34</xdr:row>
          <xdr:rowOff>152400</xdr:rowOff>
        </xdr:to>
        <xdr:sp macro="" textlink="">
          <xdr:nvSpPr>
            <xdr:cNvPr id="6149" name="TIButton1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34</xdr:row>
          <xdr:rowOff>9525</xdr:rowOff>
        </xdr:from>
        <xdr:to>
          <xdr:col>8</xdr:col>
          <xdr:colOff>695325</xdr:colOff>
          <xdr:row>36</xdr:row>
          <xdr:rowOff>19050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LL86"/>
  <sheetViews>
    <sheetView showGridLines="0" tabSelected="1" topLeftCell="F33" zoomScaleNormal="100" workbookViewId="0">
      <pane xSplit="3" ySplit="8" topLeftCell="I41" activePane="bottomRight" state="frozen"/>
      <selection activeCell="F33" sqref="F33"/>
      <selection pane="topRight" activeCell="I33" sqref="I33"/>
      <selection pane="bottomLeft" activeCell="F45" sqref="F45"/>
      <selection pane="bottomRight" activeCell="H34" sqref="H34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0.85546875" style="22" customWidth="1" collapsed="1"/>
    <col min="7" max="7" width="8.42578125" style="22" customWidth="1"/>
    <col min="8" max="8" width="41.85546875" style="16" customWidth="1"/>
    <col min="9" max="9" width="10.42578125" style="21" customWidth="1"/>
    <col min="10" max="13" width="10.42578125" style="16" customWidth="1"/>
    <col min="14" max="14" width="10.28515625" style="16" customWidth="1"/>
    <col min="15" max="21" width="10.42578125" style="16" customWidth="1"/>
    <col min="22" max="22" width="1.140625" style="16" customWidth="1"/>
    <col min="23" max="23" width="10.42578125" style="16" customWidth="1"/>
    <col min="24" max="24" width="8.85546875" style="22" customWidth="1"/>
    <col min="25" max="25" width="1.140625" style="16" customWidth="1"/>
    <col min="26" max="26" width="10.42578125" style="16" customWidth="1"/>
    <col min="27" max="27" width="8.85546875" style="22" customWidth="1"/>
    <col min="28" max="28" width="1.140625" style="16" customWidth="1"/>
    <col min="29" max="30" width="50.5703125" style="41" customWidth="1"/>
    <col min="31" max="31" width="1.7109375" style="16" customWidth="1"/>
    <col min="32" max="1000" width="0" style="16" hidden="1" customWidth="1"/>
    <col min="1001" max="16384" width="9.140625" style="16"/>
  </cols>
  <sheetData>
    <row r="1" spans="1:30" hidden="1" outlineLevel="1" x14ac:dyDescent="0.2">
      <c r="E1" s="17" t="s">
        <v>36</v>
      </c>
      <c r="F1" s="18"/>
      <c r="G1" s="19"/>
      <c r="H1" s="20"/>
    </row>
    <row r="2" spans="1:30" hidden="1" outlineLevel="1" x14ac:dyDescent="0.2">
      <c r="A2" s="23" t="s">
        <v>0</v>
      </c>
      <c r="B2" s="24" t="s">
        <v>152</v>
      </c>
      <c r="C2" s="16" t="str">
        <f>LEFT(B2,LEN(B2)-1)</f>
        <v>PTR01-AC</v>
      </c>
      <c r="H2" s="125">
        <f ca="1">IF(_xll.DBR($B$19,$H$3, "Current Year")=_xll.DBR($B$19,$H$36,"Current Year"), _xll.DBR($B$19,$H$3,"MonthNum"), IF(_xll.DBR($B$19,$H$3, "Current Year")&lt;_xll.DBR($B$19,$H$36,"Current Year"), 0, 12 ))+0</f>
        <v>4</v>
      </c>
      <c r="I2" s="125">
        <v>1</v>
      </c>
      <c r="J2" s="125">
        <v>2</v>
      </c>
      <c r="K2" s="125">
        <v>3</v>
      </c>
      <c r="L2" s="125">
        <v>4</v>
      </c>
      <c r="M2" s="125">
        <v>5</v>
      </c>
      <c r="N2" s="125">
        <v>6</v>
      </c>
      <c r="O2" s="125">
        <v>7</v>
      </c>
      <c r="P2" s="125">
        <v>8</v>
      </c>
      <c r="Q2" s="125">
        <v>9</v>
      </c>
      <c r="R2" s="125">
        <v>10</v>
      </c>
      <c r="S2" s="125">
        <v>11</v>
      </c>
      <c r="T2" s="125">
        <v>12</v>
      </c>
      <c r="U2" s="125">
        <v>12</v>
      </c>
    </row>
    <row r="3" spans="1:3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31</v>
      </c>
      <c r="J3" s="12" t="s">
        <v>32</v>
      </c>
      <c r="K3" s="12" t="s">
        <v>33</v>
      </c>
      <c r="L3" s="12" t="s">
        <v>22</v>
      </c>
      <c r="M3" s="12" t="s">
        <v>23</v>
      </c>
      <c r="N3" s="12" t="s">
        <v>24</v>
      </c>
      <c r="O3" s="12" t="s">
        <v>25</v>
      </c>
      <c r="P3" s="12" t="s">
        <v>26</v>
      </c>
      <c r="Q3" s="12" t="s">
        <v>27</v>
      </c>
      <c r="R3" s="12" t="s">
        <v>28</v>
      </c>
      <c r="S3" s="12" t="s">
        <v>29</v>
      </c>
      <c r="T3" s="12" t="s">
        <v>30</v>
      </c>
    </row>
    <row r="4" spans="1:30" hidden="1" outlineLevel="1" x14ac:dyDescent="0.2">
      <c r="H4" s="12"/>
      <c r="I4" s="13" t="str">
        <f ca="1">_xll.DBR($B$19,$H$36,"Current Year")</f>
        <v>2016</v>
      </c>
      <c r="J4" s="13" t="str">
        <f ca="1">_xll.DBR($B$19,$H$36,"Current Year")</f>
        <v>2016</v>
      </c>
      <c r="K4" s="13" t="str">
        <f ca="1">_xll.DBR($B$19,$H$36,"Current Year")</f>
        <v>2016</v>
      </c>
      <c r="L4" s="13" t="str">
        <f ca="1">_xll.DBR($B$19,$H$36,"Current Year")</f>
        <v>2016</v>
      </c>
      <c r="M4" s="13" t="str">
        <f ca="1">_xll.DBR($B$19,$H$36,"Current Year")</f>
        <v>2016</v>
      </c>
      <c r="N4" s="13" t="str">
        <f ca="1">_xll.DBR($B$19,$H$36,"Current Year")</f>
        <v>2016</v>
      </c>
      <c r="O4" s="13" t="str">
        <f ca="1">_xll.DBR($B$19,$H$36,"Current Year")</f>
        <v>2016</v>
      </c>
      <c r="P4" s="13" t="str">
        <f ca="1">_xll.DBR($B$19,$H$36,"Current Year")</f>
        <v>2016</v>
      </c>
      <c r="Q4" s="13" t="str">
        <f ca="1">_xll.DBR($B$19,$H$36,"Current Year")</f>
        <v>2016</v>
      </c>
      <c r="R4" s="13" t="str">
        <f ca="1">_xll.DBR($B$19,$H$36,"Current Year")</f>
        <v>2016</v>
      </c>
      <c r="S4" s="13" t="str">
        <f ca="1">_xll.DBR($B$19,$H$36,"Current Year")</f>
        <v>2016</v>
      </c>
      <c r="T4" s="13" t="str">
        <f ca="1">_xll.DBR($B$19,$H$36,"Current Year")</f>
        <v>2016</v>
      </c>
    </row>
    <row r="5" spans="1:30" hidden="1" outlineLevel="1" x14ac:dyDescent="0.2">
      <c r="B5" s="134" t="str">
        <f>B3</f>
        <v>PTR01-AC:bpmFinance</v>
      </c>
      <c r="C5" s="134"/>
      <c r="D5" s="134"/>
      <c r="E5" s="17" t="s">
        <v>19</v>
      </c>
      <c r="F5" s="26"/>
      <c r="G5" s="27"/>
      <c r="H5" s="28"/>
      <c r="I5" s="16"/>
    </row>
    <row r="6" spans="1:3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I6" s="12" t="str">
        <f ca="1">IF(_xll.DBR($B$20,I$12,"IsPlanMonth")&gt;0,"Plan","Act")</f>
        <v>Act</v>
      </c>
      <c r="J6" s="12" t="str">
        <f ca="1">IF(_xll.DBR($B$20,J$12,"IsPlanMonth")&gt;0,"Plan","Act")</f>
        <v>Act</v>
      </c>
      <c r="K6" s="12" t="str">
        <f ca="1">IF(_xll.DBR($B$20,K$12,"IsPlanMonth")&gt;0,"Plan","Act")</f>
        <v>Act</v>
      </c>
      <c r="L6" s="12" t="str">
        <f ca="1">IF(_xll.DBR($B$20,L$12,"IsPlanMonth")&gt;0,"Plan","Act")</f>
        <v>Act</v>
      </c>
      <c r="M6" s="12" t="str">
        <f ca="1">IF(_xll.DBR($B$20,M$12,"IsPlanMonth")&gt;0,"Plan","Act")</f>
        <v>Plan</v>
      </c>
      <c r="N6" s="12" t="str">
        <f ca="1">IF(_xll.DBR($B$20,N$12,"IsPlanMonth")&gt;0,"Plan","Act")</f>
        <v>Plan</v>
      </c>
      <c r="O6" s="12" t="str">
        <f ca="1">IF(_xll.DBR($B$20,O$12,"IsPlanMonth")&gt;0,"Plan","Act")</f>
        <v>Plan</v>
      </c>
      <c r="P6" s="12" t="str">
        <f ca="1">IF(_xll.DBR($B$20,P$12,"IsPlanMonth")&gt;0,"Plan","Act")</f>
        <v>Plan</v>
      </c>
      <c r="Q6" s="12" t="str">
        <f ca="1">IF(_xll.DBR($B$20,Q$12,"IsPlanMonth")&gt;0,"Plan","Act")</f>
        <v>Plan</v>
      </c>
      <c r="R6" s="12" t="str">
        <f ca="1">IF(_xll.DBR($B$20,R$12,"IsPlanMonth")&gt;0,"Plan","Act")</f>
        <v>Plan</v>
      </c>
      <c r="S6" s="12" t="str">
        <f ca="1">IF(_xll.DBR($B$20,S$12,"IsPlanMonth")&gt;0,"Plan","Act")</f>
        <v>Plan</v>
      </c>
      <c r="T6" s="12" t="str">
        <f ca="1">IF(_xll.DBR($B$20,T$12,"IsPlanMonth")&gt;0,"Plan","Act")</f>
        <v>Plan</v>
      </c>
      <c r="U6" s="12" t="s">
        <v>21</v>
      </c>
      <c r="W6" s="21"/>
      <c r="Z6" s="21"/>
    </row>
    <row r="7" spans="1:3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W7" s="13" t="s">
        <v>128</v>
      </c>
      <c r="X7" s="13" t="s">
        <v>8</v>
      </c>
      <c r="Z7" s="13" t="s">
        <v>49</v>
      </c>
      <c r="AA7" s="13" t="s">
        <v>8</v>
      </c>
      <c r="AC7" s="114" t="s">
        <v>21</v>
      </c>
      <c r="AD7" s="114" t="s">
        <v>21</v>
      </c>
    </row>
    <row r="8" spans="1:3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W8" s="21"/>
      <c r="Z8" s="21"/>
    </row>
    <row r="9" spans="1:3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20</v>
      </c>
      <c r="D9" s="32"/>
      <c r="H9" s="16" t="e">
        <f>number</f>
        <v>#NAME?</v>
      </c>
      <c r="W9" s="21"/>
      <c r="Z9" s="21"/>
    </row>
    <row r="10" spans="1:3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  <c r="D10" s="32"/>
    </row>
    <row r="11" spans="1:3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0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$H$36&amp;" HasData"</f>
        <v>2016 HasData</v>
      </c>
      <c r="F12" s="15"/>
      <c r="I12" s="12" t="str">
        <f t="shared" ref="I12:T12" ca="1" si="0">I3&amp;" "&amp;I4</f>
        <v>Jan 2016</v>
      </c>
      <c r="J12" s="12" t="str">
        <f t="shared" ca="1" si="0"/>
        <v>Feb 2016</v>
      </c>
      <c r="K12" s="12" t="str">
        <f t="shared" ca="1" si="0"/>
        <v>Mar 2016</v>
      </c>
      <c r="L12" s="12" t="str">
        <f t="shared" ca="1" si="0"/>
        <v>Apr 2016</v>
      </c>
      <c r="M12" s="12" t="str">
        <f t="shared" ca="1" si="0"/>
        <v>May 2016</v>
      </c>
      <c r="N12" s="12" t="str">
        <f t="shared" ca="1" si="0"/>
        <v>Jun 2016</v>
      </c>
      <c r="O12" s="12" t="str">
        <f t="shared" ca="1" si="0"/>
        <v>Jul 2016</v>
      </c>
      <c r="P12" s="12" t="str">
        <f t="shared" ca="1" si="0"/>
        <v>Aug 2016</v>
      </c>
      <c r="Q12" s="12" t="str">
        <f t="shared" ca="1" si="0"/>
        <v>Sep 2016</v>
      </c>
      <c r="R12" s="12" t="str">
        <f t="shared" ca="1" si="0"/>
        <v>Oct 2016</v>
      </c>
      <c r="S12" s="12" t="str">
        <f t="shared" ca="1" si="0"/>
        <v>Nov 2016</v>
      </c>
      <c r="T12" s="12" t="str">
        <f t="shared" ca="1" si="0"/>
        <v>Dec 2016</v>
      </c>
      <c r="U12" s="12" t="str">
        <f ca="1">$H$36</f>
        <v>2016</v>
      </c>
      <c r="W12" s="13" t="str">
        <f ca="1">_xll.DBR($B$19,U12,"Previous Period")</f>
        <v>2015</v>
      </c>
      <c r="X12" s="13" t="s">
        <v>8</v>
      </c>
      <c r="Z12" s="13" t="str">
        <f ca="1">W12</f>
        <v>2015</v>
      </c>
      <c r="AA12" s="13" t="s">
        <v>8</v>
      </c>
      <c r="AC12" s="115" t="str">
        <f ca="1">$U$12</f>
        <v>2016</v>
      </c>
      <c r="AD12" s="115" t="str">
        <f ca="1">$U$12</f>
        <v>2016</v>
      </c>
    </row>
    <row r="13" spans="1:30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1">$D$13</f>
        <v>ORIGINAL</v>
      </c>
      <c r="F13" s="12"/>
      <c r="G13" s="12" t="s">
        <v>121</v>
      </c>
      <c r="I13" s="12" t="str">
        <f>$D$13</f>
        <v>ORIGINAL</v>
      </c>
      <c r="J13" s="12" t="str">
        <f t="shared" ref="J13:AA13" si="2">$D$13</f>
        <v>ORIGINAL</v>
      </c>
      <c r="K13" s="12" t="str">
        <f t="shared" si="2"/>
        <v>ORIGINAL</v>
      </c>
      <c r="L13" s="12" t="str">
        <f t="shared" si="2"/>
        <v>ORIGINAL</v>
      </c>
      <c r="M13" s="12" t="str">
        <f t="shared" si="2"/>
        <v>ORIGINAL</v>
      </c>
      <c r="N13" s="12" t="str">
        <f t="shared" si="2"/>
        <v>ORIGINAL</v>
      </c>
      <c r="O13" s="12" t="str">
        <f t="shared" si="2"/>
        <v>ORIGINAL</v>
      </c>
      <c r="P13" s="12" t="str">
        <f t="shared" si="2"/>
        <v>ORIGINAL</v>
      </c>
      <c r="Q13" s="12" t="str">
        <f t="shared" si="2"/>
        <v>ORIGINAL</v>
      </c>
      <c r="R13" s="12" t="str">
        <f t="shared" si="2"/>
        <v>ORIGINAL</v>
      </c>
      <c r="S13" s="12" t="str">
        <f t="shared" si="2"/>
        <v>ORIGINAL</v>
      </c>
      <c r="T13" s="12" t="str">
        <f t="shared" si="2"/>
        <v>ORIGINAL</v>
      </c>
      <c r="U13" s="12" t="str">
        <f t="shared" si="2"/>
        <v>ORIGINAL</v>
      </c>
      <c r="V13" s="12"/>
      <c r="W13" s="12" t="str">
        <f t="shared" si="2"/>
        <v>ORIGINAL</v>
      </c>
      <c r="X13" s="12" t="str">
        <f t="shared" si="2"/>
        <v>ORIGINAL</v>
      </c>
      <c r="Y13" s="12"/>
      <c r="Z13" s="12" t="str">
        <f t="shared" si="2"/>
        <v>ORIGINAL</v>
      </c>
      <c r="AA13" s="12" t="str">
        <f t="shared" si="2"/>
        <v>ORIGINAL</v>
      </c>
      <c r="AC13" s="114" t="s">
        <v>50</v>
      </c>
      <c r="AD13" s="114" t="s">
        <v>51</v>
      </c>
    </row>
    <row r="14" spans="1:30" hidden="1" outlineLevel="1" x14ac:dyDescent="0.2">
      <c r="I14" s="16"/>
      <c r="X14" s="16"/>
      <c r="AA14" s="16"/>
    </row>
    <row r="15" spans="1:30" hidden="1" outlineLevel="1" x14ac:dyDescent="0.2">
      <c r="B15" s="134" t="s">
        <v>11</v>
      </c>
      <c r="C15" s="134"/>
      <c r="D15" s="134"/>
      <c r="E15" s="17" t="s">
        <v>122</v>
      </c>
      <c r="F15" s="26"/>
      <c r="G15" s="27"/>
      <c r="H15" s="28"/>
      <c r="I15" s="16"/>
    </row>
    <row r="16" spans="1:30" hidden="1" outlineLevel="1" x14ac:dyDescent="0.2">
      <c r="B16" s="33" t="str">
        <f ca="1">_xll.TM1RPTVIEW($B$2&amp;"bpmFinance:PLAN2", IF($L$34="Yes",1,0), _xll.TM1RPTTITLE($B$2&amp;"bpmCompany",$H$34),  _xll.TM1RPTTITLE($B$2&amp;"bpmDepartment",$H$35),  _xll.TM1RPTTITLE($B$2&amp;"bpmCurrency",$D$11),TM1RPTFMTRNG,TM1RPTFMTIDCOL)</f>
        <v>PTR01-AC:bpmFinance:PLAN2</v>
      </c>
      <c r="C16" s="34"/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</row>
    <row r="17" spans="1:30" ht="12.75" hidden="1" outlineLevel="1" x14ac:dyDescent="0.2">
      <c r="A17"/>
      <c r="B17"/>
      <c r="C17"/>
      <c r="D17"/>
      <c r="E17"/>
      <c r="F17" s="38"/>
      <c r="I17" s="16"/>
    </row>
    <row r="18" spans="1:30" ht="12.75" hidden="1" outlineLevel="1" x14ac:dyDescent="0.2">
      <c r="A18"/>
      <c r="B18" s="134" t="s">
        <v>132</v>
      </c>
      <c r="C18" s="134"/>
      <c r="D18" s="134"/>
      <c r="E18"/>
      <c r="F18" s="38"/>
      <c r="G18" s="67" t="s">
        <v>133</v>
      </c>
      <c r="H18" s="16" t="str">
        <f ca="1">_xll.DBRW($B$21,$H$34,$H$35,$H$36,$G18)</f>
        <v>L Lazarow</v>
      </c>
      <c r="I18" s="16"/>
    </row>
    <row r="19" spans="1:30" ht="12.75" hidden="1" outlineLevel="1" x14ac:dyDescent="0.2">
      <c r="B19" s="24" t="str">
        <f>$B$2&amp;"}ElementAttributes_bpmPeriod"</f>
        <v>PTR01-AC:}ElementAttributes_bpmPeriod</v>
      </c>
      <c r="C19" s="34"/>
      <c r="D19" s="35"/>
      <c r="E19" s="37"/>
      <c r="F19" s="38"/>
      <c r="G19" s="67" t="s">
        <v>134</v>
      </c>
      <c r="H19" s="16" t="str">
        <f ca="1">_xll.DBRW($B$21,$H$34,$H$35,$H$36,$G19)</f>
        <v>Submitted</v>
      </c>
      <c r="I19" s="16"/>
    </row>
    <row r="20" spans="1:30" ht="12.75" hidden="1" outlineLevel="1" x14ac:dyDescent="0.2">
      <c r="B20" s="24" t="str">
        <f>$B$2&amp;"bpmPeriod_Info"</f>
        <v>PTR01-AC:bpmPeriod_Info</v>
      </c>
      <c r="C20" s="34"/>
      <c r="D20" s="35"/>
      <c r="E20" s="37"/>
      <c r="F20" s="38"/>
      <c r="G20" s="67" t="s">
        <v>135</v>
      </c>
      <c r="H20" s="16" t="str">
        <f ca="1">_xll.DBRW($B$21,$H$34,$H$35,$H$36,$G20)</f>
        <v>JAN-30-2018 / 20:44:12</v>
      </c>
      <c r="I20" s="16"/>
    </row>
    <row r="21" spans="1:30" hidden="1" outlineLevel="1" x14ac:dyDescent="0.2">
      <c r="B21" s="24" t="str">
        <f>$B$2&amp;"bpmFinance_SubmissionStatus"</f>
        <v>PTR01-AC:bpmFinance_SubmissionStatus</v>
      </c>
      <c r="C21" s="34"/>
      <c r="D21" s="35"/>
      <c r="E21" s="37"/>
      <c r="F21" s="38"/>
      <c r="I21" s="16"/>
    </row>
    <row r="22" spans="1:30" hidden="1" outlineLevel="1" x14ac:dyDescent="0.2">
      <c r="B22" s="24" t="str">
        <f>$B$2&amp;"}Clients"</f>
        <v>PTR01-AC:}Clients</v>
      </c>
      <c r="C22" s="34" t="str">
        <f ca="1">_xll.DBRA($B$22,_xll.TM1USER($C$2),"}TM1_DefaultDisplayValue")</f>
        <v>L Lazarow</v>
      </c>
      <c r="D22" s="35"/>
      <c r="I22" s="16"/>
    </row>
    <row r="23" spans="1:30" hidden="1" outlineLevel="1" x14ac:dyDescent="0.2">
      <c r="A23" s="40" t="s">
        <v>9</v>
      </c>
      <c r="I23" s="16"/>
    </row>
    <row r="24" spans="1:30" hidden="1" outlineLevel="1" x14ac:dyDescent="0.2">
      <c r="A24" s="41" t="s">
        <v>13</v>
      </c>
      <c r="G24" s="89" t="s">
        <v>149</v>
      </c>
      <c r="H24" s="90" t="s">
        <v>18</v>
      </c>
      <c r="I24" s="98">
        <v>-99999999</v>
      </c>
      <c r="J24" s="98">
        <v>-99999999</v>
      </c>
      <c r="K24" s="98">
        <v>-99999999</v>
      </c>
      <c r="L24" s="98">
        <v>-99999999</v>
      </c>
      <c r="M24" s="98">
        <v>-99999999</v>
      </c>
      <c r="N24" s="98">
        <v>-99999999</v>
      </c>
      <c r="O24" s="98">
        <v>-99999999</v>
      </c>
      <c r="P24" s="98">
        <v>-99999999</v>
      </c>
      <c r="Q24" s="98">
        <v>-99999999</v>
      </c>
      <c r="R24" s="98">
        <v>-99999999</v>
      </c>
      <c r="S24" s="98">
        <v>-99999999</v>
      </c>
      <c r="T24" s="98">
        <v>-99999999</v>
      </c>
      <c r="U24" s="98">
        <v>-99999999</v>
      </c>
      <c r="W24" s="98">
        <v>-99999999</v>
      </c>
      <c r="X24" s="100">
        <v>0.999</v>
      </c>
      <c r="Z24" s="98">
        <v>-99999999</v>
      </c>
      <c r="AA24" s="100">
        <v>0.999</v>
      </c>
      <c r="AC24" s="116" t="s">
        <v>18</v>
      </c>
      <c r="AD24" s="116" t="s">
        <v>18</v>
      </c>
    </row>
    <row r="25" spans="1:30" hidden="1" outlineLevel="1" x14ac:dyDescent="0.2">
      <c r="A25" s="41"/>
      <c r="G25" s="42"/>
      <c r="H25" s="43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W25" s="99"/>
      <c r="X25" s="101"/>
      <c r="Z25" s="99"/>
      <c r="AA25" s="101"/>
      <c r="AC25" s="117"/>
      <c r="AD25" s="117"/>
    </row>
    <row r="26" spans="1:30" hidden="1" outlineLevel="1" x14ac:dyDescent="0.2">
      <c r="A26" s="41" t="s">
        <v>14</v>
      </c>
      <c r="G26" s="45" t="s">
        <v>149</v>
      </c>
      <c r="H26" s="46" t="s">
        <v>18</v>
      </c>
      <c r="I26" s="48">
        <v>9999999</v>
      </c>
      <c r="J26" s="48">
        <v>9999999</v>
      </c>
      <c r="K26" s="48">
        <v>9999999</v>
      </c>
      <c r="L26" s="48">
        <v>9999999</v>
      </c>
      <c r="M26" s="48">
        <v>9999999</v>
      </c>
      <c r="N26" s="48">
        <v>9999999</v>
      </c>
      <c r="O26" s="48">
        <v>9999999</v>
      </c>
      <c r="P26" s="48">
        <v>9999999</v>
      </c>
      <c r="Q26" s="48">
        <v>9999999</v>
      </c>
      <c r="R26" s="48">
        <v>9999999</v>
      </c>
      <c r="S26" s="48">
        <v>9999999</v>
      </c>
      <c r="T26" s="48">
        <v>9999999</v>
      </c>
      <c r="U26" s="48">
        <v>9999999</v>
      </c>
      <c r="W26" s="48">
        <v>9999999</v>
      </c>
      <c r="X26" s="102">
        <v>0.999</v>
      </c>
      <c r="Z26" s="48">
        <v>9999999</v>
      </c>
      <c r="AA26" s="102">
        <v>0.999</v>
      </c>
      <c r="AC26" s="118" t="s">
        <v>18</v>
      </c>
      <c r="AD26" s="118" t="s">
        <v>18</v>
      </c>
    </row>
    <row r="27" spans="1:30" hidden="1" outlineLevel="1" x14ac:dyDescent="0.2">
      <c r="G27" s="49"/>
      <c r="H27" s="50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W27" s="24"/>
      <c r="X27" s="103"/>
      <c r="Z27" s="24"/>
      <c r="AA27" s="103"/>
      <c r="AC27" s="119"/>
      <c r="AD27" s="119"/>
    </row>
    <row r="28" spans="1:30" hidden="1" outlineLevel="1" x14ac:dyDescent="0.2">
      <c r="A28" s="41" t="s">
        <v>146</v>
      </c>
      <c r="B28" s="16" t="s">
        <v>123</v>
      </c>
      <c r="G28" s="92"/>
      <c r="H28" s="93" t="s">
        <v>18</v>
      </c>
      <c r="I28" s="94">
        <v>9999999</v>
      </c>
      <c r="J28" s="94">
        <v>9999999</v>
      </c>
      <c r="K28" s="94">
        <v>9999999</v>
      </c>
      <c r="L28" s="94">
        <v>9999999</v>
      </c>
      <c r="M28" s="94">
        <v>9999999</v>
      </c>
      <c r="N28" s="94">
        <v>9999999</v>
      </c>
      <c r="O28" s="94">
        <v>9999999</v>
      </c>
      <c r="P28" s="94">
        <v>9999999</v>
      </c>
      <c r="Q28" s="94">
        <v>9999999</v>
      </c>
      <c r="R28" s="94">
        <v>9999999</v>
      </c>
      <c r="S28" s="94">
        <v>9999999</v>
      </c>
      <c r="T28" s="94">
        <v>9999999</v>
      </c>
      <c r="U28" s="126">
        <v>9999999</v>
      </c>
      <c r="W28" s="95">
        <v>9999999</v>
      </c>
      <c r="X28" s="96">
        <v>0.999</v>
      </c>
      <c r="Z28" s="95">
        <v>9999999</v>
      </c>
      <c r="AA28" s="96">
        <v>0.999</v>
      </c>
      <c r="AC28" s="120" t="s">
        <v>18</v>
      </c>
      <c r="AD28" s="120" t="s">
        <v>18</v>
      </c>
    </row>
    <row r="29" spans="1:30" hidden="1" outlineLevel="1" x14ac:dyDescent="0.2">
      <c r="A29" s="40" t="s">
        <v>10</v>
      </c>
      <c r="I29" s="16"/>
    </row>
    <row r="30" spans="1:30" hidden="1" outlineLevel="1" x14ac:dyDescent="0.2">
      <c r="A30" s="40"/>
      <c r="I30" s="16"/>
      <c r="J30" s="55" t="s">
        <v>12</v>
      </c>
      <c r="K30" s="56" t="str">
        <f ca="1">_xll.SUBNM($B$2&amp;"bpmPickLevel","",10)</f>
        <v>10</v>
      </c>
      <c r="M30" s="55" t="s">
        <v>17</v>
      </c>
      <c r="N30" s="56" t="s">
        <v>16</v>
      </c>
    </row>
    <row r="31" spans="1:30" hidden="1" outlineLevel="1" x14ac:dyDescent="0.2">
      <c r="A31" s="40"/>
      <c r="I31" s="16"/>
      <c r="M31" s="55" t="s">
        <v>38</v>
      </c>
      <c r="N31" s="56" t="s">
        <v>16</v>
      </c>
    </row>
    <row r="32" spans="1:30" hidden="1" outlineLevel="1" x14ac:dyDescent="0.2">
      <c r="A32" s="40"/>
      <c r="I32" s="16"/>
      <c r="M32" s="55" t="s">
        <v>37</v>
      </c>
      <c r="N32" s="56">
        <v>1</v>
      </c>
    </row>
    <row r="33" spans="1:1000" ht="6" customHeight="1" collapsed="1" x14ac:dyDescent="0.2">
      <c r="A33" s="40"/>
      <c r="I33" s="16"/>
      <c r="M33" s="55"/>
      <c r="N33"/>
    </row>
    <row r="34" spans="1:1000" ht="12.75" x14ac:dyDescent="0.2">
      <c r="G34" s="55" t="s">
        <v>45</v>
      </c>
      <c r="H34" s="57" t="str">
        <f ca="1">_xll.SUBNM("PTR01-AC:bpmCompany","Default","002 - Granny Smith (Oldies)","CodeName")</f>
        <v>002 - Granny Smith (Oldies)</v>
      </c>
      <c r="I34"/>
      <c r="K34" s="55" t="s">
        <v>39</v>
      </c>
      <c r="L34" s="56" t="s">
        <v>52</v>
      </c>
    </row>
    <row r="35" spans="1:1000" x14ac:dyDescent="0.2">
      <c r="G35" s="55" t="s">
        <v>126</v>
      </c>
      <c r="H35" s="57" t="str">
        <f ca="1">_xll.SUBNM("PTR01-AC:bpmDepartment","BudgetApproval","46 - Sales","CodeName")</f>
        <v>46 - Sales</v>
      </c>
    </row>
    <row r="36" spans="1:1000" ht="12.75" x14ac:dyDescent="0.2">
      <c r="B36" s="16" t="str">
        <f>$B$2&amp;"bpmYear"</f>
        <v>PTR01-AC:bpmYear</v>
      </c>
      <c r="G36" s="55" t="s">
        <v>127</v>
      </c>
      <c r="H36" s="57" t="str">
        <f ca="1">_xll.SUBNM($B$36,"Plan Years","2016")</f>
        <v>2016</v>
      </c>
      <c r="L36"/>
      <c r="N36"/>
    </row>
    <row r="37" spans="1:1000" x14ac:dyDescent="0.2">
      <c r="G37" s="55" t="s">
        <v>125</v>
      </c>
      <c r="H37" s="57" t="s">
        <v>196</v>
      </c>
    </row>
    <row r="38" spans="1:1000" ht="18.75" x14ac:dyDescent="0.3">
      <c r="G38" s="133"/>
      <c r="H38" s="58"/>
      <c r="I38" s="132" t="str">
        <f ca="1">IF(TRIM($H$20)="","",$H$19&amp;" by: "&amp;$H$18&amp;" on: "&amp;$H$20)</f>
        <v>Submitted by: L Lazarow on: JAN-30-2018 / 20:44:12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121"/>
      <c r="AD38" s="121"/>
    </row>
    <row r="39" spans="1:1000" x14ac:dyDescent="0.2">
      <c r="G39" s="60"/>
      <c r="H39" s="60"/>
      <c r="I39" s="61" t="str">
        <f t="shared" ref="I39:U39" ca="1" si="3">I12</f>
        <v>Jan 2016</v>
      </c>
      <c r="J39" s="61" t="str">
        <f t="shared" ca="1" si="3"/>
        <v>Feb 2016</v>
      </c>
      <c r="K39" s="61" t="str">
        <f t="shared" ca="1" si="3"/>
        <v>Mar 2016</v>
      </c>
      <c r="L39" s="61" t="str">
        <f t="shared" ca="1" si="3"/>
        <v>Apr 2016</v>
      </c>
      <c r="M39" s="61" t="str">
        <f t="shared" ca="1" si="3"/>
        <v>May 2016</v>
      </c>
      <c r="N39" s="61" t="str">
        <f t="shared" ca="1" si="3"/>
        <v>Jun 2016</v>
      </c>
      <c r="O39" s="61" t="str">
        <f t="shared" ca="1" si="3"/>
        <v>Jul 2016</v>
      </c>
      <c r="P39" s="61" t="str">
        <f t="shared" ca="1" si="3"/>
        <v>Aug 2016</v>
      </c>
      <c r="Q39" s="61" t="str">
        <f t="shared" ca="1" si="3"/>
        <v>Sep 2016</v>
      </c>
      <c r="R39" s="61" t="str">
        <f t="shared" ca="1" si="3"/>
        <v>Oct 2016</v>
      </c>
      <c r="S39" s="61" t="str">
        <f t="shared" ca="1" si="3"/>
        <v>Nov 2016</v>
      </c>
      <c r="T39" s="61" t="str">
        <f t="shared" ca="1" si="3"/>
        <v>Dec 2016</v>
      </c>
      <c r="U39" s="61" t="str">
        <f t="shared" ca="1" si="3"/>
        <v>2016</v>
      </c>
      <c r="W39" s="61" t="str">
        <f ca="1">W12</f>
        <v>2015</v>
      </c>
      <c r="X39" s="62" t="s">
        <v>34</v>
      </c>
      <c r="Z39" s="61" t="str">
        <f ca="1">Z12</f>
        <v>2015</v>
      </c>
      <c r="AA39" s="62" t="s">
        <v>34</v>
      </c>
      <c r="AC39" s="61" t="str">
        <f ca="1">AC12</f>
        <v>2016</v>
      </c>
      <c r="AD39" s="61" t="str">
        <f ca="1">AD12</f>
        <v>2016</v>
      </c>
    </row>
    <row r="40" spans="1:1000" x14ac:dyDescent="0.2">
      <c r="A40" s="63" t="s">
        <v>15</v>
      </c>
      <c r="C40" s="63" t="s">
        <v>148</v>
      </c>
      <c r="D40" s="63" t="s">
        <v>136</v>
      </c>
      <c r="E40" s="64" t="s">
        <v>117</v>
      </c>
      <c r="F40" s="63"/>
      <c r="G40" s="65" t="s">
        <v>124</v>
      </c>
      <c r="H40" s="66" t="s">
        <v>44</v>
      </c>
      <c r="I40" s="61" t="str">
        <f ca="1">I$6</f>
        <v>Act</v>
      </c>
      <c r="J40" s="61" t="str">
        <f t="shared" ref="J40:U40" ca="1" si="4">J$6</f>
        <v>Act</v>
      </c>
      <c r="K40" s="61" t="str">
        <f t="shared" ca="1" si="4"/>
        <v>Act</v>
      </c>
      <c r="L40" s="61" t="str">
        <f t="shared" ca="1" si="4"/>
        <v>Act</v>
      </c>
      <c r="M40" s="61" t="str">
        <f t="shared" ca="1" si="4"/>
        <v>Plan</v>
      </c>
      <c r="N40" s="61" t="str">
        <f t="shared" ca="1" si="4"/>
        <v>Plan</v>
      </c>
      <c r="O40" s="61" t="str">
        <f t="shared" ca="1" si="4"/>
        <v>Plan</v>
      </c>
      <c r="P40" s="61" t="str">
        <f t="shared" ca="1" si="4"/>
        <v>Plan</v>
      </c>
      <c r="Q40" s="61" t="str">
        <f t="shared" ca="1" si="4"/>
        <v>Plan</v>
      </c>
      <c r="R40" s="61" t="str">
        <f t="shared" ca="1" si="4"/>
        <v>Plan</v>
      </c>
      <c r="S40" s="61" t="str">
        <f t="shared" ca="1" si="4"/>
        <v>Plan</v>
      </c>
      <c r="T40" s="61" t="str">
        <f t="shared" ca="1" si="4"/>
        <v>Plan</v>
      </c>
      <c r="U40" s="61" t="str">
        <f t="shared" si="4"/>
        <v>Plan</v>
      </c>
      <c r="W40" s="61" t="str">
        <f>W7</f>
        <v>Actuals</v>
      </c>
      <c r="X40" s="61" t="s">
        <v>147</v>
      </c>
      <c r="Z40" s="61" t="str">
        <f>Z7</f>
        <v>Final Budget</v>
      </c>
      <c r="AA40" s="61" t="s">
        <v>35</v>
      </c>
      <c r="AC40" s="61" t="str">
        <f>AC13</f>
        <v>Planner Comment</v>
      </c>
      <c r="AD40" s="61" t="str">
        <f>AD13</f>
        <v>Manager Comment</v>
      </c>
    </row>
    <row r="41" spans="1:1000" x14ac:dyDescent="0.2">
      <c r="A41" s="41" t="str">
        <f ca="1">IF(_xll.TM1RPTELLEV($H$41,$H41)=0,"Root",IF(OR(_xll.ELLEV($B$10,$H41)=0,_xll.TM1RPTELLEV($H$41,$H41)+1&gt;=VALUE($K$30)),"Base","Default"))</f>
        <v>Base</v>
      </c>
      <c r="C41" s="16" t="str">
        <f ca="1">_xll.DBRW($G$16,$H41,C$40)</f>
        <v>-1</v>
      </c>
      <c r="D41" s="16">
        <f ca="1">_xll.DBRW($D$16,E$7,$H$34,$H$35,$H41,$D$11,$H$36,$D$40)</f>
        <v>0</v>
      </c>
      <c r="E41" s="25">
        <f ca="1">_xll.DBRW($E$16,E$7,$H$34,$H$35,$H41,$D$11,E$40,E$12,E$13)</f>
        <v>0</v>
      </c>
      <c r="G41" s="92" t="str">
        <f ca="1">_xll.DBRW($G$16,$H41,G$13)&amp;IF(_xll.ELLEV($B$10,$H41)&lt;&gt;0,"",IF($D41&lt;&gt;0,"Annual",IF($E41&lt;&gt;0,"LID","")))</f>
        <v>Staff</v>
      </c>
      <c r="H41" s="97" t="str">
        <f ca="1">_xll.TM1RPTROW($B$16,$B$10,,,"CodeName", IF($N$31="Yes",1,0),"{Descendants( { [bpmAccount].["&amp;$H$37&amp;"] },"&amp;$K$30&amp;",BEFORE )}",$N$32, IF($N$30="Yes",1,0))</f>
        <v>600010 - Base Salaries</v>
      </c>
      <c r="I41" s="94">
        <f ca="1">_xll.DBRW($B$16,I$7,$H$34,$H$35,$H41,$D$11,I$12,I$13)</f>
        <v>60021.252400138699</v>
      </c>
      <c r="J41" s="94">
        <f ca="1">_xll.DBRW($B$16,J$7,$H$34,$H$35,$H41,$D$11,J$12,J$13)</f>
        <v>60020.779527375584</v>
      </c>
      <c r="K41" s="94">
        <f ca="1">_xll.DBRW($B$16,K$7,$H$34,$H$35,$H41,$D$11,K$12,K$13)</f>
        <v>60021.648804451113</v>
      </c>
      <c r="L41" s="94">
        <f ca="1">_xll.DBRW($B$16,L$7,$H$34,$H$35,$H41,$D$11,L$12,L$13)</f>
        <v>60021.688326712938</v>
      </c>
      <c r="M41" s="94">
        <f ca="1">_xll.DBRW($B$16,M$7,$H$34,$H$35,$H41,$D$11,M$12,M$13)</f>
        <v>91922.249999999971</v>
      </c>
      <c r="N41" s="94">
        <f ca="1">_xll.DBRW($B$16,N$7,$H$34,$H$35,$H41,$D$11,N$12,N$13)</f>
        <v>91922.249999999971</v>
      </c>
      <c r="O41" s="94">
        <f ca="1">_xll.DBRW($B$16,O$7,$H$34,$H$35,$H41,$D$11,O$12,O$13)</f>
        <v>104422.24999999997</v>
      </c>
      <c r="P41" s="94">
        <f ca="1">_xll.DBRW($B$16,P$7,$H$34,$H$35,$H41,$D$11,P$12,P$13)</f>
        <v>104422.24999999997</v>
      </c>
      <c r="Q41" s="94">
        <f ca="1">_xll.DBRW($B$16,Q$7,$H$34,$H$35,$H41,$D$11,Q$12,Q$13)</f>
        <v>104422.24999999997</v>
      </c>
      <c r="R41" s="94">
        <f ca="1">_xll.DBRW($B$16,R$7,$H$34,$H$35,$H41,$D$11,R$12,R$13)</f>
        <v>104422.24999999997</v>
      </c>
      <c r="S41" s="94">
        <f ca="1">_xll.DBRW($B$16,S$7,$H$34,$H$35,$H41,$D$11,S$12,S$13)</f>
        <v>104422.24999999997</v>
      </c>
      <c r="T41" s="94">
        <f ca="1">_xll.DBRW($B$16,T$7,$H$34,$H$35,$H41,$D$11,T$12,T$13)</f>
        <v>104422.24999999997</v>
      </c>
      <c r="U41" s="126">
        <f ca="1">_xll.DBRW($B$16,U$7,$H$34,$H$35,$H41,$D$11,U$12,U$13)</f>
        <v>1050463.3690586784</v>
      </c>
      <c r="W41" s="95">
        <f ca="1">_xll.DBRW($B$16,W$7,$H$34,$H$35,$H41,$D$11,W$12,W$13)</f>
        <v>512460.29278758238</v>
      </c>
      <c r="X41" s="96">
        <f ca="1">IF(W41=0,"",($U41/W41-1)*$C41)</f>
        <v>-1.0498434392732574</v>
      </c>
      <c r="Z41" s="95">
        <f ca="1">_xll.DBRW($B$16,Z$7,$H$34,$H$35,$H41,$D$11,Z$12,Z$13)</f>
        <v>583788.19126739004</v>
      </c>
      <c r="AA41" s="96">
        <f ca="1">IF(Z41=0,"",($U41/Z41-1)*$C41)</f>
        <v>-0.79939126000159044</v>
      </c>
      <c r="AC41" s="120" t="str">
        <f ca="1">_xll.DBRW($B$16,AC$7,$H$34,$H$35,$H41,$D$11,AC$12,AC$13)</f>
        <v>Eliminated 2 heads that were in budget</v>
      </c>
      <c r="AD41" s="120" t="str">
        <f ca="1">_xll.DBRW($B$16,AD$7,$H$34,$H$35,$H41,$D$11,AD$12,AD$13)</f>
        <v/>
      </c>
    </row>
    <row r="42" spans="1:1000" customFormat="1" ht="12.75" x14ac:dyDescent="0.2">
      <c r="A42" s="41" t="str">
        <f ca="1">IF(_xll.TM1RPTELLEV($H$41,$H42)=0,"Root",IF(OR(_xll.ELLEV($B$10,$H42)=0,_xll.TM1RPTELLEV($H$41,$H42)+1&gt;=VALUE($K$30)),"Base","Default"))</f>
        <v>Base</v>
      </c>
      <c r="B42" s="16"/>
      <c r="C42" s="16" t="str">
        <f ca="1">_xll.DBRW($G$16,$H42,C$40)</f>
        <v>-1</v>
      </c>
      <c r="D42" s="16">
        <f ca="1">_xll.DBRW($D$16,E$7,$H$34,$H$35,$H42,$D$11,$H$36,$D$40)</f>
        <v>0</v>
      </c>
      <c r="E42" s="25">
        <f ca="1">_xll.DBRW($E$16,E$7,$H$34,$H$35,$H42,$D$11,E$40,E$12,E$13)</f>
        <v>0</v>
      </c>
      <c r="F42" s="22"/>
      <c r="G42" s="92" t="str">
        <f ca="1">_xll.DBRW($G$16,$H42,G$13)&amp;IF(_xll.ELLEV($B$10,$H42)&lt;&gt;0,"",IF($D42&lt;&gt;0,"Annual",IF($E42&lt;&gt;0,"LID","")))</f>
        <v/>
      </c>
      <c r="H42" s="97" t="s">
        <v>153</v>
      </c>
      <c r="I42" s="94">
        <f ca="1">_xll.DBRW($B$16,I$7,$H$34,$H$35,$H42,$D$11,I$12,I$13)</f>
        <v>3000.5016198072976</v>
      </c>
      <c r="J42" s="94">
        <f ca="1">_xll.DBRW($B$16,J$7,$H$34,$H$35,$H42,$D$11,J$12,J$13)</f>
        <v>3000.4485838359979</v>
      </c>
      <c r="K42" s="94">
        <f ca="1">_xll.DBRW($B$16,K$7,$H$34,$H$35,$H42,$D$11,K$12,K$13)</f>
        <v>3000.697494221235</v>
      </c>
      <c r="L42" s="94">
        <f ca="1">_xll.DBRW($B$16,L$7,$H$34,$H$35,$H42,$D$11,L$12,L$13)</f>
        <v>3001.8315562284229</v>
      </c>
      <c r="M42" s="94">
        <f ca="1">_xll.DBRW($B$16,M$7,$H$34,$H$35,$H42,$D$11,M$12,M$13)</f>
        <v>27124.850026547083</v>
      </c>
      <c r="N42" s="94">
        <f ca="1">_xll.DBRW($B$16,N$7,$H$34,$H$35,$H42,$D$11,N$12,N$13)</f>
        <v>27122.790490270607</v>
      </c>
      <c r="O42" s="94">
        <f ca="1">_xll.DBRW($B$16,O$7,$H$34,$H$35,$H42,$D$11,O$12,O$13)</f>
        <v>66666</v>
      </c>
      <c r="P42" s="94">
        <f ca="1">_xll.DBRW($B$16,P$7,$H$34,$H$35,$H42,$D$11,P$12,P$13)</f>
        <v>42796.286944028718</v>
      </c>
      <c r="Q42" s="94">
        <f ca="1">_xll.DBRW($B$16,Q$7,$H$34,$H$35,$H42,$D$11,Q$12,Q$13)</f>
        <v>3141.5352179089928</v>
      </c>
      <c r="R42" s="94">
        <f ca="1">_xll.DBRW($B$16,R$7,$H$34,$H$35,$H42,$D$11,R$12,R$13)</f>
        <v>3142.5560916482996</v>
      </c>
      <c r="S42" s="94">
        <f ca="1">_xll.DBRW($B$16,S$7,$H$34,$H$35,$H42,$D$11,S$12,S$13)</f>
        <v>3141.6030364480607</v>
      </c>
      <c r="T42" s="94">
        <f ca="1">_xll.DBRW($B$16,T$7,$H$34,$H$35,$H42,$D$11,T$12,T$13)</f>
        <v>3428.9969788540961</v>
      </c>
      <c r="U42" s="126">
        <f ca="1">_xll.DBRW($B$16,U$7,$H$34,$H$35,$H42,$D$11,U$12,U$13)</f>
        <v>188568.09803979882</v>
      </c>
      <c r="V42" s="16"/>
      <c r="W42" s="95">
        <f ca="1">_xll.DBRW($B$16,W$7,$H$34,$H$35,$H42,$D$11,W$12,W$13)</f>
        <v>25623.363964252989</v>
      </c>
      <c r="X42" s="96">
        <f t="shared" ref="X42:X85" ca="1" si="5">IF(W42=0,"",($U42/W42-1)*$C42)</f>
        <v>-6.3592248973580956</v>
      </c>
      <c r="Y42" s="16"/>
      <c r="Z42" s="95">
        <f ca="1">_xll.DBRW($B$16,Z$7,$H$34,$H$35,$H42,$D$11,Z$12,Z$13)</f>
        <v>25493.811950145322</v>
      </c>
      <c r="AA42" s="96">
        <f t="shared" ref="AA42:AA85" ca="1" si="6">IF(Z42=0,"",($U42/Z42-1)*$C42)</f>
        <v>-6.3966223022494653</v>
      </c>
      <c r="AB42" s="16"/>
      <c r="AC42" s="120" t="str">
        <f ca="1">_xll.DBRW($B$16,AC$7,$H$34,$H$35,$H42,$D$11,AC$12,AC$13)</f>
        <v/>
      </c>
      <c r="AD42" s="120" t="str">
        <f ca="1">_xll.DBRW($B$16,AD$7,$H$34,$H$35,$H42,$D$11,AD$12,AD$13)</f>
        <v/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</row>
    <row r="43" spans="1:1000" customFormat="1" ht="12.75" x14ac:dyDescent="0.2">
      <c r="A43" s="41" t="str">
        <f ca="1">IF(_xll.TM1RPTELLEV($H$41,$H43)=0,"Root",IF(OR(_xll.ELLEV($B$10,$H43)=0,_xll.TM1RPTELLEV($H$41,$H43)+1&gt;=VALUE($K$30)),"Base","Default"))</f>
        <v>Base</v>
      </c>
      <c r="B43" s="16"/>
      <c r="C43" s="16" t="str">
        <f ca="1">_xll.DBRW($G$16,$H43,C$40)</f>
        <v>-1</v>
      </c>
      <c r="D43" s="16">
        <f ca="1">_xll.DBRW($D$16,E$7,$H$34,$H$35,$H43,$D$11,$H$36,$D$40)</f>
        <v>0</v>
      </c>
      <c r="E43" s="25">
        <f ca="1">_xll.DBRW($E$16,E$7,$H$34,$H$35,$H43,$D$11,E$40,E$12,E$13)</f>
        <v>0</v>
      </c>
      <c r="F43" s="22"/>
      <c r="G43" s="92" t="str">
        <f ca="1">_xll.DBRW($G$16,$H43,G$13)&amp;IF(_xll.ELLEV($B$10,$H43)&lt;&gt;0,"",IF($D43&lt;&gt;0,"Annual",IF($E43&lt;&gt;0,"LID","")))</f>
        <v/>
      </c>
      <c r="H43" s="97" t="s">
        <v>154</v>
      </c>
      <c r="I43" s="94">
        <f ca="1">_xll.DBRW($B$16,I$7,$H$34,$H$35,$H43,$D$11,I$12,I$13)</f>
        <v>1200.3254286323793</v>
      </c>
      <c r="J43" s="94">
        <f ca="1">_xll.DBRW($B$16,J$7,$H$34,$H$35,$H43,$D$11,J$12,J$13)</f>
        <v>1200.9283090430843</v>
      </c>
      <c r="K43" s="94">
        <f ca="1">_xll.DBRW($B$16,K$7,$H$34,$H$35,$H43,$D$11,K$12,K$13)</f>
        <v>1199.9706541002481</v>
      </c>
      <c r="L43" s="94">
        <f ca="1">_xll.DBRW($B$16,L$7,$H$34,$H$35,$H43,$D$11,L$12,L$13)</f>
        <v>1200.226817088859</v>
      </c>
      <c r="M43" s="94">
        <f ca="1">_xll.DBRW($B$16,M$7,$H$34,$H$35,$H43,$D$11,M$12,M$13)</f>
        <v>1609.5000306857353</v>
      </c>
      <c r="N43" s="94">
        <f ca="1">_xll.DBRW($B$16,N$7,$H$34,$H$35,$H43,$D$11,N$12,N$13)</f>
        <v>1610.0253953608135</v>
      </c>
      <c r="O43" s="94">
        <f ca="1">_xll.DBRW($B$16,O$7,$H$34,$H$35,$H43,$D$11,O$12,O$13)</f>
        <v>1609.5506573349439</v>
      </c>
      <c r="P43" s="94">
        <f ca="1">_xll.DBRW($B$16,P$7,$H$34,$H$35,$H43,$D$11,P$12,P$13)</f>
        <v>5931.2153624525035</v>
      </c>
      <c r="Q43" s="94">
        <f ca="1">_xll.DBRW($B$16,Q$7,$H$34,$H$35,$H43,$D$11,Q$12,Q$13)</f>
        <v>1609.1159557687722</v>
      </c>
      <c r="R43" s="94">
        <f ca="1">_xll.DBRW($B$16,R$7,$H$34,$H$35,$H43,$D$11,R$12,R$13)</f>
        <v>1609.4298296302231</v>
      </c>
      <c r="S43" s="94">
        <f ca="1">_xll.DBRW($B$16,S$7,$H$34,$H$35,$H43,$D$11,S$12,S$13)</f>
        <v>1610.0055757728346</v>
      </c>
      <c r="T43" s="94">
        <f ca="1">_xll.DBRW($B$16,T$7,$H$34,$H$35,$H43,$D$11,T$12,T$13)</f>
        <v>1609.7059841296057</v>
      </c>
      <c r="U43" s="126">
        <f ca="1">_xll.DBRW($B$16,U$7,$H$34,$H$35,$H43,$D$11,U$12,U$13)</f>
        <v>22000.000000000004</v>
      </c>
      <c r="V43" s="16"/>
      <c r="W43" s="95">
        <f ca="1">_xll.DBRW($B$16,W$7,$H$34,$H$35,$H43,$D$11,W$12,W$13)</f>
        <v>10249.082454861789</v>
      </c>
      <c r="X43" s="96">
        <f t="shared" ca="1" si="5"/>
        <v>-1.1465336138030588</v>
      </c>
      <c r="Y43" s="16"/>
      <c r="Z43" s="95">
        <f ca="1">_xll.DBRW($B$16,Z$7,$H$34,$H$35,$H43,$D$11,Z$12,Z$13)</f>
        <v>10197.21513124314</v>
      </c>
      <c r="AA43" s="96">
        <f t="shared" ca="1" si="6"/>
        <v>-1.1574517862817699</v>
      </c>
      <c r="AB43" s="16"/>
      <c r="AC43" s="120" t="str">
        <f ca="1">_xll.DBRW($B$16,AC$7,$H$34,$H$35,$H43,$D$11,AC$12,AC$13)</f>
        <v/>
      </c>
      <c r="AD43" s="120" t="str">
        <f ca="1">_xll.DBRW($B$16,AD$7,$H$34,$H$35,$H43,$D$11,AD$12,AD$13)</f>
        <v/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</row>
    <row r="44" spans="1:1000" customFormat="1" ht="12.75" x14ac:dyDescent="0.2">
      <c r="A44" s="41" t="str">
        <f ca="1">IF(_xll.TM1RPTELLEV($H$41,$H44)=0,"Root",IF(OR(_xll.ELLEV($B$10,$H44)=0,_xll.TM1RPTELLEV($H$41,$H44)+1&gt;=VALUE($K$30)),"Base","Default"))</f>
        <v>Base</v>
      </c>
      <c r="B44" s="16"/>
      <c r="C44" s="16" t="str">
        <f ca="1">_xll.DBRW($G$16,$H44,C$40)</f>
        <v>-1</v>
      </c>
      <c r="D44" s="16">
        <f ca="1">_xll.DBRW($D$16,E$7,$H$34,$H$35,$H44,$D$11,$H$36,$D$40)</f>
        <v>0</v>
      </c>
      <c r="E44" s="25">
        <f ca="1">_xll.DBRW($E$16,E$7,$H$34,$H$35,$H44,$D$11,E$40,E$12,E$13)</f>
        <v>0</v>
      </c>
      <c r="F44" s="22"/>
      <c r="G44" s="92" t="str">
        <f ca="1">_xll.DBRW($G$16,$H44,G$13)&amp;IF(_xll.ELLEV($B$10,$H44)&lt;&gt;0,"",IF($D44&lt;&gt;0,"Annual",IF($E44&lt;&gt;0,"LID","")))</f>
        <v>Staff</v>
      </c>
      <c r="H44" s="97" t="s">
        <v>155</v>
      </c>
      <c r="I44" s="94">
        <f ca="1">_xll.DBRW($B$16,I$7,$H$34,$H$35,$H44,$D$11,I$12,I$13)</f>
        <v>6002.2631390754905</v>
      </c>
      <c r="J44" s="94">
        <f ca="1">_xll.DBRW($B$16,J$7,$H$34,$H$35,$H44,$D$11,J$12,J$13)</f>
        <v>6002.6831287428195</v>
      </c>
      <c r="K44" s="94">
        <f ca="1">_xll.DBRW($B$16,K$7,$H$34,$H$35,$H44,$D$11,K$12,K$13)</f>
        <v>6002.3283075051204</v>
      </c>
      <c r="L44" s="94">
        <f ca="1">_xll.DBRW($B$16,L$7,$H$34,$H$35,$H44,$D$11,L$12,L$13)</f>
        <v>6001.1967756311305</v>
      </c>
      <c r="M44" s="94">
        <f ca="1">_xll.DBRW($B$16,M$7,$H$34,$H$35,$H44,$D$11,M$12,M$13)</f>
        <v>3304</v>
      </c>
      <c r="N44" s="94">
        <f ca="1">_xll.DBRW($B$16,N$7,$H$34,$H$35,$H44,$D$11,N$12,N$13)</f>
        <v>3304</v>
      </c>
      <c r="O44" s="94">
        <f ca="1">_xll.DBRW($B$16,O$7,$H$34,$H$35,$H44,$D$11,O$12,O$13)</f>
        <v>3540</v>
      </c>
      <c r="P44" s="94">
        <f ca="1">_xll.DBRW($B$16,P$7,$H$34,$H$35,$H44,$D$11,P$12,P$13)</f>
        <v>3540</v>
      </c>
      <c r="Q44" s="94">
        <f ca="1">_xll.DBRW($B$16,Q$7,$H$34,$H$35,$H44,$D$11,Q$12,Q$13)</f>
        <v>3540</v>
      </c>
      <c r="R44" s="94">
        <f ca="1">_xll.DBRW($B$16,R$7,$H$34,$H$35,$H44,$D$11,R$12,R$13)</f>
        <v>3540</v>
      </c>
      <c r="S44" s="94">
        <f ca="1">_xll.DBRW($B$16,S$7,$H$34,$H$35,$H44,$D$11,S$12,S$13)</f>
        <v>3540</v>
      </c>
      <c r="T44" s="94">
        <f ca="1">_xll.DBRW($B$16,T$7,$H$34,$H$35,$H44,$D$11,T$12,T$13)</f>
        <v>3540</v>
      </c>
      <c r="U44" s="126">
        <f ca="1">_xll.DBRW($B$16,U$7,$H$34,$H$35,$H44,$D$11,U$12,U$13)</f>
        <v>51856.471350954562</v>
      </c>
      <c r="V44" s="16"/>
      <c r="W44" s="95">
        <f ca="1">_xll.DBRW($B$16,W$7,$H$34,$H$35,$H44,$D$11,W$12,W$13)</f>
        <v>51245.759622646459</v>
      </c>
      <c r="X44" s="96">
        <f t="shared" ca="1" si="5"/>
        <v>-1.1917312433363136E-2</v>
      </c>
      <c r="Y44" s="16"/>
      <c r="Z44" s="95">
        <f ca="1">_xll.DBRW($B$16,Z$7,$H$34,$H$35,$H44,$D$11,Z$12,Z$13)</f>
        <v>55455.130861427882</v>
      </c>
      <c r="AA44" s="96">
        <f t="shared" ca="1" si="6"/>
        <v>6.4893174978988055E-2</v>
      </c>
      <c r="AB44" s="16"/>
      <c r="AC44" s="120" t="str">
        <f ca="1">_xll.DBRW($B$16,AC$7,$H$34,$H$35,$H44,$D$11,AC$12,AC$13)</f>
        <v/>
      </c>
      <c r="AD44" s="120" t="str">
        <f ca="1">_xll.DBRW($B$16,AD$7,$H$34,$H$35,$H44,$D$11,AD$12,AD$13)</f>
        <v/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</row>
    <row r="45" spans="1:1000" customFormat="1" ht="12.75" x14ac:dyDescent="0.2">
      <c r="A45" s="41" t="str">
        <f ca="1">IF(_xll.TM1RPTELLEV($H$41,$H45)=0,"Root",IF(OR(_xll.ELLEV($B$10,$H45)=0,_xll.TM1RPTELLEV($H$41,$H45)+1&gt;=VALUE($K$30)),"Base","Default"))</f>
        <v>Base</v>
      </c>
      <c r="B45" s="16"/>
      <c r="C45" s="16" t="str">
        <f ca="1">_xll.DBRW($G$16,$H45,C$40)</f>
        <v>-1</v>
      </c>
      <c r="D45" s="16">
        <f ca="1">_xll.DBRW($D$16,E$7,$H$34,$H$35,$H45,$D$11,$H$36,$D$40)</f>
        <v>0</v>
      </c>
      <c r="E45" s="25">
        <f ca="1">_xll.DBRW($E$16,E$7,$H$34,$H$35,$H45,$D$11,E$40,E$12,E$13)</f>
        <v>0</v>
      </c>
      <c r="F45" s="22"/>
      <c r="G45" s="92" t="str">
        <f ca="1">_xll.DBRW($G$16,$H45,G$13)&amp;IF(_xll.ELLEV($B$10,$H45)&lt;&gt;0,"",IF($D45&lt;&gt;0,"Annual",IF($E45&lt;&gt;0,"LID","")))</f>
        <v>Staff</v>
      </c>
      <c r="H45" s="97" t="s">
        <v>156</v>
      </c>
      <c r="I45" s="94">
        <f ca="1">_xll.DBRW($B$16,I$7,$H$34,$H$35,$H45,$D$11,I$12,I$13)</f>
        <v>4800.8773632981001</v>
      </c>
      <c r="J45" s="94">
        <f ca="1">_xll.DBRW($B$16,J$7,$H$34,$H$35,$H45,$D$11,J$12,J$13)</f>
        <v>4800.9111690241771</v>
      </c>
      <c r="K45" s="94">
        <f ca="1">_xll.DBRW($B$16,K$7,$H$34,$H$35,$H45,$D$11,K$12,K$13)</f>
        <v>4802.4192068728262</v>
      </c>
      <c r="L45" s="94">
        <f ca="1">_xll.DBRW($B$16,L$7,$H$34,$H$35,$H45,$D$11,L$12,L$13)</f>
        <v>4801.0012638786829</v>
      </c>
      <c r="M45" s="94">
        <f ca="1">_xll.DBRW($B$16,M$7,$H$34,$H$35,$H45,$D$11,M$12,M$13)</f>
        <v>7033.872625</v>
      </c>
      <c r="N45" s="94">
        <f ca="1">_xll.DBRW($B$16,N$7,$H$34,$H$35,$H45,$D$11,N$12,N$13)</f>
        <v>5855.872625</v>
      </c>
      <c r="O45" s="94">
        <f ca="1">_xll.DBRW($B$16,O$7,$H$34,$H$35,$H45,$D$11,O$12,O$13)</f>
        <v>6605.122625</v>
      </c>
      <c r="P45" s="94">
        <f ca="1">_xll.DBRW($B$16,P$7,$H$34,$H$35,$H45,$D$11,P$12,P$13)</f>
        <v>6078.122625</v>
      </c>
      <c r="Q45" s="94">
        <f ca="1">_xll.DBRW($B$16,Q$7,$H$34,$H$35,$H45,$D$11,Q$12,Q$13)</f>
        <v>6078.122625</v>
      </c>
      <c r="R45" s="94">
        <f ca="1">_xll.DBRW($B$16,R$7,$H$34,$H$35,$H45,$D$11,R$12,R$13)</f>
        <v>5396.1226249999991</v>
      </c>
      <c r="S45" s="94">
        <f ca="1">_xll.DBRW($B$16,S$7,$H$34,$H$35,$H45,$D$11,S$12,S$13)</f>
        <v>5303.122625</v>
      </c>
      <c r="T45" s="94">
        <f ca="1">_xll.DBRW($B$16,T$7,$H$34,$H$35,$H45,$D$11,T$12,T$13)</f>
        <v>5210.122625</v>
      </c>
      <c r="U45" s="126">
        <f ca="1">_xll.DBRW($B$16,U$7,$H$34,$H$35,$H45,$D$11,U$12,U$13)</f>
        <v>66765.690003073789</v>
      </c>
      <c r="V45" s="16"/>
      <c r="W45" s="95">
        <f ca="1">_xll.DBRW($B$16,W$7,$H$34,$H$35,$H45,$D$11,W$12,W$13)</f>
        <v>40996.26893463036</v>
      </c>
      <c r="X45" s="96">
        <f t="shared" ca="1" si="5"/>
        <v>-0.62857966683586386</v>
      </c>
      <c r="Y45" s="16"/>
      <c r="Z45" s="95">
        <f ca="1">_xll.DBRW($B$16,Z$7,$H$34,$H$35,$H45,$D$11,Z$12,Z$13)</f>
        <v>45907.596938937306</v>
      </c>
      <c r="AA45" s="96">
        <f t="shared" ca="1" si="6"/>
        <v>-0.45434948581343271</v>
      </c>
      <c r="AB45" s="16"/>
      <c r="AC45" s="120" t="str">
        <f ca="1">_xll.DBRW($B$16,AC$7,$H$34,$H$35,$H45,$D$11,AC$12,AC$13)</f>
        <v/>
      </c>
      <c r="AD45" s="120" t="str">
        <f ca="1">_xll.DBRW($B$16,AD$7,$H$34,$H$35,$H45,$D$11,AD$12,AD$13)</f>
        <v/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IF(_xll.TM1RPTELLEV($H$41,$H46)=0,"Root",IF(OR(_xll.ELLEV($B$10,$H46)=0,_xll.TM1RPTELLEV($H$41,$H46)+1&gt;=VALUE($K$30)),"Base","Default"))</f>
        <v>Base</v>
      </c>
      <c r="B46" s="16"/>
      <c r="C46" s="16" t="str">
        <f ca="1">_xll.DBRW($G$16,$H46,C$40)</f>
        <v>-1</v>
      </c>
      <c r="D46" s="16">
        <f ca="1">_xll.DBRW($D$16,E$7,$H$34,$H$35,$H46,$D$11,$H$36,$D$40)</f>
        <v>0</v>
      </c>
      <c r="E46" s="25">
        <f ca="1">_xll.DBRW($E$16,E$7,$H$34,$H$35,$H46,$D$11,E$40,E$12,E$13)</f>
        <v>0</v>
      </c>
      <c r="F46" s="22"/>
      <c r="G46" s="92" t="str">
        <f ca="1">_xll.DBRW($G$16,$H46,G$13)&amp;IF(_xll.ELLEV($B$10,$H46)&lt;&gt;0,"",IF($D46&lt;&gt;0,"Annual",IF($E46&lt;&gt;0,"LID","")))</f>
        <v>Staff</v>
      </c>
      <c r="H46" s="97" t="s">
        <v>157</v>
      </c>
      <c r="I46" s="94">
        <f ca="1">_xll.DBRW($B$16,I$7,$H$34,$H$35,$H46,$D$11,I$12,I$13)</f>
        <v>4561.6334163183401</v>
      </c>
      <c r="J46" s="94">
        <f ca="1">_xll.DBRW($B$16,J$7,$H$34,$H$35,$H46,$D$11,J$12,J$13)</f>
        <v>4561.5564683212797</v>
      </c>
      <c r="K46" s="94">
        <f ca="1">_xll.DBRW($B$16,K$7,$H$34,$H$35,$H46,$D$11,K$12,K$13)</f>
        <v>4561.8433512093043</v>
      </c>
      <c r="L46" s="94">
        <f ca="1">_xll.DBRW($B$16,L$7,$H$34,$H$35,$H46,$D$11,L$12,L$13)</f>
        <v>4560.9798263996836</v>
      </c>
      <c r="M46" s="94">
        <f ca="1">_xll.DBRW($B$16,M$7,$H$34,$H$35,$H46,$D$11,M$12,M$13)</f>
        <v>188</v>
      </c>
      <c r="N46" s="94">
        <f ca="1">_xll.DBRW($B$16,N$7,$H$34,$H$35,$H46,$D$11,N$12,N$13)</f>
        <v>150</v>
      </c>
      <c r="O46" s="94">
        <f ca="1">_xll.DBRW($B$16,O$7,$H$34,$H$35,$H46,$D$11,O$12,O$13)</f>
        <v>301</v>
      </c>
      <c r="P46" s="94">
        <f ca="1">_xll.DBRW($B$16,P$7,$H$34,$H$35,$H46,$D$11,P$12,P$13)</f>
        <v>132</v>
      </c>
      <c r="Q46" s="94">
        <f ca="1">_xll.DBRW($B$16,Q$7,$H$34,$H$35,$H46,$D$11,Q$12,Q$13)</f>
        <v>53</v>
      </c>
      <c r="R46" s="94">
        <f ca="1">_xll.DBRW($B$16,R$7,$H$34,$H$35,$H46,$D$11,R$12,R$13)</f>
        <v>39</v>
      </c>
      <c r="S46" s="94">
        <f ca="1">_xll.DBRW($B$16,S$7,$H$34,$H$35,$H46,$D$11,S$12,S$13)</f>
        <v>20</v>
      </c>
      <c r="T46" s="94">
        <f ca="1">_xll.DBRW($B$16,T$7,$H$34,$H$35,$H46,$D$11,T$12,T$13)</f>
        <v>20</v>
      </c>
      <c r="U46" s="126">
        <f ca="1">_xll.DBRW($B$16,U$7,$H$34,$H$35,$H46,$D$11,U$12,U$13)</f>
        <v>19149.013062248607</v>
      </c>
      <c r="V46" s="16"/>
      <c r="W46" s="95">
        <f ca="1">_xll.DBRW($B$16,W$7,$H$34,$H$35,$H46,$D$11,W$12,W$13)</f>
        <v>38947.09696393738</v>
      </c>
      <c r="X46" s="96">
        <f t="shared" ca="1" si="5"/>
        <v>0.50833272425979747</v>
      </c>
      <c r="Y46" s="16"/>
      <c r="Z46" s="95">
        <f ca="1">_xll.DBRW($B$16,Z$7,$H$34,$H$35,$H46,$D$11,Z$12,Z$13)</f>
        <v>35742.949929039336</v>
      </c>
      <c r="AA46" s="96">
        <f t="shared" ca="1" si="6"/>
        <v>0.46425762002673976</v>
      </c>
      <c r="AB46" s="16"/>
      <c r="AC46" s="120" t="str">
        <f ca="1">_xll.DBRW($B$16,AC$7,$H$34,$H$35,$H46,$D$11,AC$12,AC$13)</f>
        <v/>
      </c>
      <c r="AD46" s="120" t="str">
        <f ca="1">_xll.DBRW($B$16,AD$7,$H$34,$H$35,$H46,$D$11,AD$12,AD$13)</f>
        <v/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IF(_xll.TM1RPTELLEV($H$41,$H47)=0,"Root",IF(OR(_xll.ELLEV($B$10,$H47)=0,_xll.TM1RPTELLEV($H$41,$H47)+1&gt;=VALUE($K$30)),"Base","Default"))</f>
        <v>Base</v>
      </c>
      <c r="B47" s="16"/>
      <c r="C47" s="16" t="str">
        <f ca="1">_xll.DBRW($G$16,$H47,C$40)</f>
        <v>-1</v>
      </c>
      <c r="D47" s="16">
        <f ca="1">_xll.DBRW($D$16,E$7,$H$34,$H$35,$H47,$D$11,$H$36,$D$40)</f>
        <v>0</v>
      </c>
      <c r="E47" s="25">
        <f ca="1">_xll.DBRW($E$16,E$7,$H$34,$H$35,$H47,$D$11,E$40,E$12,E$13)</f>
        <v>0</v>
      </c>
      <c r="F47" s="22"/>
      <c r="G47" s="92" t="str">
        <f ca="1">_xll.DBRW($G$16,$H47,G$13)&amp;IF(_xll.ELLEV($B$10,$H47)&lt;&gt;0,"",IF($D47&lt;&gt;0,"Annual",IF($E47&lt;&gt;0,"LID","")))</f>
        <v>Staff</v>
      </c>
      <c r="H47" s="97" t="s">
        <v>158</v>
      </c>
      <c r="I47" s="94">
        <f ca="1">_xll.DBRW($B$16,I$7,$H$34,$H$35,$H47,$D$11,I$12,I$13)</f>
        <v>1801.1463926540678</v>
      </c>
      <c r="J47" s="94">
        <f ca="1">_xll.DBRW($B$16,J$7,$H$34,$H$35,$H47,$D$11,J$12,J$13)</f>
        <v>1801.1965071974419</v>
      </c>
      <c r="K47" s="94">
        <f ca="1">_xll.DBRW($B$16,K$7,$H$34,$H$35,$H47,$D$11,K$12,K$13)</f>
        <v>1800.5659488544918</v>
      </c>
      <c r="L47" s="94">
        <f ca="1">_xll.DBRW($B$16,L$7,$H$34,$H$35,$H47,$D$11,L$12,L$13)</f>
        <v>1800.0136811924049</v>
      </c>
      <c r="M47" s="94">
        <f ca="1">_xll.DBRW($B$16,M$7,$H$34,$H$35,$H47,$D$11,M$12,M$13)</f>
        <v>2100.5583333333338</v>
      </c>
      <c r="N47" s="94">
        <f ca="1">_xll.DBRW($B$16,N$7,$H$34,$H$35,$H47,$D$11,N$12,N$13)</f>
        <v>1283.5416666666667</v>
      </c>
      <c r="O47" s="94">
        <f ca="1">_xll.DBRW($B$16,O$7,$H$34,$H$35,$H47,$D$11,O$12,O$13)</f>
        <v>2192.166666666667</v>
      </c>
      <c r="P47" s="94">
        <f ca="1">_xll.DBRW($B$16,P$7,$H$34,$H$35,$H47,$D$11,P$12,P$13)</f>
        <v>1400.5</v>
      </c>
      <c r="Q47" s="94">
        <f ca="1">_xll.DBRW($B$16,Q$7,$H$34,$H$35,$H47,$D$11,Q$12,Q$13)</f>
        <v>483.83333333333337</v>
      </c>
      <c r="R47" s="94">
        <f ca="1">_xll.DBRW($B$16,R$7,$H$34,$H$35,$H47,$D$11,R$12,R$13)</f>
        <v>483.83333333333337</v>
      </c>
      <c r="S47" s="94">
        <f ca="1">_xll.DBRW($B$16,S$7,$H$34,$H$35,$H47,$D$11,S$12,S$13)</f>
        <v>379.16666666666697</v>
      </c>
      <c r="T47" s="94">
        <f ca="1">_xll.DBRW($B$16,T$7,$H$34,$H$35,$H47,$D$11,T$12,T$13)</f>
        <v>292.5</v>
      </c>
      <c r="U47" s="126">
        <f ca="1">_xll.DBRW($B$16,U$7,$H$34,$H$35,$H47,$D$11,U$12,U$13)</f>
        <v>15819.022529898408</v>
      </c>
      <c r="V47" s="16"/>
      <c r="W47" s="95">
        <f ca="1">_xll.DBRW($B$16,W$7,$H$34,$H$35,$H47,$D$11,W$12,W$13)</f>
        <v>15374.187317682919</v>
      </c>
      <c r="X47" s="96">
        <f t="shared" ca="1" si="5"/>
        <v>-2.8933900896592535E-2</v>
      </c>
      <c r="Y47" s="16"/>
      <c r="Z47" s="95">
        <f ca="1">_xll.DBRW($B$16,Z$7,$H$34,$H$35,$H47,$D$11,Z$12,Z$13)</f>
        <v>29426.649016668071</v>
      </c>
      <c r="AA47" s="96">
        <f t="shared" ca="1" si="6"/>
        <v>0.46242528257505389</v>
      </c>
      <c r="AB47" s="16"/>
      <c r="AC47" s="120" t="str">
        <f ca="1">_xll.DBRW($B$16,AC$7,$H$34,$H$35,$H47,$D$11,AC$12,AC$13)</f>
        <v/>
      </c>
      <c r="AD47" s="120" t="str">
        <f ca="1">_xll.DBRW($B$16,AD$7,$H$34,$H$35,$H47,$D$11,AD$12,AD$13)</f>
        <v/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IF(_xll.TM1RPTELLEV($H$41,$H48)=0,"Root",IF(OR(_xll.ELLEV($B$10,$H48)=0,_xll.TM1RPTELLEV($H$41,$H48)+1&gt;=VALUE($K$30)),"Base","Default"))</f>
        <v>Base</v>
      </c>
      <c r="B48" s="16"/>
      <c r="C48" s="16" t="str">
        <f ca="1">_xll.DBRW($G$16,$H48,C$40)</f>
        <v>-1</v>
      </c>
      <c r="D48" s="16">
        <f ca="1">_xll.DBRW($D$16,E$7,$H$34,$H$35,$H48,$D$11,$H$36,$D$40)</f>
        <v>0</v>
      </c>
      <c r="E48" s="25">
        <f ca="1">_xll.DBRW($E$16,E$7,$H$34,$H$35,$H48,$D$11,E$40,E$12,E$13)</f>
        <v>0</v>
      </c>
      <c r="F48" s="22"/>
      <c r="G48" s="92" t="str">
        <f ca="1">_xll.DBRW($G$16,$H48,G$13)&amp;IF(_xll.ELLEV($B$10,$H48)&lt;&gt;0,"",IF($D48&lt;&gt;0,"Annual",IF($E48&lt;&gt;0,"LID","")))</f>
        <v>Staff</v>
      </c>
      <c r="H48" s="97" t="s">
        <v>159</v>
      </c>
      <c r="I48" s="94">
        <f ca="1">_xll.DBRW($B$16,I$7,$H$34,$H$35,$H48,$D$11,I$12,I$13)</f>
        <v>0</v>
      </c>
      <c r="J48" s="94">
        <f ca="1">_xll.DBRW($B$16,J$7,$H$34,$H$35,$H48,$D$11,J$12,J$13)</f>
        <v>0</v>
      </c>
      <c r="K48" s="94">
        <f ca="1">_xll.DBRW($B$16,K$7,$H$34,$H$35,$H48,$D$11,K$12,K$13)</f>
        <v>0</v>
      </c>
      <c r="L48" s="94">
        <f ca="1">_xll.DBRW($B$16,L$7,$H$34,$H$35,$H48,$D$11,L$12,L$13)</f>
        <v>0</v>
      </c>
      <c r="M48" s="94">
        <f ca="1">_xll.DBRW($B$16,M$7,$H$34,$H$35,$H48,$D$11,M$12,M$13)</f>
        <v>350</v>
      </c>
      <c r="N48" s="94">
        <f ca="1">_xll.DBRW($B$16,N$7,$H$34,$H$35,$H48,$D$11,N$12,N$13)</f>
        <v>350</v>
      </c>
      <c r="O48" s="94">
        <f ca="1">_xll.DBRW($B$16,O$7,$H$34,$H$35,$H48,$D$11,O$12,O$13)</f>
        <v>375</v>
      </c>
      <c r="P48" s="94">
        <f ca="1">_xll.DBRW($B$16,P$7,$H$34,$H$35,$H48,$D$11,P$12,P$13)</f>
        <v>375</v>
      </c>
      <c r="Q48" s="94">
        <f ca="1">_xll.DBRW($B$16,Q$7,$H$34,$H$35,$H48,$D$11,Q$12,Q$13)</f>
        <v>375</v>
      </c>
      <c r="R48" s="94">
        <f ca="1">_xll.DBRW($B$16,R$7,$H$34,$H$35,$H48,$D$11,R$12,R$13)</f>
        <v>375</v>
      </c>
      <c r="S48" s="94">
        <f ca="1">_xll.DBRW($B$16,S$7,$H$34,$H$35,$H48,$D$11,S$12,S$13)</f>
        <v>375</v>
      </c>
      <c r="T48" s="94">
        <f ca="1">_xll.DBRW($B$16,T$7,$H$34,$H$35,$H48,$D$11,T$12,T$13)</f>
        <v>375</v>
      </c>
      <c r="U48" s="126">
        <f ca="1">_xll.DBRW($B$16,U$7,$H$34,$H$35,$H48,$D$11,U$12,U$13)</f>
        <v>2950</v>
      </c>
      <c r="V48" s="16"/>
      <c r="W48" s="95">
        <f ca="1">_xll.DBRW($B$16,W$7,$H$34,$H$35,$H48,$D$11,W$12,W$13)</f>
        <v>0</v>
      </c>
      <c r="X48" s="96" t="str">
        <f t="shared" ca="1" si="5"/>
        <v/>
      </c>
      <c r="Y48" s="16"/>
      <c r="Z48" s="95">
        <f ca="1">_xll.DBRW($B$16,Z$7,$H$34,$H$35,$H48,$D$11,Z$12,Z$13)</f>
        <v>0</v>
      </c>
      <c r="AA48" s="96" t="str">
        <f t="shared" ca="1" si="6"/>
        <v/>
      </c>
      <c r="AB48" s="16"/>
      <c r="AC48" s="120" t="str">
        <f ca="1">_xll.DBRW($B$16,AC$7,$H$34,$H$35,$H48,$D$11,AC$12,AC$13)</f>
        <v/>
      </c>
      <c r="AD48" s="120" t="str">
        <f ca="1">_xll.DBRW($B$16,AD$7,$H$34,$H$35,$H48,$D$11,AD$12,AD$13)</f>
        <v/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IF(_xll.TM1RPTELLEV($H$41,$H49)=0,"Root",IF(OR(_xll.ELLEV($B$10,$H49)=0,_xll.TM1RPTELLEV($H$41,$H49)+1&gt;=VALUE($K$30)),"Base","Default"))</f>
        <v>Default</v>
      </c>
      <c r="B49" s="16"/>
      <c r="C49" s="16" t="str">
        <f ca="1">_xll.DBRW($G$16,$H49,C$40)</f>
        <v>-1</v>
      </c>
      <c r="D49" s="16">
        <f ca="1">_xll.DBRW($D$16,E$7,$H$34,$H$35,$H49,$D$11,$H$36,$D$40)</f>
        <v>0</v>
      </c>
      <c r="E49" s="25">
        <f ca="1">_xll.DBRW($E$16,E$7,$H$34,$H$35,$H49,$D$11,E$40,E$12,E$13)</f>
        <v>0</v>
      </c>
      <c r="F49" s="22"/>
      <c r="G49" s="45" t="str">
        <f ca="1">_xll.DBRW($G$16,$H49,G$13)&amp;IF(_xll.ELLEV($B$10,$H49)&lt;&gt;0,"",IF($D49&lt;&gt;0,"Annual",IF($E49&lt;&gt;0,"LID","")))</f>
        <v/>
      </c>
      <c r="H49" s="128" t="s">
        <v>160</v>
      </c>
      <c r="I49" s="48">
        <f ca="1">_xll.DBRW($B$16,I$7,$H$34,$H$35,$H49,$D$11,I$12,I$13)</f>
        <v>81387.99975992438</v>
      </c>
      <c r="J49" s="48">
        <f ca="1">_xll.DBRW($B$16,J$7,$H$34,$H$35,$H49,$D$11,J$12,J$13)</f>
        <v>81388.503693540362</v>
      </c>
      <c r="K49" s="48">
        <f ca="1">_xll.DBRW($B$16,K$7,$H$34,$H$35,$H49,$D$11,K$12,K$13)</f>
        <v>81389.473767214338</v>
      </c>
      <c r="L49" s="48">
        <f ca="1">_xll.DBRW($B$16,L$7,$H$34,$H$35,$H49,$D$11,L$12,L$13)</f>
        <v>81386.938247132115</v>
      </c>
      <c r="M49" s="48">
        <f ca="1">_xll.DBRW($B$16,M$7,$H$34,$H$35,$H49,$D$11,M$12,M$13)</f>
        <v>133633.03101556611</v>
      </c>
      <c r="N49" s="48">
        <f ca="1">_xll.DBRW($B$16,N$7,$H$34,$H$35,$H49,$D$11,N$12,N$13)</f>
        <v>131598.48017729807</v>
      </c>
      <c r="O49" s="48">
        <f ca="1">_xll.DBRW($B$16,O$7,$H$34,$H$35,$H49,$D$11,O$12,O$13)</f>
        <v>185711.08994900156</v>
      </c>
      <c r="P49" s="48">
        <f ca="1">_xll.DBRW($B$16,P$7,$H$34,$H$35,$H49,$D$11,P$12,P$13)</f>
        <v>164675.37493148117</v>
      </c>
      <c r="Q49" s="48">
        <f ca="1">_xll.DBRW($B$16,Q$7,$H$34,$H$35,$H49,$D$11,Q$12,Q$13)</f>
        <v>119702.85713201108</v>
      </c>
      <c r="R49" s="48">
        <f ca="1">_xll.DBRW($B$16,R$7,$H$34,$H$35,$H49,$D$11,R$12,R$13)</f>
        <v>119008.19187961183</v>
      </c>
      <c r="S49" s="48">
        <f ca="1">_xll.DBRW($B$16,S$7,$H$34,$H$35,$H49,$D$11,S$12,S$13)</f>
        <v>118791.14790388754</v>
      </c>
      <c r="T49" s="48">
        <f ca="1">_xll.DBRW($B$16,T$7,$H$34,$H$35,$H49,$D$11,T$12,T$13)</f>
        <v>118898.57558798367</v>
      </c>
      <c r="U49" s="48">
        <f ca="1">_xll.DBRW($B$16,U$7,$H$34,$H$35,$H49,$D$11,U$12,U$13)</f>
        <v>1417571.6640446528</v>
      </c>
      <c r="V49" s="16"/>
      <c r="W49" s="48">
        <f ca="1">_xll.DBRW($B$16,W$7,$H$34,$H$35,$H49,$D$11,W$12,W$13)</f>
        <v>694896.05204559432</v>
      </c>
      <c r="X49" s="102">
        <f t="shared" ca="1" si="5"/>
        <v>-1.0399765689727096</v>
      </c>
      <c r="Y49" s="16"/>
      <c r="Z49" s="48">
        <f ca="1">_xll.DBRW($B$16,Z$7,$H$34,$H$35,$H49,$D$11,Z$12,Z$13)</f>
        <v>786011.54509485106</v>
      </c>
      <c r="AA49" s="102">
        <f t="shared" ca="1" si="6"/>
        <v>-0.80349979957812057</v>
      </c>
      <c r="AB49" s="16"/>
      <c r="AC49" s="118" t="str">
        <f ca="1">_xll.DBRW($B$16,AC$7,$H$34,$H$35,$H49,$D$11,AC$12,AC$13)</f>
        <v>Impact of eliminating 2 budget heads.</v>
      </c>
      <c r="AD49" s="118" t="str">
        <f ca="1">_xll.DBRW($B$16,AD$7,$H$34,$H$35,$H49,$D$11,AD$12,AD$13)</f>
        <v/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IF(_xll.TM1RPTELLEV($H$41,$H50)=0,"Root",IF(OR(_xll.ELLEV($B$10,$H50)=0,_xll.TM1RPTELLEV($H$41,$H50)+1&gt;=VALUE($K$30)),"Base","Default"))</f>
        <v>Base</v>
      </c>
      <c r="B50" s="16"/>
      <c r="C50" s="16" t="str">
        <f ca="1">_xll.DBRW($G$16,$H50,C$40)</f>
        <v>-1</v>
      </c>
      <c r="D50" s="16">
        <f ca="1">_xll.DBRW($D$16,E$7,$H$34,$H$35,$H50,$D$11,$H$36,$D$40)</f>
        <v>0</v>
      </c>
      <c r="E50" s="25">
        <f ca="1">_xll.DBRW($E$16,E$7,$H$34,$H$35,$H50,$D$11,E$40,E$12,E$13)</f>
        <v>0</v>
      </c>
      <c r="F50" s="22"/>
      <c r="G50" s="92" t="str">
        <f ca="1">_xll.DBRW($G$16,$H50,G$13)&amp;IF(_xll.ELLEV($B$10,$H50)&lt;&gt;0,"",IF($D50&lt;&gt;0,"Annual",IF($E50&lt;&gt;0,"LID","")))</f>
        <v/>
      </c>
      <c r="H50" s="97" t="s">
        <v>161</v>
      </c>
      <c r="I50" s="94">
        <f ca="1">_xll.DBRW($B$16,I$7,$H$34,$H$35,$H50,$D$11,I$12,I$13)</f>
        <v>613.7520537642331</v>
      </c>
      <c r="J50" s="94">
        <f ca="1">_xll.DBRW($B$16,J$7,$H$34,$H$35,$H50,$D$11,J$12,J$13)</f>
        <v>357.4277694743032</v>
      </c>
      <c r="K50" s="94">
        <f ca="1">_xll.DBRW($B$16,K$7,$H$34,$H$35,$H50,$D$11,K$12,K$13)</f>
        <v>1121.6990335989981</v>
      </c>
      <c r="L50" s="94">
        <f ca="1">_xll.DBRW($B$16,L$7,$H$34,$H$35,$H50,$D$11,L$12,L$13)</f>
        <v>460.56304137968641</v>
      </c>
      <c r="M50" s="94">
        <f ca="1">_xll.DBRW($B$16,M$7,$H$34,$H$35,$H50,$D$11,M$12,M$13)</f>
        <v>45678</v>
      </c>
      <c r="N50" s="94">
        <f ca="1">_xll.DBRW($B$16,N$7,$H$34,$H$35,$H50,$D$11,N$12,N$13)</f>
        <v>405.47742373915054</v>
      </c>
      <c r="O50" s="94">
        <f ca="1">_xll.DBRW($B$16,O$7,$H$34,$H$35,$H50,$D$11,O$12,O$13)</f>
        <v>506.84677967393822</v>
      </c>
      <c r="P50" s="94">
        <f ca="1">_xll.DBRW($B$16,P$7,$H$34,$H$35,$H50,$D$11,P$12,P$13)</f>
        <v>405.47742373915054</v>
      </c>
      <c r="Q50" s="94">
        <f ca="1">_xll.DBRW($B$16,Q$7,$H$34,$H$35,$H50,$D$11,Q$12,Q$13)</f>
        <v>405.47742373915054</v>
      </c>
      <c r="R50" s="94">
        <f ca="1">_xll.DBRW($B$16,R$7,$H$34,$H$35,$H50,$D$11,R$12,R$13)</f>
        <v>506.84677967393822</v>
      </c>
      <c r="S50" s="94">
        <f ca="1">_xll.DBRW($B$16,S$7,$H$34,$H$35,$H50,$D$11,S$12,S$13)</f>
        <v>405.47742373915054</v>
      </c>
      <c r="T50" s="94">
        <f ca="1">_xll.DBRW($B$16,T$7,$H$34,$H$35,$H50,$D$11,T$12,T$13)</f>
        <v>405.47742373915054</v>
      </c>
      <c r="U50" s="126">
        <f ca="1">_xll.DBRW($B$16,U$7,$H$34,$H$35,$H50,$D$11,U$12,U$13)</f>
        <v>51272.522576260861</v>
      </c>
      <c r="V50" s="16"/>
      <c r="W50" s="95">
        <f ca="1">_xll.DBRW($B$16,W$7,$H$34,$H$35,$H50,$D$11,W$12,W$13)</f>
        <v>0</v>
      </c>
      <c r="X50" s="96" t="str">
        <f t="shared" ca="1" si="5"/>
        <v/>
      </c>
      <c r="Y50" s="16"/>
      <c r="Z50" s="95">
        <f ca="1">_xll.DBRW($B$16,Z$7,$H$34,$H$35,$H50,$D$11,Z$12,Z$13)</f>
        <v>4405.9004602789382</v>
      </c>
      <c r="AA50" s="96">
        <f t="shared" ca="1" si="6"/>
        <v>-10.637240341334174</v>
      </c>
      <c r="AB50" s="16"/>
      <c r="AC50" s="120" t="str">
        <f ca="1">_xll.DBRW($B$16,AC$7,$H$34,$H$35,$H50,$D$11,AC$12,AC$13)</f>
        <v>New Mkt ad spend initiative.</v>
      </c>
      <c r="AD50" s="120" t="str">
        <f ca="1">_xll.DBRW($B$16,AD$7,$H$34,$H$35,$H50,$D$11,AD$12,AD$13)</f>
        <v>Met with Mkt - pls descrease renmaining year spend by 20%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IF(_xll.TM1RPTELLEV($H$41,$H51)=0,"Root",IF(OR(_xll.ELLEV($B$10,$H51)=0,_xll.TM1RPTELLEV($H$41,$H51)+1&gt;=VALUE($K$30)),"Base","Default"))</f>
        <v>Base</v>
      </c>
      <c r="B51" s="16"/>
      <c r="C51" s="16" t="str">
        <f ca="1">_xll.DBRW($G$16,$H51,C$40)</f>
        <v>-1</v>
      </c>
      <c r="D51" s="16">
        <f ca="1">_xll.DBRW($D$16,E$7,$H$34,$H$35,$H51,$D$11,$H$36,$D$40)</f>
        <v>0</v>
      </c>
      <c r="E51" s="25">
        <f ca="1">_xll.DBRW($E$16,E$7,$H$34,$H$35,$H51,$D$11,E$40,E$12,E$13)</f>
        <v>145651.07920689657</v>
      </c>
      <c r="F51" s="22"/>
      <c r="G51" s="92" t="str">
        <f ca="1">_xll.DBRW($G$16,$H51,G$13)&amp;IF(_xll.ELLEV($B$10,$H51)&lt;&gt;0,"",IF($D51&lt;&gt;0,"Annual",IF($E51&lt;&gt;0,"LID","")))</f>
        <v>LID</v>
      </c>
      <c r="H51" s="97" t="s">
        <v>162</v>
      </c>
      <c r="I51" s="94">
        <f ca="1">_xll.DBRW($B$16,I$7,$H$34,$H$35,$H51,$D$11,I$12,I$13)</f>
        <v>0</v>
      </c>
      <c r="J51" s="94">
        <f ca="1">_xll.DBRW($B$16,J$7,$H$34,$H$35,$H51,$D$11,J$12,J$13)</f>
        <v>0</v>
      </c>
      <c r="K51" s="94">
        <f ca="1">_xll.DBRW($B$16,K$7,$H$34,$H$35,$H51,$D$11,K$12,K$13)</f>
        <v>0</v>
      </c>
      <c r="L51" s="94">
        <f ca="1">_xll.DBRW($B$16,L$7,$H$34,$H$35,$H51,$D$11,L$12,L$13)</f>
        <v>0</v>
      </c>
      <c r="M51" s="94">
        <f ca="1">_xll.DBRW($B$16,M$7,$H$34,$H$35,$H51,$D$11,M$12,M$13)</f>
        <v>49733</v>
      </c>
      <c r="N51" s="94">
        <f ca="1">_xll.DBRW($B$16,N$7,$H$34,$H$35,$H51,$D$11,N$12,N$13)</f>
        <v>2191.3793103448279</v>
      </c>
      <c r="O51" s="94">
        <f ca="1">_xll.DBRW($B$16,O$7,$H$34,$H$35,$H51,$D$11,O$12,O$13)</f>
        <v>57916</v>
      </c>
      <c r="P51" s="94">
        <f ca="1">_xll.DBRW($B$16,P$7,$H$34,$H$35,$H51,$D$11,P$12,P$13)</f>
        <v>76801.724137931029</v>
      </c>
      <c r="Q51" s="94">
        <f ca="1">_xll.DBRW($B$16,Q$7,$H$34,$H$35,$H51,$D$11,Q$12,Q$13)</f>
        <v>1250</v>
      </c>
      <c r="R51" s="94">
        <f ca="1">_xll.DBRW($B$16,R$7,$H$34,$H$35,$H51,$D$11,R$12,R$13)</f>
        <v>3456.8965517241381</v>
      </c>
      <c r="S51" s="94">
        <f ca="1">_xll.DBRW($B$16,S$7,$H$34,$H$35,$H51,$D$11,S$12,S$13)</f>
        <v>1250</v>
      </c>
      <c r="T51" s="94">
        <f ca="1">_xll.DBRW($B$16,T$7,$H$34,$H$35,$H51,$D$11,T$12,T$13)</f>
        <v>1250</v>
      </c>
      <c r="U51" s="126">
        <f ca="1">_xll.DBRW($B$16,U$7,$H$34,$H$35,$H51,$D$11,U$12,U$13)</f>
        <v>193849</v>
      </c>
      <c r="V51" s="16"/>
      <c r="W51" s="95">
        <f ca="1">_xll.DBRW($B$16,W$7,$H$34,$H$35,$H51,$D$11,W$12,W$13)</f>
        <v>0</v>
      </c>
      <c r="X51" s="96" t="str">
        <f t="shared" ca="1" si="5"/>
        <v/>
      </c>
      <c r="Y51" s="16"/>
      <c r="Z51" s="95">
        <f ca="1">_xll.DBRW($B$16,Z$7,$H$34,$H$35,$H51,$D$11,Z$12,Z$13)</f>
        <v>337.91999999999962</v>
      </c>
      <c r="AA51" s="96">
        <f t="shared" ca="1" si="6"/>
        <v>-572.65352746212182</v>
      </c>
      <c r="AB51" s="16"/>
      <c r="AC51" s="120" t="str">
        <f ca="1">_xll.DBRW($B$16,AC$7,$H$34,$H$35,$H51,$D$11,AC$12,AC$13)</f>
        <v/>
      </c>
      <c r="AD51" s="120" t="str">
        <f ca="1">_xll.DBRW($B$16,AD$7,$H$34,$H$35,$H51,$D$11,AD$12,AD$13)</f>
        <v/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IF(_xll.TM1RPTELLEV($H$41,$H52)=0,"Root",IF(OR(_xll.ELLEV($B$10,$H52)=0,_xll.TM1RPTELLEV($H$41,$H52)+1&gt;=VALUE($K$30)),"Base","Default"))</f>
        <v>Base</v>
      </c>
      <c r="B52" s="16"/>
      <c r="C52" s="16" t="str">
        <f ca="1">_xll.DBRW($G$16,$H52,C$40)</f>
        <v>-1</v>
      </c>
      <c r="D52" s="16">
        <f ca="1">_xll.DBRW($D$16,E$7,$H$34,$H$35,$H52,$D$11,$H$36,$D$40)</f>
        <v>0</v>
      </c>
      <c r="E52" s="25">
        <f ca="1">_xll.DBRW($E$16,E$7,$H$34,$H$35,$H52,$D$11,E$40,E$12,E$13)</f>
        <v>1251.21</v>
      </c>
      <c r="F52" s="22"/>
      <c r="G52" s="92" t="str">
        <f ca="1">_xll.DBRW($G$16,$H52,G$13)&amp;IF(_xll.ELLEV($B$10,$H52)&lt;&gt;0,"",IF($D52&lt;&gt;0,"Annual",IF($E52&lt;&gt;0,"LID","")))</f>
        <v>LID</v>
      </c>
      <c r="H52" s="97" t="s">
        <v>163</v>
      </c>
      <c r="I52" s="94">
        <f ca="1">_xll.DBRW($B$16,I$7,$H$34,$H$35,$H52,$D$11,I$12,I$13)</f>
        <v>396.29779254104602</v>
      </c>
      <c r="J52" s="94">
        <f ca="1">_xll.DBRW($B$16,J$7,$H$34,$H$35,$H52,$D$11,J$12,J$13)</f>
        <v>230.7899992623876</v>
      </c>
      <c r="K52" s="94">
        <f ca="1">_xll.DBRW($B$16,K$7,$H$34,$H$35,$H52,$D$11,K$12,K$13)</f>
        <v>724.27757786610744</v>
      </c>
      <c r="L52" s="94">
        <f ca="1">_xll.DBRW($B$16,L$7,$H$34,$H$35,$H52,$D$11,L$12,L$13)</f>
        <v>297.38412361365909</v>
      </c>
      <c r="M52" s="94">
        <f ca="1">_xll.DBRW($B$16,M$7,$H$34,$H$35,$H52,$D$11,M$12,M$13)</f>
        <v>300</v>
      </c>
      <c r="N52" s="94">
        <f ca="1">_xll.DBRW($B$16,N$7,$H$34,$H$35,$H52,$D$11,N$12,N$13)</f>
        <v>300</v>
      </c>
      <c r="O52" s="94">
        <f ca="1">_xll.DBRW($B$16,O$7,$H$34,$H$35,$H52,$D$11,O$12,O$13)</f>
        <v>300</v>
      </c>
      <c r="P52" s="94">
        <f ca="1">_xll.DBRW($B$16,P$7,$H$34,$H$35,$H52,$D$11,P$12,P$13)</f>
        <v>300</v>
      </c>
      <c r="Q52" s="94">
        <f ca="1">_xll.DBRW($B$16,Q$7,$H$34,$H$35,$H52,$D$11,Q$12,Q$13)</f>
        <v>300</v>
      </c>
      <c r="R52" s="94">
        <f ca="1">_xll.DBRW($B$16,R$7,$H$34,$H$35,$H52,$D$11,R$12,R$13)</f>
        <v>300</v>
      </c>
      <c r="S52" s="94">
        <f ca="1">_xll.DBRW($B$16,S$7,$H$34,$H$35,$H52,$D$11,S$12,S$13)</f>
        <v>300</v>
      </c>
      <c r="T52" s="94">
        <f ca="1">_xll.DBRW($B$16,T$7,$H$34,$H$35,$H52,$D$11,T$12,T$13)</f>
        <v>300</v>
      </c>
      <c r="U52" s="126">
        <f ca="1">_xll.DBRW($B$16,U$7,$H$34,$H$35,$H52,$D$11,U$12,U$13)</f>
        <v>4048.7494932832001</v>
      </c>
      <c r="V52" s="16"/>
      <c r="W52" s="95">
        <f ca="1">_xll.DBRW($B$16,W$7,$H$34,$H$35,$H52,$D$11,W$12,W$13)</f>
        <v>0</v>
      </c>
      <c r="X52" s="96" t="str">
        <f t="shared" ca="1" si="5"/>
        <v/>
      </c>
      <c r="Y52" s="16"/>
      <c r="Z52" s="95">
        <f ca="1">_xll.DBRW($B$16,Z$7,$H$34,$H$35,$H52,$D$11,Z$12,Z$13)</f>
        <v>2885.2040497533762</v>
      </c>
      <c r="AA52" s="96">
        <f t="shared" ca="1" si="6"/>
        <v>-0.40328012281463499</v>
      </c>
      <c r="AB52" s="16"/>
      <c r="AC52" s="120" t="str">
        <f ca="1">_xll.DBRW($B$16,AC$7,$H$34,$H$35,$H52,$D$11,AC$12,AC$13)</f>
        <v/>
      </c>
      <c r="AD52" s="120" t="str">
        <f ca="1">_xll.DBRW($B$16,AD$7,$H$34,$H$35,$H52,$D$11,AD$12,AD$13)</f>
        <v/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IF(_xll.TM1RPTELLEV($H$41,$H53)=0,"Root",IF(OR(_xll.ELLEV($B$10,$H53)=0,_xll.TM1RPTELLEV($H$41,$H53)+1&gt;=VALUE($K$30)),"Base","Default"))</f>
        <v>Base</v>
      </c>
      <c r="B53" s="16"/>
      <c r="C53" s="16" t="str">
        <f ca="1">_xll.DBRW($G$16,$H53,C$40)</f>
        <v>-1</v>
      </c>
      <c r="D53" s="16">
        <f ca="1">_xll.DBRW($D$16,E$7,$H$34,$H$35,$H53,$D$11,$H$36,$D$40)</f>
        <v>0</v>
      </c>
      <c r="E53" s="25">
        <f ca="1">_xll.DBRW($E$16,E$7,$H$34,$H$35,$H53,$D$11,E$40,E$12,E$13)</f>
        <v>41141.998999999996</v>
      </c>
      <c r="F53" s="22"/>
      <c r="G53" s="92" t="str">
        <f ca="1">_xll.DBRW($G$16,$H53,G$13)&amp;IF(_xll.ELLEV($B$10,$H53)&lt;&gt;0,"",IF($D53&lt;&gt;0,"Annual",IF($E53&lt;&gt;0,"LID","")))</f>
        <v>LID</v>
      </c>
      <c r="H53" s="97" t="s">
        <v>164</v>
      </c>
      <c r="I53" s="94">
        <f ca="1">_xll.DBRW($B$16,I$7,$H$34,$H$35,$H53,$D$11,I$12,I$13)</f>
        <v>0</v>
      </c>
      <c r="J53" s="94">
        <f ca="1">_xll.DBRW($B$16,J$7,$H$34,$H$35,$H53,$D$11,J$12,J$13)</f>
        <v>0</v>
      </c>
      <c r="K53" s="94">
        <f ca="1">_xll.DBRW($B$16,K$7,$H$34,$H$35,$H53,$D$11,K$12,K$13)</f>
        <v>0</v>
      </c>
      <c r="L53" s="94">
        <f ca="1">_xll.DBRW($B$16,L$7,$H$34,$H$35,$H53,$D$11,L$12,L$13)</f>
        <v>0</v>
      </c>
      <c r="M53" s="94">
        <f ca="1">_xll.DBRW($B$16,M$7,$H$34,$H$35,$H53,$D$11,M$12,M$13)</f>
        <v>70555</v>
      </c>
      <c r="N53" s="94">
        <f ca="1">_xll.DBRW($B$16,N$7,$H$34,$H$35,$H53,$D$11,N$12,N$13)</f>
        <v>300</v>
      </c>
      <c r="O53" s="94">
        <f ca="1">_xll.DBRW($B$16,O$7,$H$34,$H$35,$H53,$D$11,O$12,O$13)</f>
        <v>300</v>
      </c>
      <c r="P53" s="94">
        <f ca="1">_xll.DBRW($B$16,P$7,$H$34,$H$35,$H53,$D$11,P$12,P$13)</f>
        <v>300</v>
      </c>
      <c r="Q53" s="94">
        <f ca="1">_xll.DBRW($B$16,Q$7,$H$34,$H$35,$H53,$D$11,Q$12,Q$13)</f>
        <v>300</v>
      </c>
      <c r="R53" s="94">
        <f ca="1">_xll.DBRW($B$16,R$7,$H$34,$H$35,$H53,$D$11,R$12,R$13)</f>
        <v>300</v>
      </c>
      <c r="S53" s="94">
        <f ca="1">_xll.DBRW($B$16,S$7,$H$34,$H$35,$H53,$D$11,S$12,S$13)</f>
        <v>300</v>
      </c>
      <c r="T53" s="94">
        <f ca="1">_xll.DBRW($B$16,T$7,$H$34,$H$35,$H53,$D$11,T$12,T$13)</f>
        <v>300</v>
      </c>
      <c r="U53" s="126">
        <f ca="1">_xll.DBRW($B$16,U$7,$H$34,$H$35,$H53,$D$11,U$12,U$13)</f>
        <v>72655</v>
      </c>
      <c r="V53" s="16"/>
      <c r="W53" s="95">
        <f ca="1">_xll.DBRW($B$16,W$7,$H$34,$H$35,$H53,$D$11,W$12,W$13)</f>
        <v>0</v>
      </c>
      <c r="X53" s="96" t="str">
        <f t="shared" ca="1" si="5"/>
        <v/>
      </c>
      <c r="Y53" s="16"/>
      <c r="Z53" s="95">
        <f ca="1">_xll.DBRW($B$16,Z$7,$H$34,$H$35,$H53,$D$11,Z$12,Z$13)</f>
        <v>222.81599999999975</v>
      </c>
      <c r="AA53" s="96">
        <f t="shared" ca="1" si="6"/>
        <v>-325.07622432859438</v>
      </c>
      <c r="AB53" s="16"/>
      <c r="AC53" s="120" t="str">
        <f ca="1">_xll.DBRW($B$16,AC$7,$H$34,$H$35,$H53,$D$11,AC$12,AC$13)</f>
        <v/>
      </c>
      <c r="AD53" s="120" t="str">
        <f ca="1">_xll.DBRW($B$16,AD$7,$H$34,$H$35,$H53,$D$11,AD$12,AD$13)</f>
        <v/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IF(_xll.TM1RPTELLEV($H$41,$H54)=0,"Root",IF(OR(_xll.ELLEV($B$10,$H54)=0,_xll.TM1RPTELLEV($H$41,$H54)+1&gt;=VALUE($K$30)),"Base","Default"))</f>
        <v>Default</v>
      </c>
      <c r="B54" s="16"/>
      <c r="C54" s="16" t="str">
        <f ca="1">_xll.DBRW($G$16,$H54,C$40)</f>
        <v>-1</v>
      </c>
      <c r="D54" s="16">
        <f ca="1">_xll.DBRW($D$16,E$7,$H$34,$H$35,$H54,$D$11,$H$36,$D$40)</f>
        <v>0</v>
      </c>
      <c r="E54" s="25">
        <f ca="1">_xll.DBRW($E$16,E$7,$H$34,$H$35,$H54,$D$11,E$40,E$12,E$13)</f>
        <v>188044.28820689657</v>
      </c>
      <c r="F54" s="22"/>
      <c r="G54" s="45" t="str">
        <f ca="1">_xll.DBRW($G$16,$H54,G$13)&amp;IF(_xll.ELLEV($B$10,$H54)&lt;&gt;0,"",IF($D54&lt;&gt;0,"Annual",IF($E54&lt;&gt;0,"LID","")))</f>
        <v/>
      </c>
      <c r="H54" s="128" t="s">
        <v>165</v>
      </c>
      <c r="I54" s="48">
        <f ca="1">_xll.DBRW($B$16,I$7,$H$34,$H$35,$H54,$D$11,I$12,I$13)</f>
        <v>1010.0498463052791</v>
      </c>
      <c r="J54" s="48">
        <f ca="1">_xll.DBRW($B$16,J$7,$H$34,$H$35,$H54,$D$11,J$12,J$13)</f>
        <v>588.2177687366908</v>
      </c>
      <c r="K54" s="48">
        <f ca="1">_xll.DBRW($B$16,K$7,$H$34,$H$35,$H54,$D$11,K$12,K$13)</f>
        <v>1845.9766114651056</v>
      </c>
      <c r="L54" s="48">
        <f ca="1">_xll.DBRW($B$16,L$7,$H$34,$H$35,$H54,$D$11,L$12,L$13)</f>
        <v>757.9471649933455</v>
      </c>
      <c r="M54" s="48">
        <f ca="1">_xll.DBRW($B$16,M$7,$H$34,$H$35,$H54,$D$11,M$12,M$13)</f>
        <v>166266</v>
      </c>
      <c r="N54" s="48">
        <f ca="1">_xll.DBRW($B$16,N$7,$H$34,$H$35,$H54,$D$11,N$12,N$13)</f>
        <v>3196.8567340839786</v>
      </c>
      <c r="O54" s="48">
        <f ca="1">_xll.DBRW($B$16,O$7,$H$34,$H$35,$H54,$D$11,O$12,O$13)</f>
        <v>59022.846779673935</v>
      </c>
      <c r="P54" s="48">
        <f ca="1">_xll.DBRW($B$16,P$7,$H$34,$H$35,$H54,$D$11,P$12,P$13)</f>
        <v>77807.201561670183</v>
      </c>
      <c r="Q54" s="48">
        <f ca="1">_xll.DBRW($B$16,Q$7,$H$34,$H$35,$H54,$D$11,Q$12,Q$13)</f>
        <v>2255.4774237391503</v>
      </c>
      <c r="R54" s="48">
        <f ca="1">_xll.DBRW($B$16,R$7,$H$34,$H$35,$H54,$D$11,R$12,R$13)</f>
        <v>4563.7433313980764</v>
      </c>
      <c r="S54" s="48">
        <f ca="1">_xll.DBRW($B$16,S$7,$H$34,$H$35,$H54,$D$11,S$12,S$13)</f>
        <v>2255.4774237391503</v>
      </c>
      <c r="T54" s="48">
        <f ca="1">_xll.DBRW($B$16,T$7,$H$34,$H$35,$H54,$D$11,T$12,T$13)</f>
        <v>2255.4774237391503</v>
      </c>
      <c r="U54" s="48">
        <f ca="1">_xll.DBRW($B$16,U$7,$H$34,$H$35,$H54,$D$11,U$12,U$13)</f>
        <v>321825.27206954407</v>
      </c>
      <c r="V54" s="16"/>
      <c r="W54" s="48">
        <f ca="1">_xll.DBRW($B$16,W$7,$H$34,$H$35,$H54,$D$11,W$12,W$13)</f>
        <v>0</v>
      </c>
      <c r="X54" s="102" t="str">
        <f t="shared" ca="1" si="5"/>
        <v/>
      </c>
      <c r="Y54" s="16"/>
      <c r="Z54" s="48">
        <f ca="1">_xll.DBRW($B$16,Z$7,$H$34,$H$35,$H54,$D$11,Z$12,Z$13)</f>
        <v>7851.8405100323134</v>
      </c>
      <c r="AA54" s="102">
        <f t="shared" ca="1" si="6"/>
        <v>-39.987240081907828</v>
      </c>
      <c r="AB54" s="16"/>
      <c r="AC54" s="118" t="str">
        <f ca="1">_xll.DBRW($B$16,AC$7,$H$34,$H$35,$H54,$D$11,AC$12,AC$13)</f>
        <v/>
      </c>
      <c r="AD54" s="118" t="str">
        <f ca="1">_xll.DBRW($B$16,AD$7,$H$34,$H$35,$H54,$D$11,AD$12,AD$13)</f>
        <v/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IF(_xll.TM1RPTELLEV($H$41,$H55)=0,"Root",IF(OR(_xll.ELLEV($B$10,$H55)=0,_xll.TM1RPTELLEV($H$41,$H55)+1&gt;=VALUE($K$30)),"Base","Default"))</f>
        <v>Base</v>
      </c>
      <c r="B55" s="16"/>
      <c r="C55" s="16" t="str">
        <f ca="1">_xll.DBRW($G$16,$H55,C$40)</f>
        <v>-1</v>
      </c>
      <c r="D55" s="16">
        <f ca="1">_xll.DBRW($D$16,E$7,$H$34,$H$35,$H55,$D$11,$H$36,$D$40)</f>
        <v>800000</v>
      </c>
      <c r="E55" s="25">
        <f ca="1">_xll.DBRW($E$16,E$7,$H$34,$H$35,$H55,$D$11,E$40,E$12,E$13)</f>
        <v>0</v>
      </c>
      <c r="F55" s="22"/>
      <c r="G55" s="92" t="str">
        <f ca="1">_xll.DBRW($G$16,$H55,G$13)&amp;IF(_xll.ELLEV($B$10,$H55)&lt;&gt;0,"",IF($D55&lt;&gt;0,"Annual",IF($E55&lt;&gt;0,"LID","")))</f>
        <v>Annual</v>
      </c>
      <c r="H55" s="97" t="s">
        <v>166</v>
      </c>
      <c r="I55" s="94">
        <f ca="1">_xll.DBRW($B$16,I$7,$H$34,$H$35,$H55,$D$11,I$12,I$13)</f>
        <v>29452.700463161189</v>
      </c>
      <c r="J55" s="94">
        <f ca="1">_xll.DBRW($B$16,J$7,$H$34,$H$35,$H55,$D$11,J$12,J$13)</f>
        <v>29452.579644636651</v>
      </c>
      <c r="K55" s="94">
        <f ca="1">_xll.DBRW($B$16,K$7,$H$34,$H$35,$H55,$D$11,K$12,K$13)</f>
        <v>29452.73288612644</v>
      </c>
      <c r="L55" s="94">
        <f ca="1">_xll.DBRW($B$16,L$7,$H$34,$H$35,$H55,$D$11,L$12,L$13)</f>
        <v>29452.368869913222</v>
      </c>
      <c r="M55" s="94">
        <f ca="1">_xll.DBRW($B$16,M$7,$H$34,$H$35,$H55,$D$11,M$12,M$13)</f>
        <v>97455.659733737499</v>
      </c>
      <c r="N55" s="94">
        <f ca="1">_xll.DBRW($B$16,N$7,$H$34,$H$35,$H55,$D$11,N$12,N$13)</f>
        <v>77964.527786990002</v>
      </c>
      <c r="O55" s="94">
        <f ca="1">_xll.DBRW($B$16,O$7,$H$34,$H$35,$H55,$D$11,O$12,O$13)</f>
        <v>77964.527786990002</v>
      </c>
      <c r="P55" s="94">
        <f ca="1">_xll.DBRW($B$16,P$7,$H$34,$H$35,$H55,$D$11,P$12,P$13)</f>
        <v>97455.659733737499</v>
      </c>
      <c r="Q55" s="94">
        <f ca="1">_xll.DBRW($B$16,Q$7,$H$34,$H$35,$H55,$D$11,Q$12,Q$13)</f>
        <v>77964.527786990002</v>
      </c>
      <c r="R55" s="94">
        <f ca="1">_xll.DBRW($B$16,R$7,$H$34,$H$35,$H55,$D$11,R$12,R$13)</f>
        <v>77964.527786990002</v>
      </c>
      <c r="S55" s="94">
        <f ca="1">_xll.DBRW($B$16,S$7,$H$34,$H$35,$H55,$D$11,S$12,S$13)</f>
        <v>97455.659733737499</v>
      </c>
      <c r="T55" s="94">
        <f ca="1">_xll.DBRW($B$16,T$7,$H$34,$H$35,$H55,$D$11,T$12,T$13)</f>
        <v>77964.527786990002</v>
      </c>
      <c r="U55" s="126">
        <f ca="1">_xll.DBRW($B$16,U$7,$H$34,$H$35,$H55,$D$11,U$12,U$13)</f>
        <v>800000</v>
      </c>
      <c r="V55" s="16"/>
      <c r="W55" s="95">
        <f ca="1">_xll.DBRW($B$16,W$7,$H$34,$H$35,$H55,$D$11,W$12,W$13)</f>
        <v>259212.59596076258</v>
      </c>
      <c r="X55" s="96">
        <f t="shared" ca="1" si="5"/>
        <v>-2.0862697741783243</v>
      </c>
      <c r="Y55" s="16"/>
      <c r="Z55" s="95">
        <f ca="1">_xll.DBRW($B$16,Z$7,$H$34,$H$35,$H55,$D$11,Z$12,Z$13)</f>
        <v>222483.05658667575</v>
      </c>
      <c r="AA55" s="96">
        <f t="shared" ca="1" si="6"/>
        <v>-2.5957794372010219</v>
      </c>
      <c r="AB55" s="16"/>
      <c r="AC55" s="120" t="str">
        <f ca="1">_xll.DBRW($B$16,AC$7,$H$34,$H$35,$H55,$D$11,AC$12,AC$13)</f>
        <v/>
      </c>
      <c r="AD55" s="120" t="str">
        <f ca="1">_xll.DBRW($B$16,AD$7,$H$34,$H$35,$H55,$D$11,AD$12,AD$13)</f>
        <v/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IF(_xll.TM1RPTELLEV($H$41,$H56)=0,"Root",IF(OR(_xll.ELLEV($B$10,$H56)=0,_xll.TM1RPTELLEV($H$41,$H56)+1&gt;=VALUE($K$30)),"Base","Default"))</f>
        <v>Base</v>
      </c>
      <c r="B56" s="16"/>
      <c r="C56" s="16" t="str">
        <f ca="1">_xll.DBRW($G$16,$H56,C$40)</f>
        <v>-1</v>
      </c>
      <c r="D56" s="16">
        <f ca="1">_xll.DBRW($D$16,E$7,$H$34,$H$35,$H56,$D$11,$H$36,$D$40)</f>
        <v>0</v>
      </c>
      <c r="E56" s="25">
        <f ca="1">_xll.DBRW($E$16,E$7,$H$34,$H$35,$H56,$D$11,E$40,E$12,E$13)</f>
        <v>2085.35</v>
      </c>
      <c r="F56" s="22"/>
      <c r="G56" s="92" t="str">
        <f ca="1">_xll.DBRW($G$16,$H56,G$13)&amp;IF(_xll.ELLEV($B$10,$H56)&lt;&gt;0,"",IF($D56&lt;&gt;0,"Annual",IF($E56&lt;&gt;0,"LID","")))</f>
        <v>LID</v>
      </c>
      <c r="H56" s="97" t="s">
        <v>167</v>
      </c>
      <c r="I56" s="94">
        <f ca="1">_xll.DBRW($B$16,I$7,$H$34,$H$35,$H56,$D$11,I$12,I$13)</f>
        <v>0</v>
      </c>
      <c r="J56" s="94">
        <f ca="1">_xll.DBRW($B$16,J$7,$H$34,$H$35,$H56,$D$11,J$12,J$13)</f>
        <v>0</v>
      </c>
      <c r="K56" s="94">
        <f ca="1">_xll.DBRW($B$16,K$7,$H$34,$H$35,$H56,$D$11,K$12,K$13)</f>
        <v>0</v>
      </c>
      <c r="L56" s="94">
        <f ca="1">_xll.DBRW($B$16,L$7,$H$34,$H$35,$H56,$D$11,L$12,L$13)</f>
        <v>0</v>
      </c>
      <c r="M56" s="94">
        <f ca="1">_xll.DBRW($B$16,M$7,$H$34,$H$35,$H56,$D$11,M$12,M$13)</f>
        <v>500</v>
      </c>
      <c r="N56" s="94">
        <f ca="1">_xll.DBRW($B$16,N$7,$H$34,$H$35,$H56,$D$11,N$12,N$13)</f>
        <v>500</v>
      </c>
      <c r="O56" s="94">
        <f ca="1">_xll.DBRW($B$16,O$7,$H$34,$H$35,$H56,$D$11,O$12,O$13)</f>
        <v>500</v>
      </c>
      <c r="P56" s="94">
        <f ca="1">_xll.DBRW($B$16,P$7,$H$34,$H$35,$H56,$D$11,P$12,P$13)</f>
        <v>500</v>
      </c>
      <c r="Q56" s="94">
        <f ca="1">_xll.DBRW($B$16,Q$7,$H$34,$H$35,$H56,$D$11,Q$12,Q$13)</f>
        <v>500</v>
      </c>
      <c r="R56" s="94">
        <f ca="1">_xll.DBRW($B$16,R$7,$H$34,$H$35,$H56,$D$11,R$12,R$13)</f>
        <v>500</v>
      </c>
      <c r="S56" s="94">
        <f ca="1">_xll.DBRW($B$16,S$7,$H$34,$H$35,$H56,$D$11,S$12,S$13)</f>
        <v>500</v>
      </c>
      <c r="T56" s="94">
        <f ca="1">_xll.DBRW($B$16,T$7,$H$34,$H$35,$H56,$D$11,T$12,T$13)</f>
        <v>500</v>
      </c>
      <c r="U56" s="126">
        <f ca="1">_xll.DBRW($B$16,U$7,$H$34,$H$35,$H56,$D$11,U$12,U$13)</f>
        <v>4000</v>
      </c>
      <c r="V56" s="16"/>
      <c r="W56" s="95">
        <f ca="1">_xll.DBRW($B$16,W$7,$H$34,$H$35,$H56,$D$11,W$12,W$13)</f>
        <v>0</v>
      </c>
      <c r="X56" s="96" t="str">
        <f t="shared" ca="1" si="5"/>
        <v/>
      </c>
      <c r="Y56" s="16"/>
      <c r="Z56" s="95">
        <f ca="1">_xll.DBRW($B$16,Z$7,$H$34,$H$35,$H56,$D$11,Z$12,Z$13)</f>
        <v>677.9519999999992</v>
      </c>
      <c r="AA56" s="96">
        <f t="shared" ca="1" si="6"/>
        <v>-4.900122722552636</v>
      </c>
      <c r="AB56" s="16"/>
      <c r="AC56" s="120" t="str">
        <f ca="1">_xll.DBRW($B$16,AC$7,$H$34,$H$35,$H56,$D$11,AC$12,AC$13)</f>
        <v/>
      </c>
      <c r="AD56" s="120" t="str">
        <f ca="1">_xll.DBRW($B$16,AD$7,$H$34,$H$35,$H56,$D$11,AD$12,AD$13)</f>
        <v/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IF(_xll.TM1RPTELLEV($H$41,$H57)=0,"Root",IF(OR(_xll.ELLEV($B$10,$H57)=0,_xll.TM1RPTELLEV($H$41,$H57)+1&gt;=VALUE($K$30)),"Base","Default"))</f>
        <v>Base</v>
      </c>
      <c r="B57" s="16"/>
      <c r="C57" s="16" t="str">
        <f ca="1">_xll.DBRW($G$16,$H57,C$40)</f>
        <v>-1</v>
      </c>
      <c r="D57" s="16">
        <f ca="1">_xll.DBRW($D$16,E$7,$H$34,$H$35,$H57,$D$11,$H$36,$D$40)</f>
        <v>0</v>
      </c>
      <c r="E57" s="25">
        <f ca="1">_xll.DBRW($E$16,E$7,$H$34,$H$35,$H57,$D$11,E$40,E$12,E$13)</f>
        <v>0</v>
      </c>
      <c r="F57" s="22"/>
      <c r="G57" s="92" t="str">
        <f ca="1">_xll.DBRW($G$16,$H57,G$13)&amp;IF(_xll.ELLEV($B$10,$H57)&lt;&gt;0,"",IF($D57&lt;&gt;0,"Annual",IF($E57&lt;&gt;0,"LID","")))</f>
        <v/>
      </c>
      <c r="H57" s="97" t="s">
        <v>168</v>
      </c>
      <c r="I57" s="94">
        <f ca="1">_xll.DBRW($B$16,I$7,$H$34,$H$35,$H57,$D$11,I$12,I$13)</f>
        <v>56.965810183085523</v>
      </c>
      <c r="J57" s="94">
        <f ca="1">_xll.DBRW($B$16,J$7,$H$34,$H$35,$H57,$D$11,J$12,J$13)</f>
        <v>55.605660882084649</v>
      </c>
      <c r="K57" s="94">
        <f ca="1">_xll.DBRW($B$16,K$7,$H$34,$H$35,$H57,$D$11,K$12,K$13)</f>
        <v>56.607957321779601</v>
      </c>
      <c r="L57" s="94">
        <f ca="1">_xll.DBRW($B$16,L$7,$H$34,$H$35,$H57,$D$11,L$12,L$13)</f>
        <v>55.990479289248881</v>
      </c>
      <c r="M57" s="94">
        <f ca="1">_xll.DBRW($B$16,M$7,$H$34,$H$35,$H57,$D$11,M$12,M$13)</f>
        <v>7547.9680078998736</v>
      </c>
      <c r="N57" s="94">
        <f ca="1">_xll.DBRW($B$16,N$7,$H$34,$H$35,$H57,$D$11,N$12,N$13)</f>
        <v>603.83744063198992</v>
      </c>
      <c r="O57" s="94">
        <f ca="1">_xll.DBRW($B$16,O$7,$H$34,$H$35,$H57,$D$11,O$12,O$13)</f>
        <v>603.83744063198992</v>
      </c>
      <c r="P57" s="94">
        <f ca="1">_xll.DBRW($B$16,P$7,$H$34,$H$35,$H57,$D$11,P$12,P$13)</f>
        <v>603.83744063198992</v>
      </c>
      <c r="Q57" s="94">
        <f ca="1">_xll.DBRW($B$16,Q$7,$H$34,$H$35,$H57,$D$11,Q$12,Q$13)</f>
        <v>603.83744063198992</v>
      </c>
      <c r="R57" s="94">
        <f ca="1">_xll.DBRW($B$16,R$7,$H$34,$H$35,$H57,$D$11,R$12,R$13)</f>
        <v>603.83744063198992</v>
      </c>
      <c r="S57" s="94">
        <f ca="1">_xll.DBRW($B$16,S$7,$H$34,$H$35,$H57,$D$11,S$12,S$13)</f>
        <v>603.83744063198992</v>
      </c>
      <c r="T57" s="94">
        <f ca="1">_xll.DBRW($B$16,T$7,$H$34,$H$35,$H57,$D$11,T$12,T$13)</f>
        <v>603.83744063198992</v>
      </c>
      <c r="U57" s="126">
        <f ca="1">_xll.DBRW($B$16,U$7,$H$34,$H$35,$H57,$D$11,U$12,U$13)</f>
        <v>11999.999999999996</v>
      </c>
      <c r="V57" s="16"/>
      <c r="W57" s="95">
        <f ca="1">_xll.DBRW($B$16,W$7,$H$34,$H$35,$H57,$D$11,W$12,W$13)</f>
        <v>494.16777462377775</v>
      </c>
      <c r="X57" s="96">
        <f t="shared" ca="1" si="5"/>
        <v>-23.283250782865991</v>
      </c>
      <c r="Y57" s="16"/>
      <c r="Z57" s="95">
        <f ca="1">_xll.DBRW($B$16,Z$7,$H$34,$H$35,$H57,$D$11,Z$12,Z$13)</f>
        <v>424.14582317177718</v>
      </c>
      <c r="AA57" s="96">
        <f t="shared" ca="1" si="6"/>
        <v>-27.292156481145046</v>
      </c>
      <c r="AB57" s="16"/>
      <c r="AC57" s="120" t="str">
        <f ca="1">_xll.DBRW($B$16,AC$7,$H$34,$H$35,$H57,$D$11,AC$12,AC$13)</f>
        <v/>
      </c>
      <c r="AD57" s="120" t="str">
        <f ca="1">_xll.DBRW($B$16,AD$7,$H$34,$H$35,$H57,$D$11,AD$12,AD$13)</f>
        <v/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IF(_xll.TM1RPTELLEV($H$41,$H58)=0,"Root",IF(OR(_xll.ELLEV($B$10,$H58)=0,_xll.TM1RPTELLEV($H$41,$H58)+1&gt;=VALUE($K$30)),"Base","Default"))</f>
        <v>Default</v>
      </c>
      <c r="B58" s="16"/>
      <c r="C58" s="16" t="str">
        <f ca="1">_xll.DBRW($G$16,$H58,C$40)</f>
        <v>-1</v>
      </c>
      <c r="D58" s="16">
        <f ca="1">_xll.DBRW($D$16,E$7,$H$34,$H$35,$H58,$D$11,$H$36,$D$40)</f>
        <v>800000</v>
      </c>
      <c r="E58" s="25">
        <f ca="1">_xll.DBRW($E$16,E$7,$H$34,$H$35,$H58,$D$11,E$40,E$12,E$13)</f>
        <v>2085.35</v>
      </c>
      <c r="F58" s="22"/>
      <c r="G58" s="45" t="str">
        <f ca="1">_xll.DBRW($G$16,$H58,G$13)&amp;IF(_xll.ELLEV($B$10,$H58)&lt;&gt;0,"",IF($D58&lt;&gt;0,"Annual",IF($E58&lt;&gt;0,"LID","")))</f>
        <v/>
      </c>
      <c r="H58" s="128" t="s">
        <v>169</v>
      </c>
      <c r="I58" s="48">
        <f ca="1">_xll.DBRW($B$16,I$7,$H$34,$H$35,$H58,$D$11,I$12,I$13)</f>
        <v>29509.666273344275</v>
      </c>
      <c r="J58" s="48">
        <f ca="1">_xll.DBRW($B$16,J$7,$H$34,$H$35,$H58,$D$11,J$12,J$13)</f>
        <v>29508.185305518735</v>
      </c>
      <c r="K58" s="48">
        <f ca="1">_xll.DBRW($B$16,K$7,$H$34,$H$35,$H58,$D$11,K$12,K$13)</f>
        <v>29509.340843448219</v>
      </c>
      <c r="L58" s="48">
        <f ca="1">_xll.DBRW($B$16,L$7,$H$34,$H$35,$H58,$D$11,L$12,L$13)</f>
        <v>29508.35934920247</v>
      </c>
      <c r="M58" s="48">
        <f ca="1">_xll.DBRW($B$16,M$7,$H$34,$H$35,$H58,$D$11,M$12,M$13)</f>
        <v>105503.62774163738</v>
      </c>
      <c r="N58" s="48">
        <f ca="1">_xll.DBRW($B$16,N$7,$H$34,$H$35,$H58,$D$11,N$12,N$13)</f>
        <v>79068.365227621995</v>
      </c>
      <c r="O58" s="48">
        <f ca="1">_xll.DBRW($B$16,O$7,$H$34,$H$35,$H58,$D$11,O$12,O$13)</f>
        <v>79068.365227621995</v>
      </c>
      <c r="P58" s="48">
        <f ca="1">_xll.DBRW($B$16,P$7,$H$34,$H$35,$H58,$D$11,P$12,P$13)</f>
        <v>98559.497174369491</v>
      </c>
      <c r="Q58" s="48">
        <f ca="1">_xll.DBRW($B$16,Q$7,$H$34,$H$35,$H58,$D$11,Q$12,Q$13)</f>
        <v>79068.365227621995</v>
      </c>
      <c r="R58" s="48">
        <f ca="1">_xll.DBRW($B$16,R$7,$H$34,$H$35,$H58,$D$11,R$12,R$13)</f>
        <v>79068.365227621995</v>
      </c>
      <c r="S58" s="48">
        <f ca="1">_xll.DBRW($B$16,S$7,$H$34,$H$35,$H58,$D$11,S$12,S$13)</f>
        <v>98559.497174369491</v>
      </c>
      <c r="T58" s="48">
        <f ca="1">_xll.DBRW($B$16,T$7,$H$34,$H$35,$H58,$D$11,T$12,T$13)</f>
        <v>79068.365227621995</v>
      </c>
      <c r="U58" s="48">
        <f ca="1">_xll.DBRW($B$16,U$7,$H$34,$H$35,$H58,$D$11,U$12,U$13)</f>
        <v>816000</v>
      </c>
      <c r="V58" s="16"/>
      <c r="W58" s="48">
        <f ca="1">_xll.DBRW($B$16,W$7,$H$34,$H$35,$H58,$D$11,W$12,W$13)</f>
        <v>259706.76373538637</v>
      </c>
      <c r="X58" s="102">
        <f t="shared" ca="1" si="5"/>
        <v>-2.1420051917916831</v>
      </c>
      <c r="Y58" s="16"/>
      <c r="Z58" s="48">
        <f ca="1">_xll.DBRW($B$16,Z$7,$H$34,$H$35,$H58,$D$11,Z$12,Z$13)</f>
        <v>223585.15440984751</v>
      </c>
      <c r="AA58" s="102">
        <f t="shared" ca="1" si="6"/>
        <v>-2.6496161927827009</v>
      </c>
      <c r="AB58" s="16"/>
      <c r="AC58" s="118" t="str">
        <f ca="1">_xll.DBRW($B$16,AC$7,$H$34,$H$35,$H58,$D$11,AC$12,AC$13)</f>
        <v/>
      </c>
      <c r="AD58" s="118" t="str">
        <f ca="1">_xll.DBRW($B$16,AD$7,$H$34,$H$35,$H58,$D$11,AD$12,AD$13)</f>
        <v/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IF(_xll.TM1RPTELLEV($H$41,$H59)=0,"Root",IF(OR(_xll.ELLEV($B$10,$H59)=0,_xll.TM1RPTELLEV($H$41,$H59)+1&gt;=VALUE($K$30)),"Base","Default"))</f>
        <v>Base</v>
      </c>
      <c r="B59" s="16"/>
      <c r="C59" s="16" t="str">
        <f ca="1">_xll.DBRW($G$16,$H59,C$40)</f>
        <v>-1</v>
      </c>
      <c r="D59" s="16">
        <f ca="1">_xll.DBRW($D$16,E$7,$H$34,$H$35,$H59,$D$11,$H$36,$D$40)</f>
        <v>0</v>
      </c>
      <c r="E59" s="25">
        <f ca="1">_xll.DBRW($E$16,E$7,$H$34,$H$35,$H59,$D$11,E$40,E$12,E$13)</f>
        <v>0</v>
      </c>
      <c r="F59" s="22"/>
      <c r="G59" s="92" t="str">
        <f ca="1">_xll.DBRW($G$16,$H59,G$13)&amp;IF(_xll.ELLEV($B$10,$H59)&lt;&gt;0,"",IF($D59&lt;&gt;0,"Annual",IF($E59&lt;&gt;0,"LID","")))</f>
        <v/>
      </c>
      <c r="H59" s="97" t="s">
        <v>170</v>
      </c>
      <c r="I59" s="94">
        <f ca="1">_xll.DBRW($B$16,I$7,$H$34,$H$35,$H59,$D$11,I$12,I$13)</f>
        <v>405.21623609311081</v>
      </c>
      <c r="J59" s="94">
        <f ca="1">_xll.DBRW($B$16,J$7,$H$34,$H$35,$H59,$D$11,J$12,J$13)</f>
        <v>4349.6959367037043</v>
      </c>
      <c r="K59" s="94">
        <f ca="1">_xll.DBRW($B$16,K$7,$H$34,$H$35,$H59,$D$11,K$12,K$13)</f>
        <v>1874.3730854423511</v>
      </c>
      <c r="L59" s="94">
        <f ca="1">_xll.DBRW($B$16,L$7,$H$34,$H$35,$H59,$D$11,L$12,L$13)</f>
        <v>4051.775487538684</v>
      </c>
      <c r="M59" s="94">
        <f ca="1">_xll.DBRW($B$16,M$7,$H$34,$H$35,$H59,$D$11,M$12,M$13)</f>
        <v>31.519850333180589</v>
      </c>
      <c r="N59" s="94">
        <f ca="1">_xll.DBRW($B$16,N$7,$H$34,$H$35,$H59,$D$11,N$12,N$13)</f>
        <v>3434</v>
      </c>
      <c r="O59" s="94">
        <f ca="1">_xll.DBRW($B$16,O$7,$H$34,$H$35,$H59,$D$11,O$12,O$13)</f>
        <v>324.15506887632165</v>
      </c>
      <c r="P59" s="94">
        <f ca="1">_xll.DBRW($B$16,P$7,$H$34,$H$35,$H59,$D$11,P$12,P$13)</f>
        <v>3479.5643914654511</v>
      </c>
      <c r="Q59" s="94">
        <f ca="1">_xll.DBRW($B$16,Q$7,$H$34,$H$35,$H59,$D$11,Q$12,Q$13)</f>
        <v>1499.4155773952677</v>
      </c>
      <c r="R59" s="94">
        <f ca="1">_xll.DBRW($B$16,R$7,$H$34,$H$35,$H59,$D$11,R$12,R$13)</f>
        <v>3241.2412071580948</v>
      </c>
      <c r="S59" s="94">
        <f ca="1">_xll.DBRW($B$16,S$7,$H$34,$H$35,$H59,$D$11,S$12,S$13)</f>
        <v>1281.4378113028231</v>
      </c>
      <c r="T59" s="94">
        <f ca="1">_xll.DBRW($B$16,T$7,$H$34,$H$35,$H59,$D$11,T$12,T$13)</f>
        <v>643.52445791069385</v>
      </c>
      <c r="U59" s="126">
        <f ca="1">_xll.DBRW($B$16,U$7,$H$34,$H$35,$H59,$D$11,U$12,U$13)</f>
        <v>24615.919110219682</v>
      </c>
      <c r="V59" s="16"/>
      <c r="W59" s="95">
        <f ca="1">_xll.DBRW($B$16,W$7,$H$34,$H$35,$H59,$D$11,W$12,W$13)</f>
        <v>38034.053536396154</v>
      </c>
      <c r="X59" s="96">
        <f t="shared" ca="1" si="5"/>
        <v>0.35279264707707725</v>
      </c>
      <c r="Y59" s="16"/>
      <c r="Z59" s="95">
        <f ca="1">_xll.DBRW($B$16,Z$7,$H$34,$H$35,$H59,$D$11,Z$12,Z$13)</f>
        <v>30121.818441334191</v>
      </c>
      <c r="AA59" s="96">
        <f t="shared" ca="1" si="6"/>
        <v>0.18278774708897139</v>
      </c>
      <c r="AB59" s="16"/>
      <c r="AC59" s="120" t="str">
        <f ca="1">_xll.DBRW($B$16,AC$7,$H$34,$H$35,$H59,$D$11,AC$12,AC$13)</f>
        <v/>
      </c>
      <c r="AD59" s="120" t="str">
        <f ca="1">_xll.DBRW($B$16,AD$7,$H$34,$H$35,$H59,$D$11,AD$12,AD$13)</f>
        <v/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IF(_xll.TM1RPTELLEV($H$41,$H60)=0,"Root",IF(OR(_xll.ELLEV($B$10,$H60)=0,_xll.TM1RPTELLEV($H$41,$H60)+1&gt;=VALUE($K$30)),"Base","Default"))</f>
        <v>Base</v>
      </c>
      <c r="B60" s="16"/>
      <c r="C60" s="16" t="str">
        <f ca="1">_xll.DBRW($G$16,$H60,C$40)</f>
        <v>-1</v>
      </c>
      <c r="D60" s="16">
        <f ca="1">_xll.DBRW($D$16,E$7,$H$34,$H$35,$H60,$D$11,$H$36,$D$40)</f>
        <v>0</v>
      </c>
      <c r="E60" s="25">
        <f ca="1">_xll.DBRW($E$16,E$7,$H$34,$H$35,$H60,$D$11,E$40,E$12,E$13)</f>
        <v>0</v>
      </c>
      <c r="F60" s="22"/>
      <c r="G60" s="92" t="str">
        <f ca="1">_xll.DBRW($G$16,$H60,G$13)&amp;IF(_xll.ELLEV($B$10,$H60)&lt;&gt;0,"",IF($D60&lt;&gt;0,"Annual",IF($E60&lt;&gt;0,"LID","")))</f>
        <v/>
      </c>
      <c r="H60" s="97" t="s">
        <v>171</v>
      </c>
      <c r="I60" s="94">
        <f ca="1">_xll.DBRW($B$16,I$7,$H$34,$H$35,$H60,$D$11,I$12,I$13)</f>
        <v>656.72976194396631</v>
      </c>
      <c r="J60" s="94">
        <f ca="1">_xll.DBRW($B$16,J$7,$H$34,$H$35,$H60,$D$11,J$12,J$13)</f>
        <v>7049.5072077612231</v>
      </c>
      <c r="K60" s="94">
        <f ca="1">_xll.DBRW($B$16,K$7,$H$34,$H$35,$H60,$D$11,K$12,K$13)</f>
        <v>3037.7770695100562</v>
      </c>
      <c r="L60" s="94">
        <f ca="1">_xll.DBRW($B$16,L$7,$H$34,$H$35,$H60,$D$11,L$12,L$13)</f>
        <v>6566.6706177351898</v>
      </c>
      <c r="M60" s="94">
        <f ca="1">_xll.DBRW($B$16,M$7,$H$34,$H$35,$H60,$D$11,M$12,M$13)</f>
        <v>34344</v>
      </c>
      <c r="N60" s="94">
        <f ca="1">_xll.DBRW($B$16,N$7,$H$34,$H$35,$H60,$D$11,N$12,N$13)</f>
        <v>1786.9571848240359</v>
      </c>
      <c r="O60" s="94">
        <f ca="1">_xll.DBRW($B$16,O$7,$H$34,$H$35,$H60,$D$11,O$12,O$13)</f>
        <v>1500</v>
      </c>
      <c r="P60" s="94">
        <f ca="1">_xll.DBRW($B$16,P$7,$H$34,$H$35,$H60,$D$11,P$12,P$13)</f>
        <v>2000</v>
      </c>
      <c r="Q60" s="94">
        <f ca="1">_xll.DBRW($B$16,Q$7,$H$34,$H$35,$H60,$D$11,Q$12,Q$13)</f>
        <v>2000</v>
      </c>
      <c r="R60" s="94">
        <f ca="1">_xll.DBRW($B$16,R$7,$H$34,$H$35,$H60,$D$11,R$12,R$13)</f>
        <v>4819.92879437806</v>
      </c>
      <c r="S60" s="94">
        <f ca="1">_xll.DBRW($B$16,S$7,$H$34,$H$35,$H60,$D$11,S$12,S$13)</f>
        <v>1905.5783294569039</v>
      </c>
      <c r="T60" s="94">
        <f ca="1">_xll.DBRW($B$16,T$7,$H$34,$H$35,$H60,$D$11,T$12,T$13)</f>
        <v>956.9611967540103</v>
      </c>
      <c r="U60" s="126">
        <f ca="1">_xll.DBRW($B$16,U$7,$H$34,$H$35,$H60,$D$11,U$12,U$13)</f>
        <v>66624.110162363446</v>
      </c>
      <c r="V60" s="16"/>
      <c r="W60" s="95">
        <f ca="1">_xll.DBRW($B$16,W$7,$H$34,$H$35,$H60,$D$11,W$12,W$13)</f>
        <v>0</v>
      </c>
      <c r="X60" s="96" t="str">
        <f t="shared" ca="1" si="5"/>
        <v/>
      </c>
      <c r="Y60" s="16"/>
      <c r="Z60" s="95">
        <f ca="1">_xll.DBRW($B$16,Z$7,$H$34,$H$35,$H60,$D$11,Z$12,Z$13)</f>
        <v>20644.223184349645</v>
      </c>
      <c r="AA60" s="96">
        <f t="shared" ca="1" si="6"/>
        <v>-2.2272519807318827</v>
      </c>
      <c r="AB60" s="16"/>
      <c r="AC60" s="120" t="str">
        <f ca="1">_xll.DBRW($B$16,AC$7,$H$34,$H$35,$H60,$D$11,AC$12,AC$13)</f>
        <v/>
      </c>
      <c r="AD60" s="120" t="str">
        <f ca="1">_xll.DBRW($B$16,AD$7,$H$34,$H$35,$H60,$D$11,AD$12,AD$13)</f>
        <v/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IF(_xll.TM1RPTELLEV($H$41,$H61)=0,"Root",IF(OR(_xll.ELLEV($B$10,$H61)=0,_xll.TM1RPTELLEV($H$41,$H61)+1&gt;=VALUE($K$30)),"Base","Default"))</f>
        <v>Base</v>
      </c>
      <c r="B61" s="16"/>
      <c r="C61" s="16" t="str">
        <f ca="1">_xll.DBRW($G$16,$H61,C$40)</f>
        <v>-1</v>
      </c>
      <c r="D61" s="16">
        <f ca="1">_xll.DBRW($D$16,E$7,$H$34,$H$35,$H61,$D$11,$H$36,$D$40)</f>
        <v>0</v>
      </c>
      <c r="E61" s="25">
        <f ca="1">_xll.DBRW($E$16,E$7,$H$34,$H$35,$H61,$D$11,E$40,E$12,E$13)</f>
        <v>0</v>
      </c>
      <c r="F61" s="22"/>
      <c r="G61" s="92" t="str">
        <f ca="1">_xll.DBRW($G$16,$H61,G$13)&amp;IF(_xll.ELLEV($B$10,$H61)&lt;&gt;0,"",IF($D61&lt;&gt;0,"Annual",IF($E61&lt;&gt;0,"LID","")))</f>
        <v/>
      </c>
      <c r="H61" s="97" t="s">
        <v>172</v>
      </c>
      <c r="I61" s="94">
        <f ca="1">_xll.DBRW($B$16,I$7,$H$34,$H$35,$H61,$D$11,I$12,I$13)</f>
        <v>0</v>
      </c>
      <c r="J61" s="94">
        <f ca="1">_xll.DBRW($B$16,J$7,$H$34,$H$35,$H61,$D$11,J$12,J$13)</f>
        <v>0</v>
      </c>
      <c r="K61" s="94">
        <f ca="1">_xll.DBRW($B$16,K$7,$H$34,$H$35,$H61,$D$11,K$12,K$13)</f>
        <v>0</v>
      </c>
      <c r="L61" s="94">
        <f ca="1">_xll.DBRW($B$16,L$7,$H$34,$H$35,$H61,$D$11,L$12,L$13)</f>
        <v>0</v>
      </c>
      <c r="M61" s="94">
        <f ca="1">_xll.DBRW($B$16,M$7,$H$34,$H$35,$H61,$D$11,M$12,M$13)</f>
        <v>1987.7966101694919</v>
      </c>
      <c r="N61" s="94">
        <f ca="1">_xll.DBRW($B$16,N$7,$H$34,$H$35,$H61,$D$11,N$12,N$13)</f>
        <v>1987.7966101694919</v>
      </c>
      <c r="O61" s="94">
        <f ca="1">_xll.DBRW($B$16,O$7,$H$34,$H$35,$H61,$D$11,O$12,O$13)</f>
        <v>1987.7966101694919</v>
      </c>
      <c r="P61" s="94">
        <f ca="1">_xll.DBRW($B$16,P$7,$H$34,$H$35,$H61,$D$11,P$12,P$13)</f>
        <v>1987.7966101694919</v>
      </c>
      <c r="Q61" s="94">
        <f ca="1">_xll.DBRW($B$16,Q$7,$H$34,$H$35,$H61,$D$11,Q$12,Q$13)</f>
        <v>1987.7966101694919</v>
      </c>
      <c r="R61" s="94">
        <f ca="1">_xll.DBRW($B$16,R$7,$H$34,$H$35,$H61,$D$11,R$12,R$13)</f>
        <v>1987.7966101694919</v>
      </c>
      <c r="S61" s="94">
        <f ca="1">_xll.DBRW($B$16,S$7,$H$34,$H$35,$H61,$D$11,S$12,S$13)</f>
        <v>1987.7966101694919</v>
      </c>
      <c r="T61" s="94">
        <f ca="1">_xll.DBRW($B$16,T$7,$H$34,$H$35,$H61,$D$11,T$12,T$13)</f>
        <v>9541.4237288135591</v>
      </c>
      <c r="U61" s="126">
        <f ca="1">_xll.DBRW($B$16,U$7,$H$34,$H$35,$H61,$D$11,U$12,U$13)</f>
        <v>23456</v>
      </c>
      <c r="V61" s="16"/>
      <c r="W61" s="95">
        <f ca="1">_xll.DBRW($B$16,W$7,$H$34,$H$35,$H61,$D$11,W$12,W$13)</f>
        <v>0</v>
      </c>
      <c r="X61" s="96" t="str">
        <f t="shared" ca="1" si="5"/>
        <v/>
      </c>
      <c r="Y61" s="16"/>
      <c r="Z61" s="95">
        <f ca="1">_xll.DBRW($B$16,Z$7,$H$34,$H$35,$H61,$D$11,Z$12,Z$13)</f>
        <v>0</v>
      </c>
      <c r="AA61" s="96" t="str">
        <f t="shared" ca="1" si="6"/>
        <v/>
      </c>
      <c r="AB61" s="16"/>
      <c r="AC61" s="120" t="str">
        <f ca="1">_xll.DBRW($B$16,AC$7,$H$34,$H$35,$H61,$D$11,AC$12,AC$13)</f>
        <v/>
      </c>
      <c r="AD61" s="120" t="str">
        <f ca="1">_xll.DBRW($B$16,AD$7,$H$34,$H$35,$H61,$D$11,AD$12,AD$13)</f>
        <v/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IF(_xll.TM1RPTELLEV($H$41,$H62)=0,"Root",IF(OR(_xll.ELLEV($B$10,$H62)=0,_xll.TM1RPTELLEV($H$41,$H62)+1&gt;=VALUE($K$30)),"Base","Default"))</f>
        <v>Base</v>
      </c>
      <c r="B62" s="16"/>
      <c r="C62" s="16" t="str">
        <f ca="1">_xll.DBRW($G$16,$H62,C$40)</f>
        <v>-1</v>
      </c>
      <c r="D62" s="16">
        <f ca="1">_xll.DBRW($D$16,E$7,$H$34,$H$35,$H62,$D$11,$H$36,$D$40)</f>
        <v>0</v>
      </c>
      <c r="E62" s="25">
        <f ca="1">_xll.DBRW($E$16,E$7,$H$34,$H$35,$H62,$D$11,E$40,E$12,E$13)</f>
        <v>0</v>
      </c>
      <c r="F62" s="22"/>
      <c r="G62" s="92" t="str">
        <f ca="1">_xll.DBRW($G$16,$H62,G$13)&amp;IF(_xll.ELLEV($B$10,$H62)&lt;&gt;0,"",IF($D62&lt;&gt;0,"Annual",IF($E62&lt;&gt;0,"LID","")))</f>
        <v/>
      </c>
      <c r="H62" s="97" t="s">
        <v>173</v>
      </c>
      <c r="I62" s="94">
        <f ca="1">_xll.DBRW($B$16,I$7,$H$34,$H$35,$H62,$D$11,I$12,I$13)</f>
        <v>0</v>
      </c>
      <c r="J62" s="94">
        <f ca="1">_xll.DBRW($B$16,J$7,$H$34,$H$35,$H62,$D$11,J$12,J$13)</f>
        <v>0</v>
      </c>
      <c r="K62" s="94">
        <f ca="1">_xll.DBRW($B$16,K$7,$H$34,$H$35,$H62,$D$11,K$12,K$13)</f>
        <v>0</v>
      </c>
      <c r="L62" s="94">
        <f ca="1">_xll.DBRW($B$16,L$7,$H$34,$H$35,$H62,$D$11,L$12,L$13)</f>
        <v>0</v>
      </c>
      <c r="M62" s="94">
        <f ca="1">_xll.DBRW($B$16,M$7,$H$34,$H$35,$H62,$D$11,M$12,M$13)</f>
        <v>357.14285714285722</v>
      </c>
      <c r="N62" s="94">
        <f ca="1">_xll.DBRW($B$16,N$7,$H$34,$H$35,$H62,$D$11,N$12,N$13)</f>
        <v>357.14285714285722</v>
      </c>
      <c r="O62" s="94">
        <f ca="1">_xll.DBRW($B$16,O$7,$H$34,$H$35,$H62,$D$11,O$12,O$13)</f>
        <v>142.85714285714289</v>
      </c>
      <c r="P62" s="94">
        <f ca="1">_xll.DBRW($B$16,P$7,$H$34,$H$35,$H62,$D$11,P$12,P$13)</f>
        <v>142.85714285714289</v>
      </c>
      <c r="Q62" s="94">
        <f ca="1">_xll.DBRW($B$16,Q$7,$H$34,$H$35,$H62,$D$11,Q$12,Q$13)</f>
        <v>142.85714285714289</v>
      </c>
      <c r="R62" s="94">
        <f ca="1">_xll.DBRW($B$16,R$7,$H$34,$H$35,$H62,$D$11,R$12,R$13)</f>
        <v>142.85714285714289</v>
      </c>
      <c r="S62" s="94">
        <f ca="1">_xll.DBRW($B$16,S$7,$H$34,$H$35,$H62,$D$11,S$12,S$13)</f>
        <v>142.85714285714289</v>
      </c>
      <c r="T62" s="94">
        <f ca="1">_xll.DBRW($B$16,T$7,$H$34,$H$35,$H62,$D$11,T$12,T$13)</f>
        <v>571.42857142857144</v>
      </c>
      <c r="U62" s="126">
        <f ca="1">_xll.DBRW($B$16,U$7,$H$34,$H$35,$H62,$D$11,U$12,U$13)</f>
        <v>2000.0000000000005</v>
      </c>
      <c r="V62" s="16"/>
      <c r="W62" s="95">
        <f ca="1">_xll.DBRW($B$16,W$7,$H$34,$H$35,$H62,$D$11,W$12,W$13)</f>
        <v>0</v>
      </c>
      <c r="X62" s="96" t="str">
        <f t="shared" ca="1" si="5"/>
        <v/>
      </c>
      <c r="Y62" s="16"/>
      <c r="Z62" s="95">
        <f ca="1">_xll.DBRW($B$16,Z$7,$H$34,$H$35,$H62,$D$11,Z$12,Z$13)</f>
        <v>0</v>
      </c>
      <c r="AA62" s="96" t="str">
        <f t="shared" ca="1" si="6"/>
        <v/>
      </c>
      <c r="AB62" s="16"/>
      <c r="AC62" s="120" t="str">
        <f ca="1">_xll.DBRW($B$16,AC$7,$H$34,$H$35,$H62,$D$11,AC$12,AC$13)</f>
        <v/>
      </c>
      <c r="AD62" s="120" t="str">
        <f ca="1">_xll.DBRW($B$16,AD$7,$H$34,$H$35,$H62,$D$11,AD$12,AD$13)</f>
        <v/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IF(_xll.TM1RPTELLEV($H$41,$H63)=0,"Root",IF(OR(_xll.ELLEV($B$10,$H63)=0,_xll.TM1RPTELLEV($H$41,$H63)+1&gt;=VALUE($K$30)),"Base","Default"))</f>
        <v>Default</v>
      </c>
      <c r="B63" s="16"/>
      <c r="C63" s="16" t="str">
        <f ca="1">_xll.DBRW($G$16,$H63,C$40)</f>
        <v>-1</v>
      </c>
      <c r="D63" s="16">
        <f ca="1">_xll.DBRW($D$16,E$7,$H$34,$H$35,$H63,$D$11,$H$36,$D$40)</f>
        <v>0</v>
      </c>
      <c r="E63" s="25">
        <f ca="1">_xll.DBRW($E$16,E$7,$H$34,$H$35,$H63,$D$11,E$40,E$12,E$13)</f>
        <v>0</v>
      </c>
      <c r="F63" s="22"/>
      <c r="G63" s="45" t="str">
        <f ca="1">_xll.DBRW($G$16,$H63,G$13)&amp;IF(_xll.ELLEV($B$10,$H63)&lt;&gt;0,"",IF($D63&lt;&gt;0,"Annual",IF($E63&lt;&gt;0,"LID","")))</f>
        <v/>
      </c>
      <c r="H63" s="128" t="s">
        <v>174</v>
      </c>
      <c r="I63" s="48">
        <f ca="1">_xll.DBRW($B$16,I$7,$H$34,$H$35,$H63,$D$11,I$12,I$13)</f>
        <v>1061.9459980370771</v>
      </c>
      <c r="J63" s="48">
        <f ca="1">_xll.DBRW($B$16,J$7,$H$34,$H$35,$H63,$D$11,J$12,J$13)</f>
        <v>11399.203144464927</v>
      </c>
      <c r="K63" s="48">
        <f ca="1">_xll.DBRW($B$16,K$7,$H$34,$H$35,$H63,$D$11,K$12,K$13)</f>
        <v>4912.1501549524073</v>
      </c>
      <c r="L63" s="48">
        <f ca="1">_xll.DBRW($B$16,L$7,$H$34,$H$35,$H63,$D$11,L$12,L$13)</f>
        <v>10618.446105273873</v>
      </c>
      <c r="M63" s="48">
        <f ca="1">_xll.DBRW($B$16,M$7,$H$34,$H$35,$H63,$D$11,M$12,M$13)</f>
        <v>36720.459317645524</v>
      </c>
      <c r="N63" s="48">
        <f ca="1">_xll.DBRW($B$16,N$7,$H$34,$H$35,$H63,$D$11,N$12,N$13)</f>
        <v>7565.8966521363845</v>
      </c>
      <c r="O63" s="48">
        <f ca="1">_xll.DBRW($B$16,O$7,$H$34,$H$35,$H63,$D$11,O$12,O$13)</f>
        <v>3954.8088219029569</v>
      </c>
      <c r="P63" s="48">
        <f ca="1">_xll.DBRW($B$16,P$7,$H$34,$H$35,$H63,$D$11,P$12,P$13)</f>
        <v>7610.2181444920861</v>
      </c>
      <c r="Q63" s="48">
        <f ca="1">_xll.DBRW($B$16,Q$7,$H$34,$H$35,$H63,$D$11,Q$12,Q$13)</f>
        <v>5630.069330421903</v>
      </c>
      <c r="R63" s="48">
        <f ca="1">_xll.DBRW($B$16,R$7,$H$34,$H$35,$H63,$D$11,R$12,R$13)</f>
        <v>10191.823754562791</v>
      </c>
      <c r="S63" s="48">
        <f ca="1">_xll.DBRW($B$16,S$7,$H$34,$H$35,$H63,$D$11,S$12,S$13)</f>
        <v>5317.6698937863621</v>
      </c>
      <c r="T63" s="48">
        <f ca="1">_xll.DBRW($B$16,T$7,$H$34,$H$35,$H63,$D$11,T$12,T$13)</f>
        <v>11713.337954906834</v>
      </c>
      <c r="U63" s="48">
        <f ca="1">_xll.DBRW($B$16,U$7,$H$34,$H$35,$H63,$D$11,U$12,U$13)</f>
        <v>116696.02927258312</v>
      </c>
      <c r="V63" s="16"/>
      <c r="W63" s="48">
        <f ca="1">_xll.DBRW($B$16,W$7,$H$34,$H$35,$H63,$D$11,W$12,W$13)</f>
        <v>38034.053536396154</v>
      </c>
      <c r="X63" s="102">
        <f t="shared" ca="1" si="5"/>
        <v>-2.0681985857992364</v>
      </c>
      <c r="Y63" s="16"/>
      <c r="Z63" s="48">
        <f ca="1">_xll.DBRW($B$16,Z$7,$H$34,$H$35,$H63,$D$11,Z$12,Z$13)</f>
        <v>50766.041625683836</v>
      </c>
      <c r="AA63" s="102">
        <f t="shared" ca="1" si="6"/>
        <v>-1.2987025487042034</v>
      </c>
      <c r="AB63" s="16"/>
      <c r="AC63" s="118" t="str">
        <f ca="1">_xll.DBRW($B$16,AC$7,$H$34,$H$35,$H63,$D$11,AC$12,AC$13)</f>
        <v/>
      </c>
      <c r="AD63" s="118" t="str">
        <f ca="1">_xll.DBRW($B$16,AD$7,$H$34,$H$35,$H63,$D$11,AD$12,AD$13)</f>
        <v/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IF(_xll.TM1RPTELLEV($H$41,$H64)=0,"Root",IF(OR(_xll.ELLEV($B$10,$H64)=0,_xll.TM1RPTELLEV($H$41,$H64)+1&gt;=VALUE($K$30)),"Base","Default"))</f>
        <v>Base</v>
      </c>
      <c r="B64" s="16"/>
      <c r="C64" s="16" t="str">
        <f ca="1">_xll.DBRW($G$16,$H64,C$40)</f>
        <v>-1</v>
      </c>
      <c r="D64" s="16">
        <f ca="1">_xll.DBRW($D$16,E$7,$H$34,$H$35,$H64,$D$11,$H$36,$D$40)</f>
        <v>5000</v>
      </c>
      <c r="E64" s="25">
        <f ca="1">_xll.DBRW($E$16,E$7,$H$34,$H$35,$H64,$D$11,E$40,E$12,E$13)</f>
        <v>0</v>
      </c>
      <c r="F64" s="22"/>
      <c r="G64" s="92" t="str">
        <f ca="1">_xll.DBRW($G$16,$H64,G$13)&amp;IF(_xll.ELLEV($B$10,$H64)&lt;&gt;0,"",IF($D64&lt;&gt;0,"Annual",IF($E64&lt;&gt;0,"LID","")))</f>
        <v>Annual</v>
      </c>
      <c r="H64" s="97" t="s">
        <v>175</v>
      </c>
      <c r="I64" s="94">
        <f ca="1">_xll.DBRW($B$16,I$7,$H$34,$H$35,$H64,$D$11,I$12,I$13)</f>
        <v>7.5336638728304557</v>
      </c>
      <c r="J64" s="94">
        <f ca="1">_xll.DBRW($B$16,J$7,$H$34,$H$35,$H64,$D$11,J$12,J$13)</f>
        <v>1.662721406011352</v>
      </c>
      <c r="K64" s="94">
        <f ca="1">_xll.DBRW($B$16,K$7,$H$34,$H$35,$H64,$D$11,K$12,K$13)</f>
        <v>7.2470419544417561</v>
      </c>
      <c r="L64" s="94">
        <f ca="1">_xll.DBRW($B$16,L$7,$H$34,$H$35,$H64,$D$11,L$12,L$13)</f>
        <v>4.6888138699328872</v>
      </c>
      <c r="M64" s="94">
        <f ca="1">_xll.DBRW($B$16,M$7,$H$34,$H$35,$H64,$D$11,M$12,M$13)</f>
        <v>622.35846986209799</v>
      </c>
      <c r="N64" s="94">
        <f ca="1">_xll.DBRW($B$16,N$7,$H$34,$H$35,$H64,$D$11,N$12,N$13)</f>
        <v>622.35846986209799</v>
      </c>
      <c r="O64" s="94">
        <f ca="1">_xll.DBRW($B$16,O$7,$H$34,$H$35,$H64,$D$11,O$12,O$13)</f>
        <v>622.35846986209799</v>
      </c>
      <c r="P64" s="94">
        <f ca="1">_xll.DBRW($B$16,P$7,$H$34,$H$35,$H64,$D$11,P$12,P$13)</f>
        <v>622.35846986209799</v>
      </c>
      <c r="Q64" s="94">
        <f ca="1">_xll.DBRW($B$16,Q$7,$H$34,$H$35,$H64,$D$11,Q$12,Q$13)</f>
        <v>622.35846986209799</v>
      </c>
      <c r="R64" s="94">
        <f ca="1">_xll.DBRW($B$16,R$7,$H$34,$H$35,$H64,$D$11,R$12,R$13)</f>
        <v>622.35846986209799</v>
      </c>
      <c r="S64" s="94">
        <f ca="1">_xll.DBRW($B$16,S$7,$H$34,$H$35,$H64,$D$11,S$12,S$13)</f>
        <v>622.35846986209799</v>
      </c>
      <c r="T64" s="94">
        <f ca="1">_xll.DBRW($B$16,T$7,$H$34,$H$35,$H64,$D$11,T$12,T$13)</f>
        <v>622.35846986209799</v>
      </c>
      <c r="U64" s="126">
        <f ca="1">_xll.DBRW($B$16,U$7,$H$34,$H$35,$H64,$D$11,U$12,U$13)</f>
        <v>5000.0000000000009</v>
      </c>
      <c r="V64" s="16"/>
      <c r="W64" s="95">
        <f ca="1">_xll.DBRW($B$16,W$7,$H$34,$H$35,$H64,$D$11,W$12,W$13)</f>
        <v>42.729801597242243</v>
      </c>
      <c r="X64" s="96">
        <f t="shared" ca="1" si="5"/>
        <v>-116.01435094710803</v>
      </c>
      <c r="Y64" s="16"/>
      <c r="Z64" s="95">
        <f ca="1">_xll.DBRW($B$16,Z$7,$H$34,$H$35,$H64,$D$11,Z$12,Z$13)</f>
        <v>31.628301973566344</v>
      </c>
      <c r="AA64" s="96">
        <f t="shared" ca="1" si="6"/>
        <v>-157.08626097533781</v>
      </c>
      <c r="AB64" s="16"/>
      <c r="AC64" s="120" t="str">
        <f ca="1">_xll.DBRW($B$16,AC$7,$H$34,$H$35,$H64,$D$11,AC$12,AC$13)</f>
        <v/>
      </c>
      <c r="AD64" s="120" t="str">
        <f ca="1">_xll.DBRW($B$16,AD$7,$H$34,$H$35,$H64,$D$11,AD$12,AD$13)</f>
        <v/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IF(_xll.TM1RPTELLEV($H$41,$H65)=0,"Root",IF(OR(_xll.ELLEV($B$10,$H65)=0,_xll.TM1RPTELLEV($H$41,$H65)+1&gt;=VALUE($K$30)),"Base","Default"))</f>
        <v>Default</v>
      </c>
      <c r="B65" s="16"/>
      <c r="C65" s="16" t="str">
        <f ca="1">_xll.DBRW($G$16,$H65,C$40)</f>
        <v>-1</v>
      </c>
      <c r="D65" s="16">
        <f ca="1">_xll.DBRW($D$16,E$7,$H$34,$H$35,$H65,$D$11,$H$36,$D$40)</f>
        <v>5000</v>
      </c>
      <c r="E65" s="25">
        <f ca="1">_xll.DBRW($E$16,E$7,$H$34,$H$35,$H65,$D$11,E$40,E$12,E$13)</f>
        <v>0</v>
      </c>
      <c r="F65" s="22"/>
      <c r="G65" s="45" t="str">
        <f ca="1">_xll.DBRW($G$16,$H65,G$13)&amp;IF(_xll.ELLEV($B$10,$H65)&lt;&gt;0,"",IF($D65&lt;&gt;0,"Annual",IF($E65&lt;&gt;0,"LID","")))</f>
        <v/>
      </c>
      <c r="H65" s="128" t="s">
        <v>176</v>
      </c>
      <c r="I65" s="48">
        <f ca="1">_xll.DBRW($B$16,I$7,$H$34,$H$35,$H65,$D$11,I$12,I$13)</f>
        <v>7.5336638728304557</v>
      </c>
      <c r="J65" s="48">
        <f ca="1">_xll.DBRW($B$16,J$7,$H$34,$H$35,$H65,$D$11,J$12,J$13)</f>
        <v>1.662721406011352</v>
      </c>
      <c r="K65" s="48">
        <f ca="1">_xll.DBRW($B$16,K$7,$H$34,$H$35,$H65,$D$11,K$12,K$13)</f>
        <v>7.2470419544417561</v>
      </c>
      <c r="L65" s="48">
        <f ca="1">_xll.DBRW($B$16,L$7,$H$34,$H$35,$H65,$D$11,L$12,L$13)</f>
        <v>4.6888138699328872</v>
      </c>
      <c r="M65" s="48">
        <f ca="1">_xll.DBRW($B$16,M$7,$H$34,$H$35,$H65,$D$11,M$12,M$13)</f>
        <v>622.35846986209799</v>
      </c>
      <c r="N65" s="48">
        <f ca="1">_xll.DBRW($B$16,N$7,$H$34,$H$35,$H65,$D$11,N$12,N$13)</f>
        <v>622.35846986209799</v>
      </c>
      <c r="O65" s="48">
        <f ca="1">_xll.DBRW($B$16,O$7,$H$34,$H$35,$H65,$D$11,O$12,O$13)</f>
        <v>622.35846986209799</v>
      </c>
      <c r="P65" s="48">
        <f ca="1">_xll.DBRW($B$16,P$7,$H$34,$H$35,$H65,$D$11,P$12,P$13)</f>
        <v>622.35846986209799</v>
      </c>
      <c r="Q65" s="48">
        <f ca="1">_xll.DBRW($B$16,Q$7,$H$34,$H$35,$H65,$D$11,Q$12,Q$13)</f>
        <v>622.35846986209799</v>
      </c>
      <c r="R65" s="48">
        <f ca="1">_xll.DBRW($B$16,R$7,$H$34,$H$35,$H65,$D$11,R$12,R$13)</f>
        <v>622.35846986209799</v>
      </c>
      <c r="S65" s="48">
        <f ca="1">_xll.DBRW($B$16,S$7,$H$34,$H$35,$H65,$D$11,S$12,S$13)</f>
        <v>622.35846986209799</v>
      </c>
      <c r="T65" s="48">
        <f ca="1">_xll.DBRW($B$16,T$7,$H$34,$H$35,$H65,$D$11,T$12,T$13)</f>
        <v>622.35846986209799</v>
      </c>
      <c r="U65" s="48">
        <f ca="1">_xll.DBRW($B$16,U$7,$H$34,$H$35,$H65,$D$11,U$12,U$13)</f>
        <v>5000.0000000000009</v>
      </c>
      <c r="V65" s="16"/>
      <c r="W65" s="48">
        <f ca="1">_xll.DBRW($B$16,W$7,$H$34,$H$35,$H65,$D$11,W$12,W$13)</f>
        <v>42.729801597242243</v>
      </c>
      <c r="X65" s="102">
        <f t="shared" ca="1" si="5"/>
        <v>-116.01435094710803</v>
      </c>
      <c r="Y65" s="16"/>
      <c r="Z65" s="48">
        <f ca="1">_xll.DBRW($B$16,Z$7,$H$34,$H$35,$H65,$D$11,Z$12,Z$13)</f>
        <v>31.628301973566344</v>
      </c>
      <c r="AA65" s="102">
        <f t="shared" ca="1" si="6"/>
        <v>-157.08626097533781</v>
      </c>
      <c r="AB65" s="16"/>
      <c r="AC65" s="118" t="str">
        <f ca="1">_xll.DBRW($B$16,AC$7,$H$34,$H$35,$H65,$D$11,AC$12,AC$13)</f>
        <v/>
      </c>
      <c r="AD65" s="118" t="str">
        <f ca="1">_xll.DBRW($B$16,AD$7,$H$34,$H$35,$H65,$D$11,AD$12,AD$13)</f>
        <v/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IF(_xll.TM1RPTELLEV($H$41,$H66)=0,"Root",IF(OR(_xll.ELLEV($B$10,$H66)=0,_xll.TM1RPTELLEV($H$41,$H66)+1&gt;=VALUE($K$30)),"Base","Default"))</f>
        <v>Base</v>
      </c>
      <c r="B66" s="16"/>
      <c r="C66" s="16" t="str">
        <f ca="1">_xll.DBRW($G$16,$H66,C$40)</f>
        <v>-1</v>
      </c>
      <c r="D66" s="16">
        <f ca="1">_xll.DBRW($D$16,E$7,$H$34,$H$35,$H66,$D$11,$H$36,$D$40)</f>
        <v>0</v>
      </c>
      <c r="E66" s="25">
        <f ca="1">_xll.DBRW($E$16,E$7,$H$34,$H$35,$H66,$D$11,E$40,E$12,E$13)</f>
        <v>0</v>
      </c>
      <c r="F66" s="22"/>
      <c r="G66" s="92" t="str">
        <f ca="1">_xll.DBRW($G$16,$H66,G$13)&amp;IF(_xll.ELLEV($B$10,$H66)&lt;&gt;0,"",IF($D66&lt;&gt;0,"Annual",IF($E66&lt;&gt;0,"LID","")))</f>
        <v/>
      </c>
      <c r="H66" s="97" t="s">
        <v>177</v>
      </c>
      <c r="I66" s="94">
        <f ca="1">_xll.DBRW($B$16,I$7,$H$34,$H$35,$H66,$D$11,I$12,I$13)</f>
        <v>1555.639434690816</v>
      </c>
      <c r="J66" s="94">
        <f ca="1">_xll.DBRW($B$16,J$7,$H$34,$H$35,$H66,$D$11,J$12,J$13)</f>
        <v>1541.7690526474601</v>
      </c>
      <c r="K66" s="94">
        <f ca="1">_xll.DBRW($B$16,K$7,$H$34,$H$35,$H66,$D$11,K$12,K$13)</f>
        <v>1041.988105576386</v>
      </c>
      <c r="L66" s="94">
        <f ca="1">_xll.DBRW($B$16,L$7,$H$34,$H$35,$H66,$D$11,L$12,L$13)</f>
        <v>614.39591368164906</v>
      </c>
      <c r="M66" s="94">
        <f ca="1">_xll.DBRW($B$16,M$7,$H$34,$H$35,$H66,$D$11,M$12,M$13)</f>
        <v>147.86687497054223</v>
      </c>
      <c r="N66" s="94">
        <f ca="1">_xll.DBRW($B$16,N$7,$H$34,$H$35,$H66,$D$11,N$12,N$13)</f>
        <v>1572.9547022176548</v>
      </c>
      <c r="O66" s="94">
        <f ca="1">_xll.DBRW($B$16,O$7,$H$34,$H$35,$H66,$D$11,O$12,O$13)</f>
        <v>1244.492890877154</v>
      </c>
      <c r="P66" s="94">
        <f ca="1">_xll.DBRW($B$16,P$7,$H$34,$H$35,$H66,$D$11,P$12,P$13)</f>
        <v>1233.3967515907793</v>
      </c>
      <c r="Q66" s="94">
        <f ca="1">_xll.DBRW($B$16,Q$7,$H$34,$H$35,$H66,$D$11,Q$12,Q$13)</f>
        <v>833.57798783629767</v>
      </c>
      <c r="R66" s="94">
        <f ca="1">_xll.DBRW($B$16,R$7,$H$34,$H$35,$H66,$D$11,R$12,R$13)</f>
        <v>491.5093624588867</v>
      </c>
      <c r="S66" s="94">
        <f ca="1">_xll.DBRW($B$16,S$7,$H$34,$H$35,$H66,$D$11,S$12,S$13)</f>
        <v>632.5864559512022</v>
      </c>
      <c r="T66" s="94">
        <f ca="1">_xll.DBRW($B$16,T$7,$H$34,$H$35,$H66,$D$11,T$12,T$13)</f>
        <v>1725.8224675011697</v>
      </c>
      <c r="U66" s="126">
        <f ca="1">_xll.DBRW($B$16,U$7,$H$34,$H$35,$H66,$D$11,U$12,U$13)</f>
        <v>12635.999999999998</v>
      </c>
      <c r="V66" s="16"/>
      <c r="W66" s="95">
        <f ca="1">_xll.DBRW($B$16,W$7,$H$34,$H$35,$H66,$D$11,W$12,W$13)</f>
        <v>12949.432935592595</v>
      </c>
      <c r="X66" s="96">
        <f t="shared" ca="1" si="5"/>
        <v>2.4204375369295095E-2</v>
      </c>
      <c r="Y66" s="16"/>
      <c r="Z66" s="95">
        <f ca="1">_xll.DBRW($B$16,Z$7,$H$34,$H$35,$H66,$D$11,Z$12,Z$13)</f>
        <v>10084.238314729853</v>
      </c>
      <c r="AA66" s="96">
        <f t="shared" ca="1" si="6"/>
        <v>-0.25304456376668871</v>
      </c>
      <c r="AB66" s="16"/>
      <c r="AC66" s="120" t="str">
        <f ca="1">_xll.DBRW($B$16,AC$7,$H$34,$H$35,$H66,$D$11,AC$12,AC$13)</f>
        <v/>
      </c>
      <c r="AD66" s="120" t="str">
        <f ca="1">_xll.DBRW($B$16,AD$7,$H$34,$H$35,$H66,$D$11,AD$12,AD$13)</f>
        <v/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IF(_xll.TM1RPTELLEV($H$41,$H67)=0,"Root",IF(OR(_xll.ELLEV($B$10,$H67)=0,_xll.TM1RPTELLEV($H$41,$H67)+1&gt;=VALUE($K$30)),"Base","Default"))</f>
        <v>Base</v>
      </c>
      <c r="B67" s="16"/>
      <c r="C67" s="16" t="str">
        <f ca="1">_xll.DBRW($G$16,$H67,C$40)</f>
        <v>-1</v>
      </c>
      <c r="D67" s="16">
        <f ca="1">_xll.DBRW($D$16,E$7,$H$34,$H$35,$H67,$D$11,$H$36,$D$40)</f>
        <v>25000</v>
      </c>
      <c r="E67" s="25">
        <f ca="1">_xll.DBRW($E$16,E$7,$H$34,$H$35,$H67,$D$11,E$40,E$12,E$13)</f>
        <v>0</v>
      </c>
      <c r="F67" s="22"/>
      <c r="G67" s="92" t="str">
        <f ca="1">_xll.DBRW($G$16,$H67,G$13)&amp;IF(_xll.ELLEV($B$10,$H67)&lt;&gt;0,"",IF($D67&lt;&gt;0,"Annual",IF($E67&lt;&gt;0,"LID","")))</f>
        <v>Annual</v>
      </c>
      <c r="H67" s="97" t="s">
        <v>178</v>
      </c>
      <c r="I67" s="94">
        <f ca="1">_xll.DBRW($B$16,I$7,$H$34,$H$35,$H67,$D$11,I$12,I$13)</f>
        <v>55.879773461969563</v>
      </c>
      <c r="J67" s="94">
        <f ca="1">_xll.DBRW($B$16,J$7,$H$34,$H$35,$H67,$D$11,J$12,J$13)</f>
        <v>105.988807828131</v>
      </c>
      <c r="K67" s="94">
        <f ca="1">_xll.DBRW($B$16,K$7,$H$34,$H$35,$H67,$D$11,K$12,K$13)</f>
        <v>132.06639240676921</v>
      </c>
      <c r="L67" s="94">
        <f ca="1">_xll.DBRW($B$16,L$7,$H$34,$H$35,$H67,$D$11,L$12,L$13)</f>
        <v>237.14603385319759</v>
      </c>
      <c r="M67" s="94">
        <f ca="1">_xll.DBRW($B$16,M$7,$H$34,$H$35,$H67,$D$11,M$12,M$13)</f>
        <v>0</v>
      </c>
      <c r="N67" s="94">
        <f ca="1">_xll.DBRW($B$16,N$7,$H$34,$H$35,$H67,$D$11,N$12,N$13)</f>
        <v>8156.3063308166438</v>
      </c>
      <c r="O67" s="94">
        <f ca="1">_xll.DBRW($B$16,O$7,$H$34,$H$35,$H67,$D$11,O$12,O$13)</f>
        <v>0</v>
      </c>
      <c r="P67" s="94">
        <f ca="1">_xll.DBRW($B$16,P$7,$H$34,$H$35,$H67,$D$11,P$12,P$13)</f>
        <v>0</v>
      </c>
      <c r="Q67" s="94">
        <f ca="1">_xll.DBRW($B$16,Q$7,$H$34,$H$35,$H67,$D$11,Q$12,Q$13)</f>
        <v>8156.3063308166438</v>
      </c>
      <c r="R67" s="94">
        <f ca="1">_xll.DBRW($B$16,R$7,$H$34,$H$35,$H67,$D$11,R$12,R$13)</f>
        <v>0</v>
      </c>
      <c r="S67" s="94">
        <f ca="1">_xll.DBRW($B$16,S$7,$H$34,$H$35,$H67,$D$11,S$12,S$13)</f>
        <v>0</v>
      </c>
      <c r="T67" s="94">
        <f ca="1">_xll.DBRW($B$16,T$7,$H$34,$H$35,$H67,$D$11,T$12,T$13)</f>
        <v>8156.3063308166438</v>
      </c>
      <c r="U67" s="126">
        <f ca="1">_xll.DBRW($B$16,U$7,$H$34,$H$35,$H67,$D$11,U$12,U$13)</f>
        <v>24999.999999999996</v>
      </c>
      <c r="V67" s="16"/>
      <c r="W67" s="95">
        <f ca="1">_xll.DBRW($B$16,W$7,$H$34,$H$35,$H67,$D$11,W$12,W$13)</f>
        <v>1402.9896907448037</v>
      </c>
      <c r="X67" s="96">
        <f t="shared" ca="1" si="5"/>
        <v>-16.819090307590407</v>
      </c>
      <c r="Y67" s="16"/>
      <c r="Z67" s="95">
        <f ca="1">_xll.DBRW($B$16,Z$7,$H$34,$H$35,$H67,$D$11,Z$12,Z$13)</f>
        <v>1175.6073594436014</v>
      </c>
      <c r="AA67" s="96">
        <f t="shared" ca="1" si="6"/>
        <v>-20.265603519045804</v>
      </c>
      <c r="AB67" s="16"/>
      <c r="AC67" s="120" t="str">
        <f ca="1">_xll.DBRW($B$16,AC$7,$H$34,$H$35,$H67,$D$11,AC$12,AC$13)</f>
        <v/>
      </c>
      <c r="AD67" s="120" t="str">
        <f ca="1">_xll.DBRW($B$16,AD$7,$H$34,$H$35,$H67,$D$11,AD$12,AD$13)</f>
        <v/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IF(_xll.TM1RPTELLEV($H$41,$H68)=0,"Root",IF(OR(_xll.ELLEV($B$10,$H68)=0,_xll.TM1RPTELLEV($H$41,$H68)+1&gt;=VALUE($K$30)),"Base","Default"))</f>
        <v>Base</v>
      </c>
      <c r="B68" s="16"/>
      <c r="C68" s="16" t="str">
        <f ca="1">_xll.DBRW($G$16,$H68,C$40)</f>
        <v>-1</v>
      </c>
      <c r="D68" s="16">
        <f ca="1">_xll.DBRW($D$16,E$7,$H$34,$H$35,$H68,$D$11,$H$36,$D$40)</f>
        <v>22456</v>
      </c>
      <c r="E68" s="25">
        <f ca="1">_xll.DBRW($E$16,E$7,$H$34,$H$35,$H68,$D$11,E$40,E$12,E$13)</f>
        <v>0</v>
      </c>
      <c r="F68" s="22"/>
      <c r="G68" s="92" t="str">
        <f ca="1">_xll.DBRW($G$16,$H68,G$13)&amp;IF(_xll.ELLEV($B$10,$H68)&lt;&gt;0,"",IF($D68&lt;&gt;0,"Annual",IF($E68&lt;&gt;0,"LID","")))</f>
        <v>Annual</v>
      </c>
      <c r="H68" s="97" t="s">
        <v>179</v>
      </c>
      <c r="I68" s="94">
        <f ca="1">_xll.DBRW($B$16,I$7,$H$34,$H$35,$H68,$D$11,I$12,I$13)</f>
        <v>1897.1709248541031</v>
      </c>
      <c r="J68" s="94">
        <f ca="1">_xll.DBRW($B$16,J$7,$H$34,$H$35,$H68,$D$11,J$12,J$13)</f>
        <v>235.05569325443619</v>
      </c>
      <c r="K68" s="94">
        <f ca="1">_xll.DBRW($B$16,K$7,$H$34,$H$35,$H68,$D$11,K$12,K$13)</f>
        <v>1847.924526370748</v>
      </c>
      <c r="L68" s="94">
        <f ca="1">_xll.DBRW($B$16,L$7,$H$34,$H$35,$H68,$D$11,L$12,L$13)</f>
        <v>2589.2084907899939</v>
      </c>
      <c r="M68" s="94">
        <f ca="1">_xll.DBRW($B$16,M$7,$H$34,$H$35,$H68,$D$11,M$12,M$13)</f>
        <v>2010.9671347760407</v>
      </c>
      <c r="N68" s="94">
        <f ca="1">_xll.DBRW($B$16,N$7,$H$34,$H$35,$H68,$D$11,N$12,N$13)</f>
        <v>2513.7089184700508</v>
      </c>
      <c r="O68" s="94">
        <f ca="1">_xll.DBRW($B$16,O$7,$H$34,$H$35,$H68,$D$11,O$12,O$13)</f>
        <v>2815.3539886864569</v>
      </c>
      <c r="P68" s="94">
        <f ca="1">_xll.DBRW($B$16,P$7,$H$34,$H$35,$H68,$D$11,P$12,P$13)</f>
        <v>2815.3539886864569</v>
      </c>
      <c r="Q68" s="94">
        <f ca="1">_xll.DBRW($B$16,Q$7,$H$34,$H$35,$H68,$D$11,Q$12,Q$13)</f>
        <v>2513.7089184700508</v>
      </c>
      <c r="R68" s="94">
        <f ca="1">_xll.DBRW($B$16,R$7,$H$34,$H$35,$H68,$D$11,R$12,R$13)</f>
        <v>1206.5802808656242</v>
      </c>
      <c r="S68" s="94">
        <f ca="1">_xll.DBRW($B$16,S$7,$H$34,$H$35,$H68,$D$11,S$12,S$13)</f>
        <v>1005.4835673880203</v>
      </c>
      <c r="T68" s="94">
        <f ca="1">_xll.DBRW($B$16,T$7,$H$34,$H$35,$H68,$D$11,T$12,T$13)</f>
        <v>1005.4835673880203</v>
      </c>
      <c r="U68" s="126">
        <f ca="1">_xll.DBRW($B$16,U$7,$H$34,$H$35,$H68,$D$11,U$12,U$13)</f>
        <v>22455.999999999996</v>
      </c>
      <c r="V68" s="16"/>
      <c r="W68" s="95">
        <f ca="1">_xll.DBRW($B$16,W$7,$H$34,$H$35,$H68,$D$11,W$12,W$13)</f>
        <v>26666.755905726</v>
      </c>
      <c r="X68" s="96">
        <f t="shared" ca="1" si="5"/>
        <v>0.15790281804851458</v>
      </c>
      <c r="Y68" s="16"/>
      <c r="Z68" s="95">
        <f ca="1">_xll.DBRW($B$16,Z$7,$H$34,$H$35,$H68,$D$11,Z$12,Z$13)</f>
        <v>16955.780906610904</v>
      </c>
      <c r="AA68" s="96">
        <f t="shared" ca="1" si="6"/>
        <v>-0.32438606771833234</v>
      </c>
      <c r="AB68" s="16"/>
      <c r="AC68" s="120" t="str">
        <f ca="1">_xll.DBRW($B$16,AC$7,$H$34,$H$35,$H68,$D$11,AC$12,AC$13)</f>
        <v/>
      </c>
      <c r="AD68" s="120" t="str">
        <f ca="1">_xll.DBRW($B$16,AD$7,$H$34,$H$35,$H68,$D$11,AD$12,AD$13)</f>
        <v/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IF(_xll.TM1RPTELLEV($H$41,$H69)=0,"Root",IF(OR(_xll.ELLEV($B$10,$H69)=0,_xll.TM1RPTELLEV($H$41,$H69)+1&gt;=VALUE($K$30)),"Base","Default"))</f>
        <v>Default</v>
      </c>
      <c r="B69" s="16"/>
      <c r="C69" s="16" t="str">
        <f ca="1">_xll.DBRW($G$16,$H69,C$40)</f>
        <v>-1</v>
      </c>
      <c r="D69" s="16">
        <f ca="1">_xll.DBRW($D$16,E$7,$H$34,$H$35,$H69,$D$11,$H$36,$D$40)</f>
        <v>47456</v>
      </c>
      <c r="E69" s="25">
        <f ca="1">_xll.DBRW($E$16,E$7,$H$34,$H$35,$H69,$D$11,E$40,E$12,E$13)</f>
        <v>0</v>
      </c>
      <c r="F69" s="22"/>
      <c r="G69" s="45" t="str">
        <f ca="1">_xll.DBRW($G$16,$H69,G$13)&amp;IF(_xll.ELLEV($B$10,$H69)&lt;&gt;0,"",IF($D69&lt;&gt;0,"Annual",IF($E69&lt;&gt;0,"LID","")))</f>
        <v/>
      </c>
      <c r="H69" s="128" t="s">
        <v>180</v>
      </c>
      <c r="I69" s="48">
        <f ca="1">_xll.DBRW($B$16,I$7,$H$34,$H$35,$H69,$D$11,I$12,I$13)</f>
        <v>3508.6901330068886</v>
      </c>
      <c r="J69" s="48">
        <f ca="1">_xll.DBRW($B$16,J$7,$H$34,$H$35,$H69,$D$11,J$12,J$13)</f>
        <v>1882.8135537300273</v>
      </c>
      <c r="K69" s="48">
        <f ca="1">_xll.DBRW($B$16,K$7,$H$34,$H$35,$H69,$D$11,K$12,K$13)</f>
        <v>3021.9790243539032</v>
      </c>
      <c r="L69" s="48">
        <f ca="1">_xll.DBRW($B$16,L$7,$H$34,$H$35,$H69,$D$11,L$12,L$13)</f>
        <v>3440.7504383248406</v>
      </c>
      <c r="M69" s="48">
        <f ca="1">_xll.DBRW($B$16,M$7,$H$34,$H$35,$H69,$D$11,M$12,M$13)</f>
        <v>2158.834009746583</v>
      </c>
      <c r="N69" s="48">
        <f ca="1">_xll.DBRW($B$16,N$7,$H$34,$H$35,$H69,$D$11,N$12,N$13)</f>
        <v>12242.969951504349</v>
      </c>
      <c r="O69" s="48">
        <f ca="1">_xll.DBRW($B$16,O$7,$H$34,$H$35,$H69,$D$11,O$12,O$13)</f>
        <v>4059.8468795636109</v>
      </c>
      <c r="P69" s="48">
        <f ca="1">_xll.DBRW($B$16,P$7,$H$34,$H$35,$H69,$D$11,P$12,P$13)</f>
        <v>4048.7507402772362</v>
      </c>
      <c r="Q69" s="48">
        <f ca="1">_xll.DBRW($B$16,Q$7,$H$34,$H$35,$H69,$D$11,Q$12,Q$13)</f>
        <v>11503.593237122992</v>
      </c>
      <c r="R69" s="48">
        <f ca="1">_xll.DBRW($B$16,R$7,$H$34,$H$35,$H69,$D$11,R$12,R$13)</f>
        <v>1698.0896433245109</v>
      </c>
      <c r="S69" s="48">
        <f ca="1">_xll.DBRW($B$16,S$7,$H$34,$H$35,$H69,$D$11,S$12,S$13)</f>
        <v>1638.0700233392226</v>
      </c>
      <c r="T69" s="48">
        <f ca="1">_xll.DBRW($B$16,T$7,$H$34,$H$35,$H69,$D$11,T$12,T$13)</f>
        <v>10887.612365705834</v>
      </c>
      <c r="U69" s="48">
        <f ca="1">_xll.DBRW($B$16,U$7,$H$34,$H$35,$H69,$D$11,U$12,U$13)</f>
        <v>60091.999999999985</v>
      </c>
      <c r="V69" s="16"/>
      <c r="W69" s="48">
        <f ca="1">_xll.DBRW($B$16,W$7,$H$34,$H$35,$H69,$D$11,W$12,W$13)</f>
        <v>41019.178532063401</v>
      </c>
      <c r="X69" s="102">
        <f t="shared" ca="1" si="5"/>
        <v>-0.46497326739559064</v>
      </c>
      <c r="Y69" s="16"/>
      <c r="Z69" s="48">
        <f ca="1">_xll.DBRW($B$16,Z$7,$H$34,$H$35,$H69,$D$11,Z$12,Z$13)</f>
        <v>28215.626580784359</v>
      </c>
      <c r="AA69" s="102">
        <f t="shared" ca="1" si="6"/>
        <v>-1.1297418233102197</v>
      </c>
      <c r="AB69" s="16"/>
      <c r="AC69" s="118" t="str">
        <f ca="1">_xll.DBRW($B$16,AC$7,$H$34,$H$35,$H69,$D$11,AC$12,AC$13)</f>
        <v/>
      </c>
      <c r="AD69" s="118" t="str">
        <f ca="1">_xll.DBRW($B$16,AD$7,$H$34,$H$35,$H69,$D$11,AD$12,AD$13)</f>
        <v/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IF(_xll.TM1RPTELLEV($H$41,$H70)=0,"Root",IF(OR(_xll.ELLEV($B$10,$H70)=0,_xll.TM1RPTELLEV($H$41,$H70)+1&gt;=VALUE($K$30)),"Base","Default"))</f>
        <v>Base</v>
      </c>
      <c r="B70" s="16"/>
      <c r="C70" s="16" t="str">
        <f ca="1">_xll.DBRW($G$16,$H70,C$40)</f>
        <v>-1</v>
      </c>
      <c r="D70" s="16">
        <f ca="1">_xll.DBRW($D$16,E$7,$H$34,$H$35,$H70,$D$11,$H$36,$D$40)</f>
        <v>0</v>
      </c>
      <c r="E70" s="25">
        <f ca="1">_xll.DBRW($E$16,E$7,$H$34,$H$35,$H70,$D$11,E$40,E$12,E$13)</f>
        <v>0</v>
      </c>
      <c r="F70" s="22"/>
      <c r="G70" s="92" t="str">
        <f ca="1">_xll.DBRW($G$16,$H70,G$13)&amp;IF(_xll.ELLEV($B$10,$H70)&lt;&gt;0,"",IF($D70&lt;&gt;0,"Annual",IF($E70&lt;&gt;0,"LID","")))</f>
        <v/>
      </c>
      <c r="H70" s="97" t="s">
        <v>181</v>
      </c>
      <c r="I70" s="94">
        <f ca="1">_xll.DBRW($B$16,I$7,$H$34,$H$35,$H70,$D$11,I$12,I$13)</f>
        <v>162.63120206283011</v>
      </c>
      <c r="J70" s="94">
        <f ca="1">_xll.DBRW($B$16,J$7,$H$34,$H$35,$H70,$D$11,J$12,J$13)</f>
        <v>292.79193442204991</v>
      </c>
      <c r="K70" s="94">
        <f ca="1">_xll.DBRW($B$16,K$7,$H$34,$H$35,$H70,$D$11,K$12,K$13)</f>
        <v>273.92135895883661</v>
      </c>
      <c r="L70" s="94">
        <f ca="1">_xll.DBRW($B$16,L$7,$H$34,$H$35,$H70,$D$11,L$12,L$13)</f>
        <v>291.33670712693709</v>
      </c>
      <c r="M70" s="94">
        <f ca="1">_xll.DBRW($B$16,M$7,$H$34,$H$35,$H70,$D$11,M$12,M$13)</f>
        <v>217.74825698910337</v>
      </c>
      <c r="N70" s="94">
        <f ca="1">_xll.DBRW($B$16,N$7,$H$34,$H$35,$H70,$D$11,N$12,N$13)</f>
        <v>140.62876484515269</v>
      </c>
      <c r="O70" s="94">
        <f ca="1">_xll.DBRW($B$16,O$7,$H$34,$H$35,$H70,$D$11,O$12,O$13)</f>
        <v>130.0977695622299</v>
      </c>
      <c r="P70" s="94">
        <f ca="1">_xll.DBRW($B$16,P$7,$H$34,$H$35,$H70,$D$11,P$12,P$13)</f>
        <v>234.22059931281376</v>
      </c>
      <c r="Q70" s="94">
        <f ca="1">_xll.DBRW($B$16,Q$7,$H$34,$H$35,$H70,$D$11,Q$12,Q$13)</f>
        <v>219.1249734613161</v>
      </c>
      <c r="R70" s="94">
        <f ca="1">_xll.DBRW($B$16,R$7,$H$34,$H$35,$H70,$D$11,R$12,R$13)</f>
        <v>233.05648183167312</v>
      </c>
      <c r="S70" s="94">
        <f ca="1">_xll.DBRW($B$16,S$7,$H$34,$H$35,$H70,$D$11,S$12,S$13)</f>
        <v>110.15283306312766</v>
      </c>
      <c r="T70" s="94">
        <f ca="1">_xll.DBRW($B$16,T$7,$H$34,$H$35,$H70,$D$11,T$12,T$13)</f>
        <v>67.055853956448431</v>
      </c>
      <c r="U70" s="126">
        <f ca="1">_xll.DBRW($B$16,U$7,$H$34,$H$35,$H70,$D$11,U$12,U$13)</f>
        <v>2372.7667355925187</v>
      </c>
      <c r="V70" s="16"/>
      <c r="W70" s="95">
        <f ca="1">_xll.DBRW($B$16,W$7,$H$34,$H$35,$H70,$D$11,W$12,W$13)</f>
        <v>1428.8646090104978</v>
      </c>
      <c r="X70" s="96">
        <f t="shared" ca="1" si="5"/>
        <v>-0.66059591694673014</v>
      </c>
      <c r="Y70" s="16"/>
      <c r="Z70" s="95">
        <f ca="1">_xll.DBRW($B$16,Z$7,$H$34,$H$35,$H70,$D$11,Z$12,Z$13)</f>
        <v>1497.294114171619</v>
      </c>
      <c r="AA70" s="96">
        <f t="shared" ca="1" si="6"/>
        <v>-0.58470317430270313</v>
      </c>
      <c r="AB70" s="16"/>
      <c r="AC70" s="120" t="str">
        <f ca="1">_xll.DBRW($B$16,AC$7,$H$34,$H$35,$H70,$D$11,AC$12,AC$13)</f>
        <v/>
      </c>
      <c r="AD70" s="120" t="str">
        <f ca="1">_xll.DBRW($B$16,AD$7,$H$34,$H$35,$H70,$D$11,AD$12,AD$13)</f>
        <v/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IF(_xll.TM1RPTELLEV($H$41,$H71)=0,"Root",IF(OR(_xll.ELLEV($B$10,$H71)=0,_xll.TM1RPTELLEV($H$41,$H71)+1&gt;=VALUE($K$30)),"Base","Default"))</f>
        <v>Default</v>
      </c>
      <c r="B71" s="16"/>
      <c r="C71" s="16" t="str">
        <f ca="1">_xll.DBRW($G$16,$H71,C$40)</f>
        <v>-1</v>
      </c>
      <c r="D71" s="16">
        <f ca="1">_xll.DBRW($D$16,E$7,$H$34,$H$35,$H71,$D$11,$H$36,$D$40)</f>
        <v>0</v>
      </c>
      <c r="E71" s="25">
        <f ca="1">_xll.DBRW($E$16,E$7,$H$34,$H$35,$H71,$D$11,E$40,E$12,E$13)</f>
        <v>0</v>
      </c>
      <c r="F71" s="22"/>
      <c r="G71" s="45" t="str">
        <f ca="1">_xll.DBRW($G$16,$H71,G$13)&amp;IF(_xll.ELLEV($B$10,$H71)&lt;&gt;0,"",IF($D71&lt;&gt;0,"Annual",IF($E71&lt;&gt;0,"LID","")))</f>
        <v/>
      </c>
      <c r="H71" s="128" t="s">
        <v>182</v>
      </c>
      <c r="I71" s="48">
        <f ca="1">_xll.DBRW($B$16,I$7,$H$34,$H$35,$H71,$D$11,I$12,I$13)</f>
        <v>162.63120206283011</v>
      </c>
      <c r="J71" s="48">
        <f ca="1">_xll.DBRW($B$16,J$7,$H$34,$H$35,$H71,$D$11,J$12,J$13)</f>
        <v>292.79193442204991</v>
      </c>
      <c r="K71" s="48">
        <f ca="1">_xll.DBRW($B$16,K$7,$H$34,$H$35,$H71,$D$11,K$12,K$13)</f>
        <v>273.92135895883661</v>
      </c>
      <c r="L71" s="48">
        <f ca="1">_xll.DBRW($B$16,L$7,$H$34,$H$35,$H71,$D$11,L$12,L$13)</f>
        <v>291.33670712693709</v>
      </c>
      <c r="M71" s="48">
        <f ca="1">_xll.DBRW($B$16,M$7,$H$34,$H$35,$H71,$D$11,M$12,M$13)</f>
        <v>217.74825698910337</v>
      </c>
      <c r="N71" s="48">
        <f ca="1">_xll.DBRW($B$16,N$7,$H$34,$H$35,$H71,$D$11,N$12,N$13)</f>
        <v>140.62876484515269</v>
      </c>
      <c r="O71" s="48">
        <f ca="1">_xll.DBRW($B$16,O$7,$H$34,$H$35,$H71,$D$11,O$12,O$13)</f>
        <v>130.0977695622299</v>
      </c>
      <c r="P71" s="48">
        <f ca="1">_xll.DBRW($B$16,P$7,$H$34,$H$35,$H71,$D$11,P$12,P$13)</f>
        <v>234.22059931281376</v>
      </c>
      <c r="Q71" s="48">
        <f ca="1">_xll.DBRW($B$16,Q$7,$H$34,$H$35,$H71,$D$11,Q$12,Q$13)</f>
        <v>219.1249734613161</v>
      </c>
      <c r="R71" s="48">
        <f ca="1">_xll.DBRW($B$16,R$7,$H$34,$H$35,$H71,$D$11,R$12,R$13)</f>
        <v>233.05648183167312</v>
      </c>
      <c r="S71" s="48">
        <f ca="1">_xll.DBRW($B$16,S$7,$H$34,$H$35,$H71,$D$11,S$12,S$13)</f>
        <v>110.15283306312766</v>
      </c>
      <c r="T71" s="48">
        <f ca="1">_xll.DBRW($B$16,T$7,$H$34,$H$35,$H71,$D$11,T$12,T$13)</f>
        <v>67.055853956448431</v>
      </c>
      <c r="U71" s="48">
        <f ca="1">_xll.DBRW($B$16,U$7,$H$34,$H$35,$H71,$D$11,U$12,U$13)</f>
        <v>2372.7667355925187</v>
      </c>
      <c r="V71" s="16"/>
      <c r="W71" s="48">
        <f ca="1">_xll.DBRW($B$16,W$7,$H$34,$H$35,$H71,$D$11,W$12,W$13)</f>
        <v>1428.8646090104978</v>
      </c>
      <c r="X71" s="102">
        <f t="shared" ca="1" si="5"/>
        <v>-0.66059591694673014</v>
      </c>
      <c r="Y71" s="16"/>
      <c r="Z71" s="48">
        <f ca="1">_xll.DBRW($B$16,Z$7,$H$34,$H$35,$H71,$D$11,Z$12,Z$13)</f>
        <v>1497.294114171619</v>
      </c>
      <c r="AA71" s="102">
        <f t="shared" ca="1" si="6"/>
        <v>-0.58470317430270313</v>
      </c>
      <c r="AB71" s="16"/>
      <c r="AC71" s="118" t="str">
        <f ca="1">_xll.DBRW($B$16,AC$7,$H$34,$H$35,$H71,$D$11,AC$12,AC$13)</f>
        <v/>
      </c>
      <c r="AD71" s="118" t="str">
        <f ca="1">_xll.DBRW($B$16,AD$7,$H$34,$H$35,$H71,$D$11,AD$12,AD$13)</f>
        <v/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IF(_xll.TM1RPTELLEV($H$41,$H72)=0,"Root",IF(OR(_xll.ELLEV($B$10,$H72)=0,_xll.TM1RPTELLEV($H$41,$H72)+1&gt;=VALUE($K$30)),"Base","Default"))</f>
        <v>Base</v>
      </c>
      <c r="B72" s="16"/>
      <c r="C72" s="16" t="str">
        <f ca="1">_xll.DBRW($G$16,$H72,C$40)</f>
        <v>-1</v>
      </c>
      <c r="D72" s="16">
        <f ca="1">_xll.DBRW($D$16,E$7,$H$34,$H$35,$H72,$D$11,$H$36,$D$40)</f>
        <v>0</v>
      </c>
      <c r="E72" s="25">
        <f ca="1">_xll.DBRW($E$16,E$7,$H$34,$H$35,$H72,$D$11,E$40,E$12,E$13)</f>
        <v>0</v>
      </c>
      <c r="F72" s="22"/>
      <c r="G72" s="92" t="str">
        <f ca="1">_xll.DBRW($G$16,$H72,G$13)&amp;IF(_xll.ELLEV($B$10,$H72)&lt;&gt;0,"",IF($D72&lt;&gt;0,"Annual",IF($E72&lt;&gt;0,"LID","")))</f>
        <v/>
      </c>
      <c r="H72" s="97" t="s">
        <v>183</v>
      </c>
      <c r="I72" s="94">
        <f ca="1">_xll.DBRW($B$16,I$7,$H$34,$H$35,$H72,$D$11,I$12,I$13)</f>
        <v>4914.5365202936364</v>
      </c>
      <c r="J72" s="94">
        <f ca="1">_xll.DBRW($B$16,J$7,$H$34,$H$35,$H72,$D$11,J$12,J$13)</f>
        <v>3305.6319027354648</v>
      </c>
      <c r="K72" s="94">
        <f ca="1">_xll.DBRW($B$16,K$7,$H$34,$H$35,$H72,$D$11,K$12,K$13)</f>
        <v>5411.1643768494114</v>
      </c>
      <c r="L72" s="94">
        <f ca="1">_xll.DBRW($B$16,L$7,$H$34,$H$35,$H72,$D$11,L$12,L$13)</f>
        <v>19173.628880517441</v>
      </c>
      <c r="M72" s="94">
        <f ca="1">_xll.DBRW($B$16,M$7,$H$34,$H$35,$H72,$D$11,M$12,M$13)</f>
        <v>17543.992897636555</v>
      </c>
      <c r="N72" s="94">
        <f ca="1">_xll.DBRW($B$16,N$7,$H$34,$H$35,$H72,$D$11,N$12,N$13)</f>
        <v>2941.4232162245744</v>
      </c>
      <c r="O72" s="94">
        <f ca="1">_xll.DBRW($B$16,O$7,$H$34,$H$35,$H72,$D$11,O$12,O$13)</f>
        <v>3931.4118792242198</v>
      </c>
      <c r="P72" s="94">
        <f ca="1">_xll.DBRW($B$16,P$7,$H$34,$H$35,$H72,$D$11,P$12,P$13)</f>
        <v>2644.3593362452593</v>
      </c>
      <c r="Q72" s="94">
        <f ca="1">_xll.DBRW($B$16,Q$7,$H$34,$H$35,$H72,$D$11,Q$12,Q$13)</f>
        <v>4328.692201947385</v>
      </c>
      <c r="R72" s="94">
        <f ca="1">_xll.DBRW($B$16,R$7,$H$34,$H$35,$H72,$D$11,R$12,R$13)</f>
        <v>15338.055183319511</v>
      </c>
      <c r="S72" s="94">
        <f ca="1">_xll.DBRW($B$16,S$7,$H$34,$H$35,$H72,$D$11,S$12,S$13)</f>
        <v>8637.823616784679</v>
      </c>
      <c r="T72" s="94">
        <f ca="1">_xll.DBRW($B$16,T$7,$H$34,$H$35,$H72,$D$11,T$12,T$13)</f>
        <v>7295.3565478411965</v>
      </c>
      <c r="U72" s="126">
        <f ca="1">_xll.DBRW($B$16,U$7,$H$34,$H$35,$H72,$D$11,U$12,U$13)</f>
        <v>95466.076559619338</v>
      </c>
      <c r="V72" s="16"/>
      <c r="W72" s="95">
        <f ca="1">_xll.DBRW($B$16,W$7,$H$34,$H$35,$H72,$D$11,W$12,W$13)</f>
        <v>102225.27685195283</v>
      </c>
      <c r="X72" s="96">
        <f t="shared" ca="1" si="5"/>
        <v>6.6120635722243803E-2</v>
      </c>
      <c r="Y72" s="16"/>
      <c r="Z72" s="95">
        <f ca="1">_xll.DBRW($B$16,Z$7,$H$34,$H$35,$H72,$D$11,Z$12,Z$13)</f>
        <v>81352.933381144365</v>
      </c>
      <c r="AA72" s="96">
        <f t="shared" ca="1" si="6"/>
        <v>-0.17348044614880553</v>
      </c>
      <c r="AB72" s="16"/>
      <c r="AC72" s="120" t="str">
        <f ca="1">_xll.DBRW($B$16,AC$7,$H$34,$H$35,$H72,$D$11,AC$12,AC$13)</f>
        <v/>
      </c>
      <c r="AD72" s="120" t="str">
        <f ca="1">_xll.DBRW($B$16,AD$7,$H$34,$H$35,$H72,$D$11,AD$12,AD$13)</f>
        <v/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customFormat="1" ht="12.75" x14ac:dyDescent="0.2">
      <c r="A73" s="41" t="str">
        <f ca="1">IF(_xll.TM1RPTELLEV($H$41,$H73)=0,"Root",IF(OR(_xll.ELLEV($B$10,$H73)=0,_xll.TM1RPTELLEV($H$41,$H73)+1&gt;=VALUE($K$30)),"Base","Default"))</f>
        <v>Base</v>
      </c>
      <c r="B73" s="16"/>
      <c r="C73" s="16" t="str">
        <f ca="1">_xll.DBRW($G$16,$H73,C$40)</f>
        <v>-1</v>
      </c>
      <c r="D73" s="16">
        <f ca="1">_xll.DBRW($D$16,E$7,$H$34,$H$35,$H73,$D$11,$H$36,$D$40)</f>
        <v>0</v>
      </c>
      <c r="E73" s="25">
        <f ca="1">_xll.DBRW($E$16,E$7,$H$34,$H$35,$H73,$D$11,E$40,E$12,E$13)</f>
        <v>0</v>
      </c>
      <c r="F73" s="22"/>
      <c r="G73" s="92" t="str">
        <f ca="1">_xll.DBRW($G$16,$H73,G$13)&amp;IF(_xll.ELLEV($B$10,$H73)&lt;&gt;0,"",IF($D73&lt;&gt;0,"Annual",IF($E73&lt;&gt;0,"LID","")))</f>
        <v/>
      </c>
      <c r="H73" s="97" t="s">
        <v>184</v>
      </c>
      <c r="I73" s="94">
        <f ca="1">_xll.DBRW($B$16,I$7,$H$34,$H$35,$H73,$D$11,I$12,I$13)</f>
        <v>6855.4225358284366</v>
      </c>
      <c r="J73" s="94">
        <f ca="1">_xll.DBRW($B$16,J$7,$H$34,$H$35,$H73,$D$11,J$12,J$13)</f>
        <v>14612.167283602519</v>
      </c>
      <c r="K73" s="94">
        <f ca="1">_xll.DBRW($B$16,K$7,$H$34,$H$35,$H73,$D$11,K$12,K$13)</f>
        <v>4861.2803718826326</v>
      </c>
      <c r="L73" s="94">
        <f ca="1">_xll.DBRW($B$16,L$7,$H$34,$H$35,$H73,$D$11,L$12,L$13)</f>
        <v>10775.90086425331</v>
      </c>
      <c r="M73" s="94">
        <f ca="1">_xll.DBRW($B$16,M$7,$H$34,$H$35,$H73,$D$11,M$12,M$13)</f>
        <v>11096.575976556513</v>
      </c>
      <c r="N73" s="94">
        <f ca="1">_xll.DBRW($B$16,N$7,$H$34,$H$35,$H73,$D$11,N$12,N$13)</f>
        <v>5681.3180323020424</v>
      </c>
      <c r="O73" s="94">
        <f ca="1">_xll.DBRW($B$16,O$7,$H$34,$H$35,$H73,$D$11,O$12,O$13)</f>
        <v>5484.0348592723503</v>
      </c>
      <c r="P73" s="94">
        <f ca="1">_xll.DBRW($B$16,P$7,$H$34,$H$35,$H73,$D$11,P$12,P$13)</f>
        <v>11689.087628660882</v>
      </c>
      <c r="Q73" s="94">
        <f ca="1">_xll.DBRW($B$16,Q$7,$H$34,$H$35,$H73,$D$11,Q$12,Q$13)</f>
        <v>3888.8093156579125</v>
      </c>
      <c r="R73" s="94">
        <f ca="1">_xll.DBRW($B$16,R$7,$H$34,$H$35,$H73,$D$11,R$12,R$13)</f>
        <v>8620.244145532728</v>
      </c>
      <c r="S73" s="94">
        <f ca="1">_xll.DBRW($B$16,S$7,$H$34,$H$35,$H73,$D$11,S$12,S$13)</f>
        <v>10218.132578481816</v>
      </c>
      <c r="T73" s="94">
        <f ca="1">_xll.DBRW($B$16,T$7,$H$34,$H$35,$H73,$D$11,T$12,T$13)</f>
        <v>6351.8589136764967</v>
      </c>
      <c r="U73" s="126">
        <f ca="1">_xll.DBRW($B$16,U$7,$H$34,$H$35,$H73,$D$11,U$12,U$13)</f>
        <v>100134.83250570764</v>
      </c>
      <c r="V73" s="16"/>
      <c r="W73" s="95">
        <f ca="1">_xll.DBRW($B$16,W$7,$H$34,$H$35,$H73,$D$11,W$12,W$13)</f>
        <v>82593.988801281652</v>
      </c>
      <c r="X73" s="96">
        <f t="shared" ca="1" si="5"/>
        <v>-0.21237433812076412</v>
      </c>
      <c r="Y73" s="16"/>
      <c r="Z73" s="95">
        <f ca="1">_xll.DBRW($B$16,Z$7,$H$34,$H$35,$H73,$D$11,Z$12,Z$13)</f>
        <v>68847.086279804178</v>
      </c>
      <c r="AA73" s="96">
        <f t="shared" ca="1" si="6"/>
        <v>-0.45445272874360576</v>
      </c>
      <c r="AB73" s="16"/>
      <c r="AC73" s="120" t="str">
        <f ca="1">_xll.DBRW($B$16,AC$7,$H$34,$H$35,$H73,$D$11,AC$12,AC$13)</f>
        <v/>
      </c>
      <c r="AD73" s="120" t="str">
        <f ca="1">_xll.DBRW($B$16,AD$7,$H$34,$H$35,$H73,$D$11,AD$12,AD$13)</f>
        <v/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</row>
    <row r="74" spans="1:1000" customFormat="1" ht="12.75" x14ac:dyDescent="0.2">
      <c r="A74" s="41" t="str">
        <f ca="1">IF(_xll.TM1RPTELLEV($H$41,$H74)=0,"Root",IF(OR(_xll.ELLEV($B$10,$H74)=0,_xll.TM1RPTELLEV($H$41,$H74)+1&gt;=VALUE($K$30)),"Base","Default"))</f>
        <v>Default</v>
      </c>
      <c r="B74" s="16"/>
      <c r="C74" s="16" t="str">
        <f ca="1">_xll.DBRW($G$16,$H74,C$40)</f>
        <v>-1</v>
      </c>
      <c r="D74" s="16">
        <f ca="1">_xll.DBRW($D$16,E$7,$H$34,$H$35,$H74,$D$11,$H$36,$D$40)</f>
        <v>0</v>
      </c>
      <c r="E74" s="25">
        <f ca="1">_xll.DBRW($E$16,E$7,$H$34,$H$35,$H74,$D$11,E$40,E$12,E$13)</f>
        <v>0</v>
      </c>
      <c r="F74" s="22"/>
      <c r="G74" s="45" t="str">
        <f ca="1">_xll.DBRW($G$16,$H74,G$13)&amp;IF(_xll.ELLEV($B$10,$H74)&lt;&gt;0,"",IF($D74&lt;&gt;0,"Annual",IF($E74&lt;&gt;0,"LID","")))</f>
        <v/>
      </c>
      <c r="H74" s="128" t="s">
        <v>185</v>
      </c>
      <c r="I74" s="48">
        <f ca="1">_xll.DBRW($B$16,I$7,$H$34,$H$35,$H74,$D$11,I$12,I$13)</f>
        <v>11769.959056122072</v>
      </c>
      <c r="J74" s="48">
        <f ca="1">_xll.DBRW($B$16,J$7,$H$34,$H$35,$H74,$D$11,J$12,J$13)</f>
        <v>17917.799186337983</v>
      </c>
      <c r="K74" s="48">
        <f ca="1">_xll.DBRW($B$16,K$7,$H$34,$H$35,$H74,$D$11,K$12,K$13)</f>
        <v>10272.444748732043</v>
      </c>
      <c r="L74" s="48">
        <f ca="1">_xll.DBRW($B$16,L$7,$H$34,$H$35,$H74,$D$11,L$12,L$13)</f>
        <v>29949.529744770749</v>
      </c>
      <c r="M74" s="48">
        <f ca="1">_xll.DBRW($B$16,M$7,$H$34,$H$35,$H74,$D$11,M$12,M$13)</f>
        <v>28640.568874193068</v>
      </c>
      <c r="N74" s="48">
        <f ca="1">_xll.DBRW($B$16,N$7,$H$34,$H$35,$H74,$D$11,N$12,N$13)</f>
        <v>8622.7412485266177</v>
      </c>
      <c r="O74" s="48">
        <f ca="1">_xll.DBRW($B$16,O$7,$H$34,$H$35,$H74,$D$11,O$12,O$13)</f>
        <v>9415.4467384965701</v>
      </c>
      <c r="P74" s="48">
        <f ca="1">_xll.DBRW($B$16,P$7,$H$34,$H$35,$H74,$D$11,P$12,P$13)</f>
        <v>14333.446964906141</v>
      </c>
      <c r="Q74" s="48">
        <f ca="1">_xll.DBRW($B$16,Q$7,$H$34,$H$35,$H74,$D$11,Q$12,Q$13)</f>
        <v>8217.5015176052984</v>
      </c>
      <c r="R74" s="48">
        <f ca="1">_xll.DBRW($B$16,R$7,$H$34,$H$35,$H74,$D$11,R$12,R$13)</f>
        <v>23958.299328852241</v>
      </c>
      <c r="S74" s="48">
        <f ca="1">_xll.DBRW($B$16,S$7,$H$34,$H$35,$H74,$D$11,S$12,S$13)</f>
        <v>18855.956195266495</v>
      </c>
      <c r="T74" s="48">
        <f ca="1">_xll.DBRW($B$16,T$7,$H$34,$H$35,$H74,$D$11,T$12,T$13)</f>
        <v>13647.215461517693</v>
      </c>
      <c r="U74" s="48">
        <f ca="1">_xll.DBRW($B$16,U$7,$H$34,$H$35,$H74,$D$11,U$12,U$13)</f>
        <v>195600.90906532697</v>
      </c>
      <c r="V74" s="16"/>
      <c r="W74" s="48">
        <f ca="1">_xll.DBRW($B$16,W$7,$H$34,$H$35,$H74,$D$11,W$12,W$13)</f>
        <v>184819.2656532345</v>
      </c>
      <c r="X74" s="102">
        <f t="shared" ca="1" si="5"/>
        <v>-5.8336144632894715E-2</v>
      </c>
      <c r="Y74" s="16"/>
      <c r="Z74" s="48">
        <f ca="1">_xll.DBRW($B$16,Z$7,$H$34,$H$35,$H74,$D$11,Z$12,Z$13)</f>
        <v>150200.01966094854</v>
      </c>
      <c r="AA74" s="102">
        <f t="shared" ca="1" si="6"/>
        <v>-0.30226953036932591</v>
      </c>
      <c r="AB74" s="16"/>
      <c r="AC74" s="118" t="str">
        <f ca="1">_xll.DBRW($B$16,AC$7,$H$34,$H$35,$H74,$D$11,AC$12,AC$13)</f>
        <v/>
      </c>
      <c r="AD74" s="118" t="str">
        <f ca="1">_xll.DBRW($B$16,AD$7,$H$34,$H$35,$H74,$D$11,AD$12,AD$13)</f>
        <v/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</row>
    <row r="75" spans="1:1000" customFormat="1" ht="12.75" x14ac:dyDescent="0.2">
      <c r="A75" s="41" t="str">
        <f ca="1">IF(_xll.TM1RPTELLEV($H$41,$H75)=0,"Root",IF(OR(_xll.ELLEV($B$10,$H75)=0,_xll.TM1RPTELLEV($H$41,$H75)+1&gt;=VALUE($K$30)),"Base","Default"))</f>
        <v>Base</v>
      </c>
      <c r="B75" s="16"/>
      <c r="C75" s="16" t="str">
        <f ca="1">_xll.DBRW($G$16,$H75,C$40)</f>
        <v>-1</v>
      </c>
      <c r="D75" s="16">
        <f ca="1">_xll.DBRW($D$16,E$7,$H$34,$H$35,$H75,$D$11,$H$36,$D$40)</f>
        <v>0</v>
      </c>
      <c r="E75" s="25">
        <f ca="1">_xll.DBRW($E$16,E$7,$H$34,$H$35,$H75,$D$11,E$40,E$12,E$13)</f>
        <v>0</v>
      </c>
      <c r="F75" s="22"/>
      <c r="G75" s="92" t="str">
        <f ca="1">_xll.DBRW($G$16,$H75,G$13)&amp;IF(_xll.ELLEV($B$10,$H75)&lt;&gt;0,"",IF($D75&lt;&gt;0,"Annual",IF($E75&lt;&gt;0,"LID","")))</f>
        <v/>
      </c>
      <c r="H75" s="97" t="s">
        <v>186</v>
      </c>
      <c r="I75" s="94">
        <f ca="1">_xll.DBRW($B$16,I$7,$H$34,$H$35,$H75,$D$11,I$12,I$13)</f>
        <v>1918.00939847934</v>
      </c>
      <c r="J75" s="94">
        <f ca="1">_xll.DBRW($B$16,J$7,$H$34,$H$35,$H75,$D$11,J$12,J$13)</f>
        <v>1590.3666768251669</v>
      </c>
      <c r="K75" s="94">
        <f ca="1">_xll.DBRW($B$16,K$7,$H$34,$H$35,$H75,$D$11,K$12,K$13)</f>
        <v>6318.7074740542621</v>
      </c>
      <c r="L75" s="94">
        <f ca="1">_xll.DBRW($B$16,L$7,$H$34,$H$35,$H75,$D$11,L$12,L$13)</f>
        <v>4722.0753465539792</v>
      </c>
      <c r="M75" s="94">
        <f ca="1">_xll.DBRW($B$16,M$7,$H$34,$H$35,$H75,$D$11,M$12,M$13)</f>
        <v>5949.2465923872533</v>
      </c>
      <c r="N75" s="94">
        <f ca="1">_xll.DBRW($B$16,N$7,$H$34,$H$35,$H75,$D$11,N$12,N$13)</f>
        <v>631.95514011386069</v>
      </c>
      <c r="O75" s="94">
        <f ca="1">_xll.DBRW($B$16,O$7,$H$34,$H$35,$H75,$D$11,O$12,O$13)</f>
        <v>1534.3226980832048</v>
      </c>
      <c r="P75" s="94">
        <f ca="1">_xll.DBRW($B$16,P$7,$H$34,$H$35,$H75,$D$11,P$12,P$13)</f>
        <v>1272.223010201425</v>
      </c>
      <c r="Q75" s="94">
        <f ca="1">_xll.DBRW($B$16,Q$7,$H$34,$H$35,$H75,$D$11,Q$12,Q$13)</f>
        <v>5054.6865451628692</v>
      </c>
      <c r="R75" s="94">
        <f ca="1">_xll.DBRW($B$16,R$7,$H$34,$H$35,$H75,$D$11,R$12,R$13)</f>
        <v>3777.4514515002406</v>
      </c>
      <c r="S75" s="94">
        <f ca="1">_xll.DBRW($B$16,S$7,$H$34,$H$35,$H75,$D$11,S$12,S$13)</f>
        <v>145.29066597276065</v>
      </c>
      <c r="T75" s="94">
        <f ca="1">_xll.DBRW($B$16,T$7,$H$34,$H$35,$H75,$D$11,T$12,T$13)</f>
        <v>1025.1052742457537</v>
      </c>
      <c r="U75" s="126">
        <f ca="1">_xll.DBRW($B$16,U$7,$H$34,$H$35,$H75,$D$11,U$12,U$13)</f>
        <v>33939.44027358012</v>
      </c>
      <c r="V75" s="16"/>
      <c r="W75" s="95">
        <f ca="1">_xll.DBRW($B$16,W$7,$H$34,$H$35,$H75,$D$11,W$12,W$13)</f>
        <v>26424.26260619799</v>
      </c>
      <c r="X75" s="96">
        <f t="shared" ca="1" si="5"/>
        <v>-0.28440444221211281</v>
      </c>
      <c r="Y75" s="16"/>
      <c r="Z75" s="95">
        <f ca="1">_xll.DBRW($B$16,Z$7,$H$34,$H$35,$H75,$D$11,Z$12,Z$13)</f>
        <v>27311.593894654477</v>
      </c>
      <c r="AA75" s="96">
        <f t="shared" ca="1" si="6"/>
        <v>-0.24267519517500102</v>
      </c>
      <c r="AB75" s="16"/>
      <c r="AC75" s="120" t="str">
        <f ca="1">_xll.DBRW($B$16,AC$7,$H$34,$H$35,$H75,$D$11,AC$12,AC$13)</f>
        <v/>
      </c>
      <c r="AD75" s="120" t="str">
        <f ca="1">_xll.DBRW($B$16,AD$7,$H$34,$H$35,$H75,$D$11,AD$12,AD$13)</f>
        <v/>
      </c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</row>
    <row r="76" spans="1:1000" customFormat="1" ht="12.75" x14ac:dyDescent="0.2">
      <c r="A76" s="41" t="str">
        <f ca="1">IF(_xll.TM1RPTELLEV($H$41,$H76)=0,"Root",IF(OR(_xll.ELLEV($B$10,$H76)=0,_xll.TM1RPTELLEV($H$41,$H76)+1&gt;=VALUE($K$30)),"Base","Default"))</f>
        <v>Base</v>
      </c>
      <c r="B76" s="16"/>
      <c r="C76" s="16" t="str">
        <f ca="1">_xll.DBRW($G$16,$H76,C$40)</f>
        <v>-1</v>
      </c>
      <c r="D76" s="16">
        <f ca="1">_xll.DBRW($D$16,E$7,$H$34,$H$35,$H76,$D$11,$H$36,$D$40)</f>
        <v>0</v>
      </c>
      <c r="E76" s="25">
        <f ca="1">_xll.DBRW($E$16,E$7,$H$34,$H$35,$H76,$D$11,E$40,E$12,E$13)</f>
        <v>0</v>
      </c>
      <c r="F76" s="22"/>
      <c r="G76" s="92" t="str">
        <f ca="1">_xll.DBRW($G$16,$H76,G$13)&amp;IF(_xll.ELLEV($B$10,$H76)&lt;&gt;0,"",IF($D76&lt;&gt;0,"Annual",IF($E76&lt;&gt;0,"LID","")))</f>
        <v/>
      </c>
      <c r="H76" s="97" t="s">
        <v>187</v>
      </c>
      <c r="I76" s="94">
        <f ca="1">_xll.DBRW($B$16,I$7,$H$34,$H$35,$H76,$D$11,I$12,I$13)</f>
        <v>7.4882570796209613</v>
      </c>
      <c r="J76" s="94">
        <f ca="1">_xll.DBRW($B$16,J$7,$H$34,$H$35,$H76,$D$11,J$12,J$13)</f>
        <v>11.70113627844575</v>
      </c>
      <c r="K76" s="94">
        <f ca="1">_xll.DBRW($B$16,K$7,$H$34,$H$35,$H76,$D$11,K$12,K$13)</f>
        <v>12.99802994153738</v>
      </c>
      <c r="L76" s="94">
        <f ca="1">_xll.DBRW($B$16,L$7,$H$34,$H$35,$H76,$D$11,L$12,L$13)</f>
        <v>13.273481185405791</v>
      </c>
      <c r="M76" s="94">
        <f ca="1">_xll.DBRW($B$16,M$7,$H$34,$H$35,$H76,$D$11,M$12,M$13)</f>
        <v>12.506602739273291</v>
      </c>
      <c r="N76" s="94">
        <f ca="1">_xll.DBRW($B$16,N$7,$H$34,$H$35,$H76,$D$11,N$12,N$13)</f>
        <v>6.7395554211024047</v>
      </c>
      <c r="O76" s="94">
        <f ca="1">_xll.DBRW($B$16,O$7,$H$34,$H$35,$H76,$D$11,O$12,O$13)</f>
        <v>5.9902745082760624</v>
      </c>
      <c r="P76" s="94">
        <f ca="1">_xll.DBRW($B$16,P$7,$H$34,$H$35,$H76,$D$11,P$12,P$13)</f>
        <v>9.3603915599256844</v>
      </c>
      <c r="Q76" s="94">
        <f ca="1">_xll.DBRW($B$16,Q$7,$H$34,$H$35,$H76,$D$11,Q$12,Q$13)</f>
        <v>10.39784913748468</v>
      </c>
      <c r="R76" s="94">
        <f ca="1">_xll.DBRW($B$16,R$7,$H$34,$H$35,$H76,$D$11,R$12,R$13)</f>
        <v>10.6181979512171</v>
      </c>
      <c r="S76" s="94">
        <f ca="1">_xll.DBRW($B$16,S$7,$H$34,$H$35,$H76,$D$11,S$12,S$13)</f>
        <v>13.190888242906766</v>
      </c>
      <c r="T76" s="94">
        <f ca="1">_xll.DBRW($B$16,T$7,$H$34,$H$35,$H76,$D$11,T$12,T$13)</f>
        <v>12.733466177741787</v>
      </c>
      <c r="U76" s="126">
        <f ca="1">_xll.DBRW($B$16,U$7,$H$34,$H$35,$H76,$D$11,U$12,U$13)</f>
        <v>126.99813022293766</v>
      </c>
      <c r="V76" s="16"/>
      <c r="W76" s="95">
        <f ca="1">_xll.DBRW($B$16,W$7,$H$34,$H$35,$H76,$D$11,W$12,W$13)</f>
        <v>118.58938651737454</v>
      </c>
      <c r="X76" s="96">
        <f t="shared" ca="1" si="5"/>
        <v>-7.0906376637096091E-2</v>
      </c>
      <c r="Y76" s="16"/>
      <c r="Z76" s="95">
        <f ca="1">_xll.DBRW($B$16,Z$7,$H$34,$H$35,$H76,$D$11,Z$12,Z$13)</f>
        <v>90.864150813628413</v>
      </c>
      <c r="AA76" s="96">
        <f t="shared" ca="1" si="6"/>
        <v>-0.39767035828490505</v>
      </c>
      <c r="AB76" s="16"/>
      <c r="AC76" s="120" t="str">
        <f ca="1">_xll.DBRW($B$16,AC$7,$H$34,$H$35,$H76,$D$11,AC$12,AC$13)</f>
        <v/>
      </c>
      <c r="AD76" s="120" t="str">
        <f ca="1">_xll.DBRW($B$16,AD$7,$H$34,$H$35,$H76,$D$11,AD$12,AD$13)</f>
        <v/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customFormat="1" ht="12.75" x14ac:dyDescent="0.2">
      <c r="A77" s="41" t="str">
        <f ca="1">IF(_xll.TM1RPTELLEV($H$41,$H77)=0,"Root",IF(OR(_xll.ELLEV($B$10,$H77)=0,_xll.TM1RPTELLEV($H$41,$H77)+1&gt;=VALUE($K$30)),"Base","Default"))</f>
        <v>Base</v>
      </c>
      <c r="B77" s="16"/>
      <c r="C77" s="16" t="str">
        <f ca="1">_xll.DBRW($G$16,$H77,C$40)</f>
        <v>-1</v>
      </c>
      <c r="D77" s="16">
        <f ca="1">_xll.DBRW($D$16,E$7,$H$34,$H$35,$H77,$D$11,$H$36,$D$40)</f>
        <v>0</v>
      </c>
      <c r="E77" s="25">
        <f ca="1">_xll.DBRW($E$16,E$7,$H$34,$H$35,$H77,$D$11,E$40,E$12,E$13)</f>
        <v>0</v>
      </c>
      <c r="F77" s="22"/>
      <c r="G77" s="92" t="str">
        <f ca="1">_xll.DBRW($G$16,$H77,G$13)&amp;IF(_xll.ELLEV($B$10,$H77)&lt;&gt;0,"",IF($D77&lt;&gt;0,"Annual",IF($E77&lt;&gt;0,"LID","")))</f>
        <v/>
      </c>
      <c r="H77" s="97" t="s">
        <v>188</v>
      </c>
      <c r="I77" s="94">
        <f ca="1">_xll.DBRW($B$16,I$7,$H$34,$H$35,$H77,$D$11,I$12,I$13)</f>
        <v>4059.3180521411768</v>
      </c>
      <c r="J77" s="94">
        <f ca="1">_xll.DBRW($B$16,J$7,$H$34,$H$35,$H77,$D$11,J$12,J$13)</f>
        <v>4276.8631065749896</v>
      </c>
      <c r="K77" s="94">
        <f ca="1">_xll.DBRW($B$16,K$7,$H$34,$H$35,$H77,$D$11,K$12,K$13)</f>
        <v>3109.5932878340568</v>
      </c>
      <c r="L77" s="94">
        <f ca="1">_xll.DBRW($B$16,L$7,$H$34,$H$35,$H77,$D$11,L$12,L$13)</f>
        <v>1090.966308734379</v>
      </c>
      <c r="M77" s="94">
        <f ca="1">_xll.DBRW($B$16,M$7,$H$34,$H$35,$H77,$D$11,M$12,M$13)</f>
        <v>95.260143086582829</v>
      </c>
      <c r="N77" s="94">
        <f ca="1">_xll.DBRW($B$16,N$7,$H$34,$H$35,$H77,$D$11,N$12,N$13)</f>
        <v>2852.8295201195415</v>
      </c>
      <c r="O77" s="94">
        <f ca="1">_xll.DBRW($B$16,O$7,$H$34,$H$35,$H77,$D$11,O$12,O$13)</f>
        <v>3247.2749252830104</v>
      </c>
      <c r="P77" s="94">
        <f ca="1">_xll.DBRW($B$16,P$7,$H$34,$H$35,$H77,$D$11,P$12,P$13)</f>
        <v>3421.301348270395</v>
      </c>
      <c r="Q77" s="94">
        <f ca="1">_xll.DBRW($B$16,Q$7,$H$34,$H$35,$H77,$D$11,Q$12,Q$13)</f>
        <v>2487.5371137981242</v>
      </c>
      <c r="R77" s="94">
        <f ca="1">_xll.DBRW($B$16,R$7,$H$34,$H$35,$H77,$D$11,R$12,R$13)</f>
        <v>872.72480085985228</v>
      </c>
      <c r="S77" s="94">
        <f ca="1">_xll.DBRW($B$16,S$7,$H$34,$H$35,$H77,$D$11,S$12,S$13)</f>
        <v>3320.3186358739094</v>
      </c>
      <c r="T77" s="94">
        <f ca="1">_xll.DBRW($B$16,T$7,$H$34,$H$35,$H77,$D$11,T$12,T$13)</f>
        <v>1926.0569560908243</v>
      </c>
      <c r="U77" s="126">
        <f ca="1">_xll.DBRW($B$16,U$7,$H$34,$H$35,$H77,$D$11,U$12,U$13)</f>
        <v>30760.044198666845</v>
      </c>
      <c r="V77" s="16"/>
      <c r="W77" s="95">
        <f ca="1">_xll.DBRW($B$16,W$7,$H$34,$H$35,$H77,$D$11,W$12,W$13)</f>
        <v>23100.746911571812</v>
      </c>
      <c r="X77" s="96">
        <f t="shared" ca="1" si="5"/>
        <v>-0.33156059050446873</v>
      </c>
      <c r="Y77" s="16"/>
      <c r="Z77" s="95">
        <f ca="1">_xll.DBRW($B$16,Z$7,$H$34,$H$35,$H77,$D$11,Z$12,Z$13)</f>
        <v>17714.384277002813</v>
      </c>
      <c r="AA77" s="96">
        <f t="shared" ca="1" si="6"/>
        <v>-0.73644444637007123</v>
      </c>
      <c r="AB77" s="16"/>
      <c r="AC77" s="120" t="str">
        <f ca="1">_xll.DBRW($B$16,AC$7,$H$34,$H$35,$H77,$D$11,AC$12,AC$13)</f>
        <v/>
      </c>
      <c r="AD77" s="120" t="str">
        <f ca="1">_xll.DBRW($B$16,AD$7,$H$34,$H$35,$H77,$D$11,AD$12,AD$13)</f>
        <v/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</row>
    <row r="78" spans="1:1000" customFormat="1" ht="12.75" x14ac:dyDescent="0.2">
      <c r="A78" s="41" t="str">
        <f ca="1">IF(_xll.TM1RPTELLEV($H$41,$H78)=0,"Root",IF(OR(_xll.ELLEV($B$10,$H78)=0,_xll.TM1RPTELLEV($H$41,$H78)+1&gt;=VALUE($K$30)),"Base","Default"))</f>
        <v>Base</v>
      </c>
      <c r="B78" s="16"/>
      <c r="C78" s="16" t="str">
        <f ca="1">_xll.DBRW($G$16,$H78,C$40)</f>
        <v>-1</v>
      </c>
      <c r="D78" s="16">
        <f ca="1">_xll.DBRW($D$16,E$7,$H$34,$H$35,$H78,$D$11,$H$36,$D$40)</f>
        <v>0</v>
      </c>
      <c r="E78" s="25">
        <f ca="1">_xll.DBRW($E$16,E$7,$H$34,$H$35,$H78,$D$11,E$40,E$12,E$13)</f>
        <v>0</v>
      </c>
      <c r="F78" s="22"/>
      <c r="G78" s="92" t="str">
        <f ca="1">_xll.DBRW($G$16,$H78,G$13)&amp;IF(_xll.ELLEV($B$10,$H78)&lt;&gt;0,"",IF($D78&lt;&gt;0,"Annual",IF($E78&lt;&gt;0,"LID","")))</f>
        <v/>
      </c>
      <c r="H78" s="97" t="s">
        <v>189</v>
      </c>
      <c r="I78" s="94">
        <f ca="1">_xll.DBRW($B$16,I$7,$H$34,$H$35,$H78,$D$11,I$12,I$13)</f>
        <v>0</v>
      </c>
      <c r="J78" s="94">
        <f ca="1">_xll.DBRW($B$16,J$7,$H$34,$H$35,$H78,$D$11,J$12,J$13)</f>
        <v>0</v>
      </c>
      <c r="K78" s="94">
        <f ca="1">_xll.DBRW($B$16,K$7,$H$34,$H$35,$H78,$D$11,K$12,K$13)</f>
        <v>0</v>
      </c>
      <c r="L78" s="94">
        <f ca="1">_xll.DBRW($B$16,L$7,$H$34,$H$35,$H78,$D$11,L$12,L$13)</f>
        <v>0</v>
      </c>
      <c r="M78" s="94">
        <f ca="1">_xll.DBRW($B$16,M$7,$H$34,$H$35,$H78,$D$11,M$12,M$13)</f>
        <v>0</v>
      </c>
      <c r="N78" s="94">
        <f ca="1">_xll.DBRW($B$16,N$7,$H$34,$H$35,$H78,$D$11,N$12,N$13)</f>
        <v>0</v>
      </c>
      <c r="O78" s="94">
        <f ca="1">_xll.DBRW($B$16,O$7,$H$34,$H$35,$H78,$D$11,O$12,O$13)</f>
        <v>0</v>
      </c>
      <c r="P78" s="94">
        <f ca="1">_xll.DBRW($B$16,P$7,$H$34,$H$35,$H78,$D$11,P$12,P$13)</f>
        <v>0</v>
      </c>
      <c r="Q78" s="94">
        <f ca="1">_xll.DBRW($B$16,Q$7,$H$34,$H$35,$H78,$D$11,Q$12,Q$13)</f>
        <v>0</v>
      </c>
      <c r="R78" s="94">
        <f ca="1">_xll.DBRW($B$16,R$7,$H$34,$H$35,$H78,$D$11,R$12,R$13)</f>
        <v>0</v>
      </c>
      <c r="S78" s="94">
        <f ca="1">_xll.DBRW($B$16,S$7,$H$34,$H$35,$H78,$D$11,S$12,S$13)</f>
        <v>0</v>
      </c>
      <c r="T78" s="94">
        <f ca="1">_xll.DBRW($B$16,T$7,$H$34,$H$35,$H78,$D$11,T$12,T$13)</f>
        <v>0</v>
      </c>
      <c r="U78" s="126">
        <f ca="1">_xll.DBRW($B$16,U$7,$H$34,$H$35,$H78,$D$11,U$12,U$13)</f>
        <v>0</v>
      </c>
      <c r="V78" s="16"/>
      <c r="W78" s="95">
        <f ca="1">_xll.DBRW($B$16,W$7,$H$34,$H$35,$H78,$D$11,W$12,W$13)</f>
        <v>0</v>
      </c>
      <c r="X78" s="96" t="str">
        <f t="shared" ca="1" si="5"/>
        <v/>
      </c>
      <c r="Y78" s="16"/>
      <c r="Z78" s="95">
        <f ca="1">_xll.DBRW($B$16,Z$7,$H$34,$H$35,$H78,$D$11,Z$12,Z$13)</f>
        <v>0</v>
      </c>
      <c r="AA78" s="96" t="str">
        <f t="shared" ca="1" si="6"/>
        <v/>
      </c>
      <c r="AB78" s="16"/>
      <c r="AC78" s="120" t="str">
        <f ca="1">_xll.DBRW($B$16,AC$7,$H$34,$H$35,$H78,$D$11,AC$12,AC$13)</f>
        <v/>
      </c>
      <c r="AD78" s="120" t="str">
        <f ca="1">_xll.DBRW($B$16,AD$7,$H$34,$H$35,$H78,$D$11,AD$12,AD$13)</f>
        <v/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</row>
    <row r="79" spans="1:1000" customFormat="1" ht="12.75" x14ac:dyDescent="0.2">
      <c r="A79" s="41" t="str">
        <f ca="1">IF(_xll.TM1RPTELLEV($H$41,$H79)=0,"Root",IF(OR(_xll.ELLEV($B$10,$H79)=0,_xll.TM1RPTELLEV($H$41,$H79)+1&gt;=VALUE($K$30)),"Base","Default"))</f>
        <v>Default</v>
      </c>
      <c r="B79" s="16"/>
      <c r="C79" s="16" t="str">
        <f ca="1">_xll.DBRW($G$16,$H79,C$40)</f>
        <v>-1</v>
      </c>
      <c r="D79" s="16">
        <f ca="1">_xll.DBRW($D$16,E$7,$H$34,$H$35,$H79,$D$11,$H$36,$D$40)</f>
        <v>0</v>
      </c>
      <c r="E79" s="25">
        <f ca="1">_xll.DBRW($E$16,E$7,$H$34,$H$35,$H79,$D$11,E$40,E$12,E$13)</f>
        <v>0</v>
      </c>
      <c r="F79" s="22"/>
      <c r="G79" s="45" t="str">
        <f ca="1">_xll.DBRW($G$16,$H79,G$13)&amp;IF(_xll.ELLEV($B$10,$H79)&lt;&gt;0,"",IF($D79&lt;&gt;0,"Annual",IF($E79&lt;&gt;0,"LID","")))</f>
        <v/>
      </c>
      <c r="H79" s="128" t="s">
        <v>190</v>
      </c>
      <c r="I79" s="48">
        <f ca="1">_xll.DBRW($B$16,I$7,$H$34,$H$35,$H79,$D$11,I$12,I$13)</f>
        <v>5984.8157077001379</v>
      </c>
      <c r="J79" s="48">
        <f ca="1">_xll.DBRW($B$16,J$7,$H$34,$H$35,$H79,$D$11,J$12,J$13)</f>
        <v>5878.9309196786025</v>
      </c>
      <c r="K79" s="48">
        <f ca="1">_xll.DBRW($B$16,K$7,$H$34,$H$35,$H79,$D$11,K$12,K$13)</f>
        <v>9441.2987918298568</v>
      </c>
      <c r="L79" s="48">
        <f ca="1">_xll.DBRW($B$16,L$7,$H$34,$H$35,$H79,$D$11,L$12,L$13)</f>
        <v>5826.3151364737641</v>
      </c>
      <c r="M79" s="48">
        <f ca="1">_xll.DBRW($B$16,M$7,$H$34,$H$35,$H79,$D$11,M$12,M$13)</f>
        <v>6057.0133382131089</v>
      </c>
      <c r="N79" s="48">
        <f ca="1">_xll.DBRW($B$16,N$7,$H$34,$H$35,$H79,$D$11,N$12,N$13)</f>
        <v>3491.5242156545046</v>
      </c>
      <c r="O79" s="48">
        <f ca="1">_xll.DBRW($B$16,O$7,$H$34,$H$35,$H79,$D$11,O$12,O$13)</f>
        <v>4787.5878978744913</v>
      </c>
      <c r="P79" s="48">
        <f ca="1">_xll.DBRW($B$16,P$7,$H$34,$H$35,$H79,$D$11,P$12,P$13)</f>
        <v>4702.8847500317461</v>
      </c>
      <c r="Q79" s="48">
        <f ca="1">_xll.DBRW($B$16,Q$7,$H$34,$H$35,$H79,$D$11,Q$12,Q$13)</f>
        <v>7552.6215080984784</v>
      </c>
      <c r="R79" s="48">
        <f ca="1">_xll.DBRW($B$16,R$7,$H$34,$H$35,$H79,$D$11,R$12,R$13)</f>
        <v>4660.7944503113104</v>
      </c>
      <c r="S79" s="48">
        <f ca="1">_xll.DBRW($B$16,S$7,$H$34,$H$35,$H79,$D$11,S$12,S$13)</f>
        <v>3478.800190089577</v>
      </c>
      <c r="T79" s="48">
        <f ca="1">_xll.DBRW($B$16,T$7,$H$34,$H$35,$H79,$D$11,T$12,T$13)</f>
        <v>2963.8956965143198</v>
      </c>
      <c r="U79" s="48">
        <f ca="1">_xll.DBRW($B$16,U$7,$H$34,$H$35,$H79,$D$11,U$12,U$13)</f>
        <v>64826.4826024699</v>
      </c>
      <c r="V79" s="16"/>
      <c r="W79" s="48">
        <f ca="1">_xll.DBRW($B$16,W$7,$H$34,$H$35,$H79,$D$11,W$12,W$13)</f>
        <v>49643.598904287181</v>
      </c>
      <c r="X79" s="102">
        <f t="shared" ca="1" si="5"/>
        <v>-0.30583769173252939</v>
      </c>
      <c r="Y79" s="16"/>
      <c r="Z79" s="48">
        <f ca="1">_xll.DBRW($B$16,Z$7,$H$34,$H$35,$H79,$D$11,Z$12,Z$13)</f>
        <v>45116.842322470919</v>
      </c>
      <c r="AA79" s="102">
        <f t="shared" ca="1" si="6"/>
        <v>-0.43685770690965198</v>
      </c>
      <c r="AB79" s="16"/>
      <c r="AC79" s="118" t="str">
        <f ca="1">_xll.DBRW($B$16,AC$7,$H$34,$H$35,$H79,$D$11,AC$12,AC$13)</f>
        <v/>
      </c>
      <c r="AD79" s="118" t="str">
        <f ca="1">_xll.DBRW($B$16,AD$7,$H$34,$H$35,$H79,$D$11,AD$12,AD$13)</f>
        <v/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</row>
    <row r="80" spans="1:1000" customFormat="1" ht="12.75" x14ac:dyDescent="0.2">
      <c r="A80" s="41" t="str">
        <f ca="1">IF(_xll.TM1RPTELLEV($H$41,$H80)=0,"Root",IF(OR(_xll.ELLEV($B$10,$H80)=0,_xll.TM1RPTELLEV($H$41,$H80)+1&gt;=VALUE($K$30)),"Base","Default"))</f>
        <v>Base</v>
      </c>
      <c r="B80" s="16"/>
      <c r="C80" s="16" t="str">
        <f ca="1">_xll.DBRW($G$16,$H80,C$40)</f>
        <v>-1</v>
      </c>
      <c r="D80" s="16">
        <f ca="1">_xll.DBRW($D$16,E$7,$H$34,$H$35,$H80,$D$11,$H$36,$D$40)</f>
        <v>0</v>
      </c>
      <c r="E80" s="25">
        <f ca="1">_xll.DBRW($E$16,E$7,$H$34,$H$35,$H80,$D$11,E$40,E$12,E$13)</f>
        <v>0</v>
      </c>
      <c r="F80" s="22"/>
      <c r="G80" s="92" t="str">
        <f ca="1">_xll.DBRW($G$16,$H80,G$13)&amp;IF(_xll.ELLEV($B$10,$H80)&lt;&gt;0,"",IF($D80&lt;&gt;0,"Annual",IF($E80&lt;&gt;0,"LID","")))</f>
        <v/>
      </c>
      <c r="H80" s="97" t="s">
        <v>191</v>
      </c>
      <c r="I80" s="94">
        <f ca="1">_xll.DBRW($B$16,I$7,$H$34,$H$35,$H80,$D$11,I$12,I$13)</f>
        <v>396.29779254101572</v>
      </c>
      <c r="J80" s="94">
        <f ca="1">_xll.DBRW($B$16,J$7,$H$34,$H$35,$H80,$D$11,J$12,J$13)</f>
        <v>230.7899992623172</v>
      </c>
      <c r="K80" s="94">
        <f ca="1">_xll.DBRW($B$16,K$7,$H$34,$H$35,$H80,$D$11,K$12,K$13)</f>
        <v>724.27757786608902</v>
      </c>
      <c r="L80" s="94">
        <f ca="1">_xll.DBRW($B$16,L$7,$H$34,$H$35,$H80,$D$11,L$12,L$13)</f>
        <v>297.38412361370098</v>
      </c>
      <c r="M80" s="94">
        <f ca="1">_xll.DBRW($B$16,M$7,$H$34,$H$35,$H80,$D$11,M$12,M$13)</f>
        <v>120.0140269804637</v>
      </c>
      <c r="N80" s="94">
        <f ca="1">_xll.DBRW($B$16,N$7,$H$34,$H$35,$H80,$D$11,N$12,N$13)</f>
        <v>393.64613450213443</v>
      </c>
      <c r="O80" s="94">
        <f ca="1">_xll.DBRW($B$16,O$7,$H$34,$H$35,$H80,$D$11,O$12,O$13)</f>
        <v>317.02070843762817</v>
      </c>
      <c r="P80" s="94">
        <f ca="1">_xll.DBRW($B$16,P$7,$H$34,$H$35,$H80,$D$11,P$12,P$13)</f>
        <v>184.6217931150527</v>
      </c>
      <c r="Q80" s="94">
        <f ca="1">_xll.DBRW($B$16,Q$7,$H$34,$H$35,$H80,$D$11,Q$12,Q$13)</f>
        <v>579.39003235006123</v>
      </c>
      <c r="R80" s="94">
        <f ca="1">_xll.DBRW($B$16,R$7,$H$34,$H$35,$H80,$D$11,R$12,R$13)</f>
        <v>237.89414758438573</v>
      </c>
      <c r="S80" s="94">
        <f ca="1">_xll.DBRW($B$16,S$7,$H$34,$H$35,$H80,$D$11,S$12,S$13)</f>
        <v>275.60306780237568</v>
      </c>
      <c r="T80" s="94">
        <f ca="1">_xll.DBRW($B$16,T$7,$H$34,$H$35,$H80,$D$11,T$12,T$13)</f>
        <v>405.47302139554665</v>
      </c>
      <c r="U80" s="126">
        <f ca="1">_xll.DBRW($B$16,U$7,$H$34,$H$35,$H80,$D$11,U$12,U$13)</f>
        <v>4162.4124254507715</v>
      </c>
      <c r="V80" s="16"/>
      <c r="W80" s="95">
        <f ca="1">_xll.DBRW($B$16,W$7,$H$34,$H$35,$H80,$D$11,W$12,W$13)</f>
        <v>3801.9643688187298</v>
      </c>
      <c r="X80" s="96">
        <f t="shared" ca="1" si="5"/>
        <v>-9.4805742943885773E-2</v>
      </c>
      <c r="Y80" s="16"/>
      <c r="Z80" s="95">
        <f ca="1">_xll.DBRW($B$16,Z$7,$H$34,$H$35,$H80,$D$11,Z$12,Z$13)</f>
        <v>3484.5735086546279</v>
      </c>
      <c r="AA80" s="96">
        <f t="shared" ca="1" si="6"/>
        <v>-0.19452564714522347</v>
      </c>
      <c r="AB80" s="16"/>
      <c r="AC80" s="120" t="str">
        <f ca="1">_xll.DBRW($B$16,AC$7,$H$34,$H$35,$H80,$D$11,AC$12,AC$13)</f>
        <v/>
      </c>
      <c r="AD80" s="120" t="str">
        <f ca="1">_xll.DBRW($B$16,AD$7,$H$34,$H$35,$H80,$D$11,AD$12,AD$13)</f>
        <v/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IF(_xll.TM1RPTELLEV($H$41,$H81)=0,"Root",IF(OR(_xll.ELLEV($B$10,$H81)=0,_xll.TM1RPTELLEV($H$41,$H81)+1&gt;=VALUE($K$30)),"Base","Default"))</f>
        <v>Base</v>
      </c>
      <c r="B81" s="16"/>
      <c r="C81" s="16" t="str">
        <f ca="1">_xll.DBRW($G$16,$H81,C$40)</f>
        <v>-1</v>
      </c>
      <c r="D81" s="16">
        <f ca="1">_xll.DBRW($D$16,E$7,$H$34,$H$35,$H81,$D$11,$H$36,$D$40)</f>
        <v>0</v>
      </c>
      <c r="E81" s="25">
        <f ca="1">_xll.DBRW($E$16,E$7,$H$34,$H$35,$H81,$D$11,E$40,E$12,E$13)</f>
        <v>0</v>
      </c>
      <c r="F81" s="22"/>
      <c r="G81" s="92" t="str">
        <f ca="1">_xll.DBRW($G$16,$H81,G$13)&amp;IF(_xll.ELLEV($B$10,$H81)&lt;&gt;0,"",IF($D81&lt;&gt;0,"Annual",IF($E81&lt;&gt;0,"LID","")))</f>
        <v/>
      </c>
      <c r="H81" s="97" t="s">
        <v>192</v>
      </c>
      <c r="I81" s="94">
        <f ca="1">_xll.DBRW($B$16,I$7,$H$34,$H$35,$H81,$D$11,I$12,I$13)</f>
        <v>0</v>
      </c>
      <c r="J81" s="94">
        <f ca="1">_xll.DBRW($B$16,J$7,$H$34,$H$35,$H81,$D$11,J$12,J$13)</f>
        <v>0</v>
      </c>
      <c r="K81" s="94">
        <f ca="1">_xll.DBRW($B$16,K$7,$H$34,$H$35,$H81,$D$11,K$12,K$13)</f>
        <v>0</v>
      </c>
      <c r="L81" s="94">
        <f ca="1">_xll.DBRW($B$16,L$7,$H$34,$H$35,$H81,$D$11,L$12,L$13)</f>
        <v>0</v>
      </c>
      <c r="M81" s="94">
        <f ca="1">_xll.DBRW($B$16,M$7,$H$34,$H$35,$H81,$D$11,M$12,M$13)</f>
        <v>0</v>
      </c>
      <c r="N81" s="94">
        <f ca="1">_xll.DBRW($B$16,N$7,$H$34,$H$35,$H81,$D$11,N$12,N$13)</f>
        <v>0</v>
      </c>
      <c r="O81" s="94">
        <f ca="1">_xll.DBRW($B$16,O$7,$H$34,$H$35,$H81,$D$11,O$12,O$13)</f>
        <v>0</v>
      </c>
      <c r="P81" s="94">
        <f ca="1">_xll.DBRW($B$16,P$7,$H$34,$H$35,$H81,$D$11,P$12,P$13)</f>
        <v>0</v>
      </c>
      <c r="Q81" s="94">
        <f ca="1">_xll.DBRW($B$16,Q$7,$H$34,$H$35,$H81,$D$11,Q$12,Q$13)</f>
        <v>0</v>
      </c>
      <c r="R81" s="94">
        <f ca="1">_xll.DBRW($B$16,R$7,$H$34,$H$35,$H81,$D$11,R$12,R$13)</f>
        <v>0</v>
      </c>
      <c r="S81" s="94">
        <f ca="1">_xll.DBRW($B$16,S$7,$H$34,$H$35,$H81,$D$11,S$12,S$13)</f>
        <v>0</v>
      </c>
      <c r="T81" s="94">
        <f ca="1">_xll.DBRW($B$16,T$7,$H$34,$H$35,$H81,$D$11,T$12,T$13)</f>
        <v>0</v>
      </c>
      <c r="U81" s="126">
        <f ca="1">_xll.DBRW($B$16,U$7,$H$34,$H$35,$H81,$D$11,U$12,U$13)</f>
        <v>0</v>
      </c>
      <c r="V81" s="16"/>
      <c r="W81" s="95">
        <f ca="1">_xll.DBRW($B$16,W$7,$H$34,$H$35,$H81,$D$11,W$12,W$13)</f>
        <v>0</v>
      </c>
      <c r="X81" s="96" t="str">
        <f t="shared" ca="1" si="5"/>
        <v/>
      </c>
      <c r="Y81" s="16"/>
      <c r="Z81" s="95">
        <f ca="1">_xll.DBRW($B$16,Z$7,$H$34,$H$35,$H81,$D$11,Z$12,Z$13)</f>
        <v>0</v>
      </c>
      <c r="AA81" s="96" t="str">
        <f t="shared" ca="1" si="6"/>
        <v/>
      </c>
      <c r="AB81" s="16"/>
      <c r="AC81" s="120" t="str">
        <f ca="1">_xll.DBRW($B$16,AC$7,$H$34,$H$35,$H81,$D$11,AC$12,AC$13)</f>
        <v/>
      </c>
      <c r="AD81" s="120" t="str">
        <f ca="1">_xll.DBRW($B$16,AD$7,$H$34,$H$35,$H81,$D$11,AD$12,AD$13)</f>
        <v/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customFormat="1" ht="12.75" x14ac:dyDescent="0.2">
      <c r="A82" s="41" t="str">
        <f ca="1">IF(_xll.TM1RPTELLEV($H$41,$H82)=0,"Root",IF(OR(_xll.ELLEV($B$10,$H82)=0,_xll.TM1RPTELLEV($H$41,$H82)+1&gt;=VALUE($K$30)),"Base","Default"))</f>
        <v>Default</v>
      </c>
      <c r="B82" s="16"/>
      <c r="C82" s="16" t="str">
        <f ca="1">_xll.DBRW($G$16,$H82,C$40)</f>
        <v>-1</v>
      </c>
      <c r="D82" s="16">
        <f ca="1">_xll.DBRW($D$16,E$7,$H$34,$H$35,$H82,$D$11,$H$36,$D$40)</f>
        <v>0</v>
      </c>
      <c r="E82" s="25">
        <f ca="1">_xll.DBRW($E$16,E$7,$H$34,$H$35,$H82,$D$11,E$40,E$12,E$13)</f>
        <v>0</v>
      </c>
      <c r="F82" s="22"/>
      <c r="G82" s="45" t="str">
        <f ca="1">_xll.DBRW($G$16,$H82,G$13)&amp;IF(_xll.ELLEV($B$10,$H82)&lt;&gt;0,"",IF($D82&lt;&gt;0,"Annual",IF($E82&lt;&gt;0,"LID","")))</f>
        <v/>
      </c>
      <c r="H82" s="128" t="s">
        <v>193</v>
      </c>
      <c r="I82" s="48">
        <f ca="1">_xll.DBRW($B$16,I$7,$H$34,$H$35,$H82,$D$11,I$12,I$13)</f>
        <v>396.29779254101572</v>
      </c>
      <c r="J82" s="48">
        <f ca="1">_xll.DBRW($B$16,J$7,$H$34,$H$35,$H82,$D$11,J$12,J$13)</f>
        <v>230.7899992623172</v>
      </c>
      <c r="K82" s="48">
        <f ca="1">_xll.DBRW($B$16,K$7,$H$34,$H$35,$H82,$D$11,K$12,K$13)</f>
        <v>724.27757786608902</v>
      </c>
      <c r="L82" s="48">
        <f ca="1">_xll.DBRW($B$16,L$7,$H$34,$H$35,$H82,$D$11,L$12,L$13)</f>
        <v>297.38412361370098</v>
      </c>
      <c r="M82" s="48">
        <f ca="1">_xll.DBRW($B$16,M$7,$H$34,$H$35,$H82,$D$11,M$12,M$13)</f>
        <v>120.0140269804637</v>
      </c>
      <c r="N82" s="48">
        <f ca="1">_xll.DBRW($B$16,N$7,$H$34,$H$35,$H82,$D$11,N$12,N$13)</f>
        <v>393.64613450213443</v>
      </c>
      <c r="O82" s="48">
        <f ca="1">_xll.DBRW($B$16,O$7,$H$34,$H$35,$H82,$D$11,O$12,O$13)</f>
        <v>317.02070843762817</v>
      </c>
      <c r="P82" s="48">
        <f ca="1">_xll.DBRW($B$16,P$7,$H$34,$H$35,$H82,$D$11,P$12,P$13)</f>
        <v>184.6217931150527</v>
      </c>
      <c r="Q82" s="48">
        <f ca="1">_xll.DBRW($B$16,Q$7,$H$34,$H$35,$H82,$D$11,Q$12,Q$13)</f>
        <v>579.39003235006123</v>
      </c>
      <c r="R82" s="48">
        <f ca="1">_xll.DBRW($B$16,R$7,$H$34,$H$35,$H82,$D$11,R$12,R$13)</f>
        <v>237.89414758438573</v>
      </c>
      <c r="S82" s="48">
        <f ca="1">_xll.DBRW($B$16,S$7,$H$34,$H$35,$H82,$D$11,S$12,S$13)</f>
        <v>275.60306780237568</v>
      </c>
      <c r="T82" s="48">
        <f ca="1">_xll.DBRW($B$16,T$7,$H$34,$H$35,$H82,$D$11,T$12,T$13)</f>
        <v>405.47302139554665</v>
      </c>
      <c r="U82" s="48">
        <f ca="1">_xll.DBRW($B$16,U$7,$H$34,$H$35,$H82,$D$11,U$12,U$13)</f>
        <v>4162.4124254507715</v>
      </c>
      <c r="V82" s="16"/>
      <c r="W82" s="48">
        <f ca="1">_xll.DBRW($B$16,W$7,$H$34,$H$35,$H82,$D$11,W$12,W$13)</f>
        <v>3801.9643688187298</v>
      </c>
      <c r="X82" s="102">
        <f t="shared" ca="1" si="5"/>
        <v>-9.4805742943885773E-2</v>
      </c>
      <c r="Y82" s="16"/>
      <c r="Z82" s="48">
        <f ca="1">_xll.DBRW($B$16,Z$7,$H$34,$H$35,$H82,$D$11,Z$12,Z$13)</f>
        <v>3484.5735086546279</v>
      </c>
      <c r="AA82" s="102">
        <f t="shared" ca="1" si="6"/>
        <v>-0.19452564714522347</v>
      </c>
      <c r="AB82" s="16"/>
      <c r="AC82" s="118" t="str">
        <f ca="1">_xll.DBRW($B$16,AC$7,$H$34,$H$35,$H82,$D$11,AC$12,AC$13)</f>
        <v/>
      </c>
      <c r="AD82" s="118" t="str">
        <f ca="1">_xll.DBRW($B$16,AD$7,$H$34,$H$35,$H82,$D$11,AD$12,AD$13)</f>
        <v/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</row>
    <row r="83" spans="1:1000" customFormat="1" ht="12.75" x14ac:dyDescent="0.2">
      <c r="A83" s="41" t="str">
        <f ca="1">IF(_xll.TM1RPTELLEV($H$41,$H83)=0,"Root",IF(OR(_xll.ELLEV($B$10,$H83)=0,_xll.TM1RPTELLEV($H$41,$H83)+1&gt;=VALUE($K$30)),"Base","Default"))</f>
        <v>Base</v>
      </c>
      <c r="B83" s="16"/>
      <c r="C83" s="16" t="str">
        <f ca="1">_xll.DBRW($G$16,$H83,C$40)</f>
        <v>-1</v>
      </c>
      <c r="D83" s="16">
        <f ca="1">_xll.DBRW($D$16,E$7,$H$34,$H$35,$H83,$D$11,$H$36,$D$40)</f>
        <v>0</v>
      </c>
      <c r="E83" s="25">
        <f ca="1">_xll.DBRW($E$16,E$7,$H$34,$H$35,$H83,$D$11,E$40,E$12,E$13)</f>
        <v>0</v>
      </c>
      <c r="F83" s="22"/>
      <c r="G83" s="92" t="str">
        <f ca="1">_xll.DBRW($G$16,$H83,G$13)&amp;IF(_xll.ELLEV($B$10,$H83)&lt;&gt;0,"",IF($D83&lt;&gt;0,"Annual",IF($E83&lt;&gt;0,"LID","")))</f>
        <v/>
      </c>
      <c r="H83" s="97" t="s">
        <v>194</v>
      </c>
      <c r="I83" s="94">
        <f ca="1">_xll.DBRW($B$16,I$7,$H$34,$H$35,$H83,$D$11,I$12,I$13)</f>
        <v>436.26630376932951</v>
      </c>
      <c r="J83" s="94">
        <f ca="1">_xll.DBRW($B$16,J$7,$H$34,$H$35,$H83,$D$11,J$12,J$13)</f>
        <v>1990.8273682167951</v>
      </c>
      <c r="K83" s="94">
        <f ca="1">_xll.DBRW($B$16,K$7,$H$34,$H$35,$H83,$D$11,K$12,K$13)</f>
        <v>1768.1884076778649</v>
      </c>
      <c r="L83" s="94">
        <f ca="1">_xll.DBRW($B$16,L$7,$H$34,$H$35,$H83,$D$11,L$12,L$13)</f>
        <v>1109.0194856342171</v>
      </c>
      <c r="M83" s="94">
        <f ca="1">_xll.DBRW($B$16,M$7,$H$34,$H$35,$H83,$D$11,M$12,M$13)</f>
        <v>129.49126128239101</v>
      </c>
      <c r="N83" s="94">
        <f ca="1">_xll.DBRW($B$16,N$7,$H$34,$H$35,$H83,$D$11,N$12,N$13)</f>
        <v>177.617394675876</v>
      </c>
      <c r="O83" s="94">
        <f ca="1">_xll.DBRW($B$16,O$7,$H$34,$H$35,$H83,$D$11,O$12,O$13)</f>
        <v>348.99374988091603</v>
      </c>
      <c r="P83" s="94">
        <f ca="1">_xll.DBRW($B$16,P$7,$H$34,$H$35,$H83,$D$11,P$12,P$13)</f>
        <v>1592.5738536224301</v>
      </c>
      <c r="Q83" s="94">
        <f ca="1">_xll.DBRW($B$16,Q$7,$H$34,$H$35,$H83,$D$11,Q$12,Q$13)</f>
        <v>1414.47253102028</v>
      </c>
      <c r="R83" s="94">
        <f ca="1">_xll.DBRW($B$16,R$7,$H$34,$H$35,$H83,$D$11,R$12,R$13)</f>
        <v>887.16654400871005</v>
      </c>
      <c r="S83" s="94">
        <f ca="1">_xll.DBRW($B$16,S$7,$H$34,$H$35,$H83,$D$11,S$12,S$13)</f>
        <v>387.16369458705901</v>
      </c>
      <c r="T83" s="94">
        <f ca="1">_xll.DBRW($B$16,T$7,$H$34,$H$35,$H83,$D$11,T$12,T$13)</f>
        <v>2203</v>
      </c>
      <c r="U83" s="126">
        <f ca="1">_xll.DBRW($B$16,U$7,$H$34,$H$35,$H83,$D$11,U$12,U$13)</f>
        <v>12444.780594375869</v>
      </c>
      <c r="V83" s="16"/>
      <c r="W83" s="95">
        <f ca="1">_xll.DBRW($B$16,W$7,$H$34,$H$35,$H83,$D$11,W$12,W$13)</f>
        <v>1592.5738536224294</v>
      </c>
      <c r="X83" s="96">
        <f t="shared" ca="1" si="5"/>
        <v>-6.8142565043808023</v>
      </c>
      <c r="Y83" s="16"/>
      <c r="Z83" s="95">
        <f ca="1">_xll.DBRW($B$16,Z$7,$H$34,$H$35,$H83,$D$11,Z$12,Z$13)</f>
        <v>387.16369458705884</v>
      </c>
      <c r="AA83" s="96">
        <f t="shared" ca="1" si="6"/>
        <v>-31.143459648635769</v>
      </c>
      <c r="AB83" s="16"/>
      <c r="AC83" s="120" t="str">
        <f ca="1">_xll.DBRW($B$16,AC$7,$H$34,$H$35,$H83,$D$11,AC$12,AC$13)</f>
        <v/>
      </c>
      <c r="AD83" s="120" t="str">
        <f ca="1">_xll.DBRW($B$16,AD$7,$H$34,$H$35,$H83,$D$11,AD$12,AD$13)</f>
        <v/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</row>
    <row r="84" spans="1:1000" customFormat="1" ht="12.75" x14ac:dyDescent="0.2">
      <c r="A84" s="41" t="str">
        <f ca="1">IF(_xll.TM1RPTELLEV($H$41,$H84)=0,"Root",IF(OR(_xll.ELLEV($B$10,$H84)=0,_xll.TM1RPTELLEV($H$41,$H84)+1&gt;=VALUE($K$30)),"Base","Default"))</f>
        <v>Default</v>
      </c>
      <c r="B84" s="16"/>
      <c r="C84" s="16" t="str">
        <f ca="1">_xll.DBRW($G$16,$H84,C$40)</f>
        <v>-1</v>
      </c>
      <c r="D84" s="16">
        <f ca="1">_xll.DBRW($D$16,E$7,$H$34,$H$35,$H84,$D$11,$H$36,$D$40)</f>
        <v>0</v>
      </c>
      <c r="E84" s="25">
        <f ca="1">_xll.DBRW($E$16,E$7,$H$34,$H$35,$H84,$D$11,E$40,E$12,E$13)</f>
        <v>0</v>
      </c>
      <c r="F84" s="22"/>
      <c r="G84" s="45" t="str">
        <f ca="1">_xll.DBRW($G$16,$H84,G$13)&amp;IF(_xll.ELLEV($B$10,$H84)&lt;&gt;0,"",IF($D84&lt;&gt;0,"Annual",IF($E84&lt;&gt;0,"LID","")))</f>
        <v/>
      </c>
      <c r="H84" s="128" t="s">
        <v>195</v>
      </c>
      <c r="I84" s="48">
        <f ca="1">_xll.DBRW($B$16,I$7,$H$34,$H$35,$H84,$D$11,I$12,I$13)</f>
        <v>436.26630376932951</v>
      </c>
      <c r="J84" s="48">
        <f ca="1">_xll.DBRW($B$16,J$7,$H$34,$H$35,$H84,$D$11,J$12,J$13)</f>
        <v>1990.8273682167951</v>
      </c>
      <c r="K84" s="48">
        <f ca="1">_xll.DBRW($B$16,K$7,$H$34,$H$35,$H84,$D$11,K$12,K$13)</f>
        <v>1768.1884076778649</v>
      </c>
      <c r="L84" s="48">
        <f ca="1">_xll.DBRW($B$16,L$7,$H$34,$H$35,$H84,$D$11,L$12,L$13)</f>
        <v>1109.0194856342171</v>
      </c>
      <c r="M84" s="48">
        <f ca="1">_xll.DBRW($B$16,M$7,$H$34,$H$35,$H84,$D$11,M$12,M$13)</f>
        <v>129.49126128239101</v>
      </c>
      <c r="N84" s="48">
        <f ca="1">_xll.DBRW($B$16,N$7,$H$34,$H$35,$H84,$D$11,N$12,N$13)</f>
        <v>177.617394675876</v>
      </c>
      <c r="O84" s="48">
        <f ca="1">_xll.DBRW($B$16,O$7,$H$34,$H$35,$H84,$D$11,O$12,O$13)</f>
        <v>348.99374988091603</v>
      </c>
      <c r="P84" s="48">
        <f ca="1">_xll.DBRW($B$16,P$7,$H$34,$H$35,$H84,$D$11,P$12,P$13)</f>
        <v>1592.5738536224301</v>
      </c>
      <c r="Q84" s="48">
        <f ca="1">_xll.DBRW($B$16,Q$7,$H$34,$H$35,$H84,$D$11,Q$12,Q$13)</f>
        <v>1414.47253102028</v>
      </c>
      <c r="R84" s="48">
        <f ca="1">_xll.DBRW($B$16,R$7,$H$34,$H$35,$H84,$D$11,R$12,R$13)</f>
        <v>887.16654400871005</v>
      </c>
      <c r="S84" s="48">
        <f ca="1">_xll.DBRW($B$16,S$7,$H$34,$H$35,$H84,$D$11,S$12,S$13)</f>
        <v>387.16369458705901</v>
      </c>
      <c r="T84" s="48">
        <f ca="1">_xll.DBRW($B$16,T$7,$H$34,$H$35,$H84,$D$11,T$12,T$13)</f>
        <v>2203</v>
      </c>
      <c r="U84" s="48">
        <f ca="1">_xll.DBRW($B$16,U$7,$H$34,$H$35,$H84,$D$11,U$12,U$13)</f>
        <v>12444.780594375869</v>
      </c>
      <c r="V84" s="16"/>
      <c r="W84" s="48">
        <f ca="1">_xll.DBRW($B$16,W$7,$H$34,$H$35,$H84,$D$11,W$12,W$13)</f>
        <v>1592.5738536224294</v>
      </c>
      <c r="X84" s="102">
        <f t="shared" ca="1" si="5"/>
        <v>-6.8142565043808023</v>
      </c>
      <c r="Y84" s="16"/>
      <c r="Z84" s="48">
        <f ca="1">_xll.DBRW($B$16,Z$7,$H$34,$H$35,$H84,$D$11,Z$12,Z$13)</f>
        <v>387.16369458705884</v>
      </c>
      <c r="AA84" s="102">
        <f t="shared" ca="1" si="6"/>
        <v>-31.143459648635769</v>
      </c>
      <c r="AB84" s="16"/>
      <c r="AC84" s="118" t="str">
        <f ca="1">_xll.DBRW($B$16,AC$7,$H$34,$H$35,$H84,$D$11,AC$12,AC$13)</f>
        <v/>
      </c>
      <c r="AD84" s="118" t="str">
        <f ca="1">_xll.DBRW($B$16,AD$7,$H$34,$H$35,$H84,$D$11,AD$12,AD$13)</f>
        <v/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</row>
    <row r="85" spans="1:1000" customFormat="1" ht="12.75" x14ac:dyDescent="0.2">
      <c r="A85" s="41" t="str">
        <f ca="1">IF(_xll.TM1RPTELLEV($H$41,$H85)=0,"Root",IF(OR(_xll.ELLEV($B$10,$H85)=0,_xll.TM1RPTELLEV($H$41,$H85)+1&gt;=VALUE($K$30)),"Base","Default"))</f>
        <v>Root</v>
      </c>
      <c r="B85" s="16"/>
      <c r="C85" s="16" t="str">
        <f ca="1">_xll.DBRW($G$16,$H85,C$40)</f>
        <v>-1</v>
      </c>
      <c r="D85" s="16">
        <f ca="1">_xll.DBRW($D$16,E$7,$H$34,$H$35,$H85,$D$11,$H$36,$D$40)</f>
        <v>852456</v>
      </c>
      <c r="E85" s="25">
        <f ca="1">_xll.DBRW($E$16,E$7,$H$34,$H$35,$H85,$D$11,E$40,E$12,E$13)</f>
        <v>190129.63820689658</v>
      </c>
      <c r="F85" s="22"/>
      <c r="G85" s="89" t="str">
        <f ca="1">_xll.DBRW($G$16,$H85,G$13)&amp;IF(_xll.ELLEV($B$10,$H85)&lt;&gt;0,"",IF($D85&lt;&gt;0,"Annual",IF($E85&lt;&gt;0,"LID","")))</f>
        <v/>
      </c>
      <c r="H85" s="127" t="s">
        <v>196</v>
      </c>
      <c r="I85" s="98">
        <f ca="1">_xll.DBRW($B$16,I$7,$H$34,$H$35,$H85,$D$11,I$12,I$13)</f>
        <v>135235.85573668612</v>
      </c>
      <c r="J85" s="98">
        <f ca="1">_xll.DBRW($B$16,J$7,$H$34,$H$35,$H85,$D$11,J$12,J$13)</f>
        <v>151079.72559531449</v>
      </c>
      <c r="K85" s="98">
        <f ca="1">_xll.DBRW($B$16,K$7,$H$34,$H$35,$H85,$D$11,K$12,K$13)</f>
        <v>143166.29832845312</v>
      </c>
      <c r="L85" s="98">
        <f ca="1">_xll.DBRW($B$16,L$7,$H$34,$H$35,$H85,$D$11,L$12,L$13)</f>
        <v>163190.715316416</v>
      </c>
      <c r="M85" s="98">
        <f ca="1">_xll.DBRW($B$16,M$7,$H$34,$H$35,$H85,$D$11,M$12,M$13)</f>
        <v>480069.14631211583</v>
      </c>
      <c r="N85" s="98">
        <f ca="1">_xll.DBRW($B$16,N$7,$H$34,$H$35,$H85,$D$11,N$12,N$13)</f>
        <v>247121.08497071118</v>
      </c>
      <c r="O85" s="98">
        <f ca="1">_xll.DBRW($B$16,O$7,$H$34,$H$35,$H85,$D$11,O$12,O$13)</f>
        <v>347438.46299187792</v>
      </c>
      <c r="P85" s="98">
        <f ca="1">_xll.DBRW($B$16,P$7,$H$34,$H$35,$H85,$D$11,P$12,P$13)</f>
        <v>374371.14898314048</v>
      </c>
      <c r="Q85" s="98">
        <f ca="1">_xll.DBRW($B$16,Q$7,$H$34,$H$35,$H85,$D$11,Q$12,Q$13)</f>
        <v>236765.83138331465</v>
      </c>
      <c r="R85" s="98">
        <f ca="1">_xll.DBRW($B$16,R$7,$H$34,$H$35,$H85,$D$11,R$12,R$13)</f>
        <v>245129.78325896963</v>
      </c>
      <c r="S85" s="98">
        <f ca="1">_xll.DBRW($B$16,S$7,$H$34,$H$35,$H85,$D$11,S$12,S$13)</f>
        <v>250291.89686979252</v>
      </c>
      <c r="T85" s="98">
        <f ca="1">_xll.DBRW($B$16,T$7,$H$34,$H$35,$H85,$D$11,T$12,T$13)</f>
        <v>242732.36706320354</v>
      </c>
      <c r="U85" s="98">
        <f ca="1">_xll.DBRW($B$16,U$7,$H$34,$H$35,$H85,$D$11,U$12,U$13)</f>
        <v>3016592.3168099956</v>
      </c>
      <c r="V85" s="16"/>
      <c r="W85" s="98">
        <f ca="1">_xll.DBRW($B$16,W$7,$H$34,$H$35,$H85,$D$11,W$12,W$13)</f>
        <v>1274985.0450400107</v>
      </c>
      <c r="X85" s="100">
        <f t="shared" ca="1" si="5"/>
        <v>-1.3659825097911882</v>
      </c>
      <c r="Y85" s="16"/>
      <c r="Z85" s="98">
        <f ca="1">_xll.DBRW($B$16,Z$7,$H$34,$H$35,$H85,$D$11,Z$12,Z$13)</f>
        <v>1297147.7298240054</v>
      </c>
      <c r="AA85" s="100">
        <f t="shared" ca="1" si="6"/>
        <v>-1.3255580281663688</v>
      </c>
      <c r="AB85" s="16"/>
      <c r="AC85" s="116" t="str">
        <f ca="1">_xll.DBRW($B$16,AC$7,$H$34,$H$35,$H85,$D$11,AC$12,AC$13)</f>
        <v/>
      </c>
      <c r="AD85" s="116" t="str">
        <f ca="1">_xll.DBRW($B$16,AD$7,$H$34,$H$35,$H85,$D$11,AD$12,AD$13)</f>
        <v/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</row>
    <row r="86" spans="1:1000" ht="12.75" x14ac:dyDescent="0.2">
      <c r="A86" s="41"/>
      <c r="E86"/>
      <c r="F86"/>
      <c r="G86"/>
      <c r="H86"/>
      <c r="I86"/>
      <c r="J86"/>
    </row>
  </sheetData>
  <mergeCells count="3">
    <mergeCell ref="B5:D5"/>
    <mergeCell ref="B15:D15"/>
    <mergeCell ref="B18:D18"/>
  </mergeCells>
  <conditionalFormatting sqref="X24:X28">
    <cfRule type="cellIs" dxfId="32" priority="3025" operator="lessThan">
      <formula>0</formula>
    </cfRule>
  </conditionalFormatting>
  <conditionalFormatting sqref="AA24:AA28">
    <cfRule type="cellIs" dxfId="31" priority="3021" operator="lessThan">
      <formula>0</formula>
    </cfRule>
  </conditionalFormatting>
  <conditionalFormatting sqref="I28:U28">
    <cfRule type="expression" dxfId="30" priority="269">
      <formula>$G28&lt;&gt;""</formula>
    </cfRule>
    <cfRule type="expression" dxfId="29" priority="1308">
      <formula>I$6="Act"</formula>
    </cfRule>
  </conditionalFormatting>
  <conditionalFormatting sqref="X85">
    <cfRule type="cellIs" dxfId="7" priority="8" operator="lessThan">
      <formula>0</formula>
    </cfRule>
  </conditionalFormatting>
  <conditionalFormatting sqref="AA85">
    <cfRule type="cellIs" dxfId="6" priority="7" operator="lessThan">
      <formula>0</formula>
    </cfRule>
  </conditionalFormatting>
  <conditionalFormatting sqref="X84 X82 X79 X74 X71 X69 X65 X63 X58 X54 X49">
    <cfRule type="cellIs" dxfId="5" priority="6" operator="lessThan">
      <formula>0</formula>
    </cfRule>
  </conditionalFormatting>
  <conditionalFormatting sqref="AA84 AA82 AA79 AA74 AA71 AA69 AA65 AA63 AA58 AA54 AA49">
    <cfRule type="cellIs" dxfId="4" priority="5" operator="lessThan">
      <formula>0</formula>
    </cfRule>
  </conditionalFormatting>
  <conditionalFormatting sqref="X83 X80:X81 X75:X78 X72:X73 X70 X66:X68 X64 X59:X62 X55:X57 X50:X53 X41:X48">
    <cfRule type="cellIs" dxfId="3" priority="4" operator="lessThan">
      <formula>0</formula>
    </cfRule>
  </conditionalFormatting>
  <conditionalFormatting sqref="AA83 AA80:AA81 AA75:AA78 AA72:AA73 AA70 AA66:AA68 AA64 AA59:AA62 AA55:AA57 AA50:AA53 AA41:AA48">
    <cfRule type="cellIs" dxfId="2" priority="3" operator="lessThan">
      <formula>0</formula>
    </cfRule>
  </conditionalFormatting>
  <conditionalFormatting sqref="I83:U83 I80:U81 I75:U78 I72:U73 I70:U70 I66:U68 I64:U64 I59:U62 I55:U57 I50:U53 I41:U48">
    <cfRule type="expression" dxfId="1" priority="1">
      <formula>$G41&lt;&gt;""</formula>
    </cfRule>
    <cfRule type="expression" dxfId="0" priority="2">
      <formula>I$6="Act"</formula>
    </cfRule>
  </conditionalFormatting>
  <dataValidations count="1">
    <dataValidation type="list" allowBlank="1" showInputMessage="1" showErrorMessage="1" sqref="L34 N30:N31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38" r:id="rId4" name="TIButton2">
          <controlPr defaultSize="0" print="0" autoLine="0" r:id="rId5">
            <anchor moveWithCells="1">
              <from>
                <xdr:col>8</xdr:col>
                <xdr:colOff>123825</xdr:colOff>
                <xdr:row>32</xdr:row>
                <xdr:rowOff>38100</xdr:rowOff>
              </from>
              <to>
                <xdr:col>10</xdr:col>
                <xdr:colOff>9525</xdr:colOff>
                <xdr:row>34</xdr:row>
                <xdr:rowOff>133350</xdr:rowOff>
              </to>
            </anchor>
          </controlPr>
        </control>
      </mc:Choice>
      <mc:Fallback>
        <control shapeId="1038" r:id="rId4" name="TIButton2"/>
      </mc:Fallback>
    </mc:AlternateContent>
    <mc:AlternateContent xmlns:mc="http://schemas.openxmlformats.org/markup-compatibility/2006">
      <mc:Choice Requires="x14">
        <control shapeId="1034" r:id="rId6" name="TIButton3">
          <controlPr defaultSize="0" print="0" autoLine="0" autoPict="0" r:id="rId7">
            <anchor moveWithCells="1">
              <from>
                <xdr:col>12</xdr:col>
                <xdr:colOff>542925</xdr:colOff>
                <xdr:row>34</xdr:row>
                <xdr:rowOff>133350</xdr:rowOff>
              </from>
              <to>
                <xdr:col>14</xdr:col>
                <xdr:colOff>438150</xdr:colOff>
                <xdr:row>37</xdr:row>
                <xdr:rowOff>0</xdr:rowOff>
              </to>
            </anchor>
          </controlPr>
        </control>
      </mc:Choice>
      <mc:Fallback>
        <control shapeId="1034" r:id="rId6" name="TIButton3"/>
      </mc:Fallback>
    </mc:AlternateContent>
    <mc:AlternateContent xmlns:mc="http://schemas.openxmlformats.org/markup-compatibility/2006">
      <mc:Choice Requires="x14">
        <control shapeId="1031" r:id="rId8" name="TIButton1">
          <controlPr defaultSize="0" print="0" autoLine="0" autoPict="0" r:id="rId9">
            <anchor moveWithCells="1">
              <from>
                <xdr:col>8</xdr:col>
                <xdr:colOff>123825</xdr:colOff>
                <xdr:row>34</xdr:row>
                <xdr:rowOff>133350</xdr:rowOff>
              </from>
              <to>
                <xdr:col>10</xdr:col>
                <xdr:colOff>9525</xdr:colOff>
                <xdr:row>37</xdr:row>
                <xdr:rowOff>0</xdr:rowOff>
              </to>
            </anchor>
          </controlPr>
        </control>
      </mc:Choice>
      <mc:Fallback>
        <control shapeId="1031" r:id="rId8" name="TIButton1"/>
      </mc:Fallback>
    </mc:AlternateContent>
    <mc:AlternateContent xmlns:mc="http://schemas.openxmlformats.org/markup-compatibility/2006">
      <mc:Choice Requires="x14">
        <control shapeId="1035" r:id="rId10" name="TIButton4">
          <controlPr defaultSize="0" print="0" autoLine="0" autoPict="0" r:id="rId11">
            <anchor moveWithCells="1">
              <from>
                <xdr:col>10</xdr:col>
                <xdr:colOff>142875</xdr:colOff>
                <xdr:row>34</xdr:row>
                <xdr:rowOff>133350</xdr:rowOff>
              </from>
              <to>
                <xdr:col>12</xdr:col>
                <xdr:colOff>28575</xdr:colOff>
                <xdr:row>37</xdr:row>
                <xdr:rowOff>0</xdr:rowOff>
              </to>
            </anchor>
          </controlPr>
        </control>
      </mc:Choice>
      <mc:Fallback>
        <control shapeId="1035" r:id="rId10" name="TI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LL82"/>
  <sheetViews>
    <sheetView showGridLines="0" topLeftCell="A31" zoomScaleNormal="100" workbookViewId="0">
      <pane xSplit="8" ySplit="8" topLeftCell="I39" activePane="bottomRight" state="frozen"/>
      <selection activeCell="F31" sqref="F31"/>
      <selection pane="topRight" activeCell="I31" sqref="I31"/>
      <selection pane="bottomLeft" activeCell="F43" sqref="F43"/>
      <selection pane="bottomRight" activeCell="H81" sqref="H81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0.85546875" style="22" customWidth="1" collapsed="1"/>
    <col min="7" max="7" width="8.42578125" style="22" customWidth="1"/>
    <col min="8" max="8" width="41.85546875" style="16" customWidth="1"/>
    <col min="9" max="9" width="15.28515625" style="16" customWidth="1"/>
    <col min="10" max="10" width="12.85546875" style="16" customWidth="1"/>
    <col min="11" max="11" width="10.7109375" style="16" customWidth="1"/>
    <col min="12" max="12" width="1.140625" style="16" customWidth="1"/>
    <col min="13" max="13" width="10.42578125" style="16" customWidth="1"/>
    <col min="14" max="14" width="8.85546875" style="22" customWidth="1"/>
    <col min="15" max="15" width="1.140625" style="16" customWidth="1"/>
    <col min="16" max="16" width="10.42578125" style="16" customWidth="1"/>
    <col min="17" max="17" width="8.85546875" style="22" customWidth="1"/>
    <col min="18" max="18" width="1.140625" style="16" customWidth="1"/>
    <col min="19" max="20" width="47.7109375" style="41" customWidth="1"/>
    <col min="21" max="21" width="1.7109375" style="16" customWidth="1"/>
    <col min="22" max="1000" width="0" style="16" hidden="1" customWidth="1"/>
    <col min="1001" max="16384" width="9.140625" style="16"/>
  </cols>
  <sheetData>
    <row r="1" spans="1:20" hidden="1" outlineLevel="1" x14ac:dyDescent="0.2">
      <c r="E1" s="17" t="s">
        <v>36</v>
      </c>
      <c r="F1" s="18"/>
      <c r="G1" s="19"/>
      <c r="H1" s="20"/>
      <c r="I1" s="20"/>
      <c r="J1" s="20"/>
    </row>
    <row r="2" spans="1:20" hidden="1" outlineLevel="1" x14ac:dyDescent="0.2">
      <c r="A2" s="23" t="s">
        <v>0</v>
      </c>
      <c r="B2" s="24" t="s">
        <v>152</v>
      </c>
      <c r="C2" s="16" t="str">
        <f>LEFT(B2,LEN(B2)-1)</f>
        <v>PTR01-AC</v>
      </c>
      <c r="H2" s="12" t="str">
        <f ca="1">IF(_xll.DBR($B$19,$H$3, "Current Year")=_xll.DBR($B$19,$H$34,"Current Year"), _xll.DBR($B$19,$H$3,"MonthNum"), IF(_xll.DBR($B$19,$H$3, "Current Year")&lt;_xll.DBR($B$19,$H$34,"Current Year"), 0, 12 ))</f>
        <v>4</v>
      </c>
      <c r="I2" s="12"/>
      <c r="J2" s="12"/>
    </row>
    <row r="3" spans="1:2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/>
      <c r="J3" s="12"/>
    </row>
    <row r="4" spans="1:20" hidden="1" outlineLevel="1" x14ac:dyDescent="0.2">
      <c r="H4" s="12"/>
      <c r="I4" s="12"/>
      <c r="J4" s="12"/>
    </row>
    <row r="5" spans="1:20" hidden="1" outlineLevel="1" x14ac:dyDescent="0.2">
      <c r="B5" s="134" t="str">
        <f>B3</f>
        <v>PTR01-AC:bpmFinance</v>
      </c>
      <c r="C5" s="134"/>
      <c r="D5" s="134"/>
      <c r="E5" s="17" t="s">
        <v>19</v>
      </c>
      <c r="F5" s="26"/>
      <c r="G5" s="68"/>
      <c r="H5" s="28"/>
      <c r="I5" s="20"/>
      <c r="J5" s="20"/>
    </row>
    <row r="6" spans="1:2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K6" s="12" t="s">
        <v>21</v>
      </c>
      <c r="M6" s="21"/>
      <c r="P6" s="21"/>
    </row>
    <row r="7" spans="1:2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M7" s="13" t="s">
        <v>128</v>
      </c>
      <c r="N7" s="13" t="s">
        <v>8</v>
      </c>
      <c r="P7" s="13" t="s">
        <v>49</v>
      </c>
      <c r="Q7" s="13" t="s">
        <v>8</v>
      </c>
      <c r="S7" s="114" t="s">
        <v>21</v>
      </c>
      <c r="T7" s="114" t="s">
        <v>21</v>
      </c>
    </row>
    <row r="8" spans="1:2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M8" s="21"/>
      <c r="P8" s="21"/>
    </row>
    <row r="9" spans="1:2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20</v>
      </c>
      <c r="D9" s="32"/>
      <c r="M9" s="21"/>
      <c r="P9" s="21"/>
    </row>
    <row r="10" spans="1:2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  <c r="D10" s="32"/>
    </row>
    <row r="11" spans="1:2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20" ht="12.75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H12"/>
      <c r="I12" s="12" t="str">
        <f ca="1">$H$34</f>
        <v>2016</v>
      </c>
      <c r="J12" s="12" t="str">
        <f ca="1">$H$34</f>
        <v>2016</v>
      </c>
      <c r="K12" s="12" t="str">
        <f ca="1">$H$34</f>
        <v>2016</v>
      </c>
      <c r="M12" s="13" t="str">
        <f ca="1">_xll.DBR($B$19,K12,"Previous Period")</f>
        <v>2015</v>
      </c>
      <c r="N12" s="13" t="s">
        <v>8</v>
      </c>
      <c r="P12" s="13" t="str">
        <f ca="1">M12</f>
        <v>2015</v>
      </c>
      <c r="Q12" s="13" t="s">
        <v>8</v>
      </c>
      <c r="S12" s="115" t="str">
        <f ca="1">$K$12</f>
        <v>2016</v>
      </c>
      <c r="T12" s="115" t="str">
        <f ca="1">$K$12</f>
        <v>2016</v>
      </c>
    </row>
    <row r="13" spans="1:20" ht="12.75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0">$D$13</f>
        <v>ORIGINAL</v>
      </c>
      <c r="F13" s="12"/>
      <c r="G13" s="12" t="s">
        <v>121</v>
      </c>
      <c r="H13"/>
      <c r="I13" s="12" t="s">
        <v>137</v>
      </c>
      <c r="J13" s="12" t="s">
        <v>136</v>
      </c>
      <c r="K13" s="12" t="str">
        <f t="shared" ref="K13:Q13" si="1">$D$13</f>
        <v>ORIGINAL</v>
      </c>
      <c r="L13" s="12"/>
      <c r="M13" s="12" t="str">
        <f t="shared" si="1"/>
        <v>ORIGINAL</v>
      </c>
      <c r="N13" s="12" t="str">
        <f t="shared" si="1"/>
        <v>ORIGINAL</v>
      </c>
      <c r="O13" s="12"/>
      <c r="P13" s="12" t="str">
        <f t="shared" si="1"/>
        <v>ORIGINAL</v>
      </c>
      <c r="Q13" s="12" t="str">
        <f t="shared" si="1"/>
        <v>ORIGINAL</v>
      </c>
      <c r="S13" s="114" t="s">
        <v>50</v>
      </c>
      <c r="T13" s="114" t="s">
        <v>51</v>
      </c>
    </row>
    <row r="14" spans="1:20" hidden="1" outlineLevel="1" x14ac:dyDescent="0.2">
      <c r="N14" s="16"/>
      <c r="Q14" s="16"/>
    </row>
    <row r="15" spans="1:20" hidden="1" outlineLevel="1" x14ac:dyDescent="0.2">
      <c r="B15" s="134" t="s">
        <v>11</v>
      </c>
      <c r="C15" s="134"/>
      <c r="D15" s="134"/>
      <c r="E15" s="17" t="s">
        <v>122</v>
      </c>
      <c r="F15" s="26"/>
      <c r="G15" s="68"/>
      <c r="H15" s="28"/>
      <c r="I15" s="20"/>
      <c r="J15" s="20"/>
    </row>
    <row r="16" spans="1:20" hidden="1" outlineLevel="1" x14ac:dyDescent="0.2">
      <c r="B16" s="33" t="str">
        <f ca="1">_xll.TM1RPTVIEW($B$2&amp;"bpmFinance:YEAR3", IF($K$32="Yes",1,0), _xll.TM1RPTTITLE($B$2&amp;"bpmCompany",$H$32),  _xll.TM1RPTTITLE($B$2&amp;"bpmDepartment",$H$33),  _xll.TM1RPTTITLE($B$2&amp;"bpmCurrency",$D$11),TM1RPTFMTRNG,TM1RPTFMTIDCOL)</f>
        <v>PTR01-AC:bpmFinance:YEAR3</v>
      </c>
      <c r="C16" s="34"/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36" t="str">
        <f>$B$3&amp;"_Annual"</f>
        <v>PTR01-AC:bpmFinance_Annual</v>
      </c>
      <c r="J16" s="39"/>
    </row>
    <row r="17" spans="1:20" ht="12.75" hidden="1" outlineLevel="1" x14ac:dyDescent="0.2">
      <c r="A17"/>
      <c r="B17"/>
      <c r="C17"/>
      <c r="D17"/>
      <c r="E17"/>
      <c r="F17" s="38"/>
    </row>
    <row r="18" spans="1:20" ht="12.75" hidden="1" outlineLevel="1" x14ac:dyDescent="0.2">
      <c r="A18"/>
      <c r="B18" s="134" t="s">
        <v>132</v>
      </c>
      <c r="C18" s="134"/>
      <c r="D18" s="134"/>
      <c r="E18"/>
      <c r="F18" s="38"/>
      <c r="G18" s="67"/>
    </row>
    <row r="19" spans="1:20" ht="12.75" hidden="1" outlineLevel="1" x14ac:dyDescent="0.2">
      <c r="B19" s="24" t="str">
        <f>$B$2&amp;"}ElementAttributes_bpmPeriod"</f>
        <v>PTR01-AC:}ElementAttributes_bpmPeriod</v>
      </c>
      <c r="C19" s="34"/>
      <c r="D19" s="35"/>
      <c r="E19" s="37"/>
      <c r="F19" s="38"/>
      <c r="G19" s="67"/>
    </row>
    <row r="20" spans="1:20" ht="12.75" hidden="1" outlineLevel="1" x14ac:dyDescent="0.2">
      <c r="B20" s="24" t="str">
        <f>$B$2&amp;"bpmPeriod_Info"</f>
        <v>PTR01-AC:bpmPeriod_Info</v>
      </c>
      <c r="C20" s="34"/>
      <c r="D20" s="35"/>
      <c r="E20" s="37"/>
      <c r="F20" s="38"/>
      <c r="G20" s="67"/>
    </row>
    <row r="21" spans="1:20" hidden="1" outlineLevel="1" x14ac:dyDescent="0.2">
      <c r="A21" s="40" t="s">
        <v>9</v>
      </c>
    </row>
    <row r="22" spans="1:20" hidden="1" outlineLevel="1" x14ac:dyDescent="0.2">
      <c r="A22" s="41" t="s">
        <v>13</v>
      </c>
      <c r="G22" s="89" t="s">
        <v>149</v>
      </c>
      <c r="H22" s="107" t="s">
        <v>18</v>
      </c>
      <c r="I22" s="89" t="s">
        <v>150</v>
      </c>
      <c r="J22" s="98">
        <v>-99999999</v>
      </c>
      <c r="K22" s="91">
        <v>-99999999</v>
      </c>
      <c r="L22" s="108"/>
      <c r="M22" s="98">
        <v>-99999999</v>
      </c>
      <c r="N22" s="100">
        <v>0.999</v>
      </c>
      <c r="O22" s="108"/>
      <c r="P22" s="98">
        <v>-99999999</v>
      </c>
      <c r="Q22" s="100">
        <v>0.999</v>
      </c>
      <c r="R22" s="108"/>
      <c r="S22" s="122" t="s">
        <v>18</v>
      </c>
      <c r="T22" s="122" t="s">
        <v>18</v>
      </c>
    </row>
    <row r="23" spans="1:20" hidden="1" outlineLevel="1" x14ac:dyDescent="0.2">
      <c r="A23" s="41"/>
      <c r="G23" s="106"/>
      <c r="H23" s="104"/>
      <c r="I23" s="104"/>
      <c r="J23" s="99"/>
      <c r="K23" s="44"/>
      <c r="M23" s="99"/>
      <c r="N23" s="101"/>
      <c r="P23" s="99"/>
      <c r="Q23" s="101"/>
      <c r="S23" s="123"/>
      <c r="T23" s="123"/>
    </row>
    <row r="24" spans="1:20" hidden="1" outlineLevel="1" x14ac:dyDescent="0.2">
      <c r="A24" s="41" t="s">
        <v>14</v>
      </c>
      <c r="G24" s="45" t="s">
        <v>149</v>
      </c>
      <c r="H24" s="105" t="s">
        <v>18</v>
      </c>
      <c r="I24" s="45" t="s">
        <v>149</v>
      </c>
      <c r="J24" s="48">
        <v>9999999</v>
      </c>
      <c r="K24" s="47">
        <v>9999999</v>
      </c>
      <c r="M24" s="48">
        <v>9999999</v>
      </c>
      <c r="N24" s="102">
        <v>0.999</v>
      </c>
      <c r="P24" s="48">
        <v>9999999</v>
      </c>
      <c r="Q24" s="102">
        <v>0.999</v>
      </c>
      <c r="S24" s="124" t="s">
        <v>18</v>
      </c>
      <c r="T24" s="124" t="s">
        <v>18</v>
      </c>
    </row>
    <row r="25" spans="1:20" hidden="1" outlineLevel="1" x14ac:dyDescent="0.2">
      <c r="G25" s="31"/>
      <c r="H25" s="32"/>
      <c r="I25" s="31"/>
      <c r="J25" s="24"/>
      <c r="K25" s="51"/>
      <c r="M25" s="24"/>
      <c r="N25" s="103"/>
      <c r="P25" s="24"/>
      <c r="Q25" s="103"/>
      <c r="S25" s="32"/>
      <c r="T25" s="32"/>
    </row>
    <row r="26" spans="1:20" hidden="1" outlineLevel="1" x14ac:dyDescent="0.2">
      <c r="A26" s="41" t="s">
        <v>146</v>
      </c>
      <c r="B26" s="16" t="s">
        <v>123</v>
      </c>
      <c r="G26" s="92" t="s">
        <v>149</v>
      </c>
      <c r="H26" s="93" t="s">
        <v>18</v>
      </c>
      <c r="I26" s="109" t="s">
        <v>149</v>
      </c>
      <c r="J26" s="109">
        <v>9999999</v>
      </c>
      <c r="K26" s="109">
        <v>99999999</v>
      </c>
      <c r="M26" s="95">
        <v>9999999</v>
      </c>
      <c r="N26" s="96">
        <v>0.999</v>
      </c>
      <c r="P26" s="95">
        <v>9999999</v>
      </c>
      <c r="Q26" s="96">
        <v>0.999</v>
      </c>
      <c r="S26" s="123" t="s">
        <v>18</v>
      </c>
      <c r="T26" s="123" t="s">
        <v>18</v>
      </c>
    </row>
    <row r="27" spans="1:20" hidden="1" outlineLevel="1" x14ac:dyDescent="0.2">
      <c r="A27" s="40" t="s">
        <v>10</v>
      </c>
    </row>
    <row r="28" spans="1:20" hidden="1" outlineLevel="1" x14ac:dyDescent="0.2">
      <c r="A28" s="40"/>
      <c r="I28" s="55" t="s">
        <v>12</v>
      </c>
      <c r="J28" s="56" t="str">
        <f ca="1">_xll.SUBNM($B$2&amp;"bpmPickLevel","",10)</f>
        <v>10</v>
      </c>
      <c r="L28" s="55" t="s">
        <v>17</v>
      </c>
      <c r="M28" s="56" t="s">
        <v>16</v>
      </c>
    </row>
    <row r="29" spans="1:20" hidden="1" outlineLevel="1" x14ac:dyDescent="0.2">
      <c r="A29" s="40"/>
      <c r="L29" s="55" t="s">
        <v>38</v>
      </c>
      <c r="M29" s="56" t="s">
        <v>16</v>
      </c>
    </row>
    <row r="30" spans="1:20" hidden="1" outlineLevel="1" x14ac:dyDescent="0.2">
      <c r="A30" s="40"/>
      <c r="L30" s="55" t="s">
        <v>37</v>
      </c>
      <c r="M30" s="56">
        <v>1</v>
      </c>
    </row>
    <row r="31" spans="1:20" ht="6" customHeight="1" collapsed="1" x14ac:dyDescent="0.2">
      <c r="A31" s="40"/>
    </row>
    <row r="32" spans="1:20" ht="12.75" x14ac:dyDescent="0.2">
      <c r="G32" s="55" t="s">
        <v>45</v>
      </c>
      <c r="H32" s="69" t="str">
        <f ca="1">Entry!$H34</f>
        <v>002 - Granny Smith (Oldies)</v>
      </c>
      <c r="I32"/>
      <c r="J32" s="55" t="s">
        <v>39</v>
      </c>
      <c r="K32" s="56" t="s">
        <v>16</v>
      </c>
    </row>
    <row r="33" spans="1:1000" ht="12.75" x14ac:dyDescent="0.2">
      <c r="G33" s="55" t="s">
        <v>126</v>
      </c>
      <c r="H33" s="69" t="str">
        <f ca="1">Entry!$H35</f>
        <v>46 - Sales</v>
      </c>
      <c r="I33"/>
      <c r="J33"/>
    </row>
    <row r="34" spans="1:1000" ht="12.75" x14ac:dyDescent="0.2">
      <c r="G34" s="55" t="s">
        <v>127</v>
      </c>
      <c r="H34" s="69" t="str">
        <f ca="1">Entry!$H36</f>
        <v>2016</v>
      </c>
      <c r="I34"/>
      <c r="J34"/>
    </row>
    <row r="35" spans="1:1000" ht="12.75" x14ac:dyDescent="0.2">
      <c r="G35" s="55" t="s">
        <v>125</v>
      </c>
      <c r="H35" s="69" t="str">
        <f>Entry!$H37</f>
        <v>Operating Expenses</v>
      </c>
      <c r="I35"/>
      <c r="J35"/>
    </row>
    <row r="36" spans="1:1000" ht="6.75" customHeight="1" x14ac:dyDescent="0.2">
      <c r="G36" s="55"/>
      <c r="H36"/>
      <c r="I36"/>
      <c r="J36"/>
    </row>
    <row r="37" spans="1:1000" x14ac:dyDescent="0.2">
      <c r="G37" s="60"/>
      <c r="H37" s="60"/>
      <c r="I37" s="85" t="s">
        <v>145</v>
      </c>
      <c r="J37" s="85" t="s">
        <v>145</v>
      </c>
      <c r="K37" s="61" t="str">
        <f t="shared" ref="K37" ca="1" si="2">K12</f>
        <v>2016</v>
      </c>
      <c r="M37" s="61" t="str">
        <f ca="1">M12</f>
        <v>2015</v>
      </c>
      <c r="N37" s="62" t="s">
        <v>34</v>
      </c>
      <c r="P37" s="61" t="str">
        <f ca="1">P12</f>
        <v>2015</v>
      </c>
      <c r="Q37" s="62" t="s">
        <v>34</v>
      </c>
      <c r="S37" s="61" t="str">
        <f ca="1">S12</f>
        <v>2016</v>
      </c>
      <c r="T37" s="61" t="str">
        <f ca="1">T12</f>
        <v>2016</v>
      </c>
    </row>
    <row r="38" spans="1:1000" x14ac:dyDescent="0.2">
      <c r="A38" s="63" t="s">
        <v>15</v>
      </c>
      <c r="C38" s="64" t="s">
        <v>148</v>
      </c>
      <c r="D38" s="63"/>
      <c r="E38" s="64" t="s">
        <v>117</v>
      </c>
      <c r="F38" s="63"/>
      <c r="G38" s="65" t="s">
        <v>124</v>
      </c>
      <c r="H38" s="66" t="s">
        <v>44</v>
      </c>
      <c r="I38" s="65" t="s">
        <v>137</v>
      </c>
      <c r="J38" s="65" t="s">
        <v>136</v>
      </c>
      <c r="K38" s="61" t="str">
        <f t="shared" ref="K38" si="3">K$6</f>
        <v>Plan</v>
      </c>
      <c r="M38" s="61" t="str">
        <f>M7</f>
        <v>Actuals</v>
      </c>
      <c r="N38" s="61" t="s">
        <v>147</v>
      </c>
      <c r="P38" s="61" t="str">
        <f>P7</f>
        <v>Final Budget</v>
      </c>
      <c r="Q38" s="61" t="s">
        <v>147</v>
      </c>
      <c r="S38" s="61" t="str">
        <f>S13</f>
        <v>Planner Comment</v>
      </c>
      <c r="T38" s="61" t="str">
        <f>T13</f>
        <v>Manager Comment</v>
      </c>
    </row>
    <row r="39" spans="1:1000" x14ac:dyDescent="0.2">
      <c r="A39" s="41" t="str">
        <f ca="1">IF(_xll.TM1RPTELLEV($H$39,$H39)=0,"Root",IF(OR(_xll.ELLEV($B$10,$H39)=0,_xll.TM1RPTELLEV($H$39,$H39)+1&gt;=VALUE($J$28)),"Base","Default"))</f>
        <v>Base</v>
      </c>
      <c r="C39" s="16" t="str">
        <f ca="1">_xll.DBRW($G$16,$H39,C$38)</f>
        <v>-1</v>
      </c>
      <c r="E39" s="25">
        <f ca="1">_xll.DBRW($E$16,E$7,$H$32,$H$33,$H39,$D$11,E$38,E$12,E$13)</f>
        <v>0</v>
      </c>
      <c r="G39" s="92" t="str">
        <f ca="1">_xll.DBRW($G$16,$H39,G$13)&amp;IF(_xll.ELLEV($B$10,$H39)&lt;&gt;0,"",IF($E39&lt;&gt;0,"LID",""))</f>
        <v>Staff</v>
      </c>
      <c r="H39" s="97" t="str">
        <f ca="1">_xll.TM1RPTROW($B$16,$B$10,,,"CodeName", IF($M$29="Yes",1,0),"{Descendants( { [bpmAccount].["&amp;$H$35&amp;"] },"&amp;$J$28&amp;",BEFORE )}",$M$30, IF($M$28="Yes",1,0))</f>
        <v>600010 - Base Salaries</v>
      </c>
      <c r="I39" s="109" t="str">
        <f ca="1">_xll.DBRW($I$16,I$7,$H$32,$H$33,$H39,$D$11,$H$34,$I$38)</f>
        <v/>
      </c>
      <c r="J39" s="109">
        <f ca="1">_xll.DBRW($I$16,J$7,$H$32,$H$33,$H39,$D$11,$H$34,$J$38)</f>
        <v>0</v>
      </c>
      <c r="K39" s="109">
        <f ca="1">_xll.DBRW($B$16,K$7,$H$32,$H$33,$H39,$D$11,K$12,K$13)</f>
        <v>1050463.3690586784</v>
      </c>
      <c r="M39" s="95">
        <f ca="1">_xll.DBRW($B$16,M$7,$H$32,$H$33,$H39,$D$11,M$12,M$13)</f>
        <v>512460.29278758238</v>
      </c>
      <c r="N39" s="96">
        <f ca="1">IF(M39=0,"",($K39/M39-1)*$C39)</f>
        <v>-1.0498434392732574</v>
      </c>
      <c r="P39" s="95">
        <f ca="1">_xll.DBRW($B$16,P$7,$H$32,$H$33,$H39,$D$11,P$12,P$13)</f>
        <v>583788.19126739004</v>
      </c>
      <c r="Q39" s="96">
        <f ca="1">IF(P39=0,"",($K39/P39-1)*$C39)</f>
        <v>-0.79939126000159044</v>
      </c>
      <c r="S39" s="123" t="str">
        <f ca="1">_xll.DBRW($B$16,S$7,$H$32,$H$33,$H39,$D$11,S$12,S$13)</f>
        <v>Eliminated 2 heads that were in budget</v>
      </c>
      <c r="T39" s="123" t="str">
        <f ca="1">_xll.DBRW($B$16,T$7,$H$32,$H$33,$H39,$D$11,T$12,T$13)</f>
        <v/>
      </c>
    </row>
    <row r="40" spans="1:1000" customFormat="1" ht="12.75" x14ac:dyDescent="0.2">
      <c r="A40" s="41" t="str">
        <f ca="1">IF(_xll.TM1RPTELLEV($H$39,$H40)=0,"Root",IF(OR(_xll.ELLEV($B$10,$H40)=0,_xll.TM1RPTELLEV($H$39,$H40)+1&gt;=VALUE($J$28)),"Base","Default"))</f>
        <v>Base</v>
      </c>
      <c r="B40" s="16"/>
      <c r="C40" s="16" t="str">
        <f ca="1">_xll.DBRW($G$16,$H40,C$38)</f>
        <v>-1</v>
      </c>
      <c r="D40" s="16"/>
      <c r="E40" s="25">
        <f ca="1">_xll.DBRW($E$16,E$7,$H$32,$H$33,$H40,$D$11,E$38,E$12,E$13)</f>
        <v>0</v>
      </c>
      <c r="F40" s="22"/>
      <c r="G40" s="92" t="str">
        <f ca="1">_xll.DBRW($G$16,$H40,G$13)&amp;IF(_xll.ELLEV($B$10,$H40)&lt;&gt;0,"",IF($E40&lt;&gt;0,"LID",""))</f>
        <v/>
      </c>
      <c r="H40" s="97" t="s">
        <v>153</v>
      </c>
      <c r="I40" s="109" t="str">
        <f ca="1">_xll.DBRW($I$16,I$7,$H$32,$H$33,$H40,$D$11,$H$34,$I$38)</f>
        <v/>
      </c>
      <c r="J40" s="109">
        <f ca="1">_xll.DBRW($I$16,J$7,$H$32,$H$33,$H40,$D$11,$H$34,$J$38)</f>
        <v>0</v>
      </c>
      <c r="K40" s="109">
        <f ca="1">_xll.DBRW($B$16,K$7,$H$32,$H$33,$H40,$D$11,K$12,K$13)</f>
        <v>188568.09803979882</v>
      </c>
      <c r="L40" s="16"/>
      <c r="M40" s="95">
        <f ca="1">_xll.DBRW($B$16,M$7,$H$32,$H$33,$H40,$D$11,M$12,M$13)</f>
        <v>25623.363964252989</v>
      </c>
      <c r="N40" s="96">
        <f t="shared" ref="N40:N81" ca="1" si="4">IF(M40=0,"",($K40/M40-1)*$C40)</f>
        <v>-6.3592248973580956</v>
      </c>
      <c r="O40" s="16"/>
      <c r="P40" s="95">
        <f ca="1">_xll.DBRW($B$16,P$7,$H$32,$H$33,$H40,$D$11,P$12,P$13)</f>
        <v>25493.811950145322</v>
      </c>
      <c r="Q40" s="96">
        <f t="shared" ref="Q40:Q81" ca="1" si="5">IF(P40=0,"",($K40/P40-1)*$C40)</f>
        <v>-6.3966223022494653</v>
      </c>
      <c r="R40" s="16"/>
      <c r="S40" s="123" t="str">
        <f ca="1">_xll.DBRW($B$16,S$7,$H$32,$H$33,$H40,$D$11,S$12,S$13)</f>
        <v/>
      </c>
      <c r="T40" s="123" t="str">
        <f ca="1">_xll.DBRW($B$16,T$7,$H$32,$H$33,$H40,$D$11,T$12,T$13)</f>
        <v/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</row>
    <row r="41" spans="1:1000" customFormat="1" ht="12.75" x14ac:dyDescent="0.2">
      <c r="A41" s="41" t="str">
        <f ca="1">IF(_xll.TM1RPTELLEV($H$39,$H41)=0,"Root",IF(OR(_xll.ELLEV($B$10,$H41)=0,_xll.TM1RPTELLEV($H$39,$H41)+1&gt;=VALUE($J$28)),"Base","Default"))</f>
        <v>Base</v>
      </c>
      <c r="B41" s="16"/>
      <c r="C41" s="16" t="str">
        <f ca="1">_xll.DBRW($G$16,$H41,C$38)</f>
        <v>-1</v>
      </c>
      <c r="D41" s="16"/>
      <c r="E41" s="25">
        <f ca="1">_xll.DBRW($E$16,E$7,$H$32,$H$33,$H41,$D$11,E$38,E$12,E$13)</f>
        <v>0</v>
      </c>
      <c r="F41" s="22"/>
      <c r="G41" s="92" t="str">
        <f ca="1">_xll.DBRW($G$16,$H41,G$13)&amp;IF(_xll.ELLEV($B$10,$H41)&lt;&gt;0,"",IF($E41&lt;&gt;0,"LID",""))</f>
        <v/>
      </c>
      <c r="H41" s="97" t="s">
        <v>154</v>
      </c>
      <c r="I41" s="109" t="str">
        <f ca="1">_xll.DBRW($I$16,I$7,$H$32,$H$33,$H41,$D$11,$H$34,$I$38)</f>
        <v/>
      </c>
      <c r="J41" s="109">
        <f ca="1">_xll.DBRW($I$16,J$7,$H$32,$H$33,$H41,$D$11,$H$34,$J$38)</f>
        <v>0</v>
      </c>
      <c r="K41" s="109">
        <f ca="1">_xll.DBRW($B$16,K$7,$H$32,$H$33,$H41,$D$11,K$12,K$13)</f>
        <v>22000.000000000004</v>
      </c>
      <c r="L41" s="16"/>
      <c r="M41" s="95">
        <f ca="1">_xll.DBRW($B$16,M$7,$H$32,$H$33,$H41,$D$11,M$12,M$13)</f>
        <v>10249.082454861789</v>
      </c>
      <c r="N41" s="96">
        <f t="shared" ca="1" si="4"/>
        <v>-1.1465336138030588</v>
      </c>
      <c r="O41" s="16"/>
      <c r="P41" s="95">
        <f ca="1">_xll.DBRW($B$16,P$7,$H$32,$H$33,$H41,$D$11,P$12,P$13)</f>
        <v>10197.21513124314</v>
      </c>
      <c r="Q41" s="96">
        <f t="shared" ca="1" si="5"/>
        <v>-1.1574517862817699</v>
      </c>
      <c r="R41" s="16"/>
      <c r="S41" s="123" t="str">
        <f ca="1">_xll.DBRW($B$16,S$7,$H$32,$H$33,$H41,$D$11,S$12,S$13)</f>
        <v/>
      </c>
      <c r="T41" s="123" t="str">
        <f ca="1">_xll.DBRW($B$16,T$7,$H$32,$H$33,$H41,$D$11,T$12,T$13)</f>
        <v/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</row>
    <row r="42" spans="1:1000" customFormat="1" ht="12.75" x14ac:dyDescent="0.2">
      <c r="A42" s="41" t="str">
        <f ca="1">IF(_xll.TM1RPTELLEV($H$39,$H42)=0,"Root",IF(OR(_xll.ELLEV($B$10,$H42)=0,_xll.TM1RPTELLEV($H$39,$H42)+1&gt;=VALUE($J$28)),"Base","Default"))</f>
        <v>Base</v>
      </c>
      <c r="B42" s="16"/>
      <c r="C42" s="16" t="str">
        <f ca="1">_xll.DBRW($G$16,$H42,C$38)</f>
        <v>-1</v>
      </c>
      <c r="D42" s="16"/>
      <c r="E42" s="25">
        <f ca="1">_xll.DBRW($E$16,E$7,$H$32,$H$33,$H42,$D$11,E$38,E$12,E$13)</f>
        <v>0</v>
      </c>
      <c r="F42" s="22"/>
      <c r="G42" s="92" t="str">
        <f ca="1">_xll.DBRW($G$16,$H42,G$13)&amp;IF(_xll.ELLEV($B$10,$H42)&lt;&gt;0,"",IF($E42&lt;&gt;0,"LID",""))</f>
        <v>Staff</v>
      </c>
      <c r="H42" s="97" t="s">
        <v>155</v>
      </c>
      <c r="I42" s="109" t="str">
        <f ca="1">_xll.DBRW($I$16,I$7,$H$32,$H$33,$H42,$D$11,$H$34,$I$38)</f>
        <v/>
      </c>
      <c r="J42" s="109">
        <f ca="1">_xll.DBRW($I$16,J$7,$H$32,$H$33,$H42,$D$11,$H$34,$J$38)</f>
        <v>0</v>
      </c>
      <c r="K42" s="109">
        <f ca="1">_xll.DBRW($B$16,K$7,$H$32,$H$33,$H42,$D$11,K$12,K$13)</f>
        <v>51856.471350954562</v>
      </c>
      <c r="L42" s="16"/>
      <c r="M42" s="95">
        <f ca="1">_xll.DBRW($B$16,M$7,$H$32,$H$33,$H42,$D$11,M$12,M$13)</f>
        <v>51245.759622646459</v>
      </c>
      <c r="N42" s="96">
        <f t="shared" ca="1" si="4"/>
        <v>-1.1917312433363136E-2</v>
      </c>
      <c r="O42" s="16"/>
      <c r="P42" s="95">
        <f ca="1">_xll.DBRW($B$16,P$7,$H$32,$H$33,$H42,$D$11,P$12,P$13)</f>
        <v>55455.130861427882</v>
      </c>
      <c r="Q42" s="96">
        <f t="shared" ca="1" si="5"/>
        <v>6.4893174978988055E-2</v>
      </c>
      <c r="R42" s="16"/>
      <c r="S42" s="123" t="str">
        <f ca="1">_xll.DBRW($B$16,S$7,$H$32,$H$33,$H42,$D$11,S$12,S$13)</f>
        <v/>
      </c>
      <c r="T42" s="123" t="str">
        <f ca="1">_xll.DBRW($B$16,T$7,$H$32,$H$33,$H42,$D$11,T$12,T$13)</f>
        <v/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</row>
    <row r="43" spans="1:1000" customFormat="1" ht="12.75" x14ac:dyDescent="0.2">
      <c r="A43" s="41" t="str">
        <f ca="1">IF(_xll.TM1RPTELLEV($H$39,$H43)=0,"Root",IF(OR(_xll.ELLEV($B$10,$H43)=0,_xll.TM1RPTELLEV($H$39,$H43)+1&gt;=VALUE($J$28)),"Base","Default"))</f>
        <v>Base</v>
      </c>
      <c r="B43" s="16"/>
      <c r="C43" s="16" t="str">
        <f ca="1">_xll.DBRW($G$16,$H43,C$38)</f>
        <v>-1</v>
      </c>
      <c r="D43" s="16"/>
      <c r="E43" s="25">
        <f ca="1">_xll.DBRW($E$16,E$7,$H$32,$H$33,$H43,$D$11,E$38,E$12,E$13)</f>
        <v>0</v>
      </c>
      <c r="F43" s="22"/>
      <c r="G43" s="92" t="str">
        <f ca="1">_xll.DBRW($G$16,$H43,G$13)&amp;IF(_xll.ELLEV($B$10,$H43)&lt;&gt;0,"",IF($E43&lt;&gt;0,"LID",""))</f>
        <v>Staff</v>
      </c>
      <c r="H43" s="97" t="s">
        <v>156</v>
      </c>
      <c r="I43" s="109" t="str">
        <f ca="1">_xll.DBRW($I$16,I$7,$H$32,$H$33,$H43,$D$11,$H$34,$I$38)</f>
        <v/>
      </c>
      <c r="J43" s="109">
        <f ca="1">_xll.DBRW($I$16,J$7,$H$32,$H$33,$H43,$D$11,$H$34,$J$38)</f>
        <v>0</v>
      </c>
      <c r="K43" s="109">
        <f ca="1">_xll.DBRW($B$16,K$7,$H$32,$H$33,$H43,$D$11,K$12,K$13)</f>
        <v>66765.690003073789</v>
      </c>
      <c r="L43" s="16"/>
      <c r="M43" s="95">
        <f ca="1">_xll.DBRW($B$16,M$7,$H$32,$H$33,$H43,$D$11,M$12,M$13)</f>
        <v>40996.26893463036</v>
      </c>
      <c r="N43" s="96">
        <f t="shared" ca="1" si="4"/>
        <v>-0.62857966683586386</v>
      </c>
      <c r="O43" s="16"/>
      <c r="P43" s="95">
        <f ca="1">_xll.DBRW($B$16,P$7,$H$32,$H$33,$H43,$D$11,P$12,P$13)</f>
        <v>45907.596938937306</v>
      </c>
      <c r="Q43" s="96">
        <f t="shared" ca="1" si="5"/>
        <v>-0.45434948581343271</v>
      </c>
      <c r="R43" s="16"/>
      <c r="S43" s="123" t="str">
        <f ca="1">_xll.DBRW($B$16,S$7,$H$32,$H$33,$H43,$D$11,S$12,S$13)</f>
        <v/>
      </c>
      <c r="T43" s="123" t="str">
        <f ca="1">_xll.DBRW($B$16,T$7,$H$32,$H$33,$H43,$D$11,T$12,T$13)</f>
        <v/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</row>
    <row r="44" spans="1:1000" customFormat="1" ht="12.75" x14ac:dyDescent="0.2">
      <c r="A44" s="41" t="str">
        <f ca="1">IF(_xll.TM1RPTELLEV($H$39,$H44)=0,"Root",IF(OR(_xll.ELLEV($B$10,$H44)=0,_xll.TM1RPTELLEV($H$39,$H44)+1&gt;=VALUE($J$28)),"Base","Default"))</f>
        <v>Base</v>
      </c>
      <c r="B44" s="16"/>
      <c r="C44" s="16" t="str">
        <f ca="1">_xll.DBRW($G$16,$H44,C$38)</f>
        <v>-1</v>
      </c>
      <c r="D44" s="16"/>
      <c r="E44" s="25">
        <f ca="1">_xll.DBRW($E$16,E$7,$H$32,$H$33,$H44,$D$11,E$38,E$12,E$13)</f>
        <v>0</v>
      </c>
      <c r="F44" s="22"/>
      <c r="G44" s="92" t="str">
        <f ca="1">_xll.DBRW($G$16,$H44,G$13)&amp;IF(_xll.ELLEV($B$10,$H44)&lt;&gt;0,"",IF($E44&lt;&gt;0,"LID",""))</f>
        <v>Staff</v>
      </c>
      <c r="H44" s="97" t="s">
        <v>157</v>
      </c>
      <c r="I44" s="109" t="str">
        <f ca="1">_xll.DBRW($I$16,I$7,$H$32,$H$33,$H44,$D$11,$H$34,$I$38)</f>
        <v/>
      </c>
      <c r="J44" s="109">
        <f ca="1">_xll.DBRW($I$16,J$7,$H$32,$H$33,$H44,$D$11,$H$34,$J$38)</f>
        <v>0</v>
      </c>
      <c r="K44" s="109">
        <f ca="1">_xll.DBRW($B$16,K$7,$H$32,$H$33,$H44,$D$11,K$12,K$13)</f>
        <v>19149.013062248607</v>
      </c>
      <c r="L44" s="16"/>
      <c r="M44" s="95">
        <f ca="1">_xll.DBRW($B$16,M$7,$H$32,$H$33,$H44,$D$11,M$12,M$13)</f>
        <v>38947.09696393738</v>
      </c>
      <c r="N44" s="96">
        <f t="shared" ca="1" si="4"/>
        <v>0.50833272425979747</v>
      </c>
      <c r="O44" s="16"/>
      <c r="P44" s="95">
        <f ca="1">_xll.DBRW($B$16,P$7,$H$32,$H$33,$H44,$D$11,P$12,P$13)</f>
        <v>35742.949929039336</v>
      </c>
      <c r="Q44" s="96">
        <f t="shared" ca="1" si="5"/>
        <v>0.46425762002673976</v>
      </c>
      <c r="R44" s="16"/>
      <c r="S44" s="123" t="str">
        <f ca="1">_xll.DBRW($B$16,S$7,$H$32,$H$33,$H44,$D$11,S$12,S$13)</f>
        <v/>
      </c>
      <c r="T44" s="123" t="str">
        <f ca="1">_xll.DBRW($B$16,T$7,$H$32,$H$33,$H44,$D$11,T$12,T$13)</f>
        <v/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</row>
    <row r="45" spans="1:1000" customFormat="1" ht="12.75" x14ac:dyDescent="0.2">
      <c r="A45" s="41" t="str">
        <f ca="1">IF(_xll.TM1RPTELLEV($H$39,$H45)=0,"Root",IF(OR(_xll.ELLEV($B$10,$H45)=0,_xll.TM1RPTELLEV($H$39,$H45)+1&gt;=VALUE($J$28)),"Base","Default"))</f>
        <v>Base</v>
      </c>
      <c r="B45" s="16"/>
      <c r="C45" s="16" t="str">
        <f ca="1">_xll.DBRW($G$16,$H45,C$38)</f>
        <v>-1</v>
      </c>
      <c r="D45" s="16"/>
      <c r="E45" s="25">
        <f ca="1">_xll.DBRW($E$16,E$7,$H$32,$H$33,$H45,$D$11,E$38,E$12,E$13)</f>
        <v>0</v>
      </c>
      <c r="F45" s="22"/>
      <c r="G45" s="92" t="str">
        <f ca="1">_xll.DBRW($G$16,$H45,G$13)&amp;IF(_xll.ELLEV($B$10,$H45)&lt;&gt;0,"",IF($E45&lt;&gt;0,"LID",""))</f>
        <v>Staff</v>
      </c>
      <c r="H45" s="97" t="s">
        <v>158</v>
      </c>
      <c r="I45" s="109" t="str">
        <f ca="1">_xll.DBRW($I$16,I$7,$H$32,$H$33,$H45,$D$11,$H$34,$I$38)</f>
        <v/>
      </c>
      <c r="J45" s="109">
        <f ca="1">_xll.DBRW($I$16,J$7,$H$32,$H$33,$H45,$D$11,$H$34,$J$38)</f>
        <v>0</v>
      </c>
      <c r="K45" s="109">
        <f ca="1">_xll.DBRW($B$16,K$7,$H$32,$H$33,$H45,$D$11,K$12,K$13)</f>
        <v>15819.022529898408</v>
      </c>
      <c r="L45" s="16"/>
      <c r="M45" s="95">
        <f ca="1">_xll.DBRW($B$16,M$7,$H$32,$H$33,$H45,$D$11,M$12,M$13)</f>
        <v>15374.187317682919</v>
      </c>
      <c r="N45" s="96">
        <f t="shared" ca="1" si="4"/>
        <v>-2.8933900896592535E-2</v>
      </c>
      <c r="O45" s="16"/>
      <c r="P45" s="95">
        <f ca="1">_xll.DBRW($B$16,P$7,$H$32,$H$33,$H45,$D$11,P$12,P$13)</f>
        <v>29426.649016668071</v>
      </c>
      <c r="Q45" s="96">
        <f t="shared" ca="1" si="5"/>
        <v>0.46242528257505389</v>
      </c>
      <c r="R45" s="16"/>
      <c r="S45" s="123" t="str">
        <f ca="1">_xll.DBRW($B$16,S$7,$H$32,$H$33,$H45,$D$11,S$12,S$13)</f>
        <v/>
      </c>
      <c r="T45" s="123" t="str">
        <f ca="1">_xll.DBRW($B$16,T$7,$H$32,$H$33,$H45,$D$11,T$12,T$13)</f>
        <v/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IF(_xll.TM1RPTELLEV($H$39,$H46)=0,"Root",IF(OR(_xll.ELLEV($B$10,$H46)=0,_xll.TM1RPTELLEV($H$39,$H46)+1&gt;=VALUE($J$28)),"Base","Default"))</f>
        <v>Base</v>
      </c>
      <c r="B46" s="16"/>
      <c r="C46" s="16" t="str">
        <f ca="1">_xll.DBRW($G$16,$H46,C$38)</f>
        <v>-1</v>
      </c>
      <c r="D46" s="16"/>
      <c r="E46" s="25">
        <f ca="1">_xll.DBRW($E$16,E$7,$H$32,$H$33,$H46,$D$11,E$38,E$12,E$13)</f>
        <v>0</v>
      </c>
      <c r="F46" s="22"/>
      <c r="G46" s="92" t="str">
        <f ca="1">_xll.DBRW($G$16,$H46,G$13)&amp;IF(_xll.ELLEV($B$10,$H46)&lt;&gt;0,"",IF($E46&lt;&gt;0,"LID",""))</f>
        <v>Staff</v>
      </c>
      <c r="H46" s="97" t="s">
        <v>159</v>
      </c>
      <c r="I46" s="109" t="str">
        <f ca="1">_xll.DBRW($I$16,I$7,$H$32,$H$33,$H46,$D$11,$H$34,$I$38)</f>
        <v/>
      </c>
      <c r="J46" s="109">
        <f ca="1">_xll.DBRW($I$16,J$7,$H$32,$H$33,$H46,$D$11,$H$34,$J$38)</f>
        <v>0</v>
      </c>
      <c r="K46" s="109">
        <f ca="1">_xll.DBRW($B$16,K$7,$H$32,$H$33,$H46,$D$11,K$12,K$13)</f>
        <v>2950</v>
      </c>
      <c r="L46" s="16"/>
      <c r="M46" s="95">
        <f ca="1">_xll.DBRW($B$16,M$7,$H$32,$H$33,$H46,$D$11,M$12,M$13)</f>
        <v>0</v>
      </c>
      <c r="N46" s="96" t="str">
        <f t="shared" ca="1" si="4"/>
        <v/>
      </c>
      <c r="O46" s="16"/>
      <c r="P46" s="95">
        <f ca="1">_xll.DBRW($B$16,P$7,$H$32,$H$33,$H46,$D$11,P$12,P$13)</f>
        <v>0</v>
      </c>
      <c r="Q46" s="96" t="str">
        <f t="shared" ca="1" si="5"/>
        <v/>
      </c>
      <c r="R46" s="16"/>
      <c r="S46" s="123" t="str">
        <f ca="1">_xll.DBRW($B$16,S$7,$H$32,$H$33,$H46,$D$11,S$12,S$13)</f>
        <v/>
      </c>
      <c r="T46" s="123" t="str">
        <f ca="1">_xll.DBRW($B$16,T$7,$H$32,$H$33,$H46,$D$11,T$12,T$13)</f>
        <v/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IF(_xll.TM1RPTELLEV($H$39,$H47)=0,"Root",IF(OR(_xll.ELLEV($B$10,$H47)=0,_xll.TM1RPTELLEV($H$39,$H47)+1&gt;=VALUE($J$28)),"Base","Default"))</f>
        <v>Default</v>
      </c>
      <c r="B47" s="16"/>
      <c r="C47" s="16" t="str">
        <f ca="1">_xll.DBRW($G$16,$H47,C$38)</f>
        <v>-1</v>
      </c>
      <c r="D47" s="16"/>
      <c r="E47" s="25">
        <f ca="1">_xll.DBRW($E$16,E$7,$H$32,$H$33,$H47,$D$11,E$38,E$12,E$13)</f>
        <v>0</v>
      </c>
      <c r="F47" s="22"/>
      <c r="G47" s="45" t="str">
        <f ca="1">_xll.DBRW($G$16,$H47,G$13)&amp;IF(_xll.ELLEV($B$10,$H47)&lt;&gt;0,"",IF($E47&lt;&gt;0,"LID",""))</f>
        <v/>
      </c>
      <c r="H47" s="131" t="s">
        <v>160</v>
      </c>
      <c r="I47" s="45" t="str">
        <f ca="1">_xll.DBRW($I$16,I$7,$H$32,$H$33,$H47,$D$11,$H$34,$I$38)</f>
        <v/>
      </c>
      <c r="J47" s="48">
        <f ca="1">_xll.DBRW($I$16,J$7,$H$32,$H$33,$H47,$D$11,$H$34,$J$38)</f>
        <v>0</v>
      </c>
      <c r="K47" s="47">
        <f ca="1">_xll.DBRW($B$16,K$7,$H$32,$H$33,$H47,$D$11,K$12,K$13)</f>
        <v>1417571.6640446528</v>
      </c>
      <c r="L47" s="16"/>
      <c r="M47" s="48">
        <f ca="1">_xll.DBRW($B$16,M$7,$H$32,$H$33,$H47,$D$11,M$12,M$13)</f>
        <v>694896.05204559432</v>
      </c>
      <c r="N47" s="102">
        <f t="shared" ca="1" si="4"/>
        <v>-1.0399765689727096</v>
      </c>
      <c r="O47" s="16"/>
      <c r="P47" s="48">
        <f ca="1">_xll.DBRW($B$16,P$7,$H$32,$H$33,$H47,$D$11,P$12,P$13)</f>
        <v>786011.54509485106</v>
      </c>
      <c r="Q47" s="102">
        <f t="shared" ca="1" si="5"/>
        <v>-0.80349979957812057</v>
      </c>
      <c r="R47" s="16"/>
      <c r="S47" s="124" t="str">
        <f ca="1">_xll.DBRW($B$16,S$7,$H$32,$H$33,$H47,$D$11,S$12,S$13)</f>
        <v>Impact of eliminating 2 budget heads.</v>
      </c>
      <c r="T47" s="124" t="str">
        <f ca="1">_xll.DBRW($B$16,T$7,$H$32,$H$33,$H47,$D$11,T$12,T$13)</f>
        <v/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IF(_xll.TM1RPTELLEV($H$39,$H48)=0,"Root",IF(OR(_xll.ELLEV($B$10,$H48)=0,_xll.TM1RPTELLEV($H$39,$H48)+1&gt;=VALUE($J$28)),"Base","Default"))</f>
        <v>Base</v>
      </c>
      <c r="B48" s="16"/>
      <c r="C48" s="16" t="str">
        <f ca="1">_xll.DBRW($G$16,$H48,C$38)</f>
        <v>-1</v>
      </c>
      <c r="D48" s="16"/>
      <c r="E48" s="25">
        <f ca="1">_xll.DBRW($E$16,E$7,$H$32,$H$33,$H48,$D$11,E$38,E$12,E$13)</f>
        <v>0</v>
      </c>
      <c r="F48" s="22"/>
      <c r="G48" s="92" t="str">
        <f ca="1">_xll.DBRW($G$16,$H48,G$13)&amp;IF(_xll.ELLEV($B$10,$H48)&lt;&gt;0,"",IF($E48&lt;&gt;0,"LID",""))</f>
        <v/>
      </c>
      <c r="H48" s="97" t="s">
        <v>161</v>
      </c>
      <c r="I48" s="109" t="str">
        <f ca="1">_xll.DBRW($I$16,I$7,$H$32,$H$33,$H48,$D$11,$H$34,$I$38)</f>
        <v/>
      </c>
      <c r="J48" s="109">
        <f ca="1">_xll.DBRW($I$16,J$7,$H$32,$H$33,$H48,$D$11,$H$34,$J$38)</f>
        <v>0</v>
      </c>
      <c r="K48" s="109">
        <f ca="1">_xll.DBRW($B$16,K$7,$H$32,$H$33,$H48,$D$11,K$12,K$13)</f>
        <v>51272.522576260861</v>
      </c>
      <c r="L48" s="16"/>
      <c r="M48" s="95">
        <f ca="1">_xll.DBRW($B$16,M$7,$H$32,$H$33,$H48,$D$11,M$12,M$13)</f>
        <v>0</v>
      </c>
      <c r="N48" s="96" t="str">
        <f t="shared" ca="1" si="4"/>
        <v/>
      </c>
      <c r="O48" s="16"/>
      <c r="P48" s="95">
        <f ca="1">_xll.DBRW($B$16,P$7,$H$32,$H$33,$H48,$D$11,P$12,P$13)</f>
        <v>4405.9004602789382</v>
      </c>
      <c r="Q48" s="96">
        <f t="shared" ca="1" si="5"/>
        <v>-10.637240341334174</v>
      </c>
      <c r="R48" s="16"/>
      <c r="S48" s="123" t="str">
        <f ca="1">_xll.DBRW($B$16,S$7,$H$32,$H$33,$H48,$D$11,S$12,S$13)</f>
        <v>New Mkt ad spend initiative.</v>
      </c>
      <c r="T48" s="123" t="str">
        <f ca="1">_xll.DBRW($B$16,T$7,$H$32,$H$33,$H48,$D$11,T$12,T$13)</f>
        <v>Met with Mkt - pls descrease renmaining year spend by 20%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IF(_xll.TM1RPTELLEV($H$39,$H49)=0,"Root",IF(OR(_xll.ELLEV($B$10,$H49)=0,_xll.TM1RPTELLEV($H$39,$H49)+1&gt;=VALUE($J$28)),"Base","Default"))</f>
        <v>Base</v>
      </c>
      <c r="B49" s="16"/>
      <c r="C49" s="16" t="str">
        <f ca="1">_xll.DBRW($G$16,$H49,C$38)</f>
        <v>-1</v>
      </c>
      <c r="D49" s="16"/>
      <c r="E49" s="25">
        <f ca="1">_xll.DBRW($E$16,E$7,$H$32,$H$33,$H49,$D$11,E$38,E$12,E$13)</f>
        <v>145651.07920689657</v>
      </c>
      <c r="F49" s="22"/>
      <c r="G49" s="92" t="str">
        <f ca="1">_xll.DBRW($G$16,$H49,G$13)&amp;IF(_xll.ELLEV($B$10,$H49)&lt;&gt;0,"",IF($E49&lt;&gt;0,"LID",""))</f>
        <v>LID</v>
      </c>
      <c r="H49" s="97" t="s">
        <v>162</v>
      </c>
      <c r="I49" s="109" t="str">
        <f ca="1">_xll.DBRW($I$16,I$7,$H$32,$H$33,$H49,$D$11,$H$34,$I$38)</f>
        <v/>
      </c>
      <c r="J49" s="109">
        <f ca="1">_xll.DBRW($I$16,J$7,$H$32,$H$33,$H49,$D$11,$H$34,$J$38)</f>
        <v>0</v>
      </c>
      <c r="K49" s="109">
        <f ca="1">_xll.DBRW($B$16,K$7,$H$32,$H$33,$H49,$D$11,K$12,K$13)</f>
        <v>193849</v>
      </c>
      <c r="L49" s="16"/>
      <c r="M49" s="95">
        <f ca="1">_xll.DBRW($B$16,M$7,$H$32,$H$33,$H49,$D$11,M$12,M$13)</f>
        <v>0</v>
      </c>
      <c r="N49" s="96" t="str">
        <f t="shared" ca="1" si="4"/>
        <v/>
      </c>
      <c r="O49" s="16"/>
      <c r="P49" s="95">
        <f ca="1">_xll.DBRW($B$16,P$7,$H$32,$H$33,$H49,$D$11,P$12,P$13)</f>
        <v>337.91999999999962</v>
      </c>
      <c r="Q49" s="96">
        <f t="shared" ca="1" si="5"/>
        <v>-572.65352746212182</v>
      </c>
      <c r="R49" s="16"/>
      <c r="S49" s="123" t="str">
        <f ca="1">_xll.DBRW($B$16,S$7,$H$32,$H$33,$H49,$D$11,S$12,S$13)</f>
        <v/>
      </c>
      <c r="T49" s="123" t="str">
        <f ca="1">_xll.DBRW($B$16,T$7,$H$32,$H$33,$H49,$D$11,T$12,T$13)</f>
        <v/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IF(_xll.TM1RPTELLEV($H$39,$H50)=0,"Root",IF(OR(_xll.ELLEV($B$10,$H50)=0,_xll.TM1RPTELLEV($H$39,$H50)+1&gt;=VALUE($J$28)),"Base","Default"))</f>
        <v>Base</v>
      </c>
      <c r="B50" s="16"/>
      <c r="C50" s="16" t="str">
        <f ca="1">_xll.DBRW($G$16,$H50,C$38)</f>
        <v>-1</v>
      </c>
      <c r="D50" s="16"/>
      <c r="E50" s="25">
        <f ca="1">_xll.DBRW($E$16,E$7,$H$32,$H$33,$H50,$D$11,E$38,E$12,E$13)</f>
        <v>1251.21</v>
      </c>
      <c r="F50" s="22"/>
      <c r="G50" s="92" t="str">
        <f ca="1">_xll.DBRW($G$16,$H50,G$13)&amp;IF(_xll.ELLEV($B$10,$H50)&lt;&gt;0,"",IF($E50&lt;&gt;0,"LID",""))</f>
        <v>LID</v>
      </c>
      <c r="H50" s="97" t="s">
        <v>163</v>
      </c>
      <c r="I50" s="109" t="str">
        <f ca="1">_xll.DBRW($I$16,I$7,$H$32,$H$33,$H50,$D$11,$H$34,$I$38)</f>
        <v/>
      </c>
      <c r="J50" s="109">
        <f ca="1">_xll.DBRW($I$16,J$7,$H$32,$H$33,$H50,$D$11,$H$34,$J$38)</f>
        <v>0</v>
      </c>
      <c r="K50" s="109">
        <f ca="1">_xll.DBRW($B$16,K$7,$H$32,$H$33,$H50,$D$11,K$12,K$13)</f>
        <v>4048.7494932832001</v>
      </c>
      <c r="L50" s="16"/>
      <c r="M50" s="95">
        <f ca="1">_xll.DBRW($B$16,M$7,$H$32,$H$33,$H50,$D$11,M$12,M$13)</f>
        <v>0</v>
      </c>
      <c r="N50" s="96" t="str">
        <f t="shared" ca="1" si="4"/>
        <v/>
      </c>
      <c r="O50" s="16"/>
      <c r="P50" s="95">
        <f ca="1">_xll.DBRW($B$16,P$7,$H$32,$H$33,$H50,$D$11,P$12,P$13)</f>
        <v>2885.2040497533762</v>
      </c>
      <c r="Q50" s="96">
        <f t="shared" ca="1" si="5"/>
        <v>-0.40328012281463499</v>
      </c>
      <c r="R50" s="16"/>
      <c r="S50" s="123" t="str">
        <f ca="1">_xll.DBRW($B$16,S$7,$H$32,$H$33,$H50,$D$11,S$12,S$13)</f>
        <v/>
      </c>
      <c r="T50" s="123" t="str">
        <f ca="1">_xll.DBRW($B$16,T$7,$H$32,$H$33,$H50,$D$11,T$12,T$13)</f>
        <v/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IF(_xll.TM1RPTELLEV($H$39,$H51)=0,"Root",IF(OR(_xll.ELLEV($B$10,$H51)=0,_xll.TM1RPTELLEV($H$39,$H51)+1&gt;=VALUE($J$28)),"Base","Default"))</f>
        <v>Base</v>
      </c>
      <c r="B51" s="16"/>
      <c r="C51" s="16" t="str">
        <f ca="1">_xll.DBRW($G$16,$H51,C$38)</f>
        <v>-1</v>
      </c>
      <c r="D51" s="16"/>
      <c r="E51" s="25">
        <f ca="1">_xll.DBRW($E$16,E$7,$H$32,$H$33,$H51,$D$11,E$38,E$12,E$13)</f>
        <v>41141.998999999996</v>
      </c>
      <c r="F51" s="22"/>
      <c r="G51" s="92" t="str">
        <f ca="1">_xll.DBRW($G$16,$H51,G$13)&amp;IF(_xll.ELLEV($B$10,$H51)&lt;&gt;0,"",IF($E51&lt;&gt;0,"LID",""))</f>
        <v>LID</v>
      </c>
      <c r="H51" s="97" t="s">
        <v>164</v>
      </c>
      <c r="I51" s="109" t="str">
        <f ca="1">_xll.DBRW($I$16,I$7,$H$32,$H$33,$H51,$D$11,$H$34,$I$38)</f>
        <v/>
      </c>
      <c r="J51" s="109">
        <f ca="1">_xll.DBRW($I$16,J$7,$H$32,$H$33,$H51,$D$11,$H$34,$J$38)</f>
        <v>0</v>
      </c>
      <c r="K51" s="109">
        <f ca="1">_xll.DBRW($B$16,K$7,$H$32,$H$33,$H51,$D$11,K$12,K$13)</f>
        <v>72655</v>
      </c>
      <c r="L51" s="16"/>
      <c r="M51" s="95">
        <f ca="1">_xll.DBRW($B$16,M$7,$H$32,$H$33,$H51,$D$11,M$12,M$13)</f>
        <v>0</v>
      </c>
      <c r="N51" s="96" t="str">
        <f t="shared" ca="1" si="4"/>
        <v/>
      </c>
      <c r="O51" s="16"/>
      <c r="P51" s="95">
        <f ca="1">_xll.DBRW($B$16,P$7,$H$32,$H$33,$H51,$D$11,P$12,P$13)</f>
        <v>222.81599999999975</v>
      </c>
      <c r="Q51" s="96">
        <f t="shared" ca="1" si="5"/>
        <v>-325.07622432859438</v>
      </c>
      <c r="R51" s="16"/>
      <c r="S51" s="123" t="str">
        <f ca="1">_xll.DBRW($B$16,S$7,$H$32,$H$33,$H51,$D$11,S$12,S$13)</f>
        <v/>
      </c>
      <c r="T51" s="123" t="str">
        <f ca="1">_xll.DBRW($B$16,T$7,$H$32,$H$33,$H51,$D$11,T$12,T$13)</f>
        <v/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IF(_xll.TM1RPTELLEV($H$39,$H52)=0,"Root",IF(OR(_xll.ELLEV($B$10,$H52)=0,_xll.TM1RPTELLEV($H$39,$H52)+1&gt;=VALUE($J$28)),"Base","Default"))</f>
        <v>Default</v>
      </c>
      <c r="B52" s="16"/>
      <c r="C52" s="16" t="str">
        <f ca="1">_xll.DBRW($G$16,$H52,C$38)</f>
        <v>-1</v>
      </c>
      <c r="D52" s="16"/>
      <c r="E52" s="25">
        <f ca="1">_xll.DBRW($E$16,E$7,$H$32,$H$33,$H52,$D$11,E$38,E$12,E$13)</f>
        <v>188044.28820689657</v>
      </c>
      <c r="F52" s="22"/>
      <c r="G52" s="45" t="str">
        <f ca="1">_xll.DBRW($G$16,$H52,G$13)&amp;IF(_xll.ELLEV($B$10,$H52)&lt;&gt;0,"",IF($E52&lt;&gt;0,"LID",""))</f>
        <v/>
      </c>
      <c r="H52" s="131" t="s">
        <v>165</v>
      </c>
      <c r="I52" s="45" t="str">
        <f ca="1">_xll.DBRW($I$16,I$7,$H$32,$H$33,$H52,$D$11,$H$34,$I$38)</f>
        <v/>
      </c>
      <c r="J52" s="48">
        <f ca="1">_xll.DBRW($I$16,J$7,$H$32,$H$33,$H52,$D$11,$H$34,$J$38)</f>
        <v>0</v>
      </c>
      <c r="K52" s="47">
        <f ca="1">_xll.DBRW($B$16,K$7,$H$32,$H$33,$H52,$D$11,K$12,K$13)</f>
        <v>321825.27206954407</v>
      </c>
      <c r="L52" s="16"/>
      <c r="M52" s="48">
        <f ca="1">_xll.DBRW($B$16,M$7,$H$32,$H$33,$H52,$D$11,M$12,M$13)</f>
        <v>0</v>
      </c>
      <c r="N52" s="102" t="str">
        <f t="shared" ca="1" si="4"/>
        <v/>
      </c>
      <c r="O52" s="16"/>
      <c r="P52" s="48">
        <f ca="1">_xll.DBRW($B$16,P$7,$H$32,$H$33,$H52,$D$11,P$12,P$13)</f>
        <v>7851.8405100323134</v>
      </c>
      <c r="Q52" s="102">
        <f t="shared" ca="1" si="5"/>
        <v>-39.987240081907828</v>
      </c>
      <c r="R52" s="16"/>
      <c r="S52" s="124" t="str">
        <f ca="1">_xll.DBRW($B$16,S$7,$H$32,$H$33,$H52,$D$11,S$12,S$13)</f>
        <v/>
      </c>
      <c r="T52" s="124" t="str">
        <f ca="1">_xll.DBRW($B$16,T$7,$H$32,$H$33,$H52,$D$11,T$12,T$13)</f>
        <v/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IF(_xll.TM1RPTELLEV($H$39,$H53)=0,"Root",IF(OR(_xll.ELLEV($B$10,$H53)=0,_xll.TM1RPTELLEV($H$39,$H53)+1&gt;=VALUE($J$28)),"Base","Default"))</f>
        <v>Base</v>
      </c>
      <c r="B53" s="16"/>
      <c r="C53" s="16" t="str">
        <f ca="1">_xll.DBRW($G$16,$H53,C$38)</f>
        <v>-1</v>
      </c>
      <c r="D53" s="16"/>
      <c r="E53" s="25">
        <f ca="1">_xll.DBRW($E$16,E$7,$H$32,$H$33,$H53,$D$11,E$38,E$12,E$13)</f>
        <v>0</v>
      </c>
      <c r="F53" s="22"/>
      <c r="G53" s="92" t="str">
        <f ca="1">_xll.DBRW($G$16,$H53,G$13)&amp;IF(_xll.ELLEV($B$10,$H53)&lt;&gt;0,"",IF($E53&lt;&gt;0,"LID",""))</f>
        <v/>
      </c>
      <c r="H53" s="97" t="s">
        <v>166</v>
      </c>
      <c r="I53" s="109" t="str">
        <f ca="1">_xll.DBRW($I$16,I$7,$H$32,$H$33,$H53,$D$11,$H$34,$I$38)</f>
        <v>4-5-4</v>
      </c>
      <c r="J53" s="109">
        <f ca="1">_xll.DBRW($I$16,J$7,$H$32,$H$33,$H53,$D$11,$H$34,$J$38)</f>
        <v>800000</v>
      </c>
      <c r="K53" s="109">
        <f ca="1">_xll.DBRW($B$16,K$7,$H$32,$H$33,$H53,$D$11,K$12,K$13)</f>
        <v>800000</v>
      </c>
      <c r="L53" s="16"/>
      <c r="M53" s="95">
        <f ca="1">_xll.DBRW($B$16,M$7,$H$32,$H$33,$H53,$D$11,M$12,M$13)</f>
        <v>259212.59596076258</v>
      </c>
      <c r="N53" s="96">
        <f t="shared" ca="1" si="4"/>
        <v>-2.0862697741783243</v>
      </c>
      <c r="O53" s="16"/>
      <c r="P53" s="95">
        <f ca="1">_xll.DBRW($B$16,P$7,$H$32,$H$33,$H53,$D$11,P$12,P$13)</f>
        <v>222483.05658667575</v>
      </c>
      <c r="Q53" s="96">
        <f t="shared" ca="1" si="5"/>
        <v>-2.5957794372010219</v>
      </c>
      <c r="R53" s="16"/>
      <c r="S53" s="123" t="str">
        <f ca="1">_xll.DBRW($B$16,S$7,$H$32,$H$33,$H53,$D$11,S$12,S$13)</f>
        <v/>
      </c>
      <c r="T53" s="123" t="str">
        <f ca="1">_xll.DBRW($B$16,T$7,$H$32,$H$33,$H53,$D$11,T$12,T$13)</f>
        <v/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IF(_xll.TM1RPTELLEV($H$39,$H54)=0,"Root",IF(OR(_xll.ELLEV($B$10,$H54)=0,_xll.TM1RPTELLEV($H$39,$H54)+1&gt;=VALUE($J$28)),"Base","Default"))</f>
        <v>Base</v>
      </c>
      <c r="B54" s="16"/>
      <c r="C54" s="16" t="str">
        <f ca="1">_xll.DBRW($G$16,$H54,C$38)</f>
        <v>-1</v>
      </c>
      <c r="D54" s="16"/>
      <c r="E54" s="25">
        <f ca="1">_xll.DBRW($E$16,E$7,$H$32,$H$33,$H54,$D$11,E$38,E$12,E$13)</f>
        <v>2085.35</v>
      </c>
      <c r="F54" s="22"/>
      <c r="G54" s="92" t="str">
        <f ca="1">_xll.DBRW($G$16,$H54,G$13)&amp;IF(_xll.ELLEV($B$10,$H54)&lt;&gt;0,"",IF($E54&lt;&gt;0,"LID",""))</f>
        <v>LID</v>
      </c>
      <c r="H54" s="97" t="s">
        <v>167</v>
      </c>
      <c r="I54" s="109" t="str">
        <f ca="1">_xll.DBRW($I$16,I$7,$H$32,$H$33,$H54,$D$11,$H$34,$I$38)</f>
        <v/>
      </c>
      <c r="J54" s="109">
        <f ca="1">_xll.DBRW($I$16,J$7,$H$32,$H$33,$H54,$D$11,$H$34,$J$38)</f>
        <v>0</v>
      </c>
      <c r="K54" s="109">
        <f ca="1">_xll.DBRW($B$16,K$7,$H$32,$H$33,$H54,$D$11,K$12,K$13)</f>
        <v>4000</v>
      </c>
      <c r="L54" s="16"/>
      <c r="M54" s="95">
        <f ca="1">_xll.DBRW($B$16,M$7,$H$32,$H$33,$H54,$D$11,M$12,M$13)</f>
        <v>0</v>
      </c>
      <c r="N54" s="96" t="str">
        <f t="shared" ca="1" si="4"/>
        <v/>
      </c>
      <c r="O54" s="16"/>
      <c r="P54" s="95">
        <f ca="1">_xll.DBRW($B$16,P$7,$H$32,$H$33,$H54,$D$11,P$12,P$13)</f>
        <v>677.9519999999992</v>
      </c>
      <c r="Q54" s="96">
        <f t="shared" ca="1" si="5"/>
        <v>-4.900122722552636</v>
      </c>
      <c r="R54" s="16"/>
      <c r="S54" s="123" t="str">
        <f ca="1">_xll.DBRW($B$16,S$7,$H$32,$H$33,$H54,$D$11,S$12,S$13)</f>
        <v/>
      </c>
      <c r="T54" s="123" t="str">
        <f ca="1">_xll.DBRW($B$16,T$7,$H$32,$H$33,$H54,$D$11,T$12,T$13)</f>
        <v/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IF(_xll.TM1RPTELLEV($H$39,$H55)=0,"Root",IF(OR(_xll.ELLEV($B$10,$H55)=0,_xll.TM1RPTELLEV($H$39,$H55)+1&gt;=VALUE($J$28)),"Base","Default"))</f>
        <v>Base</v>
      </c>
      <c r="B55" s="16"/>
      <c r="C55" s="16" t="str">
        <f ca="1">_xll.DBRW($G$16,$H55,C$38)</f>
        <v>-1</v>
      </c>
      <c r="D55" s="16"/>
      <c r="E55" s="25">
        <f ca="1">_xll.DBRW($E$16,E$7,$H$32,$H$33,$H55,$D$11,E$38,E$12,E$13)</f>
        <v>0</v>
      </c>
      <c r="F55" s="22"/>
      <c r="G55" s="92" t="str">
        <f ca="1">_xll.DBRW($G$16,$H55,G$13)&amp;IF(_xll.ELLEV($B$10,$H55)&lt;&gt;0,"",IF($E55&lt;&gt;0,"LID",""))</f>
        <v/>
      </c>
      <c r="H55" s="97" t="s">
        <v>168</v>
      </c>
      <c r="I55" s="109" t="str">
        <f ca="1">_xll.DBRW($I$16,I$7,$H$32,$H$33,$H55,$D$11,$H$34,$I$38)</f>
        <v/>
      </c>
      <c r="J55" s="109">
        <f ca="1">_xll.DBRW($I$16,J$7,$H$32,$H$33,$H55,$D$11,$H$34,$J$38)</f>
        <v>0</v>
      </c>
      <c r="K55" s="109">
        <f ca="1">_xll.DBRW($B$16,K$7,$H$32,$H$33,$H55,$D$11,K$12,K$13)</f>
        <v>11999.999999999996</v>
      </c>
      <c r="L55" s="16"/>
      <c r="M55" s="95">
        <f ca="1">_xll.DBRW($B$16,M$7,$H$32,$H$33,$H55,$D$11,M$12,M$13)</f>
        <v>494.16777462377775</v>
      </c>
      <c r="N55" s="96">
        <f t="shared" ca="1" si="4"/>
        <v>-23.283250782865991</v>
      </c>
      <c r="O55" s="16"/>
      <c r="P55" s="95">
        <f ca="1">_xll.DBRW($B$16,P$7,$H$32,$H$33,$H55,$D$11,P$12,P$13)</f>
        <v>424.14582317177718</v>
      </c>
      <c r="Q55" s="96">
        <f t="shared" ca="1" si="5"/>
        <v>-27.292156481145046</v>
      </c>
      <c r="R55" s="16"/>
      <c r="S55" s="123" t="str">
        <f ca="1">_xll.DBRW($B$16,S$7,$H$32,$H$33,$H55,$D$11,S$12,S$13)</f>
        <v/>
      </c>
      <c r="T55" s="123" t="str">
        <f ca="1">_xll.DBRW($B$16,T$7,$H$32,$H$33,$H55,$D$11,T$12,T$13)</f>
        <v/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IF(_xll.TM1RPTELLEV($H$39,$H56)=0,"Root",IF(OR(_xll.ELLEV($B$10,$H56)=0,_xll.TM1RPTELLEV($H$39,$H56)+1&gt;=VALUE($J$28)),"Base","Default"))</f>
        <v>Default</v>
      </c>
      <c r="B56" s="16"/>
      <c r="C56" s="16" t="str">
        <f ca="1">_xll.DBRW($G$16,$H56,C$38)</f>
        <v>-1</v>
      </c>
      <c r="D56" s="16"/>
      <c r="E56" s="25">
        <f ca="1">_xll.DBRW($E$16,E$7,$H$32,$H$33,$H56,$D$11,E$38,E$12,E$13)</f>
        <v>2085.35</v>
      </c>
      <c r="F56" s="22"/>
      <c r="G56" s="45" t="str">
        <f ca="1">_xll.DBRW($G$16,$H56,G$13)&amp;IF(_xll.ELLEV($B$10,$H56)&lt;&gt;0,"",IF($E56&lt;&gt;0,"LID",""))</f>
        <v/>
      </c>
      <c r="H56" s="131" t="s">
        <v>169</v>
      </c>
      <c r="I56" s="45" t="str">
        <f ca="1">_xll.DBRW($I$16,I$7,$H$32,$H$33,$H56,$D$11,$H$34,$I$38)</f>
        <v/>
      </c>
      <c r="J56" s="48">
        <f ca="1">_xll.DBRW($I$16,J$7,$H$32,$H$33,$H56,$D$11,$H$34,$J$38)</f>
        <v>800000</v>
      </c>
      <c r="K56" s="47">
        <f ca="1">_xll.DBRW($B$16,K$7,$H$32,$H$33,$H56,$D$11,K$12,K$13)</f>
        <v>816000</v>
      </c>
      <c r="L56" s="16"/>
      <c r="M56" s="48">
        <f ca="1">_xll.DBRW($B$16,M$7,$H$32,$H$33,$H56,$D$11,M$12,M$13)</f>
        <v>259706.76373538637</v>
      </c>
      <c r="N56" s="102">
        <f t="shared" ca="1" si="4"/>
        <v>-2.1420051917916831</v>
      </c>
      <c r="O56" s="16"/>
      <c r="P56" s="48">
        <f ca="1">_xll.DBRW($B$16,P$7,$H$32,$H$33,$H56,$D$11,P$12,P$13)</f>
        <v>223585.15440984751</v>
      </c>
      <c r="Q56" s="102">
        <f t="shared" ca="1" si="5"/>
        <v>-2.6496161927827009</v>
      </c>
      <c r="R56" s="16"/>
      <c r="S56" s="124" t="str">
        <f ca="1">_xll.DBRW($B$16,S$7,$H$32,$H$33,$H56,$D$11,S$12,S$13)</f>
        <v/>
      </c>
      <c r="T56" s="124" t="str">
        <f ca="1">_xll.DBRW($B$16,T$7,$H$32,$H$33,$H56,$D$11,T$12,T$13)</f>
        <v/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IF(_xll.TM1RPTELLEV($H$39,$H57)=0,"Root",IF(OR(_xll.ELLEV($B$10,$H57)=0,_xll.TM1RPTELLEV($H$39,$H57)+1&gt;=VALUE($J$28)),"Base","Default"))</f>
        <v>Base</v>
      </c>
      <c r="B57" s="16"/>
      <c r="C57" s="16" t="str">
        <f ca="1">_xll.DBRW($G$16,$H57,C$38)</f>
        <v>-1</v>
      </c>
      <c r="D57" s="16"/>
      <c r="E57" s="25">
        <f ca="1">_xll.DBRW($E$16,E$7,$H$32,$H$33,$H57,$D$11,E$38,E$12,E$13)</f>
        <v>0</v>
      </c>
      <c r="F57" s="22"/>
      <c r="G57" s="92" t="str">
        <f ca="1">_xll.DBRW($G$16,$H57,G$13)&amp;IF(_xll.ELLEV($B$10,$H57)&lt;&gt;0,"",IF($E57&lt;&gt;0,"LID",""))</f>
        <v/>
      </c>
      <c r="H57" s="97" t="s">
        <v>170</v>
      </c>
      <c r="I57" s="109" t="str">
        <f ca="1">_xll.DBRW($I$16,I$7,$H$32,$H$33,$H57,$D$11,$H$34,$I$38)</f>
        <v/>
      </c>
      <c r="J57" s="109">
        <f ca="1">_xll.DBRW($I$16,J$7,$H$32,$H$33,$H57,$D$11,$H$34,$J$38)</f>
        <v>0</v>
      </c>
      <c r="K57" s="109">
        <f ca="1">_xll.DBRW($B$16,K$7,$H$32,$H$33,$H57,$D$11,K$12,K$13)</f>
        <v>24615.919110219682</v>
      </c>
      <c r="L57" s="16"/>
      <c r="M57" s="95">
        <f ca="1">_xll.DBRW($B$16,M$7,$H$32,$H$33,$H57,$D$11,M$12,M$13)</f>
        <v>38034.053536396154</v>
      </c>
      <c r="N57" s="96">
        <f t="shared" ca="1" si="4"/>
        <v>0.35279264707707725</v>
      </c>
      <c r="O57" s="16"/>
      <c r="P57" s="95">
        <f ca="1">_xll.DBRW($B$16,P$7,$H$32,$H$33,$H57,$D$11,P$12,P$13)</f>
        <v>30121.818441334191</v>
      </c>
      <c r="Q57" s="96">
        <f t="shared" ca="1" si="5"/>
        <v>0.18278774708897139</v>
      </c>
      <c r="R57" s="16"/>
      <c r="S57" s="123" t="str">
        <f ca="1">_xll.DBRW($B$16,S$7,$H$32,$H$33,$H57,$D$11,S$12,S$13)</f>
        <v/>
      </c>
      <c r="T57" s="123" t="str">
        <f ca="1">_xll.DBRW($B$16,T$7,$H$32,$H$33,$H57,$D$11,T$12,T$13)</f>
        <v/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IF(_xll.TM1RPTELLEV($H$39,$H58)=0,"Root",IF(OR(_xll.ELLEV($B$10,$H58)=0,_xll.TM1RPTELLEV($H$39,$H58)+1&gt;=VALUE($J$28)),"Base","Default"))</f>
        <v>Base</v>
      </c>
      <c r="B58" s="16"/>
      <c r="C58" s="16" t="str">
        <f ca="1">_xll.DBRW($G$16,$H58,C$38)</f>
        <v>-1</v>
      </c>
      <c r="D58" s="16"/>
      <c r="E58" s="25">
        <f ca="1">_xll.DBRW($E$16,E$7,$H$32,$H$33,$H58,$D$11,E$38,E$12,E$13)</f>
        <v>0</v>
      </c>
      <c r="F58" s="22"/>
      <c r="G58" s="92" t="str">
        <f ca="1">_xll.DBRW($G$16,$H58,G$13)&amp;IF(_xll.ELLEV($B$10,$H58)&lt;&gt;0,"",IF($E58&lt;&gt;0,"LID",""))</f>
        <v/>
      </c>
      <c r="H58" s="97" t="s">
        <v>171</v>
      </c>
      <c r="I58" s="109" t="str">
        <f ca="1">_xll.DBRW($I$16,I$7,$H$32,$H$33,$H58,$D$11,$H$34,$I$38)</f>
        <v/>
      </c>
      <c r="J58" s="109">
        <f ca="1">_xll.DBRW($I$16,J$7,$H$32,$H$33,$H58,$D$11,$H$34,$J$38)</f>
        <v>0</v>
      </c>
      <c r="K58" s="109">
        <f ca="1">_xll.DBRW($B$16,K$7,$H$32,$H$33,$H58,$D$11,K$12,K$13)</f>
        <v>66624.110162363446</v>
      </c>
      <c r="L58" s="16"/>
      <c r="M58" s="95">
        <f ca="1">_xll.DBRW($B$16,M$7,$H$32,$H$33,$H58,$D$11,M$12,M$13)</f>
        <v>0</v>
      </c>
      <c r="N58" s="96" t="str">
        <f t="shared" ca="1" si="4"/>
        <v/>
      </c>
      <c r="O58" s="16"/>
      <c r="P58" s="95">
        <f ca="1">_xll.DBRW($B$16,P$7,$H$32,$H$33,$H58,$D$11,P$12,P$13)</f>
        <v>20644.223184349645</v>
      </c>
      <c r="Q58" s="96">
        <f t="shared" ca="1" si="5"/>
        <v>-2.2272519807318827</v>
      </c>
      <c r="R58" s="16"/>
      <c r="S58" s="123" t="str">
        <f ca="1">_xll.DBRW($B$16,S$7,$H$32,$H$33,$H58,$D$11,S$12,S$13)</f>
        <v/>
      </c>
      <c r="T58" s="123" t="str">
        <f ca="1">_xll.DBRW($B$16,T$7,$H$32,$H$33,$H58,$D$11,T$12,T$13)</f>
        <v/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IF(_xll.TM1RPTELLEV($H$39,$H59)=0,"Root",IF(OR(_xll.ELLEV($B$10,$H59)=0,_xll.TM1RPTELLEV($H$39,$H59)+1&gt;=VALUE($J$28)),"Base","Default"))</f>
        <v>Base</v>
      </c>
      <c r="B59" s="16"/>
      <c r="C59" s="16" t="str">
        <f ca="1">_xll.DBRW($G$16,$H59,C$38)</f>
        <v>-1</v>
      </c>
      <c r="D59" s="16"/>
      <c r="E59" s="25">
        <f ca="1">_xll.DBRW($E$16,E$7,$H$32,$H$33,$H59,$D$11,E$38,E$12,E$13)</f>
        <v>0</v>
      </c>
      <c r="F59" s="22"/>
      <c r="G59" s="92" t="str">
        <f ca="1">_xll.DBRW($G$16,$H59,G$13)&amp;IF(_xll.ELLEV($B$10,$H59)&lt;&gt;0,"",IF($E59&lt;&gt;0,"LID",""))</f>
        <v/>
      </c>
      <c r="H59" s="97" t="s">
        <v>172</v>
      </c>
      <c r="I59" s="109" t="str">
        <f ca="1">_xll.DBRW($I$16,I$7,$H$32,$H$33,$H59,$D$11,$H$34,$I$38)</f>
        <v/>
      </c>
      <c r="J59" s="109">
        <f ca="1">_xll.DBRW($I$16,J$7,$H$32,$H$33,$H59,$D$11,$H$34,$J$38)</f>
        <v>0</v>
      </c>
      <c r="K59" s="109">
        <f ca="1">_xll.DBRW($B$16,K$7,$H$32,$H$33,$H59,$D$11,K$12,K$13)</f>
        <v>23456</v>
      </c>
      <c r="L59" s="16"/>
      <c r="M59" s="95">
        <f ca="1">_xll.DBRW($B$16,M$7,$H$32,$H$33,$H59,$D$11,M$12,M$13)</f>
        <v>0</v>
      </c>
      <c r="N59" s="96" t="str">
        <f t="shared" ca="1" si="4"/>
        <v/>
      </c>
      <c r="O59" s="16"/>
      <c r="P59" s="95">
        <f ca="1">_xll.DBRW($B$16,P$7,$H$32,$H$33,$H59,$D$11,P$12,P$13)</f>
        <v>0</v>
      </c>
      <c r="Q59" s="96" t="str">
        <f t="shared" ca="1" si="5"/>
        <v/>
      </c>
      <c r="R59" s="16"/>
      <c r="S59" s="123" t="str">
        <f ca="1">_xll.DBRW($B$16,S$7,$H$32,$H$33,$H59,$D$11,S$12,S$13)</f>
        <v/>
      </c>
      <c r="T59" s="123" t="str">
        <f ca="1">_xll.DBRW($B$16,T$7,$H$32,$H$33,$H59,$D$11,T$12,T$13)</f>
        <v/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IF(_xll.TM1RPTELLEV($H$39,$H60)=0,"Root",IF(OR(_xll.ELLEV($B$10,$H60)=0,_xll.TM1RPTELLEV($H$39,$H60)+1&gt;=VALUE($J$28)),"Base","Default"))</f>
        <v>Base</v>
      </c>
      <c r="B60" s="16"/>
      <c r="C60" s="16" t="str">
        <f ca="1">_xll.DBRW($G$16,$H60,C$38)</f>
        <v>-1</v>
      </c>
      <c r="D60" s="16"/>
      <c r="E60" s="25">
        <f ca="1">_xll.DBRW($E$16,E$7,$H$32,$H$33,$H60,$D$11,E$38,E$12,E$13)</f>
        <v>0</v>
      </c>
      <c r="F60" s="22"/>
      <c r="G60" s="92" t="str">
        <f ca="1">_xll.DBRW($G$16,$H60,G$13)&amp;IF(_xll.ELLEV($B$10,$H60)&lt;&gt;0,"",IF($E60&lt;&gt;0,"LID",""))</f>
        <v/>
      </c>
      <c r="H60" s="97" t="s">
        <v>173</v>
      </c>
      <c r="I60" s="109" t="str">
        <f ca="1">_xll.DBRW($I$16,I$7,$H$32,$H$33,$H60,$D$11,$H$34,$I$38)</f>
        <v/>
      </c>
      <c r="J60" s="109">
        <f ca="1">_xll.DBRW($I$16,J$7,$H$32,$H$33,$H60,$D$11,$H$34,$J$38)</f>
        <v>0</v>
      </c>
      <c r="K60" s="109">
        <f ca="1">_xll.DBRW($B$16,K$7,$H$32,$H$33,$H60,$D$11,K$12,K$13)</f>
        <v>2000.0000000000005</v>
      </c>
      <c r="L60" s="16"/>
      <c r="M60" s="95">
        <f ca="1">_xll.DBRW($B$16,M$7,$H$32,$H$33,$H60,$D$11,M$12,M$13)</f>
        <v>0</v>
      </c>
      <c r="N60" s="96" t="str">
        <f t="shared" ca="1" si="4"/>
        <v/>
      </c>
      <c r="O60" s="16"/>
      <c r="P60" s="95">
        <f ca="1">_xll.DBRW($B$16,P$7,$H$32,$H$33,$H60,$D$11,P$12,P$13)</f>
        <v>0</v>
      </c>
      <c r="Q60" s="96" t="str">
        <f t="shared" ca="1" si="5"/>
        <v/>
      </c>
      <c r="R60" s="16"/>
      <c r="S60" s="123" t="str">
        <f ca="1">_xll.DBRW($B$16,S$7,$H$32,$H$33,$H60,$D$11,S$12,S$13)</f>
        <v/>
      </c>
      <c r="T60" s="123" t="str">
        <f ca="1">_xll.DBRW($B$16,T$7,$H$32,$H$33,$H60,$D$11,T$12,T$13)</f>
        <v/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IF(_xll.TM1RPTELLEV($H$39,$H61)=0,"Root",IF(OR(_xll.ELLEV($B$10,$H61)=0,_xll.TM1RPTELLEV($H$39,$H61)+1&gt;=VALUE($J$28)),"Base","Default"))</f>
        <v>Default</v>
      </c>
      <c r="B61" s="16"/>
      <c r="C61" s="16" t="str">
        <f ca="1">_xll.DBRW($G$16,$H61,C$38)</f>
        <v>-1</v>
      </c>
      <c r="D61" s="16"/>
      <c r="E61" s="25">
        <f ca="1">_xll.DBRW($E$16,E$7,$H$32,$H$33,$H61,$D$11,E$38,E$12,E$13)</f>
        <v>0</v>
      </c>
      <c r="F61" s="22"/>
      <c r="G61" s="45" t="str">
        <f ca="1">_xll.DBRW($G$16,$H61,G$13)&amp;IF(_xll.ELLEV($B$10,$H61)&lt;&gt;0,"",IF($E61&lt;&gt;0,"LID",""))</f>
        <v/>
      </c>
      <c r="H61" s="131" t="s">
        <v>174</v>
      </c>
      <c r="I61" s="45" t="str">
        <f ca="1">_xll.DBRW($I$16,I$7,$H$32,$H$33,$H61,$D$11,$H$34,$I$38)</f>
        <v/>
      </c>
      <c r="J61" s="48">
        <f ca="1">_xll.DBRW($I$16,J$7,$H$32,$H$33,$H61,$D$11,$H$34,$J$38)</f>
        <v>0</v>
      </c>
      <c r="K61" s="47">
        <f ca="1">_xll.DBRW($B$16,K$7,$H$32,$H$33,$H61,$D$11,K$12,K$13)</f>
        <v>116696.02927258312</v>
      </c>
      <c r="L61" s="16"/>
      <c r="M61" s="48">
        <f ca="1">_xll.DBRW($B$16,M$7,$H$32,$H$33,$H61,$D$11,M$12,M$13)</f>
        <v>38034.053536396154</v>
      </c>
      <c r="N61" s="102">
        <f t="shared" ca="1" si="4"/>
        <v>-2.0681985857992364</v>
      </c>
      <c r="O61" s="16"/>
      <c r="P61" s="48">
        <f ca="1">_xll.DBRW($B$16,P$7,$H$32,$H$33,$H61,$D$11,P$12,P$13)</f>
        <v>50766.041625683836</v>
      </c>
      <c r="Q61" s="102">
        <f t="shared" ca="1" si="5"/>
        <v>-1.2987025487042034</v>
      </c>
      <c r="R61" s="16"/>
      <c r="S61" s="124" t="str">
        <f ca="1">_xll.DBRW($B$16,S$7,$H$32,$H$33,$H61,$D$11,S$12,S$13)</f>
        <v/>
      </c>
      <c r="T61" s="124" t="str">
        <f ca="1">_xll.DBRW($B$16,T$7,$H$32,$H$33,$H61,$D$11,T$12,T$13)</f>
        <v/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IF(_xll.TM1RPTELLEV($H$39,$H62)=0,"Root",IF(OR(_xll.ELLEV($B$10,$H62)=0,_xll.TM1RPTELLEV($H$39,$H62)+1&gt;=VALUE($J$28)),"Base","Default"))</f>
        <v>Base</v>
      </c>
      <c r="B62" s="16"/>
      <c r="C62" s="16" t="str">
        <f ca="1">_xll.DBRW($G$16,$H62,C$38)</f>
        <v>-1</v>
      </c>
      <c r="D62" s="16"/>
      <c r="E62" s="25">
        <f ca="1">_xll.DBRW($E$16,E$7,$H$32,$H$33,$H62,$D$11,E$38,E$12,E$13)</f>
        <v>0</v>
      </c>
      <c r="F62" s="22"/>
      <c r="G62" s="92" t="str">
        <f ca="1">_xll.DBRW($G$16,$H62,G$13)&amp;IF(_xll.ELLEV($B$10,$H62)&lt;&gt;0,"",IF($E62&lt;&gt;0,"LID",""))</f>
        <v/>
      </c>
      <c r="H62" s="97" t="s">
        <v>175</v>
      </c>
      <c r="I62" s="109" t="str">
        <f ca="1">_xll.DBRW($I$16,I$7,$H$32,$H$33,$H62,$D$11,$H$34,$I$38)</f>
        <v>Monthly</v>
      </c>
      <c r="J62" s="109">
        <f ca="1">_xll.DBRW($I$16,J$7,$H$32,$H$33,$H62,$D$11,$H$34,$J$38)</f>
        <v>5000</v>
      </c>
      <c r="K62" s="109">
        <f ca="1">_xll.DBRW($B$16,K$7,$H$32,$H$33,$H62,$D$11,K$12,K$13)</f>
        <v>5000.0000000000009</v>
      </c>
      <c r="L62" s="16"/>
      <c r="M62" s="95">
        <f ca="1">_xll.DBRW($B$16,M$7,$H$32,$H$33,$H62,$D$11,M$12,M$13)</f>
        <v>42.729801597242243</v>
      </c>
      <c r="N62" s="96">
        <f t="shared" ca="1" si="4"/>
        <v>-116.01435094710803</v>
      </c>
      <c r="O62" s="16"/>
      <c r="P62" s="95">
        <f ca="1">_xll.DBRW($B$16,P$7,$H$32,$H$33,$H62,$D$11,P$12,P$13)</f>
        <v>31.628301973566344</v>
      </c>
      <c r="Q62" s="96">
        <f t="shared" ca="1" si="5"/>
        <v>-157.08626097533781</v>
      </c>
      <c r="R62" s="16"/>
      <c r="S62" s="123" t="str">
        <f ca="1">_xll.DBRW($B$16,S$7,$H$32,$H$33,$H62,$D$11,S$12,S$13)</f>
        <v/>
      </c>
      <c r="T62" s="123" t="str">
        <f ca="1">_xll.DBRW($B$16,T$7,$H$32,$H$33,$H62,$D$11,T$12,T$13)</f>
        <v/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IF(_xll.TM1RPTELLEV($H$39,$H63)=0,"Root",IF(OR(_xll.ELLEV($B$10,$H63)=0,_xll.TM1RPTELLEV($H$39,$H63)+1&gt;=VALUE($J$28)),"Base","Default"))</f>
        <v>Default</v>
      </c>
      <c r="B63" s="16"/>
      <c r="C63" s="16" t="str">
        <f ca="1">_xll.DBRW($G$16,$H63,C$38)</f>
        <v>-1</v>
      </c>
      <c r="D63" s="16"/>
      <c r="E63" s="25">
        <f ca="1">_xll.DBRW($E$16,E$7,$H$32,$H$33,$H63,$D$11,E$38,E$12,E$13)</f>
        <v>0</v>
      </c>
      <c r="F63" s="22"/>
      <c r="G63" s="45" t="str">
        <f ca="1">_xll.DBRW($G$16,$H63,G$13)&amp;IF(_xll.ELLEV($B$10,$H63)&lt;&gt;0,"",IF($E63&lt;&gt;0,"LID",""))</f>
        <v/>
      </c>
      <c r="H63" s="131" t="s">
        <v>176</v>
      </c>
      <c r="I63" s="45" t="str">
        <f ca="1">_xll.DBRW($I$16,I$7,$H$32,$H$33,$H63,$D$11,$H$34,$I$38)</f>
        <v/>
      </c>
      <c r="J63" s="48">
        <f ca="1">_xll.DBRW($I$16,J$7,$H$32,$H$33,$H63,$D$11,$H$34,$J$38)</f>
        <v>5000</v>
      </c>
      <c r="K63" s="47">
        <f ca="1">_xll.DBRW($B$16,K$7,$H$32,$H$33,$H63,$D$11,K$12,K$13)</f>
        <v>5000.0000000000009</v>
      </c>
      <c r="L63" s="16"/>
      <c r="M63" s="48">
        <f ca="1">_xll.DBRW($B$16,M$7,$H$32,$H$33,$H63,$D$11,M$12,M$13)</f>
        <v>42.729801597242243</v>
      </c>
      <c r="N63" s="102">
        <f t="shared" ca="1" si="4"/>
        <v>-116.01435094710803</v>
      </c>
      <c r="O63" s="16"/>
      <c r="P63" s="48">
        <f ca="1">_xll.DBRW($B$16,P$7,$H$32,$H$33,$H63,$D$11,P$12,P$13)</f>
        <v>31.628301973566344</v>
      </c>
      <c r="Q63" s="102">
        <f t="shared" ca="1" si="5"/>
        <v>-157.08626097533781</v>
      </c>
      <c r="R63" s="16"/>
      <c r="S63" s="124" t="str">
        <f ca="1">_xll.DBRW($B$16,S$7,$H$32,$H$33,$H63,$D$11,S$12,S$13)</f>
        <v/>
      </c>
      <c r="T63" s="124" t="str">
        <f ca="1">_xll.DBRW($B$16,T$7,$H$32,$H$33,$H63,$D$11,T$12,T$13)</f>
        <v/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IF(_xll.TM1RPTELLEV($H$39,$H64)=0,"Root",IF(OR(_xll.ELLEV($B$10,$H64)=0,_xll.TM1RPTELLEV($H$39,$H64)+1&gt;=VALUE($J$28)),"Base","Default"))</f>
        <v>Base</v>
      </c>
      <c r="B64" s="16"/>
      <c r="C64" s="16" t="str">
        <f ca="1">_xll.DBRW($G$16,$H64,C$38)</f>
        <v>-1</v>
      </c>
      <c r="D64" s="16"/>
      <c r="E64" s="25">
        <f ca="1">_xll.DBRW($E$16,E$7,$H$32,$H$33,$H64,$D$11,E$38,E$12,E$13)</f>
        <v>0</v>
      </c>
      <c r="F64" s="22"/>
      <c r="G64" s="92" t="str">
        <f ca="1">_xll.DBRW($G$16,$H64,G$13)&amp;IF(_xll.ELLEV($B$10,$H64)&lt;&gt;0,"",IF($E64&lt;&gt;0,"LID",""))</f>
        <v/>
      </c>
      <c r="H64" s="97" t="s">
        <v>177</v>
      </c>
      <c r="I64" s="109" t="str">
        <f ca="1">_xll.DBRW($I$16,I$7,$H$32,$H$33,$H64,$D$11,$H$34,$I$38)</f>
        <v/>
      </c>
      <c r="J64" s="109">
        <f ca="1">_xll.DBRW($I$16,J$7,$H$32,$H$33,$H64,$D$11,$H$34,$J$38)</f>
        <v>0</v>
      </c>
      <c r="K64" s="109">
        <f ca="1">_xll.DBRW($B$16,K$7,$H$32,$H$33,$H64,$D$11,K$12,K$13)</f>
        <v>12635.999999999998</v>
      </c>
      <c r="L64" s="16"/>
      <c r="M64" s="95">
        <f ca="1">_xll.DBRW($B$16,M$7,$H$32,$H$33,$H64,$D$11,M$12,M$13)</f>
        <v>12949.432935592595</v>
      </c>
      <c r="N64" s="96">
        <f t="shared" ca="1" si="4"/>
        <v>2.4204375369295095E-2</v>
      </c>
      <c r="O64" s="16"/>
      <c r="P64" s="95">
        <f ca="1">_xll.DBRW($B$16,P$7,$H$32,$H$33,$H64,$D$11,P$12,P$13)</f>
        <v>10084.238314729853</v>
      </c>
      <c r="Q64" s="96">
        <f t="shared" ca="1" si="5"/>
        <v>-0.25304456376668871</v>
      </c>
      <c r="R64" s="16"/>
      <c r="S64" s="123" t="str">
        <f ca="1">_xll.DBRW($B$16,S$7,$H$32,$H$33,$H64,$D$11,S$12,S$13)</f>
        <v/>
      </c>
      <c r="T64" s="123" t="str">
        <f ca="1">_xll.DBRW($B$16,T$7,$H$32,$H$33,$H64,$D$11,T$12,T$13)</f>
        <v/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IF(_xll.TM1RPTELLEV($H$39,$H65)=0,"Root",IF(OR(_xll.ELLEV($B$10,$H65)=0,_xll.TM1RPTELLEV($H$39,$H65)+1&gt;=VALUE($J$28)),"Base","Default"))</f>
        <v>Base</v>
      </c>
      <c r="B65" s="16"/>
      <c r="C65" s="16" t="str">
        <f ca="1">_xll.DBRW($G$16,$H65,C$38)</f>
        <v>-1</v>
      </c>
      <c r="D65" s="16"/>
      <c r="E65" s="25">
        <f ca="1">_xll.DBRW($E$16,E$7,$H$32,$H$33,$H65,$D$11,E$38,E$12,E$13)</f>
        <v>0</v>
      </c>
      <c r="F65" s="22"/>
      <c r="G65" s="92" t="str">
        <f ca="1">_xll.DBRW($G$16,$H65,G$13)&amp;IF(_xll.ELLEV($B$10,$H65)&lt;&gt;0,"",IF($E65&lt;&gt;0,"LID",""))</f>
        <v/>
      </c>
      <c r="H65" s="97" t="s">
        <v>178</v>
      </c>
      <c r="I65" s="109" t="str">
        <f ca="1">_xll.DBRW($I$16,I$7,$H$32,$H$33,$H65,$D$11,$H$34,$I$38)</f>
        <v>End of Qtr</v>
      </c>
      <c r="J65" s="109">
        <f ca="1">_xll.DBRW($I$16,J$7,$H$32,$H$33,$H65,$D$11,$H$34,$J$38)</f>
        <v>25000</v>
      </c>
      <c r="K65" s="109">
        <f ca="1">_xll.DBRW($B$16,K$7,$H$32,$H$33,$H65,$D$11,K$12,K$13)</f>
        <v>24999.999999999996</v>
      </c>
      <c r="L65" s="16"/>
      <c r="M65" s="95">
        <f ca="1">_xll.DBRW($B$16,M$7,$H$32,$H$33,$H65,$D$11,M$12,M$13)</f>
        <v>1402.9896907448037</v>
      </c>
      <c r="N65" s="96">
        <f t="shared" ca="1" si="4"/>
        <v>-16.819090307590407</v>
      </c>
      <c r="O65" s="16"/>
      <c r="P65" s="95">
        <f ca="1">_xll.DBRW($B$16,P$7,$H$32,$H$33,$H65,$D$11,P$12,P$13)</f>
        <v>1175.6073594436014</v>
      </c>
      <c r="Q65" s="96">
        <f t="shared" ca="1" si="5"/>
        <v>-20.265603519045804</v>
      </c>
      <c r="R65" s="16"/>
      <c r="S65" s="123" t="str">
        <f ca="1">_xll.DBRW($B$16,S$7,$H$32,$H$33,$H65,$D$11,S$12,S$13)</f>
        <v/>
      </c>
      <c r="T65" s="123" t="str">
        <f ca="1">_xll.DBRW($B$16,T$7,$H$32,$H$33,$H65,$D$11,T$12,T$13)</f>
        <v/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IF(_xll.TM1RPTELLEV($H$39,$H66)=0,"Root",IF(OR(_xll.ELLEV($B$10,$H66)=0,_xll.TM1RPTELLEV($H$39,$H66)+1&gt;=VALUE($J$28)),"Base","Default"))</f>
        <v>Base</v>
      </c>
      <c r="B66" s="16"/>
      <c r="C66" s="16" t="str">
        <f ca="1">_xll.DBRW($G$16,$H66,C$38)</f>
        <v>-1</v>
      </c>
      <c r="D66" s="16"/>
      <c r="E66" s="25">
        <f ca="1">_xll.DBRW($E$16,E$7,$H$32,$H$33,$H66,$D$11,E$38,E$12,E$13)</f>
        <v>0</v>
      </c>
      <c r="F66" s="22"/>
      <c r="G66" s="92" t="str">
        <f ca="1">_xll.DBRW($G$16,$H66,G$13)&amp;IF(_xll.ELLEV($B$10,$H66)&lt;&gt;0,"",IF($E66&lt;&gt;0,"LID",""))</f>
        <v/>
      </c>
      <c r="H66" s="97" t="s">
        <v>179</v>
      </c>
      <c r="I66" s="109" t="str">
        <f ca="1">_xll.DBRW($I$16,I$7,$H$32,$H$33,$H66,$D$11,$H$34,$I$38)</f>
        <v>Seasonal</v>
      </c>
      <c r="J66" s="109">
        <f ca="1">_xll.DBRW($I$16,J$7,$H$32,$H$33,$H66,$D$11,$H$34,$J$38)</f>
        <v>22456</v>
      </c>
      <c r="K66" s="109">
        <f ca="1">_xll.DBRW($B$16,K$7,$H$32,$H$33,$H66,$D$11,K$12,K$13)</f>
        <v>22455.999999999996</v>
      </c>
      <c r="L66" s="16"/>
      <c r="M66" s="95">
        <f ca="1">_xll.DBRW($B$16,M$7,$H$32,$H$33,$H66,$D$11,M$12,M$13)</f>
        <v>26666.755905726</v>
      </c>
      <c r="N66" s="96">
        <f t="shared" ca="1" si="4"/>
        <v>0.15790281804851458</v>
      </c>
      <c r="O66" s="16"/>
      <c r="P66" s="95">
        <f ca="1">_xll.DBRW($B$16,P$7,$H$32,$H$33,$H66,$D$11,P$12,P$13)</f>
        <v>16955.780906610904</v>
      </c>
      <c r="Q66" s="96">
        <f t="shared" ca="1" si="5"/>
        <v>-0.32438606771833234</v>
      </c>
      <c r="R66" s="16"/>
      <c r="S66" s="123" t="str">
        <f ca="1">_xll.DBRW($B$16,S$7,$H$32,$H$33,$H66,$D$11,S$12,S$13)</f>
        <v/>
      </c>
      <c r="T66" s="123" t="str">
        <f ca="1">_xll.DBRW($B$16,T$7,$H$32,$H$33,$H66,$D$11,T$12,T$13)</f>
        <v/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IF(_xll.TM1RPTELLEV($H$39,$H67)=0,"Root",IF(OR(_xll.ELLEV($B$10,$H67)=0,_xll.TM1RPTELLEV($H$39,$H67)+1&gt;=VALUE($J$28)),"Base","Default"))</f>
        <v>Default</v>
      </c>
      <c r="B67" s="16"/>
      <c r="C67" s="16" t="str">
        <f ca="1">_xll.DBRW($G$16,$H67,C$38)</f>
        <v>-1</v>
      </c>
      <c r="D67" s="16"/>
      <c r="E67" s="25">
        <f ca="1">_xll.DBRW($E$16,E$7,$H$32,$H$33,$H67,$D$11,E$38,E$12,E$13)</f>
        <v>0</v>
      </c>
      <c r="F67" s="22"/>
      <c r="G67" s="45" t="str">
        <f ca="1">_xll.DBRW($G$16,$H67,G$13)&amp;IF(_xll.ELLEV($B$10,$H67)&lt;&gt;0,"",IF($E67&lt;&gt;0,"LID",""))</f>
        <v/>
      </c>
      <c r="H67" s="131" t="s">
        <v>180</v>
      </c>
      <c r="I67" s="45" t="str">
        <f ca="1">_xll.DBRW($I$16,I$7,$H$32,$H$33,$H67,$D$11,$H$34,$I$38)</f>
        <v/>
      </c>
      <c r="J67" s="48">
        <f ca="1">_xll.DBRW($I$16,J$7,$H$32,$H$33,$H67,$D$11,$H$34,$J$38)</f>
        <v>47456</v>
      </c>
      <c r="K67" s="47">
        <f ca="1">_xll.DBRW($B$16,K$7,$H$32,$H$33,$H67,$D$11,K$12,K$13)</f>
        <v>60091.999999999985</v>
      </c>
      <c r="L67" s="16"/>
      <c r="M67" s="48">
        <f ca="1">_xll.DBRW($B$16,M$7,$H$32,$H$33,$H67,$D$11,M$12,M$13)</f>
        <v>41019.178532063401</v>
      </c>
      <c r="N67" s="102">
        <f t="shared" ca="1" si="4"/>
        <v>-0.46497326739559064</v>
      </c>
      <c r="O67" s="16"/>
      <c r="P67" s="48">
        <f ca="1">_xll.DBRW($B$16,P$7,$H$32,$H$33,$H67,$D$11,P$12,P$13)</f>
        <v>28215.626580784359</v>
      </c>
      <c r="Q67" s="102">
        <f t="shared" ca="1" si="5"/>
        <v>-1.1297418233102197</v>
      </c>
      <c r="R67" s="16"/>
      <c r="S67" s="124" t="str">
        <f ca="1">_xll.DBRW($B$16,S$7,$H$32,$H$33,$H67,$D$11,S$12,S$13)</f>
        <v/>
      </c>
      <c r="T67" s="124" t="str">
        <f ca="1">_xll.DBRW($B$16,T$7,$H$32,$H$33,$H67,$D$11,T$12,T$13)</f>
        <v/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IF(_xll.TM1RPTELLEV($H$39,$H68)=0,"Root",IF(OR(_xll.ELLEV($B$10,$H68)=0,_xll.TM1RPTELLEV($H$39,$H68)+1&gt;=VALUE($J$28)),"Base","Default"))</f>
        <v>Base</v>
      </c>
      <c r="B68" s="16"/>
      <c r="C68" s="16" t="str">
        <f ca="1">_xll.DBRW($G$16,$H68,C$38)</f>
        <v>-1</v>
      </c>
      <c r="D68" s="16"/>
      <c r="E68" s="25">
        <f ca="1">_xll.DBRW($E$16,E$7,$H$32,$H$33,$H68,$D$11,E$38,E$12,E$13)</f>
        <v>0</v>
      </c>
      <c r="F68" s="22"/>
      <c r="G68" s="92" t="str">
        <f ca="1">_xll.DBRW($G$16,$H68,G$13)&amp;IF(_xll.ELLEV($B$10,$H68)&lt;&gt;0,"",IF($E68&lt;&gt;0,"LID",""))</f>
        <v/>
      </c>
      <c r="H68" s="97" t="s">
        <v>181</v>
      </c>
      <c r="I68" s="109" t="str">
        <f ca="1">_xll.DBRW($I$16,I$7,$H$32,$H$33,$H68,$D$11,$H$34,$I$38)</f>
        <v/>
      </c>
      <c r="J68" s="109">
        <f ca="1">_xll.DBRW($I$16,J$7,$H$32,$H$33,$H68,$D$11,$H$34,$J$38)</f>
        <v>0</v>
      </c>
      <c r="K68" s="109">
        <f ca="1">_xll.DBRW($B$16,K$7,$H$32,$H$33,$H68,$D$11,K$12,K$13)</f>
        <v>2372.7667355925187</v>
      </c>
      <c r="L68" s="16"/>
      <c r="M68" s="95">
        <f ca="1">_xll.DBRW($B$16,M$7,$H$32,$H$33,$H68,$D$11,M$12,M$13)</f>
        <v>1428.8646090104978</v>
      </c>
      <c r="N68" s="96">
        <f t="shared" ca="1" si="4"/>
        <v>-0.66059591694673014</v>
      </c>
      <c r="O68" s="16"/>
      <c r="P68" s="95">
        <f ca="1">_xll.DBRW($B$16,P$7,$H$32,$H$33,$H68,$D$11,P$12,P$13)</f>
        <v>1497.294114171619</v>
      </c>
      <c r="Q68" s="96">
        <f t="shared" ca="1" si="5"/>
        <v>-0.58470317430270313</v>
      </c>
      <c r="R68" s="16"/>
      <c r="S68" s="123" t="str">
        <f ca="1">_xll.DBRW($B$16,S$7,$H$32,$H$33,$H68,$D$11,S$12,S$13)</f>
        <v/>
      </c>
      <c r="T68" s="123" t="str">
        <f ca="1">_xll.DBRW($B$16,T$7,$H$32,$H$33,$H68,$D$11,T$12,T$13)</f>
        <v/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IF(_xll.TM1RPTELLEV($H$39,$H69)=0,"Root",IF(OR(_xll.ELLEV($B$10,$H69)=0,_xll.TM1RPTELLEV($H$39,$H69)+1&gt;=VALUE($J$28)),"Base","Default"))</f>
        <v>Default</v>
      </c>
      <c r="B69" s="16"/>
      <c r="C69" s="16" t="str">
        <f ca="1">_xll.DBRW($G$16,$H69,C$38)</f>
        <v>-1</v>
      </c>
      <c r="D69" s="16"/>
      <c r="E69" s="25">
        <f ca="1">_xll.DBRW($E$16,E$7,$H$32,$H$33,$H69,$D$11,E$38,E$12,E$13)</f>
        <v>0</v>
      </c>
      <c r="F69" s="22"/>
      <c r="G69" s="45" t="str">
        <f ca="1">_xll.DBRW($G$16,$H69,G$13)&amp;IF(_xll.ELLEV($B$10,$H69)&lt;&gt;0,"",IF($E69&lt;&gt;0,"LID",""))</f>
        <v/>
      </c>
      <c r="H69" s="131" t="s">
        <v>182</v>
      </c>
      <c r="I69" s="45" t="str">
        <f ca="1">_xll.DBRW($I$16,I$7,$H$32,$H$33,$H69,$D$11,$H$34,$I$38)</f>
        <v/>
      </c>
      <c r="J69" s="48">
        <f ca="1">_xll.DBRW($I$16,J$7,$H$32,$H$33,$H69,$D$11,$H$34,$J$38)</f>
        <v>0</v>
      </c>
      <c r="K69" s="47">
        <f ca="1">_xll.DBRW($B$16,K$7,$H$32,$H$33,$H69,$D$11,K$12,K$13)</f>
        <v>2372.7667355925187</v>
      </c>
      <c r="L69" s="16"/>
      <c r="M69" s="48">
        <f ca="1">_xll.DBRW($B$16,M$7,$H$32,$H$33,$H69,$D$11,M$12,M$13)</f>
        <v>1428.8646090104978</v>
      </c>
      <c r="N69" s="102">
        <f t="shared" ca="1" si="4"/>
        <v>-0.66059591694673014</v>
      </c>
      <c r="O69" s="16"/>
      <c r="P69" s="48">
        <f ca="1">_xll.DBRW($B$16,P$7,$H$32,$H$33,$H69,$D$11,P$12,P$13)</f>
        <v>1497.294114171619</v>
      </c>
      <c r="Q69" s="102">
        <f t="shared" ca="1" si="5"/>
        <v>-0.58470317430270313</v>
      </c>
      <c r="R69" s="16"/>
      <c r="S69" s="124" t="str">
        <f ca="1">_xll.DBRW($B$16,S$7,$H$32,$H$33,$H69,$D$11,S$12,S$13)</f>
        <v/>
      </c>
      <c r="T69" s="124" t="str">
        <f ca="1">_xll.DBRW($B$16,T$7,$H$32,$H$33,$H69,$D$11,T$12,T$13)</f>
        <v/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IF(_xll.TM1RPTELLEV($H$39,$H70)=0,"Root",IF(OR(_xll.ELLEV($B$10,$H70)=0,_xll.TM1RPTELLEV($H$39,$H70)+1&gt;=VALUE($J$28)),"Base","Default"))</f>
        <v>Base</v>
      </c>
      <c r="B70" s="16"/>
      <c r="C70" s="16" t="str">
        <f ca="1">_xll.DBRW($G$16,$H70,C$38)</f>
        <v>-1</v>
      </c>
      <c r="D70" s="16"/>
      <c r="E70" s="25">
        <f ca="1">_xll.DBRW($E$16,E$7,$H$32,$H$33,$H70,$D$11,E$38,E$12,E$13)</f>
        <v>0</v>
      </c>
      <c r="F70" s="22"/>
      <c r="G70" s="92" t="str">
        <f ca="1">_xll.DBRW($G$16,$H70,G$13)&amp;IF(_xll.ELLEV($B$10,$H70)&lt;&gt;0,"",IF($E70&lt;&gt;0,"LID",""))</f>
        <v/>
      </c>
      <c r="H70" s="97" t="s">
        <v>183</v>
      </c>
      <c r="I70" s="109" t="str">
        <f ca="1">_xll.DBRW($I$16,I$7,$H$32,$H$33,$H70,$D$11,$H$34,$I$38)</f>
        <v/>
      </c>
      <c r="J70" s="109">
        <f ca="1">_xll.DBRW($I$16,J$7,$H$32,$H$33,$H70,$D$11,$H$34,$J$38)</f>
        <v>0</v>
      </c>
      <c r="K70" s="109">
        <f ca="1">_xll.DBRW($B$16,K$7,$H$32,$H$33,$H70,$D$11,K$12,K$13)</f>
        <v>95466.076559619338</v>
      </c>
      <c r="L70" s="16"/>
      <c r="M70" s="95">
        <f ca="1">_xll.DBRW($B$16,M$7,$H$32,$H$33,$H70,$D$11,M$12,M$13)</f>
        <v>102225.27685195283</v>
      </c>
      <c r="N70" s="96">
        <f t="shared" ca="1" si="4"/>
        <v>6.6120635722243803E-2</v>
      </c>
      <c r="O70" s="16"/>
      <c r="P70" s="95">
        <f ca="1">_xll.DBRW($B$16,P$7,$H$32,$H$33,$H70,$D$11,P$12,P$13)</f>
        <v>81352.933381144365</v>
      </c>
      <c r="Q70" s="96">
        <f t="shared" ca="1" si="5"/>
        <v>-0.17348044614880553</v>
      </c>
      <c r="R70" s="16"/>
      <c r="S70" s="123" t="str">
        <f ca="1">_xll.DBRW($B$16,S$7,$H$32,$H$33,$H70,$D$11,S$12,S$13)</f>
        <v/>
      </c>
      <c r="T70" s="123" t="str">
        <f ca="1">_xll.DBRW($B$16,T$7,$H$32,$H$33,$H70,$D$11,T$12,T$13)</f>
        <v/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IF(_xll.TM1RPTELLEV($H$39,$H71)=0,"Root",IF(OR(_xll.ELLEV($B$10,$H71)=0,_xll.TM1RPTELLEV($H$39,$H71)+1&gt;=VALUE($J$28)),"Base","Default"))</f>
        <v>Base</v>
      </c>
      <c r="B71" s="16"/>
      <c r="C71" s="16" t="str">
        <f ca="1">_xll.DBRW($G$16,$H71,C$38)</f>
        <v>-1</v>
      </c>
      <c r="D71" s="16"/>
      <c r="E71" s="25">
        <f ca="1">_xll.DBRW($E$16,E$7,$H$32,$H$33,$H71,$D$11,E$38,E$12,E$13)</f>
        <v>0</v>
      </c>
      <c r="F71" s="22"/>
      <c r="G71" s="92" t="str">
        <f ca="1">_xll.DBRW($G$16,$H71,G$13)&amp;IF(_xll.ELLEV($B$10,$H71)&lt;&gt;0,"",IF($E71&lt;&gt;0,"LID",""))</f>
        <v/>
      </c>
      <c r="H71" s="97" t="s">
        <v>184</v>
      </c>
      <c r="I71" s="109" t="str">
        <f ca="1">_xll.DBRW($I$16,I$7,$H$32,$H$33,$H71,$D$11,$H$34,$I$38)</f>
        <v/>
      </c>
      <c r="J71" s="109">
        <f ca="1">_xll.DBRW($I$16,J$7,$H$32,$H$33,$H71,$D$11,$H$34,$J$38)</f>
        <v>0</v>
      </c>
      <c r="K71" s="109">
        <f ca="1">_xll.DBRW($B$16,K$7,$H$32,$H$33,$H71,$D$11,K$12,K$13)</f>
        <v>100134.83250570764</v>
      </c>
      <c r="L71" s="16"/>
      <c r="M71" s="95">
        <f ca="1">_xll.DBRW($B$16,M$7,$H$32,$H$33,$H71,$D$11,M$12,M$13)</f>
        <v>82593.988801281652</v>
      </c>
      <c r="N71" s="96">
        <f t="shared" ca="1" si="4"/>
        <v>-0.21237433812076412</v>
      </c>
      <c r="O71" s="16"/>
      <c r="P71" s="95">
        <f ca="1">_xll.DBRW($B$16,P$7,$H$32,$H$33,$H71,$D$11,P$12,P$13)</f>
        <v>68847.086279804178</v>
      </c>
      <c r="Q71" s="96">
        <f t="shared" ca="1" si="5"/>
        <v>-0.45445272874360576</v>
      </c>
      <c r="R71" s="16"/>
      <c r="S71" s="123" t="str">
        <f ca="1">_xll.DBRW($B$16,S$7,$H$32,$H$33,$H71,$D$11,S$12,S$13)</f>
        <v/>
      </c>
      <c r="T71" s="123" t="str">
        <f ca="1">_xll.DBRW($B$16,T$7,$H$32,$H$33,$H71,$D$11,T$12,T$13)</f>
        <v/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IF(_xll.TM1RPTELLEV($H$39,$H72)=0,"Root",IF(OR(_xll.ELLEV($B$10,$H72)=0,_xll.TM1RPTELLEV($H$39,$H72)+1&gt;=VALUE($J$28)),"Base","Default"))</f>
        <v>Default</v>
      </c>
      <c r="B72" s="16"/>
      <c r="C72" s="16" t="str">
        <f ca="1">_xll.DBRW($G$16,$H72,C$38)</f>
        <v>-1</v>
      </c>
      <c r="D72" s="16"/>
      <c r="E72" s="25">
        <f ca="1">_xll.DBRW($E$16,E$7,$H$32,$H$33,$H72,$D$11,E$38,E$12,E$13)</f>
        <v>0</v>
      </c>
      <c r="F72" s="22"/>
      <c r="G72" s="45" t="str">
        <f ca="1">_xll.DBRW($G$16,$H72,G$13)&amp;IF(_xll.ELLEV($B$10,$H72)&lt;&gt;0,"",IF($E72&lt;&gt;0,"LID",""))</f>
        <v/>
      </c>
      <c r="H72" s="131" t="s">
        <v>185</v>
      </c>
      <c r="I72" s="45" t="str">
        <f ca="1">_xll.DBRW($I$16,I$7,$H$32,$H$33,$H72,$D$11,$H$34,$I$38)</f>
        <v/>
      </c>
      <c r="J72" s="48">
        <f ca="1">_xll.DBRW($I$16,J$7,$H$32,$H$33,$H72,$D$11,$H$34,$J$38)</f>
        <v>0</v>
      </c>
      <c r="K72" s="47">
        <f ca="1">_xll.DBRW($B$16,K$7,$H$32,$H$33,$H72,$D$11,K$12,K$13)</f>
        <v>195600.90906532697</v>
      </c>
      <c r="L72" s="16"/>
      <c r="M72" s="48">
        <f ca="1">_xll.DBRW($B$16,M$7,$H$32,$H$33,$H72,$D$11,M$12,M$13)</f>
        <v>184819.2656532345</v>
      </c>
      <c r="N72" s="102">
        <f t="shared" ca="1" si="4"/>
        <v>-5.8336144632894715E-2</v>
      </c>
      <c r="O72" s="16"/>
      <c r="P72" s="48">
        <f ca="1">_xll.DBRW($B$16,P$7,$H$32,$H$33,$H72,$D$11,P$12,P$13)</f>
        <v>150200.01966094854</v>
      </c>
      <c r="Q72" s="102">
        <f t="shared" ca="1" si="5"/>
        <v>-0.30226953036932591</v>
      </c>
      <c r="R72" s="16"/>
      <c r="S72" s="124" t="str">
        <f ca="1">_xll.DBRW($B$16,S$7,$H$32,$H$33,$H72,$D$11,S$12,S$13)</f>
        <v/>
      </c>
      <c r="T72" s="124" t="str">
        <f ca="1">_xll.DBRW($B$16,T$7,$H$32,$H$33,$H72,$D$11,T$12,T$13)</f>
        <v/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customFormat="1" ht="12.75" x14ac:dyDescent="0.2">
      <c r="A73" s="41" t="str">
        <f ca="1">IF(_xll.TM1RPTELLEV($H$39,$H73)=0,"Root",IF(OR(_xll.ELLEV($B$10,$H73)=0,_xll.TM1RPTELLEV($H$39,$H73)+1&gt;=VALUE($J$28)),"Base","Default"))</f>
        <v>Base</v>
      </c>
      <c r="B73" s="16"/>
      <c r="C73" s="16" t="str">
        <f ca="1">_xll.DBRW($G$16,$H73,C$38)</f>
        <v>-1</v>
      </c>
      <c r="D73" s="16"/>
      <c r="E73" s="25">
        <f ca="1">_xll.DBRW($E$16,E$7,$H$32,$H$33,$H73,$D$11,E$38,E$12,E$13)</f>
        <v>0</v>
      </c>
      <c r="F73" s="22"/>
      <c r="G73" s="92" t="str">
        <f ca="1">_xll.DBRW($G$16,$H73,G$13)&amp;IF(_xll.ELLEV($B$10,$H73)&lt;&gt;0,"",IF($E73&lt;&gt;0,"LID",""))</f>
        <v/>
      </c>
      <c r="H73" s="97" t="s">
        <v>186</v>
      </c>
      <c r="I73" s="109" t="str">
        <f ca="1">_xll.DBRW($I$16,I$7,$H$32,$H$33,$H73,$D$11,$H$34,$I$38)</f>
        <v/>
      </c>
      <c r="J73" s="109">
        <f ca="1">_xll.DBRW($I$16,J$7,$H$32,$H$33,$H73,$D$11,$H$34,$J$38)</f>
        <v>0</v>
      </c>
      <c r="K73" s="109">
        <f ca="1">_xll.DBRW($B$16,K$7,$H$32,$H$33,$H73,$D$11,K$12,K$13)</f>
        <v>33939.44027358012</v>
      </c>
      <c r="L73" s="16"/>
      <c r="M73" s="95">
        <f ca="1">_xll.DBRW($B$16,M$7,$H$32,$H$33,$H73,$D$11,M$12,M$13)</f>
        <v>26424.26260619799</v>
      </c>
      <c r="N73" s="96">
        <f t="shared" ca="1" si="4"/>
        <v>-0.28440444221211281</v>
      </c>
      <c r="O73" s="16"/>
      <c r="P73" s="95">
        <f ca="1">_xll.DBRW($B$16,P$7,$H$32,$H$33,$H73,$D$11,P$12,P$13)</f>
        <v>27311.593894654477</v>
      </c>
      <c r="Q73" s="96">
        <f t="shared" ca="1" si="5"/>
        <v>-0.24267519517500102</v>
      </c>
      <c r="R73" s="16"/>
      <c r="S73" s="123" t="str">
        <f ca="1">_xll.DBRW($B$16,S$7,$H$32,$H$33,$H73,$D$11,S$12,S$13)</f>
        <v/>
      </c>
      <c r="T73" s="123" t="str">
        <f ca="1">_xll.DBRW($B$16,T$7,$H$32,$H$33,$H73,$D$11,T$12,T$13)</f>
        <v/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</row>
    <row r="74" spans="1:1000" customFormat="1" ht="12.75" x14ac:dyDescent="0.2">
      <c r="A74" s="41" t="str">
        <f ca="1">IF(_xll.TM1RPTELLEV($H$39,$H74)=0,"Root",IF(OR(_xll.ELLEV($B$10,$H74)=0,_xll.TM1RPTELLEV($H$39,$H74)+1&gt;=VALUE($J$28)),"Base","Default"))</f>
        <v>Base</v>
      </c>
      <c r="B74" s="16"/>
      <c r="C74" s="16" t="str">
        <f ca="1">_xll.DBRW($G$16,$H74,C$38)</f>
        <v>-1</v>
      </c>
      <c r="D74" s="16"/>
      <c r="E74" s="25">
        <f ca="1">_xll.DBRW($E$16,E$7,$H$32,$H$33,$H74,$D$11,E$38,E$12,E$13)</f>
        <v>0</v>
      </c>
      <c r="F74" s="22"/>
      <c r="G74" s="92" t="str">
        <f ca="1">_xll.DBRW($G$16,$H74,G$13)&amp;IF(_xll.ELLEV($B$10,$H74)&lt;&gt;0,"",IF($E74&lt;&gt;0,"LID",""))</f>
        <v/>
      </c>
      <c r="H74" s="97" t="s">
        <v>187</v>
      </c>
      <c r="I74" s="109" t="str">
        <f ca="1">_xll.DBRW($I$16,I$7,$H$32,$H$33,$H74,$D$11,$H$34,$I$38)</f>
        <v/>
      </c>
      <c r="J74" s="109">
        <f ca="1">_xll.DBRW($I$16,J$7,$H$32,$H$33,$H74,$D$11,$H$34,$J$38)</f>
        <v>0</v>
      </c>
      <c r="K74" s="109">
        <f ca="1">_xll.DBRW($B$16,K$7,$H$32,$H$33,$H74,$D$11,K$12,K$13)</f>
        <v>126.99813022293766</v>
      </c>
      <c r="L74" s="16"/>
      <c r="M74" s="95">
        <f ca="1">_xll.DBRW($B$16,M$7,$H$32,$H$33,$H74,$D$11,M$12,M$13)</f>
        <v>118.58938651737454</v>
      </c>
      <c r="N74" s="96">
        <f t="shared" ca="1" si="4"/>
        <v>-7.0906376637096091E-2</v>
      </c>
      <c r="O74" s="16"/>
      <c r="P74" s="95">
        <f ca="1">_xll.DBRW($B$16,P$7,$H$32,$H$33,$H74,$D$11,P$12,P$13)</f>
        <v>90.864150813628413</v>
      </c>
      <c r="Q74" s="96">
        <f t="shared" ca="1" si="5"/>
        <v>-0.39767035828490505</v>
      </c>
      <c r="R74" s="16"/>
      <c r="S74" s="123" t="str">
        <f ca="1">_xll.DBRW($B$16,S$7,$H$32,$H$33,$H74,$D$11,S$12,S$13)</f>
        <v/>
      </c>
      <c r="T74" s="123" t="str">
        <f ca="1">_xll.DBRW($B$16,T$7,$H$32,$H$33,$H74,$D$11,T$12,T$13)</f>
        <v/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</row>
    <row r="75" spans="1:1000" customFormat="1" ht="12.75" x14ac:dyDescent="0.2">
      <c r="A75" s="41" t="str">
        <f ca="1">IF(_xll.TM1RPTELLEV($H$39,$H75)=0,"Root",IF(OR(_xll.ELLEV($B$10,$H75)=0,_xll.TM1RPTELLEV($H$39,$H75)+1&gt;=VALUE($J$28)),"Base","Default"))</f>
        <v>Base</v>
      </c>
      <c r="B75" s="16"/>
      <c r="C75" s="16" t="str">
        <f ca="1">_xll.DBRW($G$16,$H75,C$38)</f>
        <v>-1</v>
      </c>
      <c r="D75" s="16"/>
      <c r="E75" s="25">
        <f ca="1">_xll.DBRW($E$16,E$7,$H$32,$H$33,$H75,$D$11,E$38,E$12,E$13)</f>
        <v>0</v>
      </c>
      <c r="F75" s="22"/>
      <c r="G75" s="92" t="str">
        <f ca="1">_xll.DBRW($G$16,$H75,G$13)&amp;IF(_xll.ELLEV($B$10,$H75)&lt;&gt;0,"",IF($E75&lt;&gt;0,"LID",""))</f>
        <v/>
      </c>
      <c r="H75" s="97" t="s">
        <v>188</v>
      </c>
      <c r="I75" s="109" t="str">
        <f ca="1">_xll.DBRW($I$16,I$7,$H$32,$H$33,$H75,$D$11,$H$34,$I$38)</f>
        <v/>
      </c>
      <c r="J75" s="109">
        <f ca="1">_xll.DBRW($I$16,J$7,$H$32,$H$33,$H75,$D$11,$H$34,$J$38)</f>
        <v>0</v>
      </c>
      <c r="K75" s="109">
        <f ca="1">_xll.DBRW($B$16,K$7,$H$32,$H$33,$H75,$D$11,K$12,K$13)</f>
        <v>30760.044198666845</v>
      </c>
      <c r="L75" s="16"/>
      <c r="M75" s="95">
        <f ca="1">_xll.DBRW($B$16,M$7,$H$32,$H$33,$H75,$D$11,M$12,M$13)</f>
        <v>23100.746911571812</v>
      </c>
      <c r="N75" s="96">
        <f t="shared" ca="1" si="4"/>
        <v>-0.33156059050446873</v>
      </c>
      <c r="O75" s="16"/>
      <c r="P75" s="95">
        <f ca="1">_xll.DBRW($B$16,P$7,$H$32,$H$33,$H75,$D$11,P$12,P$13)</f>
        <v>17714.384277002813</v>
      </c>
      <c r="Q75" s="96">
        <f t="shared" ca="1" si="5"/>
        <v>-0.73644444637007123</v>
      </c>
      <c r="R75" s="16"/>
      <c r="S75" s="123" t="str">
        <f ca="1">_xll.DBRW($B$16,S$7,$H$32,$H$33,$H75,$D$11,S$12,S$13)</f>
        <v/>
      </c>
      <c r="T75" s="123" t="str">
        <f ca="1">_xll.DBRW($B$16,T$7,$H$32,$H$33,$H75,$D$11,T$12,T$13)</f>
        <v/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</row>
    <row r="76" spans="1:1000" customFormat="1" ht="12.75" x14ac:dyDescent="0.2">
      <c r="A76" s="41" t="str">
        <f ca="1">IF(_xll.TM1RPTELLEV($H$39,$H76)=0,"Root",IF(OR(_xll.ELLEV($B$10,$H76)=0,_xll.TM1RPTELLEV($H$39,$H76)+1&gt;=VALUE($J$28)),"Base","Default"))</f>
        <v>Default</v>
      </c>
      <c r="B76" s="16"/>
      <c r="C76" s="16" t="str">
        <f ca="1">_xll.DBRW($G$16,$H76,C$38)</f>
        <v>-1</v>
      </c>
      <c r="D76" s="16"/>
      <c r="E76" s="25">
        <f ca="1">_xll.DBRW($E$16,E$7,$H$32,$H$33,$H76,$D$11,E$38,E$12,E$13)</f>
        <v>0</v>
      </c>
      <c r="F76" s="22"/>
      <c r="G76" s="45" t="str">
        <f ca="1">_xll.DBRW($G$16,$H76,G$13)&amp;IF(_xll.ELLEV($B$10,$H76)&lt;&gt;0,"",IF($E76&lt;&gt;0,"LID",""))</f>
        <v/>
      </c>
      <c r="H76" s="131" t="s">
        <v>190</v>
      </c>
      <c r="I76" s="45" t="str">
        <f ca="1">_xll.DBRW($I$16,I$7,$H$32,$H$33,$H76,$D$11,$H$34,$I$38)</f>
        <v/>
      </c>
      <c r="J76" s="48">
        <f ca="1">_xll.DBRW($I$16,J$7,$H$32,$H$33,$H76,$D$11,$H$34,$J$38)</f>
        <v>0</v>
      </c>
      <c r="K76" s="47">
        <f ca="1">_xll.DBRW($B$16,K$7,$H$32,$H$33,$H76,$D$11,K$12,K$13)</f>
        <v>64826.4826024699</v>
      </c>
      <c r="L76" s="16"/>
      <c r="M76" s="48">
        <f ca="1">_xll.DBRW($B$16,M$7,$H$32,$H$33,$H76,$D$11,M$12,M$13)</f>
        <v>49643.598904287181</v>
      </c>
      <c r="N76" s="102">
        <f t="shared" ca="1" si="4"/>
        <v>-0.30583769173252939</v>
      </c>
      <c r="O76" s="16"/>
      <c r="P76" s="48">
        <f ca="1">_xll.DBRW($B$16,P$7,$H$32,$H$33,$H76,$D$11,P$12,P$13)</f>
        <v>45116.842322470919</v>
      </c>
      <c r="Q76" s="102">
        <f t="shared" ca="1" si="5"/>
        <v>-0.43685770690965198</v>
      </c>
      <c r="R76" s="16"/>
      <c r="S76" s="124" t="str">
        <f ca="1">_xll.DBRW($B$16,S$7,$H$32,$H$33,$H76,$D$11,S$12,S$13)</f>
        <v/>
      </c>
      <c r="T76" s="124" t="str">
        <f ca="1">_xll.DBRW($B$16,T$7,$H$32,$H$33,$H76,$D$11,T$12,T$13)</f>
        <v/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customFormat="1" ht="12.75" x14ac:dyDescent="0.2">
      <c r="A77" s="41" t="str">
        <f ca="1">IF(_xll.TM1RPTELLEV($H$39,$H77)=0,"Root",IF(OR(_xll.ELLEV($B$10,$H77)=0,_xll.TM1RPTELLEV($H$39,$H77)+1&gt;=VALUE($J$28)),"Base","Default"))</f>
        <v>Base</v>
      </c>
      <c r="B77" s="16"/>
      <c r="C77" s="16" t="str">
        <f ca="1">_xll.DBRW($G$16,$H77,C$38)</f>
        <v>-1</v>
      </c>
      <c r="D77" s="16"/>
      <c r="E77" s="25">
        <f ca="1">_xll.DBRW($E$16,E$7,$H$32,$H$33,$H77,$D$11,E$38,E$12,E$13)</f>
        <v>0</v>
      </c>
      <c r="F77" s="22"/>
      <c r="G77" s="92" t="str">
        <f ca="1">_xll.DBRW($G$16,$H77,G$13)&amp;IF(_xll.ELLEV($B$10,$H77)&lt;&gt;0,"",IF($E77&lt;&gt;0,"LID",""))</f>
        <v/>
      </c>
      <c r="H77" s="97" t="s">
        <v>191</v>
      </c>
      <c r="I77" s="109" t="str">
        <f ca="1">_xll.DBRW($I$16,I$7,$H$32,$H$33,$H77,$D$11,$H$34,$I$38)</f>
        <v/>
      </c>
      <c r="J77" s="109">
        <f ca="1">_xll.DBRW($I$16,J$7,$H$32,$H$33,$H77,$D$11,$H$34,$J$38)</f>
        <v>0</v>
      </c>
      <c r="K77" s="109">
        <f ca="1">_xll.DBRW($B$16,K$7,$H$32,$H$33,$H77,$D$11,K$12,K$13)</f>
        <v>4162.4124254507715</v>
      </c>
      <c r="L77" s="16"/>
      <c r="M77" s="95">
        <f ca="1">_xll.DBRW($B$16,M$7,$H$32,$H$33,$H77,$D$11,M$12,M$13)</f>
        <v>3801.9643688187298</v>
      </c>
      <c r="N77" s="96">
        <f t="shared" ca="1" si="4"/>
        <v>-9.4805742943885773E-2</v>
      </c>
      <c r="O77" s="16"/>
      <c r="P77" s="95">
        <f ca="1">_xll.DBRW($B$16,P$7,$H$32,$H$33,$H77,$D$11,P$12,P$13)</f>
        <v>3484.5735086546279</v>
      </c>
      <c r="Q77" s="96">
        <f t="shared" ca="1" si="5"/>
        <v>-0.19452564714522347</v>
      </c>
      <c r="R77" s="16"/>
      <c r="S77" s="123" t="str">
        <f ca="1">_xll.DBRW($B$16,S$7,$H$32,$H$33,$H77,$D$11,S$12,S$13)</f>
        <v/>
      </c>
      <c r="T77" s="123" t="str">
        <f ca="1">_xll.DBRW($B$16,T$7,$H$32,$H$33,$H77,$D$11,T$12,T$13)</f>
        <v/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</row>
    <row r="78" spans="1:1000" customFormat="1" ht="12.75" x14ac:dyDescent="0.2">
      <c r="A78" s="41" t="str">
        <f ca="1">IF(_xll.TM1RPTELLEV($H$39,$H78)=0,"Root",IF(OR(_xll.ELLEV($B$10,$H78)=0,_xll.TM1RPTELLEV($H$39,$H78)+1&gt;=VALUE($J$28)),"Base","Default"))</f>
        <v>Default</v>
      </c>
      <c r="B78" s="16"/>
      <c r="C78" s="16" t="str">
        <f ca="1">_xll.DBRW($G$16,$H78,C$38)</f>
        <v>-1</v>
      </c>
      <c r="D78" s="16"/>
      <c r="E78" s="25">
        <f ca="1">_xll.DBRW($E$16,E$7,$H$32,$H$33,$H78,$D$11,E$38,E$12,E$13)</f>
        <v>0</v>
      </c>
      <c r="F78" s="22"/>
      <c r="G78" s="45" t="str">
        <f ca="1">_xll.DBRW($G$16,$H78,G$13)&amp;IF(_xll.ELLEV($B$10,$H78)&lt;&gt;0,"",IF($E78&lt;&gt;0,"LID",""))</f>
        <v/>
      </c>
      <c r="H78" s="131" t="s">
        <v>193</v>
      </c>
      <c r="I78" s="45" t="str">
        <f ca="1">_xll.DBRW($I$16,I$7,$H$32,$H$33,$H78,$D$11,$H$34,$I$38)</f>
        <v/>
      </c>
      <c r="J78" s="48">
        <f ca="1">_xll.DBRW($I$16,J$7,$H$32,$H$33,$H78,$D$11,$H$34,$J$38)</f>
        <v>0</v>
      </c>
      <c r="K78" s="47">
        <f ca="1">_xll.DBRW($B$16,K$7,$H$32,$H$33,$H78,$D$11,K$12,K$13)</f>
        <v>4162.4124254507715</v>
      </c>
      <c r="L78" s="16"/>
      <c r="M78" s="48">
        <f ca="1">_xll.DBRW($B$16,M$7,$H$32,$H$33,$H78,$D$11,M$12,M$13)</f>
        <v>3801.9643688187298</v>
      </c>
      <c r="N78" s="102">
        <f t="shared" ca="1" si="4"/>
        <v>-9.4805742943885773E-2</v>
      </c>
      <c r="O78" s="16"/>
      <c r="P78" s="48">
        <f ca="1">_xll.DBRW($B$16,P$7,$H$32,$H$33,$H78,$D$11,P$12,P$13)</f>
        <v>3484.5735086546279</v>
      </c>
      <c r="Q78" s="102">
        <f t="shared" ca="1" si="5"/>
        <v>-0.19452564714522347</v>
      </c>
      <c r="R78" s="16"/>
      <c r="S78" s="124" t="str">
        <f ca="1">_xll.DBRW($B$16,S$7,$H$32,$H$33,$H78,$D$11,S$12,S$13)</f>
        <v/>
      </c>
      <c r="T78" s="124" t="str">
        <f ca="1">_xll.DBRW($B$16,T$7,$H$32,$H$33,$H78,$D$11,T$12,T$13)</f>
        <v/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</row>
    <row r="79" spans="1:1000" customFormat="1" ht="12.75" x14ac:dyDescent="0.2">
      <c r="A79" s="41" t="str">
        <f ca="1">IF(_xll.TM1RPTELLEV($H$39,$H79)=0,"Root",IF(OR(_xll.ELLEV($B$10,$H79)=0,_xll.TM1RPTELLEV($H$39,$H79)+1&gt;=VALUE($J$28)),"Base","Default"))</f>
        <v>Base</v>
      </c>
      <c r="B79" s="16"/>
      <c r="C79" s="16" t="str">
        <f ca="1">_xll.DBRW($G$16,$H79,C$38)</f>
        <v>-1</v>
      </c>
      <c r="D79" s="16"/>
      <c r="E79" s="25">
        <f ca="1">_xll.DBRW($E$16,E$7,$H$32,$H$33,$H79,$D$11,E$38,E$12,E$13)</f>
        <v>0</v>
      </c>
      <c r="F79" s="22"/>
      <c r="G79" s="92" t="str">
        <f ca="1">_xll.DBRW($G$16,$H79,G$13)&amp;IF(_xll.ELLEV($B$10,$H79)&lt;&gt;0,"",IF($E79&lt;&gt;0,"LID",""))</f>
        <v/>
      </c>
      <c r="H79" s="97" t="s">
        <v>194</v>
      </c>
      <c r="I79" s="109" t="str">
        <f ca="1">_xll.DBRW($I$16,I$7,$H$32,$H$33,$H79,$D$11,$H$34,$I$38)</f>
        <v/>
      </c>
      <c r="J79" s="109">
        <f ca="1">_xll.DBRW($I$16,J$7,$H$32,$H$33,$H79,$D$11,$H$34,$J$38)</f>
        <v>0</v>
      </c>
      <c r="K79" s="109">
        <f ca="1">_xll.DBRW($B$16,K$7,$H$32,$H$33,$H79,$D$11,K$12,K$13)</f>
        <v>12444.780594375869</v>
      </c>
      <c r="L79" s="16"/>
      <c r="M79" s="95">
        <f ca="1">_xll.DBRW($B$16,M$7,$H$32,$H$33,$H79,$D$11,M$12,M$13)</f>
        <v>1592.5738536224294</v>
      </c>
      <c r="N79" s="96">
        <f t="shared" ca="1" si="4"/>
        <v>-6.8142565043808023</v>
      </c>
      <c r="O79" s="16"/>
      <c r="P79" s="95">
        <f ca="1">_xll.DBRW($B$16,P$7,$H$32,$H$33,$H79,$D$11,P$12,P$13)</f>
        <v>387.16369458705884</v>
      </c>
      <c r="Q79" s="96">
        <f t="shared" ca="1" si="5"/>
        <v>-31.143459648635769</v>
      </c>
      <c r="R79" s="16"/>
      <c r="S79" s="123" t="str">
        <f ca="1">_xll.DBRW($B$16,S$7,$H$32,$H$33,$H79,$D$11,S$12,S$13)</f>
        <v/>
      </c>
      <c r="T79" s="123" t="str">
        <f ca="1">_xll.DBRW($B$16,T$7,$H$32,$H$33,$H79,$D$11,T$12,T$13)</f>
        <v/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</row>
    <row r="80" spans="1:1000" customFormat="1" ht="12.75" x14ac:dyDescent="0.2">
      <c r="A80" s="41" t="str">
        <f ca="1">IF(_xll.TM1RPTELLEV($H$39,$H80)=0,"Root",IF(OR(_xll.ELLEV($B$10,$H80)=0,_xll.TM1RPTELLEV($H$39,$H80)+1&gt;=VALUE($J$28)),"Base","Default"))</f>
        <v>Default</v>
      </c>
      <c r="B80" s="16"/>
      <c r="C80" s="16" t="str">
        <f ca="1">_xll.DBRW($G$16,$H80,C$38)</f>
        <v>-1</v>
      </c>
      <c r="D80" s="16"/>
      <c r="E80" s="25">
        <f ca="1">_xll.DBRW($E$16,E$7,$H$32,$H$33,$H80,$D$11,E$38,E$12,E$13)</f>
        <v>0</v>
      </c>
      <c r="F80" s="22"/>
      <c r="G80" s="45" t="str">
        <f ca="1">_xll.DBRW($G$16,$H80,G$13)&amp;IF(_xll.ELLEV($B$10,$H80)&lt;&gt;0,"",IF($E80&lt;&gt;0,"LID",""))</f>
        <v/>
      </c>
      <c r="H80" s="131" t="s">
        <v>195</v>
      </c>
      <c r="I80" s="45" t="str">
        <f ca="1">_xll.DBRW($I$16,I$7,$H$32,$H$33,$H80,$D$11,$H$34,$I$38)</f>
        <v/>
      </c>
      <c r="J80" s="48">
        <f ca="1">_xll.DBRW($I$16,J$7,$H$32,$H$33,$H80,$D$11,$H$34,$J$38)</f>
        <v>0</v>
      </c>
      <c r="K80" s="47">
        <f ca="1">_xll.DBRW($B$16,K$7,$H$32,$H$33,$H80,$D$11,K$12,K$13)</f>
        <v>12444.780594375869</v>
      </c>
      <c r="L80" s="16"/>
      <c r="M80" s="48">
        <f ca="1">_xll.DBRW($B$16,M$7,$H$32,$H$33,$H80,$D$11,M$12,M$13)</f>
        <v>1592.5738536224294</v>
      </c>
      <c r="N80" s="102">
        <f t="shared" ca="1" si="4"/>
        <v>-6.8142565043808023</v>
      </c>
      <c r="O80" s="16"/>
      <c r="P80" s="48">
        <f ca="1">_xll.DBRW($B$16,P$7,$H$32,$H$33,$H80,$D$11,P$12,P$13)</f>
        <v>387.16369458705884</v>
      </c>
      <c r="Q80" s="102">
        <f t="shared" ca="1" si="5"/>
        <v>-31.143459648635769</v>
      </c>
      <c r="R80" s="16"/>
      <c r="S80" s="124" t="str">
        <f ca="1">_xll.DBRW($B$16,S$7,$H$32,$H$33,$H80,$D$11,S$12,S$13)</f>
        <v/>
      </c>
      <c r="T80" s="124" t="str">
        <f ca="1">_xll.DBRW($B$16,T$7,$H$32,$H$33,$H80,$D$11,T$12,T$13)</f>
        <v/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IF(_xll.TM1RPTELLEV($H$39,$H81)=0,"Root",IF(OR(_xll.ELLEV($B$10,$H81)=0,_xll.TM1RPTELLEV($H$39,$H81)+1&gt;=VALUE($J$28)),"Base","Default"))</f>
        <v>Root</v>
      </c>
      <c r="B81" s="16"/>
      <c r="C81" s="16" t="str">
        <f ca="1">_xll.DBRW($G$16,$H81,C$38)</f>
        <v>-1</v>
      </c>
      <c r="D81" s="16"/>
      <c r="E81" s="25">
        <f ca="1">_xll.DBRW($E$16,E$7,$H$32,$H$33,$H81,$D$11,E$38,E$12,E$13)</f>
        <v>190129.63820689658</v>
      </c>
      <c r="F81" s="22"/>
      <c r="G81" s="89" t="str">
        <f ca="1">_xll.DBRW($G$16,$H81,G$13)&amp;IF(_xll.ELLEV($B$10,$H81)&lt;&gt;0,"",IF($E81&lt;&gt;0,"LID",""))</f>
        <v/>
      </c>
      <c r="H81" s="130" t="s">
        <v>196</v>
      </c>
      <c r="I81" s="89" t="str">
        <f ca="1">_xll.DBRW($I$16,I$7,$H$32,$H$33,$H81,$D$11,$H$34,$I$38)</f>
        <v/>
      </c>
      <c r="J81" s="98">
        <f ca="1">_xll.DBRW($I$16,J$7,$H$32,$H$33,$H81,$D$11,$H$34,$J$38)</f>
        <v>852456</v>
      </c>
      <c r="K81" s="91">
        <f ca="1">_xll.DBRW($B$16,K$7,$H$32,$H$33,$H81,$D$11,K$12,K$13)</f>
        <v>3016592.3168099956</v>
      </c>
      <c r="L81" s="108"/>
      <c r="M81" s="98">
        <f ca="1">_xll.DBRW($B$16,M$7,$H$32,$H$33,$H81,$D$11,M$12,M$13)</f>
        <v>1274985.0450400107</v>
      </c>
      <c r="N81" s="100">
        <f t="shared" ca="1" si="4"/>
        <v>-1.3659825097911882</v>
      </c>
      <c r="O81" s="108"/>
      <c r="P81" s="98">
        <f ca="1">_xll.DBRW($B$16,P$7,$H$32,$H$33,$H81,$D$11,P$12,P$13)</f>
        <v>1297147.7298240054</v>
      </c>
      <c r="Q81" s="100">
        <f t="shared" ca="1" si="5"/>
        <v>-1.3255580281663688</v>
      </c>
      <c r="R81" s="108"/>
      <c r="S81" s="122" t="str">
        <f ca="1">_xll.DBRW($B$16,S$7,$H$32,$H$33,$H81,$D$11,S$12,S$13)</f>
        <v/>
      </c>
      <c r="T81" s="122" t="str">
        <f ca="1">_xll.DBRW($B$16,T$7,$H$32,$H$33,$H81,$D$11,T$12,T$13)</f>
        <v/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ht="12.75" x14ac:dyDescent="0.2">
      <c r="A82" s="41"/>
      <c r="E82"/>
      <c r="F82"/>
      <c r="G82"/>
      <c r="H82"/>
      <c r="I82"/>
      <c r="J82"/>
    </row>
  </sheetData>
  <mergeCells count="3">
    <mergeCell ref="B5:D5"/>
    <mergeCell ref="B15:D15"/>
    <mergeCell ref="B18:D18"/>
  </mergeCells>
  <conditionalFormatting sqref="N22:N26">
    <cfRule type="cellIs" dxfId="26" priority="423" operator="lessThan">
      <formula>0</formula>
    </cfRule>
  </conditionalFormatting>
  <conditionalFormatting sqref="Q22:Q26">
    <cfRule type="cellIs" dxfId="25" priority="422" operator="lessThan">
      <formula>0</formula>
    </cfRule>
  </conditionalFormatting>
  <conditionalFormatting sqref="I26">
    <cfRule type="expression" dxfId="24" priority="306">
      <formula>$G26&lt;&gt;""</formula>
    </cfRule>
  </conditionalFormatting>
  <conditionalFormatting sqref="J26:K26">
    <cfRule type="expression" dxfId="23" priority="305">
      <formula>$G26&lt;&gt;""</formula>
    </cfRule>
  </conditionalFormatting>
  <conditionalFormatting sqref="N81">
    <cfRule type="cellIs" dxfId="22" priority="8" operator="lessThan">
      <formula>0</formula>
    </cfRule>
  </conditionalFormatting>
  <conditionalFormatting sqref="Q81">
    <cfRule type="cellIs" dxfId="21" priority="7" operator="lessThan">
      <formula>0</formula>
    </cfRule>
  </conditionalFormatting>
  <conditionalFormatting sqref="N80 N78 N76 N72 N69 N67 N63 N61 N56 N52 N47">
    <cfRule type="cellIs" dxfId="20" priority="6" operator="lessThan">
      <formula>0</formula>
    </cfRule>
  </conditionalFormatting>
  <conditionalFormatting sqref="Q80 Q78 Q76 Q72 Q69 Q67 Q63 Q61 Q56 Q52 Q47">
    <cfRule type="cellIs" dxfId="19" priority="5" operator="lessThan">
      <formula>0</formula>
    </cfRule>
  </conditionalFormatting>
  <conditionalFormatting sqref="N79 N77 N73:N75 N70:N71 N68 N64:N66 N62 N57:N60 N53:N55 N48:N51 N39:N46">
    <cfRule type="cellIs" dxfId="18" priority="4" operator="lessThan">
      <formula>0</formula>
    </cfRule>
  </conditionalFormatting>
  <conditionalFormatting sqref="Q79 Q77 Q73:Q75 Q70:Q71 Q68 Q64:Q66 Q62 Q57:Q60 Q53:Q55 Q48:Q51 Q39:Q46">
    <cfRule type="cellIs" dxfId="17" priority="3" operator="lessThan">
      <formula>0</formula>
    </cfRule>
  </conditionalFormatting>
  <conditionalFormatting sqref="I79 I77 I73:I75 I70:I71 I68 I64:I66 I62 I57:I60 I53:I55 I48:I51 I39:I46">
    <cfRule type="expression" dxfId="16" priority="2">
      <formula>$G39&lt;&gt;""</formula>
    </cfRule>
  </conditionalFormatting>
  <conditionalFormatting sqref="J79:K79 J77:K77 J73:K75 J70:K71 J68:K68 J64:K66 J62:K62 J57:K60 J53:K55 J48:K51 J39:K46">
    <cfRule type="expression" dxfId="15" priority="1">
      <formula>$G39&lt;&gt;""</formula>
    </cfRule>
  </conditionalFormatting>
  <dataValidations count="1">
    <dataValidation type="list" allowBlank="1" showInputMessage="1" showErrorMessage="1" sqref="K32 M28:M29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6149" r:id="rId4" name="TIButton1">
          <controlPr defaultSize="0" print="0" autoLine="0" autoPict="0" r:id="rId5">
            <anchor moveWithCells="1">
              <from>
                <xdr:col>8</xdr:col>
                <xdr:colOff>247650</xdr:colOff>
                <xdr:row>32</xdr:row>
                <xdr:rowOff>142875</xdr:rowOff>
              </from>
              <to>
                <xdr:col>9</xdr:col>
                <xdr:colOff>504825</xdr:colOff>
                <xdr:row>34</xdr:row>
                <xdr:rowOff>152400</xdr:rowOff>
              </to>
            </anchor>
          </controlPr>
        </control>
      </mc:Choice>
      <mc:Fallback>
        <control shapeId="6149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T68"/>
  <sheetViews>
    <sheetView showGridLines="0" topLeftCell="E32" zoomScaleNormal="100" workbookViewId="0">
      <pane xSplit="3" ySplit="9" topLeftCell="H41" activePane="bottomRight" state="frozen"/>
      <selection activeCell="E32" sqref="E32"/>
      <selection pane="topRight" activeCell="H32" sqref="H32"/>
      <selection pane="bottomLeft" activeCell="E45" sqref="E45"/>
      <selection pane="bottomRight" activeCell="F67" sqref="F67"/>
    </sheetView>
  </sheetViews>
  <sheetFormatPr defaultColWidth="8.85546875" defaultRowHeight="12.75" outlineLevelRow="1" outlineLevelCol="1" x14ac:dyDescent="0.2"/>
  <cols>
    <col min="1" max="1" width="10.28515625" style="70" hidden="1" customWidth="1" outlineLevel="1"/>
    <col min="2" max="2" width="36.85546875" style="70" hidden="1" customWidth="1" outlineLevel="1"/>
    <col min="3" max="3" width="10.7109375" style="70" hidden="1" customWidth="1" outlineLevel="1"/>
    <col min="4" max="4" width="11.5703125" style="70" hidden="1" customWidth="1" outlineLevel="1"/>
    <col min="5" max="5" width="0.85546875" style="70" customWidth="1" collapsed="1"/>
    <col min="6" max="6" width="16.42578125" style="70" customWidth="1"/>
    <col min="7" max="7" width="47.28515625" style="70" customWidth="1"/>
    <col min="8" max="19" width="11.28515625" style="70" customWidth="1"/>
    <col min="20" max="20" width="17" style="70" customWidth="1"/>
  </cols>
  <sheetData>
    <row r="1" spans="1:20" hidden="1" outlineLevel="1" x14ac:dyDescent="0.2">
      <c r="A1" s="16"/>
      <c r="B1" s="16"/>
      <c r="C1" s="16"/>
      <c r="D1" s="16"/>
      <c r="E1" s="16"/>
      <c r="F1" s="28" t="s">
        <v>36</v>
      </c>
      <c r="G1" s="2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idden="1" outlineLevel="1" x14ac:dyDescent="0.2">
      <c r="A2" s="23" t="s">
        <v>0</v>
      </c>
      <c r="B2" s="24" t="str">
        <f>Entry!$B$2</f>
        <v>PTR01-AC:</v>
      </c>
      <c r="C2" s="24" t="str">
        <f>Entry!$C$2</f>
        <v>PTR01-AC</v>
      </c>
      <c r="D2" s="16"/>
      <c r="E2" s="16"/>
      <c r="F2" s="12">
        <f ca="1">Entry!H2</f>
        <v>4</v>
      </c>
      <c r="G2" s="12"/>
      <c r="H2" s="12">
        <f>Entry!I2</f>
        <v>1</v>
      </c>
      <c r="I2" s="12">
        <f>Entry!J2</f>
        <v>2</v>
      </c>
      <c r="J2" s="12">
        <f>Entry!K2</f>
        <v>3</v>
      </c>
      <c r="K2" s="12">
        <f>Entry!L2</f>
        <v>4</v>
      </c>
      <c r="L2" s="12">
        <f>Entry!M2</f>
        <v>5</v>
      </c>
      <c r="M2" s="12">
        <f>Entry!N2</f>
        <v>6</v>
      </c>
      <c r="N2" s="12">
        <f>Entry!O2</f>
        <v>7</v>
      </c>
      <c r="O2" s="12">
        <f>Entry!P2</f>
        <v>8</v>
      </c>
      <c r="P2" s="12">
        <f>Entry!Q2</f>
        <v>9</v>
      </c>
      <c r="Q2" s="12">
        <f>Entry!R2</f>
        <v>10</v>
      </c>
      <c r="R2" s="12">
        <f>Entry!S2</f>
        <v>11</v>
      </c>
      <c r="S2" s="12">
        <f>Entry!T2</f>
        <v>12</v>
      </c>
      <c r="T2" s="12">
        <f>Entry!U2</f>
        <v>12</v>
      </c>
    </row>
    <row r="3" spans="1:20" hidden="1" outlineLevel="1" x14ac:dyDescent="0.2">
      <c r="A3" s="23" t="s">
        <v>1</v>
      </c>
      <c r="B3" s="24" t="str">
        <f>$B$2&amp;"bpmFinance_LineItem"</f>
        <v>PTR01-AC:bpmFinance_LineItem</v>
      </c>
      <c r="C3" s="16"/>
      <c r="D3" s="16"/>
      <c r="E3" s="16"/>
      <c r="F3" s="12" t="str">
        <f ca="1">Entry!H3</f>
        <v>Apr 2016</v>
      </c>
      <c r="G3" s="12"/>
      <c r="H3" s="12" t="str">
        <f>Entry!I3</f>
        <v>Jan</v>
      </c>
      <c r="I3" s="12" t="str">
        <f>Entry!J3</f>
        <v>Feb</v>
      </c>
      <c r="J3" s="12" t="str">
        <f>Entry!K3</f>
        <v>Mar</v>
      </c>
      <c r="K3" s="12" t="str">
        <f>Entry!L3</f>
        <v>Apr</v>
      </c>
      <c r="L3" s="12" t="str">
        <f>Entry!M3</f>
        <v>May</v>
      </c>
      <c r="M3" s="12" t="str">
        <f>Entry!N3</f>
        <v>Jun</v>
      </c>
      <c r="N3" s="12" t="str">
        <f>Entry!O3</f>
        <v>Jul</v>
      </c>
      <c r="O3" s="12" t="str">
        <f>Entry!P3</f>
        <v>Aug</v>
      </c>
      <c r="P3" s="12" t="str">
        <f>Entry!Q3</f>
        <v>Sep</v>
      </c>
      <c r="Q3" s="12" t="str">
        <f>Entry!R3</f>
        <v>Oct</v>
      </c>
      <c r="R3" s="12" t="str">
        <f>Entry!S3</f>
        <v>Nov</v>
      </c>
      <c r="S3" s="12" t="str">
        <f>Entry!T3</f>
        <v>Dec</v>
      </c>
      <c r="T3" s="12">
        <f>Entry!U3</f>
        <v>0</v>
      </c>
    </row>
    <row r="4" spans="1:20" hidden="1" outlineLevel="1" x14ac:dyDescent="0.2">
      <c r="A4" s="16"/>
      <c r="B4" s="16"/>
      <c r="C4" s="16"/>
      <c r="D4" s="16"/>
      <c r="E4" s="16"/>
      <c r="F4" s="12"/>
      <c r="G4" s="12"/>
      <c r="H4" s="12" t="str">
        <f ca="1">Entry!I4</f>
        <v>2016</v>
      </c>
      <c r="I4" s="12" t="str">
        <f ca="1">Entry!J4</f>
        <v>2016</v>
      </c>
      <c r="J4" s="12" t="str">
        <f ca="1">Entry!K4</f>
        <v>2016</v>
      </c>
      <c r="K4" s="12" t="str">
        <f ca="1">Entry!L4</f>
        <v>2016</v>
      </c>
      <c r="L4" s="12" t="str">
        <f ca="1">Entry!M4</f>
        <v>2016</v>
      </c>
      <c r="M4" s="12" t="str">
        <f ca="1">Entry!N4</f>
        <v>2016</v>
      </c>
      <c r="N4" s="12" t="str">
        <f ca="1">Entry!O4</f>
        <v>2016</v>
      </c>
      <c r="O4" s="12" t="str">
        <f ca="1">Entry!P4</f>
        <v>2016</v>
      </c>
      <c r="P4" s="12" t="str">
        <f ca="1">Entry!Q4</f>
        <v>2016</v>
      </c>
      <c r="Q4" s="12" t="str">
        <f ca="1">Entry!R4</f>
        <v>2016</v>
      </c>
      <c r="R4" s="12" t="str">
        <f ca="1">Entry!S4</f>
        <v>2016</v>
      </c>
      <c r="S4" s="12" t="str">
        <f ca="1">Entry!T4</f>
        <v>2016</v>
      </c>
      <c r="T4" s="12">
        <f>Entry!U4</f>
        <v>0</v>
      </c>
    </row>
    <row r="5" spans="1:20" hidden="1" outlineLevel="1" x14ac:dyDescent="0.2">
      <c r="A5" s="16"/>
      <c r="B5" s="134" t="str">
        <f>B3</f>
        <v>PTR01-AC:bpmFinance_LineItem</v>
      </c>
      <c r="C5" s="134"/>
      <c r="D5" s="134"/>
      <c r="E5" s="16"/>
      <c r="F5" s="28" t="s">
        <v>19</v>
      </c>
      <c r="G5" s="2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idden="1" outlineLevel="1" x14ac:dyDescent="0.2">
      <c r="A6" s="29" t="s">
        <v>2</v>
      </c>
      <c r="B6" s="30" t="s">
        <v>3</v>
      </c>
      <c r="C6" s="29" t="s">
        <v>4</v>
      </c>
      <c r="D6" s="29" t="s">
        <v>5</v>
      </c>
      <c r="E6" s="16"/>
      <c r="F6" s="16"/>
      <c r="G6" s="12" t="str">
        <f>T6</f>
        <v>Plan</v>
      </c>
      <c r="H6" s="12" t="str">
        <f ca="1">Entry!I6</f>
        <v>Act</v>
      </c>
      <c r="I6" s="12" t="str">
        <f ca="1">Entry!J6</f>
        <v>Act</v>
      </c>
      <c r="J6" s="12" t="str">
        <f ca="1">Entry!K6</f>
        <v>Act</v>
      </c>
      <c r="K6" s="12" t="str">
        <f ca="1">Entry!L6</f>
        <v>Act</v>
      </c>
      <c r="L6" s="12" t="str">
        <f ca="1">Entry!M6</f>
        <v>Plan</v>
      </c>
      <c r="M6" s="12" t="str">
        <f ca="1">Entry!N6</f>
        <v>Plan</v>
      </c>
      <c r="N6" s="12" t="str">
        <f ca="1">Entry!O6</f>
        <v>Plan</v>
      </c>
      <c r="O6" s="12" t="str">
        <f ca="1">Entry!P6</f>
        <v>Plan</v>
      </c>
      <c r="P6" s="12" t="str">
        <f ca="1">Entry!Q6</f>
        <v>Plan</v>
      </c>
      <c r="Q6" s="12" t="str">
        <f ca="1">Entry!R6</f>
        <v>Plan</v>
      </c>
      <c r="R6" s="12" t="str">
        <f ca="1">Entry!S6</f>
        <v>Plan</v>
      </c>
      <c r="S6" s="12" t="str">
        <f ca="1">Entry!T6</f>
        <v>Plan</v>
      </c>
      <c r="T6" s="12" t="str">
        <f>Entry!U6</f>
        <v>Plan</v>
      </c>
    </row>
    <row r="7" spans="1:2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6"/>
      <c r="F7" s="16"/>
      <c r="G7" s="12" t="str">
        <f>T7</f>
        <v>Plan</v>
      </c>
      <c r="H7" s="12" t="str">
        <f>Entry!I7</f>
        <v>Plan</v>
      </c>
      <c r="I7" s="12" t="str">
        <f>Entry!J7</f>
        <v>Plan</v>
      </c>
      <c r="J7" s="12" t="str">
        <f>Entry!K7</f>
        <v>Plan</v>
      </c>
      <c r="K7" s="12" t="str">
        <f>Entry!L7</f>
        <v>Plan</v>
      </c>
      <c r="L7" s="12" t="str">
        <f>Entry!M7</f>
        <v>Plan</v>
      </c>
      <c r="M7" s="12" t="str">
        <f>Entry!N7</f>
        <v>Plan</v>
      </c>
      <c r="N7" s="12" t="str">
        <f>Entry!O7</f>
        <v>Plan</v>
      </c>
      <c r="O7" s="12" t="str">
        <f>Entry!P7</f>
        <v>Plan</v>
      </c>
      <c r="P7" s="12" t="str">
        <f>Entry!Q7</f>
        <v>Plan</v>
      </c>
      <c r="Q7" s="12" t="str">
        <f>Entry!R7</f>
        <v>Plan</v>
      </c>
      <c r="R7" s="12" t="str">
        <f>Entry!S7</f>
        <v>Plan</v>
      </c>
      <c r="S7" s="12" t="str">
        <f>Entry!T7</f>
        <v>Plan</v>
      </c>
      <c r="T7" s="12" t="str">
        <f>Entry!U7</f>
        <v>Plan</v>
      </c>
    </row>
    <row r="8" spans="1:20" hidden="1" outlineLevel="1" x14ac:dyDescent="0.2">
      <c r="A8" s="29">
        <v>2</v>
      </c>
      <c r="B8" s="24" t="str">
        <f ca="1">$B$2&amp;_xll.TABDIM($B$3,A8)</f>
        <v>PTR01-AC:bpmCompany</v>
      </c>
      <c r="C8" s="31" t="s">
        <v>7</v>
      </c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7</v>
      </c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120</v>
      </c>
      <c r="D10" s="3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idden="1" outlineLevel="1" x14ac:dyDescent="0.2">
      <c r="A12" s="29">
        <v>6</v>
      </c>
      <c r="B12" s="24" t="str">
        <f ca="1">$B$2&amp;_xll.TABDIM($B$3,A12)</f>
        <v>PTR01-AC:bpmFinance_LineItem</v>
      </c>
      <c r="C12" s="31" t="s">
        <v>40</v>
      </c>
      <c r="D12" s="32"/>
      <c r="E12" s="16"/>
      <c r="F12" s="16"/>
      <c r="G12" s="16"/>
      <c r="T12" s="16"/>
    </row>
    <row r="13" spans="1:20" hidden="1" outlineLevel="1" x14ac:dyDescent="0.2">
      <c r="A13" s="29">
        <v>7</v>
      </c>
      <c r="B13" s="24" t="str">
        <f ca="1">$B$2&amp;_xll.TABDIM($B$3,A13)</f>
        <v>PTR01-AC:bpmPeriod</v>
      </c>
      <c r="C13" s="31" t="s">
        <v>6</v>
      </c>
      <c r="D13" s="32"/>
      <c r="E13" s="16"/>
      <c r="F13" s="16"/>
      <c r="G13" s="12" t="str">
        <f ca="1">T13</f>
        <v>2016</v>
      </c>
      <c r="H13" s="12" t="str">
        <f ca="1">Entry!I12</f>
        <v>Jan 2016</v>
      </c>
      <c r="I13" s="12" t="str">
        <f ca="1">Entry!J12</f>
        <v>Feb 2016</v>
      </c>
      <c r="J13" s="12" t="str">
        <f ca="1">Entry!K12</f>
        <v>Mar 2016</v>
      </c>
      <c r="K13" s="12" t="str">
        <f ca="1">Entry!L12</f>
        <v>Apr 2016</v>
      </c>
      <c r="L13" s="12" t="str">
        <f ca="1">Entry!M12</f>
        <v>May 2016</v>
      </c>
      <c r="M13" s="12" t="str">
        <f ca="1">Entry!N12</f>
        <v>Jun 2016</v>
      </c>
      <c r="N13" s="12" t="str">
        <f ca="1">Entry!O12</f>
        <v>Jul 2016</v>
      </c>
      <c r="O13" s="12" t="str">
        <f ca="1">Entry!P12</f>
        <v>Aug 2016</v>
      </c>
      <c r="P13" s="12" t="str">
        <f ca="1">Entry!Q12</f>
        <v>Sep 2016</v>
      </c>
      <c r="Q13" s="12" t="str">
        <f ca="1">Entry!R12</f>
        <v>Oct 2016</v>
      </c>
      <c r="R13" s="12" t="str">
        <f ca="1">Entry!S12</f>
        <v>Nov 2016</v>
      </c>
      <c r="S13" s="12" t="str">
        <f ca="1">Entry!T12</f>
        <v>Dec 2016</v>
      </c>
      <c r="T13" s="12" t="str">
        <f ca="1">Entry!U12</f>
        <v>2016</v>
      </c>
    </row>
    <row r="14" spans="1:20" hidden="1" outlineLevel="1" x14ac:dyDescent="0.2">
      <c r="A14" s="29">
        <v>8</v>
      </c>
      <c r="B14" s="24" t="str">
        <f ca="1">$B$2&amp;_xll.TABDIM($B$3,A14)</f>
        <v>PTR01-AC:bpmFinance_LineItem_Msr</v>
      </c>
      <c r="C14" s="31" t="s">
        <v>6</v>
      </c>
      <c r="D14" s="32"/>
      <c r="E14" s="16"/>
      <c r="F14" s="16"/>
      <c r="G14" s="12" t="s">
        <v>119</v>
      </c>
      <c r="H14" s="12" t="str">
        <f>Entry!I13</f>
        <v>ORIGINAL</v>
      </c>
      <c r="I14" s="12" t="str">
        <f>Entry!J13</f>
        <v>ORIGINAL</v>
      </c>
      <c r="J14" s="12" t="str">
        <f>Entry!K13</f>
        <v>ORIGINAL</v>
      </c>
      <c r="K14" s="12" t="str">
        <f>Entry!L13</f>
        <v>ORIGINAL</v>
      </c>
      <c r="L14" s="12" t="str">
        <f>Entry!M13</f>
        <v>ORIGINAL</v>
      </c>
      <c r="M14" s="12" t="str">
        <f>Entry!N13</f>
        <v>ORIGINAL</v>
      </c>
      <c r="N14" s="12" t="str">
        <f>Entry!O13</f>
        <v>ORIGINAL</v>
      </c>
      <c r="O14" s="12" t="str">
        <f>Entry!P13</f>
        <v>ORIGINAL</v>
      </c>
      <c r="P14" s="12" t="str">
        <f>Entry!Q13</f>
        <v>ORIGINAL</v>
      </c>
      <c r="Q14" s="12" t="str">
        <f>Entry!R13</f>
        <v>ORIGINAL</v>
      </c>
      <c r="R14" s="12" t="str">
        <f>Entry!S13</f>
        <v>ORIGINAL</v>
      </c>
      <c r="S14" s="12" t="str">
        <f>Entry!T13</f>
        <v>ORIGINAL</v>
      </c>
      <c r="T14" s="12" t="str">
        <f>Entry!U13</f>
        <v>ORIGINAL</v>
      </c>
    </row>
    <row r="15" spans="1:20" hidden="1" outlineLevel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idden="1" outlineLevel="1" x14ac:dyDescent="0.2">
      <c r="A16" s="16"/>
      <c r="B16" s="134" t="s">
        <v>11</v>
      </c>
      <c r="C16" s="134"/>
      <c r="D16" s="13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idden="1" outlineLevel="1" x14ac:dyDescent="0.2">
      <c r="A17" s="16"/>
      <c r="B17" s="33" t="str">
        <f ca="1">_xll.TM1RPTVIEW($B$3&amp;":LINE1", IF($J$30="Yes",1,0), _xll.TM1RPTTITLE($B$2&amp;"bpmCompany",$G$33),  _xll.TM1RPTTITLE($B$2&amp;"bpmDepartment",$G$34),  _xll.TM1RPTTITLE($B$2&amp;"bpmAccount",$G$36), _xll.TM1RPTTITLE($B$2&amp;"bpmCurrency",$D$11),TM1RPTFMTRNG,TM1RPTFMTIDCOL)</f>
        <v>PTR01-AC:bpmFinance_LineItem:LINE1</v>
      </c>
      <c r="C17" s="34"/>
      <c r="D17" s="3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idden="1" outlineLevel="1" x14ac:dyDescent="0.2">
      <c r="A18" s="16"/>
      <c r="B18" s="24" t="str">
        <f>B2&amp;"}ElementAttributes_bpmPeriod"</f>
        <v>PTR01-AC:}ElementAttributes_bpmPeriod</v>
      </c>
      <c r="C18" s="34"/>
      <c r="D18" s="3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idden="1" outlineLevel="1" x14ac:dyDescent="0.2">
      <c r="A19" s="16"/>
      <c r="B19" s="24" t="str">
        <f>B2&amp;"bpmPeriod_Info"</f>
        <v>PTR01-AC:bpmPeriod_Info</v>
      </c>
      <c r="C19" s="34"/>
      <c r="D19" s="3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idden="1" outlineLevel="1" x14ac:dyDescent="0.2">
      <c r="A20" s="16"/>
      <c r="B20" s="39"/>
      <c r="C20" s="39"/>
      <c r="D20" s="39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idden="1" outlineLevel="1" x14ac:dyDescent="0.2">
      <c r="A21" s="40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idden="1" outlineLevel="1" x14ac:dyDescent="0.2">
      <c r="A22" s="41" t="s">
        <v>13</v>
      </c>
      <c r="B22" s="16"/>
      <c r="C22" s="16"/>
      <c r="D22" s="16"/>
      <c r="E22" s="16"/>
      <c r="F22" s="112" t="s">
        <v>18</v>
      </c>
      <c r="G22" s="112"/>
      <c r="H22" s="113">
        <v>9999999</v>
      </c>
      <c r="I22" s="113">
        <v>9999999</v>
      </c>
      <c r="J22" s="113">
        <v>9999999</v>
      </c>
      <c r="K22" s="113">
        <v>9999999</v>
      </c>
      <c r="L22" s="113">
        <v>9999999</v>
      </c>
      <c r="M22" s="113">
        <v>9999999</v>
      </c>
      <c r="N22" s="113">
        <v>9999999</v>
      </c>
      <c r="O22" s="113">
        <v>9999999</v>
      </c>
      <c r="P22" s="113">
        <v>9999999</v>
      </c>
      <c r="Q22" s="113">
        <v>9999999</v>
      </c>
      <c r="R22" s="113">
        <v>9999999</v>
      </c>
      <c r="S22" s="113">
        <v>9999999</v>
      </c>
      <c r="T22" s="113">
        <v>9999999</v>
      </c>
    </row>
    <row r="23" spans="1:20" hidden="1" outlineLevel="1" x14ac:dyDescent="0.2">
      <c r="A23" s="41"/>
      <c r="B23" s="16"/>
      <c r="C23" s="16"/>
      <c r="D23" s="16"/>
      <c r="E23" s="16"/>
      <c r="F23" s="110"/>
      <c r="G23" s="110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 hidden="1" outlineLevel="1" x14ac:dyDescent="0.2">
      <c r="A24" s="41" t="s">
        <v>14</v>
      </c>
      <c r="B24" s="16"/>
      <c r="C24" s="16"/>
      <c r="D24" s="16"/>
      <c r="E24" s="16"/>
      <c r="F24" s="71" t="s">
        <v>18</v>
      </c>
      <c r="G24" s="71"/>
      <c r="H24" s="48">
        <v>9999999</v>
      </c>
      <c r="I24" s="48">
        <v>9999999</v>
      </c>
      <c r="J24" s="48">
        <v>9999999</v>
      </c>
      <c r="K24" s="48">
        <v>9999999</v>
      </c>
      <c r="L24" s="48">
        <v>9999999</v>
      </c>
      <c r="M24" s="48">
        <v>9999999</v>
      </c>
      <c r="N24" s="48">
        <v>9999999</v>
      </c>
      <c r="O24" s="48">
        <v>9999999</v>
      </c>
      <c r="P24" s="48">
        <v>9999999</v>
      </c>
      <c r="Q24" s="48">
        <v>9999999</v>
      </c>
      <c r="R24" s="48">
        <v>9999999</v>
      </c>
      <c r="S24" s="48">
        <v>9999999</v>
      </c>
      <c r="T24" s="48">
        <v>9999999</v>
      </c>
    </row>
    <row r="25" spans="1:20" hidden="1" outlineLevel="1" x14ac:dyDescent="0.2">
      <c r="A25" s="16"/>
      <c r="B25" s="16"/>
      <c r="C25" s="16"/>
      <c r="D25" s="16"/>
      <c r="E25" s="1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hidden="1" outlineLevel="1" x14ac:dyDescent="0.2">
      <c r="A26" s="41" t="s">
        <v>146</v>
      </c>
      <c r="B26" s="16"/>
      <c r="C26" s="16"/>
      <c r="D26" s="16"/>
      <c r="E26" s="16"/>
      <c r="F26" s="93" t="s">
        <v>18</v>
      </c>
      <c r="G26" s="110"/>
      <c r="H26" s="99">
        <v>9999999</v>
      </c>
      <c r="I26" s="99">
        <v>9999999</v>
      </c>
      <c r="J26" s="99">
        <v>9999999</v>
      </c>
      <c r="K26" s="99">
        <v>9999999</v>
      </c>
      <c r="L26" s="99">
        <v>9999999</v>
      </c>
      <c r="M26" s="99">
        <v>9999999</v>
      </c>
      <c r="N26" s="99">
        <v>9999999</v>
      </c>
      <c r="O26" s="99">
        <v>9999999</v>
      </c>
      <c r="P26" s="99">
        <v>9999999</v>
      </c>
      <c r="Q26" s="99">
        <v>9999999</v>
      </c>
      <c r="R26" s="99">
        <v>9999999</v>
      </c>
      <c r="S26" s="99">
        <v>9999999</v>
      </c>
      <c r="T26" s="99">
        <v>9999999</v>
      </c>
    </row>
    <row r="27" spans="1:20" hidden="1" outlineLevel="1" x14ac:dyDescent="0.2">
      <c r="A27" s="41" t="s">
        <v>130</v>
      </c>
      <c r="B27" s="16"/>
      <c r="C27" s="16"/>
      <c r="D27" s="16"/>
      <c r="E27" s="16"/>
      <c r="F27" s="52" t="s">
        <v>18</v>
      </c>
      <c r="G27" s="72"/>
      <c r="H27" s="53">
        <v>9999999</v>
      </c>
      <c r="I27" s="53">
        <v>9999999</v>
      </c>
      <c r="J27" s="53">
        <v>9999999</v>
      </c>
      <c r="K27" s="53">
        <v>9999999</v>
      </c>
      <c r="L27" s="53">
        <v>9999999</v>
      </c>
      <c r="M27" s="53">
        <v>9999999</v>
      </c>
      <c r="N27" s="53">
        <v>9999999</v>
      </c>
      <c r="O27" s="53">
        <v>9999999</v>
      </c>
      <c r="P27" s="53">
        <v>9999999</v>
      </c>
      <c r="Q27" s="53">
        <v>9999999</v>
      </c>
      <c r="R27" s="53">
        <v>9999999</v>
      </c>
      <c r="S27" s="53">
        <v>9999999</v>
      </c>
      <c r="T27" s="54">
        <v>9999999</v>
      </c>
    </row>
    <row r="28" spans="1:20" hidden="1" outlineLevel="1" x14ac:dyDescent="0.2">
      <c r="A28" s="40" t="s">
        <v>10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idden="1" outlineLevel="1" x14ac:dyDescent="0.2">
      <c r="A29" s="40"/>
      <c r="B29" s="16"/>
      <c r="C29" s="16"/>
      <c r="D29" s="16"/>
      <c r="E29" s="16"/>
      <c r="F29" s="16"/>
      <c r="G29" s="16"/>
      <c r="H29" s="16"/>
      <c r="I29" s="55" t="s">
        <v>12</v>
      </c>
      <c r="J29" s="56" t="str">
        <f ca="1">_xll.SUBNM($B$2&amp;"bpmPickLevel","",9)</f>
        <v>9</v>
      </c>
      <c r="K29" s="16"/>
      <c r="L29" s="55" t="s">
        <v>17</v>
      </c>
      <c r="M29" s="56" t="s">
        <v>16</v>
      </c>
      <c r="N29" s="16"/>
      <c r="O29" s="16"/>
      <c r="P29" s="16"/>
      <c r="Q29" s="16"/>
      <c r="R29" s="16"/>
      <c r="S29" s="16"/>
      <c r="T29" s="16"/>
    </row>
    <row r="30" spans="1:20" hidden="1" outlineLevel="1" x14ac:dyDescent="0.2">
      <c r="A30" s="40"/>
      <c r="B30" s="16"/>
      <c r="C30" s="16"/>
      <c r="D30" s="16"/>
      <c r="E30" s="16"/>
      <c r="F30" s="16"/>
      <c r="G30" s="16"/>
      <c r="H30" s="16"/>
      <c r="I30" s="55" t="s">
        <v>39</v>
      </c>
      <c r="J30" s="56" t="s">
        <v>52</v>
      </c>
      <c r="K30" s="16"/>
      <c r="L30" s="55" t="s">
        <v>38</v>
      </c>
      <c r="M30" s="56" t="s">
        <v>16</v>
      </c>
      <c r="N30" s="16"/>
      <c r="O30" s="16"/>
      <c r="P30" s="16"/>
      <c r="Q30" s="16"/>
      <c r="R30" s="16"/>
      <c r="S30" s="16"/>
      <c r="T30" s="16"/>
    </row>
    <row r="31" spans="1:20" hidden="1" outlineLevel="1" x14ac:dyDescent="0.2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55" t="s">
        <v>37</v>
      </c>
      <c r="M31" s="56">
        <v>1</v>
      </c>
      <c r="N31" s="16"/>
      <c r="O31" s="16"/>
      <c r="P31" s="16"/>
      <c r="Q31" s="16"/>
      <c r="R31" s="16"/>
      <c r="S31" s="16"/>
      <c r="T31" s="16"/>
    </row>
    <row r="32" spans="1:20" ht="6" customHeight="1" collapsed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x14ac:dyDescent="0.2">
      <c r="A33" s="16"/>
      <c r="B33" s="16"/>
      <c r="C33" s="16"/>
      <c r="D33" s="16"/>
      <c r="E33" s="16"/>
      <c r="F33" s="55" t="s">
        <v>45</v>
      </c>
      <c r="G33" s="69" t="str">
        <f ca="1">Entry!$H34</f>
        <v>002 - Granny Smith (Oldies)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x14ac:dyDescent="0.2">
      <c r="A34" s="16"/>
      <c r="B34" s="16"/>
      <c r="C34" s="16"/>
      <c r="D34" s="16"/>
      <c r="E34" s="16"/>
      <c r="F34" s="55" t="s">
        <v>46</v>
      </c>
      <c r="G34" s="69" t="str">
        <f ca="1">Entry!$H35</f>
        <v>46 - Sales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2">
      <c r="A35" s="16"/>
      <c r="B35" s="16"/>
      <c r="C35" s="16"/>
      <c r="D35" s="16"/>
      <c r="E35" s="16"/>
      <c r="F35" s="55" t="s">
        <v>47</v>
      </c>
      <c r="G35" s="69" t="str">
        <f ca="1">Entry!$H36</f>
        <v>2016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2">
      <c r="A36" s="16"/>
      <c r="B36" s="16"/>
      <c r="C36" s="16"/>
      <c r="D36" s="16"/>
      <c r="E36" s="16"/>
      <c r="F36" s="55" t="s">
        <v>48</v>
      </c>
      <c r="G36" s="57" t="str">
        <f ca="1">_xll.SUBNM($B$10,"","609000","CodeName")</f>
        <v>609000 - Depreciation Expense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6.75" customHeight="1" x14ac:dyDescent="0.2">
      <c r="A37" s="73"/>
      <c r="B37" s="74"/>
      <c r="C37" s="74"/>
      <c r="D37" s="74"/>
      <c r="E37" s="75"/>
      <c r="F37" s="76"/>
      <c r="G37" s="77"/>
      <c r="H37" s="74"/>
      <c r="I37" s="74"/>
      <c r="J37" s="78"/>
      <c r="K37" s="79"/>
      <c r="L37" s="79"/>
      <c r="M37" s="79"/>
      <c r="N37" s="80"/>
      <c r="O37" s="80"/>
      <c r="P37" s="80"/>
      <c r="Q37" s="80"/>
      <c r="R37" s="80"/>
      <c r="S37" s="80"/>
      <c r="T37" s="80"/>
    </row>
    <row r="38" spans="1:20" x14ac:dyDescent="0.2">
      <c r="A38" s="16"/>
      <c r="B38" s="16"/>
      <c r="C38" s="16"/>
      <c r="D38" s="16"/>
      <c r="E38" s="16"/>
      <c r="F38" s="81"/>
      <c r="G38" s="82"/>
      <c r="H38" s="61" t="str">
        <f ca="1">H13</f>
        <v>Jan 2016</v>
      </c>
      <c r="I38" s="61" t="str">
        <f t="shared" ref="I38:T38" ca="1" si="0">I13</f>
        <v>Feb 2016</v>
      </c>
      <c r="J38" s="61" t="str">
        <f t="shared" ca="1" si="0"/>
        <v>Mar 2016</v>
      </c>
      <c r="K38" s="61" t="str">
        <f t="shared" ca="1" si="0"/>
        <v>Apr 2016</v>
      </c>
      <c r="L38" s="61" t="str">
        <f t="shared" ca="1" si="0"/>
        <v>May 2016</v>
      </c>
      <c r="M38" s="61" t="str">
        <f t="shared" ca="1" si="0"/>
        <v>Jun 2016</v>
      </c>
      <c r="N38" s="61" t="str">
        <f t="shared" ca="1" si="0"/>
        <v>Jul 2016</v>
      </c>
      <c r="O38" s="61" t="str">
        <f t="shared" ca="1" si="0"/>
        <v>Aug 2016</v>
      </c>
      <c r="P38" s="61" t="str">
        <f t="shared" ca="1" si="0"/>
        <v>Sep 2016</v>
      </c>
      <c r="Q38" s="61" t="str">
        <f t="shared" ca="1" si="0"/>
        <v>Oct 2016</v>
      </c>
      <c r="R38" s="61" t="str">
        <f t="shared" ca="1" si="0"/>
        <v>Nov 2016</v>
      </c>
      <c r="S38" s="61" t="str">
        <f t="shared" ca="1" si="0"/>
        <v>Dec 2016</v>
      </c>
      <c r="T38" s="61" t="str">
        <f t="shared" ca="1" si="0"/>
        <v>2016</v>
      </c>
    </row>
    <row r="39" spans="1:20" x14ac:dyDescent="0.2">
      <c r="A39" s="63" t="s">
        <v>15</v>
      </c>
      <c r="B39" s="16"/>
      <c r="C39" s="16"/>
      <c r="D39" s="16"/>
      <c r="E39" s="16"/>
      <c r="F39" s="83" t="s">
        <v>118</v>
      </c>
      <c r="G39" s="84" t="s">
        <v>151</v>
      </c>
      <c r="H39" s="61" t="str">
        <f ca="1">H$6</f>
        <v>Act</v>
      </c>
      <c r="I39" s="61" t="str">
        <f t="shared" ref="I39:T39" ca="1" si="1">I$6</f>
        <v>Act</v>
      </c>
      <c r="J39" s="61" t="str">
        <f t="shared" ca="1" si="1"/>
        <v>Act</v>
      </c>
      <c r="K39" s="61" t="str">
        <f t="shared" ca="1" si="1"/>
        <v>Act</v>
      </c>
      <c r="L39" s="61" t="str">
        <f t="shared" ca="1" si="1"/>
        <v>Plan</v>
      </c>
      <c r="M39" s="61" t="str">
        <f t="shared" ca="1" si="1"/>
        <v>Plan</v>
      </c>
      <c r="N39" s="61" t="str">
        <f t="shared" ca="1" si="1"/>
        <v>Plan</v>
      </c>
      <c r="O39" s="61" t="str">
        <f t="shared" ca="1" si="1"/>
        <v>Plan</v>
      </c>
      <c r="P39" s="61" t="str">
        <f t="shared" ca="1" si="1"/>
        <v>Plan</v>
      </c>
      <c r="Q39" s="61" t="str">
        <f t="shared" ca="1" si="1"/>
        <v>Plan</v>
      </c>
      <c r="R39" s="61" t="str">
        <f t="shared" ca="1" si="1"/>
        <v>Plan</v>
      </c>
      <c r="S39" s="61" t="str">
        <f t="shared" ca="1" si="1"/>
        <v>Plan</v>
      </c>
      <c r="T39" s="61" t="str">
        <f t="shared" si="1"/>
        <v>Plan</v>
      </c>
    </row>
    <row r="40" spans="1:20" x14ac:dyDescent="0.2">
      <c r="A40" s="16"/>
      <c r="B40" s="16"/>
      <c r="C40" s="16"/>
      <c r="D40" s="16"/>
      <c r="E40" s="16"/>
      <c r="F40" s="112" t="s">
        <v>131</v>
      </c>
      <c r="G40" s="86" t="str">
        <f ca="1">_xll.DBRW($B$3,G$7,$G$33,$G$34,$G$36,$D$11,$F40,G$13,G$14)</f>
        <v/>
      </c>
      <c r="H40" s="86">
        <f ca="1">_xll.DBRW($B$3,H$7,$G$33,$G$34,$G$36,$D$11,$F40,H$13,H$14)</f>
        <v>12864.67146138307</v>
      </c>
      <c r="I40" s="87">
        <f ca="1">_xll.DBRW($B$3,I$7,$G$33,$G$34,$G$36,$D$11,$F40,I$13,I$14)</f>
        <v>31727.816686383681</v>
      </c>
      <c r="J40" s="87">
        <f ca="1">_xll.DBRW($B$3,J$7,$G$33,$G$34,$G$36,$D$11,$F40,J$13,J$14)</f>
        <v>25621.461799307559</v>
      </c>
      <c r="K40" s="87">
        <f ca="1">_xll.DBRW($B$3,K$7,$G$33,$G$34,$G$36,$D$11,$F40,K$13,K$14)</f>
        <v>1960.078065925054</v>
      </c>
      <c r="L40" s="87">
        <f ca="1">_xll.DBRW($B$3,L$7,$G$33,$G$34,$G$36,$D$11,$F40,L$13,L$14)</f>
        <v>603.99166666666667</v>
      </c>
      <c r="M40" s="87">
        <f ca="1">_xll.DBRW($B$3,M$7,$G$33,$G$34,$G$36,$D$11,$F40,M$13,M$14)</f>
        <v>1003.9916666666667</v>
      </c>
      <c r="N40" s="87">
        <f ca="1">_xll.DBRW($B$3,N$7,$G$33,$G$34,$G$36,$D$11,$F40,N$13,N$14)</f>
        <v>1120.6583333333331</v>
      </c>
      <c r="O40" s="87">
        <f ca="1">_xll.DBRW($B$3,O$7,$G$33,$G$34,$G$36,$D$11,$F40,O$13,O$14)</f>
        <v>1120.6583333333331</v>
      </c>
      <c r="P40" s="87">
        <f ca="1">_xll.DBRW($B$3,P$7,$G$33,$G$34,$G$36,$D$11,$F40,P$13,P$14)</f>
        <v>1120.6583333333331</v>
      </c>
      <c r="Q40" s="87">
        <f ca="1">_xll.DBRW($B$3,Q$7,$G$33,$G$34,$G$36,$D$11,$F40,Q$13,Q$14)</f>
        <v>1120.6583333333331</v>
      </c>
      <c r="R40" s="87">
        <f ca="1">_xll.DBRW($B$3,R$7,$G$33,$G$34,$G$36,$D$11,$F40,R$13,R$14)</f>
        <v>2370.6583333333333</v>
      </c>
      <c r="S40" s="87">
        <f ca="1">_xll.DBRW($B$3,S$7,$G$33,$G$34,$G$36,$D$11,$F40,S$13,S$14)</f>
        <v>2437.3250000000003</v>
      </c>
      <c r="T40" s="88">
        <f ca="1">_xll.DBRW($B$3,T$7,$G$33,$G$34,$G$36,$D$11,$F40,T$13,T$14)</f>
        <v>83072.628012999368</v>
      </c>
    </row>
    <row r="41" spans="1:20" x14ac:dyDescent="0.2">
      <c r="A41" s="16"/>
      <c r="B41" s="16"/>
      <c r="C41" s="16"/>
      <c r="D41" s="16"/>
      <c r="E41" s="16"/>
      <c r="F41" s="112" t="s">
        <v>117</v>
      </c>
      <c r="G41" s="86" t="str">
        <f ca="1">_xll.DBRW($B$3,G$7,$G$33,$G$34,$G$36,$D$11,$F41,G$13,G$14)</f>
        <v/>
      </c>
      <c r="H41" s="86">
        <f ca="1">_xll.DBRW($B$3,H$7,$G$33,$G$34,$G$36,$D$11,$F41,H$13,H$14)</f>
        <v>0</v>
      </c>
      <c r="I41" s="87">
        <f ca="1">_xll.DBRW($B$3,I$7,$G$33,$G$34,$G$36,$D$11,$F41,I$13,I$14)</f>
        <v>0</v>
      </c>
      <c r="J41" s="87">
        <f ca="1">_xll.DBRW($B$3,J$7,$G$33,$G$34,$G$36,$D$11,$F41,J$13,J$14)</f>
        <v>0</v>
      </c>
      <c r="K41" s="87">
        <f ca="1">_xll.DBRW($B$3,K$7,$G$33,$G$34,$G$36,$D$11,$F41,K$13,K$14)</f>
        <v>0</v>
      </c>
      <c r="L41" s="87">
        <f ca="1">_xll.DBRW($B$3,L$7,$G$33,$G$34,$G$36,$D$11,$F41,L$13,L$14)</f>
        <v>0</v>
      </c>
      <c r="M41" s="87">
        <f ca="1">_xll.DBRW($B$3,M$7,$G$33,$G$34,$G$36,$D$11,$F41,M$13,M$14)</f>
        <v>0</v>
      </c>
      <c r="N41" s="87">
        <f ca="1">_xll.DBRW($B$3,N$7,$G$33,$G$34,$G$36,$D$11,$F41,N$13,N$14)</f>
        <v>0</v>
      </c>
      <c r="O41" s="87">
        <f ca="1">_xll.DBRW($B$3,O$7,$G$33,$G$34,$G$36,$D$11,$F41,O$13,O$14)</f>
        <v>0</v>
      </c>
      <c r="P41" s="87">
        <f ca="1">_xll.DBRW($B$3,P$7,$G$33,$G$34,$G$36,$D$11,$F41,P$13,P$14)</f>
        <v>0</v>
      </c>
      <c r="Q41" s="87">
        <f ca="1">_xll.DBRW($B$3,Q$7,$G$33,$G$34,$G$36,$D$11,$F41,Q$13,Q$14)</f>
        <v>0</v>
      </c>
      <c r="R41" s="87">
        <f ca="1">_xll.DBRW($B$3,R$7,$G$33,$G$34,$G$36,$D$11,$F41,R$13,R$14)</f>
        <v>0</v>
      </c>
      <c r="S41" s="87">
        <f ca="1">_xll.DBRW($B$3,S$7,$G$33,$G$34,$G$36,$D$11,$F41,S$13,S$14)</f>
        <v>0</v>
      </c>
      <c r="T41" s="88">
        <f ca="1">_xll.DBRW($B$3,T$7,$G$33,$G$34,$G$36,$D$11,$F41,T$13,T$14)</f>
        <v>0</v>
      </c>
    </row>
    <row r="42" spans="1:20" x14ac:dyDescent="0.2">
      <c r="A42" s="41" t="str">
        <f ca="1">IF(_xll.TM1RPTELLEV($F$42,$F42)=0,"Root",IF(OR(_xll.ELLEV($B$10,$F42)=0,_xll.TM1RPTELLEV($F$42,$F42)+1&gt;=VALUE($J$29)),"Base","Default"))</f>
        <v>Base</v>
      </c>
      <c r="B42" s="16"/>
      <c r="C42" s="16"/>
      <c r="D42" s="16"/>
      <c r="E42" s="16"/>
      <c r="F42" s="111" t="str">
        <f ca="1">_xll.TM1RPTROW($B$17,$B$12,,,"CodeName", IF($M$30="Yes",1,0),"{Descendants( { [bpmFinance_LineItem].["&amp;$F$41&amp;"] },"&amp;$J$29&amp;",BEFORE )}",$M$31, IF($M$29="Yes",1,0))</f>
        <v>Line 1</v>
      </c>
      <c r="G42" s="110" t="str">
        <f ca="1">_xll.DBRW($B$17,G$7,$G$33,$G$34,$G$36,$D$11,$F42,G$13,G$14)</f>
        <v>Feed from Capex</v>
      </c>
      <c r="H42" s="99">
        <f ca="1">_xll.DBRW($B$17,H$7,$G$33,$G$34,$G$36,$D$11,$F42,H$13,H$14)</f>
        <v>0</v>
      </c>
      <c r="I42" s="99">
        <f ca="1">_xll.DBRW($B$17,I$7,$G$33,$G$34,$G$36,$D$11,$F42,I$13,I$14)</f>
        <v>0</v>
      </c>
      <c r="J42" s="99">
        <f ca="1">_xll.DBRW($B$17,J$7,$G$33,$G$34,$G$36,$D$11,$F42,J$13,J$14)</f>
        <v>0</v>
      </c>
      <c r="K42" s="99">
        <f ca="1">_xll.DBRW($B$17,K$7,$G$33,$G$34,$G$36,$D$11,$F42,K$13,K$14)</f>
        <v>0</v>
      </c>
      <c r="L42" s="99">
        <f ca="1">_xll.DBRW($B$17,L$7,$G$33,$G$34,$G$36,$D$11,$F42,L$13,L$14)</f>
        <v>15400.658333333333</v>
      </c>
      <c r="M42" s="99">
        <f ca="1">_xll.DBRW($B$17,M$7,$G$33,$G$34,$G$36,$D$11,$F42,M$13,M$14)</f>
        <v>15400.658333333333</v>
      </c>
      <c r="N42" s="99">
        <f ca="1">_xll.DBRW($B$17,N$7,$G$33,$G$34,$G$36,$D$11,$F42,N$13,N$14)</f>
        <v>15517.324999999999</v>
      </c>
      <c r="O42" s="99">
        <f ca="1">_xll.DBRW($B$17,O$7,$G$33,$G$34,$G$36,$D$11,$F42,O$13,O$14)</f>
        <v>15517.324999999999</v>
      </c>
      <c r="P42" s="99">
        <f ca="1">_xll.DBRW($B$17,P$7,$G$33,$G$34,$G$36,$D$11,$F42,P$13,P$14)</f>
        <v>15517.324999999999</v>
      </c>
      <c r="Q42" s="99">
        <f ca="1">_xll.DBRW($B$17,Q$7,$G$33,$G$34,$G$36,$D$11,$F42,Q$13,Q$14)</f>
        <v>15517.324999999999</v>
      </c>
      <c r="R42" s="99">
        <f ca="1">_xll.DBRW($B$17,R$7,$G$33,$G$34,$G$36,$D$11,$F42,R$13,R$14)</f>
        <v>16767.325000000001</v>
      </c>
      <c r="S42" s="99">
        <f ca="1">_xll.DBRW($B$17,S$7,$G$33,$G$34,$G$36,$D$11,$F42,S$13,S$14)</f>
        <v>16825.658333333336</v>
      </c>
      <c r="T42" s="99">
        <f ca="1">_xll.DBRW($B$17,T$7,$G$33,$G$34,$G$36,$D$11,$F42,T$13,T$14)</f>
        <v>0</v>
      </c>
    </row>
    <row r="43" spans="1:20" x14ac:dyDescent="0.2">
      <c r="A43" s="41" t="str">
        <f ca="1">IF(_xll.TM1RPTELLEV($F$42,$F43)=0,"Root",IF(OR(_xll.ELLEV($B$10,$F43)=0,_xll.TM1RPTELLEV($F$42,$F43)+1&gt;=VALUE($J$29)),"Base","Default"))</f>
        <v>Base</v>
      </c>
      <c r="B43" s="16"/>
      <c r="C43" s="16"/>
      <c r="D43" s="16"/>
      <c r="E43" s="16"/>
      <c r="F43" s="111" t="s">
        <v>197</v>
      </c>
      <c r="G43" s="110" t="str">
        <f ca="1">_xll.DBRW($B$17,G$7,$G$33,$G$34,$G$36,$D$11,$F43,G$13,G$14)</f>
        <v/>
      </c>
      <c r="H43" s="99">
        <f ca="1">_xll.DBRW($B$17,H$7,$G$33,$G$34,$G$36,$D$11,$F43,H$13,H$14)</f>
        <v>0</v>
      </c>
      <c r="I43" s="99">
        <f ca="1">_xll.DBRW($B$17,I$7,$G$33,$G$34,$G$36,$D$11,$F43,I$13,I$14)</f>
        <v>0</v>
      </c>
      <c r="J43" s="99">
        <f ca="1">_xll.DBRW($B$17,J$7,$G$33,$G$34,$G$36,$D$11,$F43,J$13,J$14)</f>
        <v>0</v>
      </c>
      <c r="K43" s="99">
        <f ca="1">_xll.DBRW($B$17,K$7,$G$33,$G$34,$G$36,$D$11,$F43,K$13,K$14)</f>
        <v>0</v>
      </c>
      <c r="L43" s="99">
        <f ca="1">_xll.DBRW($B$17,L$7,$G$33,$G$34,$G$36,$D$11,$F43,L$13,L$14)</f>
        <v>0</v>
      </c>
      <c r="M43" s="99">
        <f ca="1">_xll.DBRW($B$17,M$7,$G$33,$G$34,$G$36,$D$11,$F43,M$13,M$14)</f>
        <v>0</v>
      </c>
      <c r="N43" s="99">
        <f ca="1">_xll.DBRW($B$17,N$7,$G$33,$G$34,$G$36,$D$11,$F43,N$13,N$14)</f>
        <v>0</v>
      </c>
      <c r="O43" s="99">
        <f ca="1">_xll.DBRW($B$17,O$7,$G$33,$G$34,$G$36,$D$11,$F43,O$13,O$14)</f>
        <v>0</v>
      </c>
      <c r="P43" s="99">
        <f ca="1">_xll.DBRW($B$17,P$7,$G$33,$G$34,$G$36,$D$11,$F43,P$13,P$14)</f>
        <v>0</v>
      </c>
      <c r="Q43" s="99">
        <f ca="1">_xll.DBRW($B$17,Q$7,$G$33,$G$34,$G$36,$D$11,$F43,Q$13,Q$14)</f>
        <v>0</v>
      </c>
      <c r="R43" s="99">
        <f ca="1">_xll.DBRW($B$17,R$7,$G$33,$G$34,$G$36,$D$11,$F43,R$13,R$14)</f>
        <v>0</v>
      </c>
      <c r="S43" s="99">
        <f ca="1">_xll.DBRW($B$17,S$7,$G$33,$G$34,$G$36,$D$11,$F43,S$13,S$14)</f>
        <v>0</v>
      </c>
      <c r="T43" s="99">
        <f ca="1">_xll.DBRW($B$17,T$7,$G$33,$G$34,$G$36,$D$11,$F43,T$13,T$14)</f>
        <v>0</v>
      </c>
    </row>
    <row r="44" spans="1:20" x14ac:dyDescent="0.2">
      <c r="A44" s="41" t="str">
        <f ca="1">IF(_xll.TM1RPTELLEV($F$42,$F44)=0,"Root",IF(OR(_xll.ELLEV($B$10,$F44)=0,_xll.TM1RPTELLEV($F$42,$F44)+1&gt;=VALUE($J$29)),"Base","Default"))</f>
        <v>Base</v>
      </c>
      <c r="B44" s="16"/>
      <c r="C44" s="16"/>
      <c r="D44" s="16"/>
      <c r="E44" s="16"/>
      <c r="F44" s="111" t="s">
        <v>198</v>
      </c>
      <c r="G44" s="110" t="str">
        <f ca="1">_xll.DBRW($B$17,G$7,$G$33,$G$34,$G$36,$D$11,$F44,G$13,G$14)</f>
        <v/>
      </c>
      <c r="H44" s="99">
        <f ca="1">_xll.DBRW($B$17,H$7,$G$33,$G$34,$G$36,$D$11,$F44,H$13,H$14)</f>
        <v>0</v>
      </c>
      <c r="I44" s="99">
        <f ca="1">_xll.DBRW($B$17,I$7,$G$33,$G$34,$G$36,$D$11,$F44,I$13,I$14)</f>
        <v>0</v>
      </c>
      <c r="J44" s="99">
        <f ca="1">_xll.DBRW($B$17,J$7,$G$33,$G$34,$G$36,$D$11,$F44,J$13,J$14)</f>
        <v>0</v>
      </c>
      <c r="K44" s="99">
        <f ca="1">_xll.DBRW($B$17,K$7,$G$33,$G$34,$G$36,$D$11,$F44,K$13,K$14)</f>
        <v>0</v>
      </c>
      <c r="L44" s="99">
        <f ca="1">_xll.DBRW($B$17,L$7,$G$33,$G$34,$G$36,$D$11,$F44,L$13,L$14)</f>
        <v>0</v>
      </c>
      <c r="M44" s="99">
        <f ca="1">_xll.DBRW($B$17,M$7,$G$33,$G$34,$G$36,$D$11,$F44,M$13,M$14)</f>
        <v>0</v>
      </c>
      <c r="N44" s="99">
        <f ca="1">_xll.DBRW($B$17,N$7,$G$33,$G$34,$G$36,$D$11,$F44,N$13,N$14)</f>
        <v>0</v>
      </c>
      <c r="O44" s="99">
        <f ca="1">_xll.DBRW($B$17,O$7,$G$33,$G$34,$G$36,$D$11,$F44,O$13,O$14)</f>
        <v>0</v>
      </c>
      <c r="P44" s="99">
        <f ca="1">_xll.DBRW($B$17,P$7,$G$33,$G$34,$G$36,$D$11,$F44,P$13,P$14)</f>
        <v>0</v>
      </c>
      <c r="Q44" s="99">
        <f ca="1">_xll.DBRW($B$17,Q$7,$G$33,$G$34,$G$36,$D$11,$F44,Q$13,Q$14)</f>
        <v>0</v>
      </c>
      <c r="R44" s="99">
        <f ca="1">_xll.DBRW($B$17,R$7,$G$33,$G$34,$G$36,$D$11,$F44,R$13,R$14)</f>
        <v>0</v>
      </c>
      <c r="S44" s="99">
        <f ca="1">_xll.DBRW($B$17,S$7,$G$33,$G$34,$G$36,$D$11,$F44,S$13,S$14)</f>
        <v>0</v>
      </c>
      <c r="T44" s="99">
        <f ca="1">_xll.DBRW($B$17,T$7,$G$33,$G$34,$G$36,$D$11,$F44,T$13,T$14)</f>
        <v>0</v>
      </c>
    </row>
    <row r="45" spans="1:20" x14ac:dyDescent="0.2">
      <c r="A45" s="41" t="str">
        <f ca="1">IF(_xll.TM1RPTELLEV($F$42,$F45)=0,"Root",IF(OR(_xll.ELLEV($B$10,$F45)=0,_xll.TM1RPTELLEV($F$42,$F45)+1&gt;=VALUE($J$29)),"Base","Default"))</f>
        <v>Base</v>
      </c>
      <c r="B45" s="16"/>
      <c r="C45" s="16"/>
      <c r="D45" s="16"/>
      <c r="E45" s="16"/>
      <c r="F45" s="111" t="s">
        <v>199</v>
      </c>
      <c r="G45" s="110" t="str">
        <f ca="1">_xll.DBRW($B$17,G$7,$G$33,$G$34,$G$36,$D$11,$F45,G$13,G$14)</f>
        <v/>
      </c>
      <c r="H45" s="99">
        <f ca="1">_xll.DBRW($B$17,H$7,$G$33,$G$34,$G$36,$D$11,$F45,H$13,H$14)</f>
        <v>0</v>
      </c>
      <c r="I45" s="99">
        <f ca="1">_xll.DBRW($B$17,I$7,$G$33,$G$34,$G$36,$D$11,$F45,I$13,I$14)</f>
        <v>0</v>
      </c>
      <c r="J45" s="99">
        <f ca="1">_xll.DBRW($B$17,J$7,$G$33,$G$34,$G$36,$D$11,$F45,J$13,J$14)</f>
        <v>0</v>
      </c>
      <c r="K45" s="99">
        <f ca="1">_xll.DBRW($B$17,K$7,$G$33,$G$34,$G$36,$D$11,$F45,K$13,K$14)</f>
        <v>0</v>
      </c>
      <c r="L45" s="99">
        <f ca="1">_xll.DBRW($B$17,L$7,$G$33,$G$34,$G$36,$D$11,$F45,L$13,L$14)</f>
        <v>0</v>
      </c>
      <c r="M45" s="99">
        <f ca="1">_xll.DBRW($B$17,M$7,$G$33,$G$34,$G$36,$D$11,$F45,M$13,M$14)</f>
        <v>0</v>
      </c>
      <c r="N45" s="99">
        <f ca="1">_xll.DBRW($B$17,N$7,$G$33,$G$34,$G$36,$D$11,$F45,N$13,N$14)</f>
        <v>0</v>
      </c>
      <c r="O45" s="99">
        <f ca="1">_xll.DBRW($B$17,O$7,$G$33,$G$34,$G$36,$D$11,$F45,O$13,O$14)</f>
        <v>0</v>
      </c>
      <c r="P45" s="99">
        <f ca="1">_xll.DBRW($B$17,P$7,$G$33,$G$34,$G$36,$D$11,$F45,P$13,P$14)</f>
        <v>0</v>
      </c>
      <c r="Q45" s="99">
        <f ca="1">_xll.DBRW($B$17,Q$7,$G$33,$G$34,$G$36,$D$11,$F45,Q$13,Q$14)</f>
        <v>0</v>
      </c>
      <c r="R45" s="99">
        <f ca="1">_xll.DBRW($B$17,R$7,$G$33,$G$34,$G$36,$D$11,$F45,R$13,R$14)</f>
        <v>0</v>
      </c>
      <c r="S45" s="99">
        <f ca="1">_xll.DBRW($B$17,S$7,$G$33,$G$34,$G$36,$D$11,$F45,S$13,S$14)</f>
        <v>0</v>
      </c>
      <c r="T45" s="99">
        <f ca="1">_xll.DBRW($B$17,T$7,$G$33,$G$34,$G$36,$D$11,$F45,T$13,T$14)</f>
        <v>0</v>
      </c>
    </row>
    <row r="46" spans="1:20" x14ac:dyDescent="0.2">
      <c r="A46" s="41" t="str">
        <f ca="1">IF(_xll.TM1RPTELLEV($F$42,$F46)=0,"Root",IF(OR(_xll.ELLEV($B$10,$F46)=0,_xll.TM1RPTELLEV($F$42,$F46)+1&gt;=VALUE($J$29)),"Base","Default"))</f>
        <v>Base</v>
      </c>
      <c r="B46" s="16"/>
      <c r="C46" s="16"/>
      <c r="D46" s="16"/>
      <c r="E46" s="16"/>
      <c r="F46" s="111" t="s">
        <v>200</v>
      </c>
      <c r="G46" s="110" t="str">
        <f ca="1">_xll.DBRW($B$17,G$7,$G$33,$G$34,$G$36,$D$11,$F46,G$13,G$14)</f>
        <v/>
      </c>
      <c r="H46" s="99">
        <f ca="1">_xll.DBRW($B$17,H$7,$G$33,$G$34,$G$36,$D$11,$F46,H$13,H$14)</f>
        <v>0</v>
      </c>
      <c r="I46" s="99">
        <f ca="1">_xll.DBRW($B$17,I$7,$G$33,$G$34,$G$36,$D$11,$F46,I$13,I$14)</f>
        <v>0</v>
      </c>
      <c r="J46" s="99">
        <f ca="1">_xll.DBRW($B$17,J$7,$G$33,$G$34,$G$36,$D$11,$F46,J$13,J$14)</f>
        <v>0</v>
      </c>
      <c r="K46" s="99">
        <f ca="1">_xll.DBRW($B$17,K$7,$G$33,$G$34,$G$36,$D$11,$F46,K$13,K$14)</f>
        <v>0</v>
      </c>
      <c r="L46" s="99">
        <f ca="1">_xll.DBRW($B$17,L$7,$G$33,$G$34,$G$36,$D$11,$F46,L$13,L$14)</f>
        <v>0</v>
      </c>
      <c r="M46" s="99">
        <f ca="1">_xll.DBRW($B$17,M$7,$G$33,$G$34,$G$36,$D$11,$F46,M$13,M$14)</f>
        <v>0</v>
      </c>
      <c r="N46" s="99">
        <f ca="1">_xll.DBRW($B$17,N$7,$G$33,$G$34,$G$36,$D$11,$F46,N$13,N$14)</f>
        <v>0</v>
      </c>
      <c r="O46" s="99">
        <f ca="1">_xll.DBRW($B$17,O$7,$G$33,$G$34,$G$36,$D$11,$F46,O$13,O$14)</f>
        <v>0</v>
      </c>
      <c r="P46" s="99">
        <f ca="1">_xll.DBRW($B$17,P$7,$G$33,$G$34,$G$36,$D$11,$F46,P$13,P$14)</f>
        <v>0</v>
      </c>
      <c r="Q46" s="99">
        <f ca="1">_xll.DBRW($B$17,Q$7,$G$33,$G$34,$G$36,$D$11,$F46,Q$13,Q$14)</f>
        <v>0</v>
      </c>
      <c r="R46" s="99">
        <f ca="1">_xll.DBRW($B$17,R$7,$G$33,$G$34,$G$36,$D$11,$F46,R$13,R$14)</f>
        <v>0</v>
      </c>
      <c r="S46" s="99">
        <f ca="1">_xll.DBRW($B$17,S$7,$G$33,$G$34,$G$36,$D$11,$F46,S$13,S$14)</f>
        <v>0</v>
      </c>
      <c r="T46" s="99">
        <f ca="1">_xll.DBRW($B$17,T$7,$G$33,$G$34,$G$36,$D$11,$F46,T$13,T$14)</f>
        <v>0</v>
      </c>
    </row>
    <row r="47" spans="1:20" x14ac:dyDescent="0.2">
      <c r="A47" s="41" t="str">
        <f ca="1">IF(_xll.TM1RPTELLEV($F$42,$F47)=0,"Root",IF(OR(_xll.ELLEV($B$10,$F47)=0,_xll.TM1RPTELLEV($F$42,$F47)+1&gt;=VALUE($J$29)),"Base","Default"))</f>
        <v>Base</v>
      </c>
      <c r="B47" s="16"/>
      <c r="C47" s="16"/>
      <c r="D47" s="16"/>
      <c r="E47" s="16"/>
      <c r="F47" s="111" t="s">
        <v>201</v>
      </c>
      <c r="G47" s="110" t="str">
        <f ca="1">_xll.DBRW($B$17,G$7,$G$33,$G$34,$G$36,$D$11,$F47,G$13,G$14)</f>
        <v/>
      </c>
      <c r="H47" s="99">
        <f ca="1">_xll.DBRW($B$17,H$7,$G$33,$G$34,$G$36,$D$11,$F47,H$13,H$14)</f>
        <v>0</v>
      </c>
      <c r="I47" s="99">
        <f ca="1">_xll.DBRW($B$17,I$7,$G$33,$G$34,$G$36,$D$11,$F47,I$13,I$14)</f>
        <v>0</v>
      </c>
      <c r="J47" s="99">
        <f ca="1">_xll.DBRW($B$17,J$7,$G$33,$G$34,$G$36,$D$11,$F47,J$13,J$14)</f>
        <v>0</v>
      </c>
      <c r="K47" s="99">
        <f ca="1">_xll.DBRW($B$17,K$7,$G$33,$G$34,$G$36,$D$11,$F47,K$13,K$14)</f>
        <v>0</v>
      </c>
      <c r="L47" s="99">
        <f ca="1">_xll.DBRW($B$17,L$7,$G$33,$G$34,$G$36,$D$11,$F47,L$13,L$14)</f>
        <v>0</v>
      </c>
      <c r="M47" s="99">
        <f ca="1">_xll.DBRW($B$17,M$7,$G$33,$G$34,$G$36,$D$11,$F47,M$13,M$14)</f>
        <v>0</v>
      </c>
      <c r="N47" s="99">
        <f ca="1">_xll.DBRW($B$17,N$7,$G$33,$G$34,$G$36,$D$11,$F47,N$13,N$14)</f>
        <v>0</v>
      </c>
      <c r="O47" s="99">
        <f ca="1">_xll.DBRW($B$17,O$7,$G$33,$G$34,$G$36,$D$11,$F47,O$13,O$14)</f>
        <v>0</v>
      </c>
      <c r="P47" s="99">
        <f ca="1">_xll.DBRW($B$17,P$7,$G$33,$G$34,$G$36,$D$11,$F47,P$13,P$14)</f>
        <v>0</v>
      </c>
      <c r="Q47" s="99">
        <f ca="1">_xll.DBRW($B$17,Q$7,$G$33,$G$34,$G$36,$D$11,$F47,Q$13,Q$14)</f>
        <v>0</v>
      </c>
      <c r="R47" s="99">
        <f ca="1">_xll.DBRW($B$17,R$7,$G$33,$G$34,$G$36,$D$11,$F47,R$13,R$14)</f>
        <v>0</v>
      </c>
      <c r="S47" s="99">
        <f ca="1">_xll.DBRW($B$17,S$7,$G$33,$G$34,$G$36,$D$11,$F47,S$13,S$14)</f>
        <v>0</v>
      </c>
      <c r="T47" s="99">
        <f ca="1">_xll.DBRW($B$17,T$7,$G$33,$G$34,$G$36,$D$11,$F47,T$13,T$14)</f>
        <v>0</v>
      </c>
    </row>
    <row r="48" spans="1:20" x14ac:dyDescent="0.2">
      <c r="A48" s="41" t="str">
        <f ca="1">IF(_xll.TM1RPTELLEV($F$42,$F48)=0,"Root",IF(OR(_xll.ELLEV($B$10,$F48)=0,_xll.TM1RPTELLEV($F$42,$F48)+1&gt;=VALUE($J$29)),"Base","Default"))</f>
        <v>Base</v>
      </c>
      <c r="B48" s="16"/>
      <c r="C48" s="16"/>
      <c r="D48" s="16"/>
      <c r="E48" s="16"/>
      <c r="F48" s="111" t="s">
        <v>202</v>
      </c>
      <c r="G48" s="110" t="str">
        <f ca="1">_xll.DBRW($B$17,G$7,$G$33,$G$34,$G$36,$D$11,$F48,G$13,G$14)</f>
        <v/>
      </c>
      <c r="H48" s="99">
        <f ca="1">_xll.DBRW($B$17,H$7,$G$33,$G$34,$G$36,$D$11,$F48,H$13,H$14)</f>
        <v>0</v>
      </c>
      <c r="I48" s="99">
        <f ca="1">_xll.DBRW($B$17,I$7,$G$33,$G$34,$G$36,$D$11,$F48,I$13,I$14)</f>
        <v>0</v>
      </c>
      <c r="J48" s="99">
        <f ca="1">_xll.DBRW($B$17,J$7,$G$33,$G$34,$G$36,$D$11,$F48,J$13,J$14)</f>
        <v>0</v>
      </c>
      <c r="K48" s="99">
        <f ca="1">_xll.DBRW($B$17,K$7,$G$33,$G$34,$G$36,$D$11,$F48,K$13,K$14)</f>
        <v>0</v>
      </c>
      <c r="L48" s="99">
        <f ca="1">_xll.DBRW($B$17,L$7,$G$33,$G$34,$G$36,$D$11,$F48,L$13,L$14)</f>
        <v>0</v>
      </c>
      <c r="M48" s="99">
        <f ca="1">_xll.DBRW($B$17,M$7,$G$33,$G$34,$G$36,$D$11,$F48,M$13,M$14)</f>
        <v>0</v>
      </c>
      <c r="N48" s="99">
        <f ca="1">_xll.DBRW($B$17,N$7,$G$33,$G$34,$G$36,$D$11,$F48,N$13,N$14)</f>
        <v>0</v>
      </c>
      <c r="O48" s="99">
        <f ca="1">_xll.DBRW($B$17,O$7,$G$33,$G$34,$G$36,$D$11,$F48,O$13,O$14)</f>
        <v>0</v>
      </c>
      <c r="P48" s="99">
        <f ca="1">_xll.DBRW($B$17,P$7,$G$33,$G$34,$G$36,$D$11,$F48,P$13,P$14)</f>
        <v>0</v>
      </c>
      <c r="Q48" s="99">
        <f ca="1">_xll.DBRW($B$17,Q$7,$G$33,$G$34,$G$36,$D$11,$F48,Q$13,Q$14)</f>
        <v>0</v>
      </c>
      <c r="R48" s="99">
        <f ca="1">_xll.DBRW($B$17,R$7,$G$33,$G$34,$G$36,$D$11,$F48,R$13,R$14)</f>
        <v>0</v>
      </c>
      <c r="S48" s="99">
        <f ca="1">_xll.DBRW($B$17,S$7,$G$33,$G$34,$G$36,$D$11,$F48,S$13,S$14)</f>
        <v>0</v>
      </c>
      <c r="T48" s="99">
        <f ca="1">_xll.DBRW($B$17,T$7,$G$33,$G$34,$G$36,$D$11,$F48,T$13,T$14)</f>
        <v>0</v>
      </c>
    </row>
    <row r="49" spans="1:20" x14ac:dyDescent="0.2">
      <c r="A49" s="41" t="str">
        <f ca="1">IF(_xll.TM1RPTELLEV($F$42,$F49)=0,"Root",IF(OR(_xll.ELLEV($B$10,$F49)=0,_xll.TM1RPTELLEV($F$42,$F49)+1&gt;=VALUE($J$29)),"Base","Default"))</f>
        <v>Base</v>
      </c>
      <c r="B49" s="16"/>
      <c r="C49" s="16"/>
      <c r="D49" s="16"/>
      <c r="E49" s="16"/>
      <c r="F49" s="111" t="s">
        <v>203</v>
      </c>
      <c r="G49" s="110" t="str">
        <f ca="1">_xll.DBRW($B$17,G$7,$G$33,$G$34,$G$36,$D$11,$F49,G$13,G$14)</f>
        <v/>
      </c>
      <c r="H49" s="99">
        <f ca="1">_xll.DBRW($B$17,H$7,$G$33,$G$34,$G$36,$D$11,$F49,H$13,H$14)</f>
        <v>0</v>
      </c>
      <c r="I49" s="99">
        <f ca="1">_xll.DBRW($B$17,I$7,$G$33,$G$34,$G$36,$D$11,$F49,I$13,I$14)</f>
        <v>0</v>
      </c>
      <c r="J49" s="99">
        <f ca="1">_xll.DBRW($B$17,J$7,$G$33,$G$34,$G$36,$D$11,$F49,J$13,J$14)</f>
        <v>0</v>
      </c>
      <c r="K49" s="99">
        <f ca="1">_xll.DBRW($B$17,K$7,$G$33,$G$34,$G$36,$D$11,$F49,K$13,K$14)</f>
        <v>0</v>
      </c>
      <c r="L49" s="99">
        <f ca="1">_xll.DBRW($B$17,L$7,$G$33,$G$34,$G$36,$D$11,$F49,L$13,L$14)</f>
        <v>0</v>
      </c>
      <c r="M49" s="99">
        <f ca="1">_xll.DBRW($B$17,M$7,$G$33,$G$34,$G$36,$D$11,$F49,M$13,M$14)</f>
        <v>0</v>
      </c>
      <c r="N49" s="99">
        <f ca="1">_xll.DBRW($B$17,N$7,$G$33,$G$34,$G$36,$D$11,$F49,N$13,N$14)</f>
        <v>0</v>
      </c>
      <c r="O49" s="99">
        <f ca="1">_xll.DBRW($B$17,O$7,$G$33,$G$34,$G$36,$D$11,$F49,O$13,O$14)</f>
        <v>0</v>
      </c>
      <c r="P49" s="99">
        <f ca="1">_xll.DBRW($B$17,P$7,$G$33,$G$34,$G$36,$D$11,$F49,P$13,P$14)</f>
        <v>0</v>
      </c>
      <c r="Q49" s="99">
        <f ca="1">_xll.DBRW($B$17,Q$7,$G$33,$G$34,$G$36,$D$11,$F49,Q$13,Q$14)</f>
        <v>0</v>
      </c>
      <c r="R49" s="99">
        <f ca="1">_xll.DBRW($B$17,R$7,$G$33,$G$34,$G$36,$D$11,$F49,R$13,R$14)</f>
        <v>0</v>
      </c>
      <c r="S49" s="99">
        <f ca="1">_xll.DBRW($B$17,S$7,$G$33,$G$34,$G$36,$D$11,$F49,S$13,S$14)</f>
        <v>0</v>
      </c>
      <c r="T49" s="99">
        <f ca="1">_xll.DBRW($B$17,T$7,$G$33,$G$34,$G$36,$D$11,$F49,T$13,T$14)</f>
        <v>0</v>
      </c>
    </row>
    <row r="50" spans="1:20" x14ac:dyDescent="0.2">
      <c r="A50" s="41" t="str">
        <f ca="1">IF(_xll.TM1RPTELLEV($F$42,$F50)=0,"Root",IF(OR(_xll.ELLEV($B$10,$F50)=0,_xll.TM1RPTELLEV($F$42,$F50)+1&gt;=VALUE($J$29)),"Base","Default"))</f>
        <v>Base</v>
      </c>
      <c r="B50" s="16"/>
      <c r="C50" s="16"/>
      <c r="D50" s="16"/>
      <c r="E50" s="16"/>
      <c r="F50" s="111" t="s">
        <v>204</v>
      </c>
      <c r="G50" s="110" t="str">
        <f ca="1">_xll.DBRW($B$17,G$7,$G$33,$G$34,$G$36,$D$11,$F50,G$13,G$14)</f>
        <v/>
      </c>
      <c r="H50" s="99">
        <f ca="1">_xll.DBRW($B$17,H$7,$G$33,$G$34,$G$36,$D$11,$F50,H$13,H$14)</f>
        <v>0</v>
      </c>
      <c r="I50" s="99">
        <f ca="1">_xll.DBRW($B$17,I$7,$G$33,$G$34,$G$36,$D$11,$F50,I$13,I$14)</f>
        <v>0</v>
      </c>
      <c r="J50" s="99">
        <f ca="1">_xll.DBRW($B$17,J$7,$G$33,$G$34,$G$36,$D$11,$F50,J$13,J$14)</f>
        <v>0</v>
      </c>
      <c r="K50" s="99">
        <f ca="1">_xll.DBRW($B$17,K$7,$G$33,$G$34,$G$36,$D$11,$F50,K$13,K$14)</f>
        <v>0</v>
      </c>
      <c r="L50" s="99">
        <f ca="1">_xll.DBRW($B$17,L$7,$G$33,$G$34,$G$36,$D$11,$F50,L$13,L$14)</f>
        <v>0</v>
      </c>
      <c r="M50" s="99">
        <f ca="1">_xll.DBRW($B$17,M$7,$G$33,$G$34,$G$36,$D$11,$F50,M$13,M$14)</f>
        <v>0</v>
      </c>
      <c r="N50" s="99">
        <f ca="1">_xll.DBRW($B$17,N$7,$G$33,$G$34,$G$36,$D$11,$F50,N$13,N$14)</f>
        <v>0</v>
      </c>
      <c r="O50" s="99">
        <f ca="1">_xll.DBRW($B$17,O$7,$G$33,$G$34,$G$36,$D$11,$F50,O$13,O$14)</f>
        <v>0</v>
      </c>
      <c r="P50" s="99">
        <f ca="1">_xll.DBRW($B$17,P$7,$G$33,$G$34,$G$36,$D$11,$F50,P$13,P$14)</f>
        <v>0</v>
      </c>
      <c r="Q50" s="99">
        <f ca="1">_xll.DBRW($B$17,Q$7,$G$33,$G$34,$G$36,$D$11,$F50,Q$13,Q$14)</f>
        <v>0</v>
      </c>
      <c r="R50" s="99">
        <f ca="1">_xll.DBRW($B$17,R$7,$G$33,$G$34,$G$36,$D$11,$F50,R$13,R$14)</f>
        <v>0</v>
      </c>
      <c r="S50" s="99">
        <f ca="1">_xll.DBRW($B$17,S$7,$G$33,$G$34,$G$36,$D$11,$F50,S$13,S$14)</f>
        <v>0</v>
      </c>
      <c r="T50" s="99">
        <f ca="1">_xll.DBRW($B$17,T$7,$G$33,$G$34,$G$36,$D$11,$F50,T$13,T$14)</f>
        <v>0</v>
      </c>
    </row>
    <row r="51" spans="1:20" x14ac:dyDescent="0.2">
      <c r="A51" s="41" t="str">
        <f ca="1">IF(_xll.TM1RPTELLEV($F$42,$F51)=0,"Root",IF(OR(_xll.ELLEV($B$10,$F51)=0,_xll.TM1RPTELLEV($F$42,$F51)+1&gt;=VALUE($J$29)),"Base","Default"))</f>
        <v>Base</v>
      </c>
      <c r="B51" s="16"/>
      <c r="C51" s="16"/>
      <c r="D51" s="16"/>
      <c r="E51" s="16"/>
      <c r="F51" s="111" t="s">
        <v>205</v>
      </c>
      <c r="G51" s="110" t="str">
        <f ca="1">_xll.DBRW($B$17,G$7,$G$33,$G$34,$G$36,$D$11,$F51,G$13,G$14)</f>
        <v/>
      </c>
      <c r="H51" s="99">
        <f ca="1">_xll.DBRW($B$17,H$7,$G$33,$G$34,$G$36,$D$11,$F51,H$13,H$14)</f>
        <v>0</v>
      </c>
      <c r="I51" s="99">
        <f ca="1">_xll.DBRW($B$17,I$7,$G$33,$G$34,$G$36,$D$11,$F51,I$13,I$14)</f>
        <v>0</v>
      </c>
      <c r="J51" s="99">
        <f ca="1">_xll.DBRW($B$17,J$7,$G$33,$G$34,$G$36,$D$11,$F51,J$13,J$14)</f>
        <v>0</v>
      </c>
      <c r="K51" s="99">
        <f ca="1">_xll.DBRW($B$17,K$7,$G$33,$G$34,$G$36,$D$11,$F51,K$13,K$14)</f>
        <v>0</v>
      </c>
      <c r="L51" s="99">
        <f ca="1">_xll.DBRW($B$17,L$7,$G$33,$G$34,$G$36,$D$11,$F51,L$13,L$14)</f>
        <v>0</v>
      </c>
      <c r="M51" s="99">
        <f ca="1">_xll.DBRW($B$17,M$7,$G$33,$G$34,$G$36,$D$11,$F51,M$13,M$14)</f>
        <v>0</v>
      </c>
      <c r="N51" s="99">
        <f ca="1">_xll.DBRW($B$17,N$7,$G$33,$G$34,$G$36,$D$11,$F51,N$13,N$14)</f>
        <v>0</v>
      </c>
      <c r="O51" s="99">
        <f ca="1">_xll.DBRW($B$17,O$7,$G$33,$G$34,$G$36,$D$11,$F51,O$13,O$14)</f>
        <v>0</v>
      </c>
      <c r="P51" s="99">
        <f ca="1">_xll.DBRW($B$17,P$7,$G$33,$G$34,$G$36,$D$11,$F51,P$13,P$14)</f>
        <v>0</v>
      </c>
      <c r="Q51" s="99">
        <f ca="1">_xll.DBRW($B$17,Q$7,$G$33,$G$34,$G$36,$D$11,$F51,Q$13,Q$14)</f>
        <v>0</v>
      </c>
      <c r="R51" s="99">
        <f ca="1">_xll.DBRW($B$17,R$7,$G$33,$G$34,$G$36,$D$11,$F51,R$13,R$14)</f>
        <v>0</v>
      </c>
      <c r="S51" s="99">
        <f ca="1">_xll.DBRW($B$17,S$7,$G$33,$G$34,$G$36,$D$11,$F51,S$13,S$14)</f>
        <v>0</v>
      </c>
      <c r="T51" s="99">
        <f ca="1">_xll.DBRW($B$17,T$7,$G$33,$G$34,$G$36,$D$11,$F51,T$13,T$14)</f>
        <v>0</v>
      </c>
    </row>
    <row r="52" spans="1:20" x14ac:dyDescent="0.2">
      <c r="A52" s="41" t="str">
        <f ca="1">IF(_xll.TM1RPTELLEV($F$42,$F52)=0,"Root",IF(OR(_xll.ELLEV($B$10,$F52)=0,_xll.TM1RPTELLEV($F$42,$F52)+1&gt;=VALUE($J$29)),"Base","Default"))</f>
        <v>Base</v>
      </c>
      <c r="B52" s="16"/>
      <c r="C52" s="16"/>
      <c r="D52" s="16"/>
      <c r="E52" s="16"/>
      <c r="F52" s="111" t="s">
        <v>206</v>
      </c>
      <c r="G52" s="110" t="str">
        <f ca="1">_xll.DBRW($B$17,G$7,$G$33,$G$34,$G$36,$D$11,$F52,G$13,G$14)</f>
        <v/>
      </c>
      <c r="H52" s="99">
        <f ca="1">_xll.DBRW($B$17,H$7,$G$33,$G$34,$G$36,$D$11,$F52,H$13,H$14)</f>
        <v>0</v>
      </c>
      <c r="I52" s="99">
        <f ca="1">_xll.DBRW($B$17,I$7,$G$33,$G$34,$G$36,$D$11,$F52,I$13,I$14)</f>
        <v>0</v>
      </c>
      <c r="J52" s="99">
        <f ca="1">_xll.DBRW($B$17,J$7,$G$33,$G$34,$G$36,$D$11,$F52,J$13,J$14)</f>
        <v>0</v>
      </c>
      <c r="K52" s="99">
        <f ca="1">_xll.DBRW($B$17,K$7,$G$33,$G$34,$G$36,$D$11,$F52,K$13,K$14)</f>
        <v>0</v>
      </c>
      <c r="L52" s="99">
        <f ca="1">_xll.DBRW($B$17,L$7,$G$33,$G$34,$G$36,$D$11,$F52,L$13,L$14)</f>
        <v>0</v>
      </c>
      <c r="M52" s="99">
        <f ca="1">_xll.DBRW($B$17,M$7,$G$33,$G$34,$G$36,$D$11,$F52,M$13,M$14)</f>
        <v>0</v>
      </c>
      <c r="N52" s="99">
        <f ca="1">_xll.DBRW($B$17,N$7,$G$33,$G$34,$G$36,$D$11,$F52,N$13,N$14)</f>
        <v>0</v>
      </c>
      <c r="O52" s="99">
        <f ca="1">_xll.DBRW($B$17,O$7,$G$33,$G$34,$G$36,$D$11,$F52,O$13,O$14)</f>
        <v>0</v>
      </c>
      <c r="P52" s="99">
        <f ca="1">_xll.DBRW($B$17,P$7,$G$33,$G$34,$G$36,$D$11,$F52,P$13,P$14)</f>
        <v>0</v>
      </c>
      <c r="Q52" s="99">
        <f ca="1">_xll.DBRW($B$17,Q$7,$G$33,$G$34,$G$36,$D$11,$F52,Q$13,Q$14)</f>
        <v>0</v>
      </c>
      <c r="R52" s="99">
        <f ca="1">_xll.DBRW($B$17,R$7,$G$33,$G$34,$G$36,$D$11,$F52,R$13,R$14)</f>
        <v>0</v>
      </c>
      <c r="S52" s="99">
        <f ca="1">_xll.DBRW($B$17,S$7,$G$33,$G$34,$G$36,$D$11,$F52,S$13,S$14)</f>
        <v>0</v>
      </c>
      <c r="T52" s="99">
        <f ca="1">_xll.DBRW($B$17,T$7,$G$33,$G$34,$G$36,$D$11,$F52,T$13,T$14)</f>
        <v>0</v>
      </c>
    </row>
    <row r="53" spans="1:20" x14ac:dyDescent="0.2">
      <c r="A53" s="41" t="str">
        <f ca="1">IF(_xll.TM1RPTELLEV($F$42,$F53)=0,"Root",IF(OR(_xll.ELLEV($B$10,$F53)=0,_xll.TM1RPTELLEV($F$42,$F53)+1&gt;=VALUE($J$29)),"Base","Default"))</f>
        <v>Base</v>
      </c>
      <c r="B53" s="16"/>
      <c r="C53" s="16"/>
      <c r="D53" s="16"/>
      <c r="E53" s="16"/>
      <c r="F53" s="111" t="s">
        <v>207</v>
      </c>
      <c r="G53" s="110" t="str">
        <f ca="1">_xll.DBRW($B$17,G$7,$G$33,$G$34,$G$36,$D$11,$F53,G$13,G$14)</f>
        <v/>
      </c>
      <c r="H53" s="99">
        <f ca="1">_xll.DBRW($B$17,H$7,$G$33,$G$34,$G$36,$D$11,$F53,H$13,H$14)</f>
        <v>0</v>
      </c>
      <c r="I53" s="99">
        <f ca="1">_xll.DBRW($B$17,I$7,$G$33,$G$34,$G$36,$D$11,$F53,I$13,I$14)</f>
        <v>0</v>
      </c>
      <c r="J53" s="99">
        <f ca="1">_xll.DBRW($B$17,J$7,$G$33,$G$34,$G$36,$D$11,$F53,J$13,J$14)</f>
        <v>0</v>
      </c>
      <c r="K53" s="99">
        <f ca="1">_xll.DBRW($B$17,K$7,$G$33,$G$34,$G$36,$D$11,$F53,K$13,K$14)</f>
        <v>0</v>
      </c>
      <c r="L53" s="99">
        <f ca="1">_xll.DBRW($B$17,L$7,$G$33,$G$34,$G$36,$D$11,$F53,L$13,L$14)</f>
        <v>0</v>
      </c>
      <c r="M53" s="99">
        <f ca="1">_xll.DBRW($B$17,M$7,$G$33,$G$34,$G$36,$D$11,$F53,M$13,M$14)</f>
        <v>0</v>
      </c>
      <c r="N53" s="99">
        <f ca="1">_xll.DBRW($B$17,N$7,$G$33,$G$34,$G$36,$D$11,$F53,N$13,N$14)</f>
        <v>0</v>
      </c>
      <c r="O53" s="99">
        <f ca="1">_xll.DBRW($B$17,O$7,$G$33,$G$34,$G$36,$D$11,$F53,O$13,O$14)</f>
        <v>0</v>
      </c>
      <c r="P53" s="99">
        <f ca="1">_xll.DBRW($B$17,P$7,$G$33,$G$34,$G$36,$D$11,$F53,P$13,P$14)</f>
        <v>0</v>
      </c>
      <c r="Q53" s="99">
        <f ca="1">_xll.DBRW($B$17,Q$7,$G$33,$G$34,$G$36,$D$11,$F53,Q$13,Q$14)</f>
        <v>0</v>
      </c>
      <c r="R53" s="99">
        <f ca="1">_xll.DBRW($B$17,R$7,$G$33,$G$34,$G$36,$D$11,$F53,R$13,R$14)</f>
        <v>0</v>
      </c>
      <c r="S53" s="99">
        <f ca="1">_xll.DBRW($B$17,S$7,$G$33,$G$34,$G$36,$D$11,$F53,S$13,S$14)</f>
        <v>0</v>
      </c>
      <c r="T53" s="99">
        <f ca="1">_xll.DBRW($B$17,T$7,$G$33,$G$34,$G$36,$D$11,$F53,T$13,T$14)</f>
        <v>0</v>
      </c>
    </row>
    <row r="54" spans="1:20" x14ac:dyDescent="0.2">
      <c r="A54" s="41" t="str">
        <f ca="1">IF(_xll.TM1RPTELLEV($F$42,$F54)=0,"Root",IF(OR(_xll.ELLEV($B$10,$F54)=0,_xll.TM1RPTELLEV($F$42,$F54)+1&gt;=VALUE($J$29)),"Base","Default"))</f>
        <v>Base</v>
      </c>
      <c r="B54" s="16"/>
      <c r="C54" s="16"/>
      <c r="D54" s="16"/>
      <c r="E54" s="16"/>
      <c r="F54" s="111" t="s">
        <v>208</v>
      </c>
      <c r="G54" s="110" t="str">
        <f ca="1">_xll.DBRW($B$17,G$7,$G$33,$G$34,$G$36,$D$11,$F54,G$13,G$14)</f>
        <v/>
      </c>
      <c r="H54" s="99">
        <f ca="1">_xll.DBRW($B$17,H$7,$G$33,$G$34,$G$36,$D$11,$F54,H$13,H$14)</f>
        <v>0</v>
      </c>
      <c r="I54" s="99">
        <f ca="1">_xll.DBRW($B$17,I$7,$G$33,$G$34,$G$36,$D$11,$F54,I$13,I$14)</f>
        <v>0</v>
      </c>
      <c r="J54" s="99">
        <f ca="1">_xll.DBRW($B$17,J$7,$G$33,$G$34,$G$36,$D$11,$F54,J$13,J$14)</f>
        <v>0</v>
      </c>
      <c r="K54" s="99">
        <f ca="1">_xll.DBRW($B$17,K$7,$G$33,$G$34,$G$36,$D$11,$F54,K$13,K$14)</f>
        <v>0</v>
      </c>
      <c r="L54" s="99">
        <f ca="1">_xll.DBRW($B$17,L$7,$G$33,$G$34,$G$36,$D$11,$F54,L$13,L$14)</f>
        <v>0</v>
      </c>
      <c r="M54" s="99">
        <f ca="1">_xll.DBRW($B$17,M$7,$G$33,$G$34,$G$36,$D$11,$F54,M$13,M$14)</f>
        <v>0</v>
      </c>
      <c r="N54" s="99">
        <f ca="1">_xll.DBRW($B$17,N$7,$G$33,$G$34,$G$36,$D$11,$F54,N$13,N$14)</f>
        <v>0</v>
      </c>
      <c r="O54" s="99">
        <f ca="1">_xll.DBRW($B$17,O$7,$G$33,$G$34,$G$36,$D$11,$F54,O$13,O$14)</f>
        <v>0</v>
      </c>
      <c r="P54" s="99">
        <f ca="1">_xll.DBRW($B$17,P$7,$G$33,$G$34,$G$36,$D$11,$F54,P$13,P$14)</f>
        <v>0</v>
      </c>
      <c r="Q54" s="99">
        <f ca="1">_xll.DBRW($B$17,Q$7,$G$33,$G$34,$G$36,$D$11,$F54,Q$13,Q$14)</f>
        <v>0</v>
      </c>
      <c r="R54" s="99">
        <f ca="1">_xll.DBRW($B$17,R$7,$G$33,$G$34,$G$36,$D$11,$F54,R$13,R$14)</f>
        <v>0</v>
      </c>
      <c r="S54" s="99">
        <f ca="1">_xll.DBRW($B$17,S$7,$G$33,$G$34,$G$36,$D$11,$F54,S$13,S$14)</f>
        <v>0</v>
      </c>
      <c r="T54" s="99">
        <f ca="1">_xll.DBRW($B$17,T$7,$G$33,$G$34,$G$36,$D$11,$F54,T$13,T$14)</f>
        <v>0</v>
      </c>
    </row>
    <row r="55" spans="1:20" x14ac:dyDescent="0.2">
      <c r="A55" s="41" t="str">
        <f ca="1">IF(_xll.TM1RPTELLEV($F$42,$F55)=0,"Root",IF(OR(_xll.ELLEV($B$10,$F55)=0,_xll.TM1RPTELLEV($F$42,$F55)+1&gt;=VALUE($J$29)),"Base","Default"))</f>
        <v>Base</v>
      </c>
      <c r="B55" s="16"/>
      <c r="C55" s="16"/>
      <c r="D55" s="16"/>
      <c r="E55" s="16"/>
      <c r="F55" s="111" t="s">
        <v>209</v>
      </c>
      <c r="G55" s="110" t="str">
        <f ca="1">_xll.DBRW($B$17,G$7,$G$33,$G$34,$G$36,$D$11,$F55,G$13,G$14)</f>
        <v/>
      </c>
      <c r="H55" s="99">
        <f ca="1">_xll.DBRW($B$17,H$7,$G$33,$G$34,$G$36,$D$11,$F55,H$13,H$14)</f>
        <v>0</v>
      </c>
      <c r="I55" s="99">
        <f ca="1">_xll.DBRW($B$17,I$7,$G$33,$G$34,$G$36,$D$11,$F55,I$13,I$14)</f>
        <v>0</v>
      </c>
      <c r="J55" s="99">
        <f ca="1">_xll.DBRW($B$17,J$7,$G$33,$G$34,$G$36,$D$11,$F55,J$13,J$14)</f>
        <v>0</v>
      </c>
      <c r="K55" s="99">
        <f ca="1">_xll.DBRW($B$17,K$7,$G$33,$G$34,$G$36,$D$11,$F55,K$13,K$14)</f>
        <v>0</v>
      </c>
      <c r="L55" s="99">
        <f ca="1">_xll.DBRW($B$17,L$7,$G$33,$G$34,$G$36,$D$11,$F55,L$13,L$14)</f>
        <v>0</v>
      </c>
      <c r="M55" s="99">
        <f ca="1">_xll.DBRW($B$17,M$7,$G$33,$G$34,$G$36,$D$11,$F55,M$13,M$14)</f>
        <v>0</v>
      </c>
      <c r="N55" s="99">
        <f ca="1">_xll.DBRW($B$17,N$7,$G$33,$G$34,$G$36,$D$11,$F55,N$13,N$14)</f>
        <v>0</v>
      </c>
      <c r="O55" s="99">
        <f ca="1">_xll.DBRW($B$17,O$7,$G$33,$G$34,$G$36,$D$11,$F55,O$13,O$14)</f>
        <v>0</v>
      </c>
      <c r="P55" s="99">
        <f ca="1">_xll.DBRW($B$17,P$7,$G$33,$G$34,$G$36,$D$11,$F55,P$13,P$14)</f>
        <v>0</v>
      </c>
      <c r="Q55" s="99">
        <f ca="1">_xll.DBRW($B$17,Q$7,$G$33,$G$34,$G$36,$D$11,$F55,Q$13,Q$14)</f>
        <v>0</v>
      </c>
      <c r="R55" s="99">
        <f ca="1">_xll.DBRW($B$17,R$7,$G$33,$G$34,$G$36,$D$11,$F55,R$13,R$14)</f>
        <v>0</v>
      </c>
      <c r="S55" s="99">
        <f ca="1">_xll.DBRW($B$17,S$7,$G$33,$G$34,$G$36,$D$11,$F55,S$13,S$14)</f>
        <v>0</v>
      </c>
      <c r="T55" s="99">
        <f ca="1">_xll.DBRW($B$17,T$7,$G$33,$G$34,$G$36,$D$11,$F55,T$13,T$14)</f>
        <v>0</v>
      </c>
    </row>
    <row r="56" spans="1:20" x14ac:dyDescent="0.2">
      <c r="A56" s="41" t="str">
        <f ca="1">IF(_xll.TM1RPTELLEV($F$42,$F56)=0,"Root",IF(OR(_xll.ELLEV($B$10,$F56)=0,_xll.TM1RPTELLEV($F$42,$F56)+1&gt;=VALUE($J$29)),"Base","Default"))</f>
        <v>Base</v>
      </c>
      <c r="B56" s="16"/>
      <c r="C56" s="16"/>
      <c r="D56" s="16"/>
      <c r="E56" s="16"/>
      <c r="F56" s="111" t="s">
        <v>210</v>
      </c>
      <c r="G56" s="110" t="str">
        <f ca="1">_xll.DBRW($B$17,G$7,$G$33,$G$34,$G$36,$D$11,$F56,G$13,G$14)</f>
        <v/>
      </c>
      <c r="H56" s="99">
        <f ca="1">_xll.DBRW($B$17,H$7,$G$33,$G$34,$G$36,$D$11,$F56,H$13,H$14)</f>
        <v>0</v>
      </c>
      <c r="I56" s="99">
        <f ca="1">_xll.DBRW($B$17,I$7,$G$33,$G$34,$G$36,$D$11,$F56,I$13,I$14)</f>
        <v>0</v>
      </c>
      <c r="J56" s="99">
        <f ca="1">_xll.DBRW($B$17,J$7,$G$33,$G$34,$G$36,$D$11,$F56,J$13,J$14)</f>
        <v>0</v>
      </c>
      <c r="K56" s="99">
        <f ca="1">_xll.DBRW($B$17,K$7,$G$33,$G$34,$G$36,$D$11,$F56,K$13,K$14)</f>
        <v>0</v>
      </c>
      <c r="L56" s="99">
        <f ca="1">_xll.DBRW($B$17,L$7,$G$33,$G$34,$G$36,$D$11,$F56,L$13,L$14)</f>
        <v>0</v>
      </c>
      <c r="M56" s="99">
        <f ca="1">_xll.DBRW($B$17,M$7,$G$33,$G$34,$G$36,$D$11,$F56,M$13,M$14)</f>
        <v>0</v>
      </c>
      <c r="N56" s="99">
        <f ca="1">_xll.DBRW($B$17,N$7,$G$33,$G$34,$G$36,$D$11,$F56,N$13,N$14)</f>
        <v>0</v>
      </c>
      <c r="O56" s="99">
        <f ca="1">_xll.DBRW($B$17,O$7,$G$33,$G$34,$G$36,$D$11,$F56,O$13,O$14)</f>
        <v>0</v>
      </c>
      <c r="P56" s="99">
        <f ca="1">_xll.DBRW($B$17,P$7,$G$33,$G$34,$G$36,$D$11,$F56,P$13,P$14)</f>
        <v>0</v>
      </c>
      <c r="Q56" s="99">
        <f ca="1">_xll.DBRW($B$17,Q$7,$G$33,$G$34,$G$36,$D$11,$F56,Q$13,Q$14)</f>
        <v>0</v>
      </c>
      <c r="R56" s="99">
        <f ca="1">_xll.DBRW($B$17,R$7,$G$33,$G$34,$G$36,$D$11,$F56,R$13,R$14)</f>
        <v>0</v>
      </c>
      <c r="S56" s="99">
        <f ca="1">_xll.DBRW($B$17,S$7,$G$33,$G$34,$G$36,$D$11,$F56,S$13,S$14)</f>
        <v>0</v>
      </c>
      <c r="T56" s="99">
        <f ca="1">_xll.DBRW($B$17,T$7,$G$33,$G$34,$G$36,$D$11,$F56,T$13,T$14)</f>
        <v>0</v>
      </c>
    </row>
    <row r="57" spans="1:20" x14ac:dyDescent="0.2">
      <c r="A57" s="41" t="str">
        <f ca="1">IF(_xll.TM1RPTELLEV($F$42,$F57)=0,"Root",IF(OR(_xll.ELLEV($B$10,$F57)=0,_xll.TM1RPTELLEV($F$42,$F57)+1&gt;=VALUE($J$29)),"Base","Default"))</f>
        <v>Base</v>
      </c>
      <c r="B57" s="16"/>
      <c r="C57" s="16"/>
      <c r="D57" s="16"/>
      <c r="E57" s="16"/>
      <c r="F57" s="111" t="s">
        <v>211</v>
      </c>
      <c r="G57" s="110" t="str">
        <f ca="1">_xll.DBRW($B$17,G$7,$G$33,$G$34,$G$36,$D$11,$F57,G$13,G$14)</f>
        <v/>
      </c>
      <c r="H57" s="99">
        <f ca="1">_xll.DBRW($B$17,H$7,$G$33,$G$34,$G$36,$D$11,$F57,H$13,H$14)</f>
        <v>0</v>
      </c>
      <c r="I57" s="99">
        <f ca="1">_xll.DBRW($B$17,I$7,$G$33,$G$34,$G$36,$D$11,$F57,I$13,I$14)</f>
        <v>0</v>
      </c>
      <c r="J57" s="99">
        <f ca="1">_xll.DBRW($B$17,J$7,$G$33,$G$34,$G$36,$D$11,$F57,J$13,J$14)</f>
        <v>0</v>
      </c>
      <c r="K57" s="99">
        <f ca="1">_xll.DBRW($B$17,K$7,$G$33,$G$34,$G$36,$D$11,$F57,K$13,K$14)</f>
        <v>0</v>
      </c>
      <c r="L57" s="99">
        <f ca="1">_xll.DBRW($B$17,L$7,$G$33,$G$34,$G$36,$D$11,$F57,L$13,L$14)</f>
        <v>0</v>
      </c>
      <c r="M57" s="99">
        <f ca="1">_xll.DBRW($B$17,M$7,$G$33,$G$34,$G$36,$D$11,$F57,M$13,M$14)</f>
        <v>0</v>
      </c>
      <c r="N57" s="99">
        <f ca="1">_xll.DBRW($B$17,N$7,$G$33,$G$34,$G$36,$D$11,$F57,N$13,N$14)</f>
        <v>0</v>
      </c>
      <c r="O57" s="99">
        <f ca="1">_xll.DBRW($B$17,O$7,$G$33,$G$34,$G$36,$D$11,$F57,O$13,O$14)</f>
        <v>0</v>
      </c>
      <c r="P57" s="99">
        <f ca="1">_xll.DBRW($B$17,P$7,$G$33,$G$34,$G$36,$D$11,$F57,P$13,P$14)</f>
        <v>0</v>
      </c>
      <c r="Q57" s="99">
        <f ca="1">_xll.DBRW($B$17,Q$7,$G$33,$G$34,$G$36,$D$11,$F57,Q$13,Q$14)</f>
        <v>0</v>
      </c>
      <c r="R57" s="99">
        <f ca="1">_xll.DBRW($B$17,R$7,$G$33,$G$34,$G$36,$D$11,$F57,R$13,R$14)</f>
        <v>0</v>
      </c>
      <c r="S57" s="99">
        <f ca="1">_xll.DBRW($B$17,S$7,$G$33,$G$34,$G$36,$D$11,$F57,S$13,S$14)</f>
        <v>0</v>
      </c>
      <c r="T57" s="99">
        <f ca="1">_xll.DBRW($B$17,T$7,$G$33,$G$34,$G$36,$D$11,$F57,T$13,T$14)</f>
        <v>0</v>
      </c>
    </row>
    <row r="58" spans="1:20" x14ac:dyDescent="0.2">
      <c r="A58" s="41" t="str">
        <f ca="1">IF(_xll.TM1RPTELLEV($F$42,$F58)=0,"Root",IF(OR(_xll.ELLEV($B$10,$F58)=0,_xll.TM1RPTELLEV($F$42,$F58)+1&gt;=VALUE($J$29)),"Base","Default"))</f>
        <v>Base</v>
      </c>
      <c r="B58" s="16"/>
      <c r="C58" s="16"/>
      <c r="D58" s="16"/>
      <c r="E58" s="16"/>
      <c r="F58" s="111" t="s">
        <v>212</v>
      </c>
      <c r="G58" s="110" t="str">
        <f ca="1">_xll.DBRW($B$17,G$7,$G$33,$G$34,$G$36,$D$11,$F58,G$13,G$14)</f>
        <v/>
      </c>
      <c r="H58" s="99">
        <f ca="1">_xll.DBRW($B$17,H$7,$G$33,$G$34,$G$36,$D$11,$F58,H$13,H$14)</f>
        <v>0</v>
      </c>
      <c r="I58" s="99">
        <f ca="1">_xll.DBRW($B$17,I$7,$G$33,$G$34,$G$36,$D$11,$F58,I$13,I$14)</f>
        <v>0</v>
      </c>
      <c r="J58" s="99">
        <f ca="1">_xll.DBRW($B$17,J$7,$G$33,$G$34,$G$36,$D$11,$F58,J$13,J$14)</f>
        <v>0</v>
      </c>
      <c r="K58" s="99">
        <f ca="1">_xll.DBRW($B$17,K$7,$G$33,$G$34,$G$36,$D$11,$F58,K$13,K$14)</f>
        <v>0</v>
      </c>
      <c r="L58" s="99">
        <f ca="1">_xll.DBRW($B$17,L$7,$G$33,$G$34,$G$36,$D$11,$F58,L$13,L$14)</f>
        <v>0</v>
      </c>
      <c r="M58" s="99">
        <f ca="1">_xll.DBRW($B$17,M$7,$G$33,$G$34,$G$36,$D$11,$F58,M$13,M$14)</f>
        <v>0</v>
      </c>
      <c r="N58" s="99">
        <f ca="1">_xll.DBRW($B$17,N$7,$G$33,$G$34,$G$36,$D$11,$F58,N$13,N$14)</f>
        <v>0</v>
      </c>
      <c r="O58" s="99">
        <f ca="1">_xll.DBRW($B$17,O$7,$G$33,$G$34,$G$36,$D$11,$F58,O$13,O$14)</f>
        <v>0</v>
      </c>
      <c r="P58" s="99">
        <f ca="1">_xll.DBRW($B$17,P$7,$G$33,$G$34,$G$36,$D$11,$F58,P$13,P$14)</f>
        <v>0</v>
      </c>
      <c r="Q58" s="99">
        <f ca="1">_xll.DBRW($B$17,Q$7,$G$33,$G$34,$G$36,$D$11,$F58,Q$13,Q$14)</f>
        <v>0</v>
      </c>
      <c r="R58" s="99">
        <f ca="1">_xll.DBRW($B$17,R$7,$G$33,$G$34,$G$36,$D$11,$F58,R$13,R$14)</f>
        <v>0</v>
      </c>
      <c r="S58" s="99">
        <f ca="1">_xll.DBRW($B$17,S$7,$G$33,$G$34,$G$36,$D$11,$F58,S$13,S$14)</f>
        <v>0</v>
      </c>
      <c r="T58" s="99">
        <f ca="1">_xll.DBRW($B$17,T$7,$G$33,$G$34,$G$36,$D$11,$F58,T$13,T$14)</f>
        <v>0</v>
      </c>
    </row>
    <row r="59" spans="1:20" x14ac:dyDescent="0.2">
      <c r="A59" s="41" t="str">
        <f ca="1">IF(_xll.TM1RPTELLEV($F$42,$F59)=0,"Root",IF(OR(_xll.ELLEV($B$10,$F59)=0,_xll.TM1RPTELLEV($F$42,$F59)+1&gt;=VALUE($J$29)),"Base","Default"))</f>
        <v>Base</v>
      </c>
      <c r="B59" s="16"/>
      <c r="C59" s="16"/>
      <c r="D59" s="16"/>
      <c r="E59" s="16"/>
      <c r="F59" s="111" t="s">
        <v>213</v>
      </c>
      <c r="G59" s="110" t="str">
        <f ca="1">_xll.DBRW($B$17,G$7,$G$33,$G$34,$G$36,$D$11,$F59,G$13,G$14)</f>
        <v/>
      </c>
      <c r="H59" s="99">
        <f ca="1">_xll.DBRW($B$17,H$7,$G$33,$G$34,$G$36,$D$11,$F59,H$13,H$14)</f>
        <v>0</v>
      </c>
      <c r="I59" s="99">
        <f ca="1">_xll.DBRW($B$17,I$7,$G$33,$G$34,$G$36,$D$11,$F59,I$13,I$14)</f>
        <v>0</v>
      </c>
      <c r="J59" s="99">
        <f ca="1">_xll.DBRW($B$17,J$7,$G$33,$G$34,$G$36,$D$11,$F59,J$13,J$14)</f>
        <v>0</v>
      </c>
      <c r="K59" s="99">
        <f ca="1">_xll.DBRW($B$17,K$7,$G$33,$G$34,$G$36,$D$11,$F59,K$13,K$14)</f>
        <v>0</v>
      </c>
      <c r="L59" s="99">
        <f ca="1">_xll.DBRW($B$17,L$7,$G$33,$G$34,$G$36,$D$11,$F59,L$13,L$14)</f>
        <v>0</v>
      </c>
      <c r="M59" s="99">
        <f ca="1">_xll.DBRW($B$17,M$7,$G$33,$G$34,$G$36,$D$11,$F59,M$13,M$14)</f>
        <v>0</v>
      </c>
      <c r="N59" s="99">
        <f ca="1">_xll.DBRW($B$17,N$7,$G$33,$G$34,$G$36,$D$11,$F59,N$13,N$14)</f>
        <v>0</v>
      </c>
      <c r="O59" s="99">
        <f ca="1">_xll.DBRW($B$17,O$7,$G$33,$G$34,$G$36,$D$11,$F59,O$13,O$14)</f>
        <v>0</v>
      </c>
      <c r="P59" s="99">
        <f ca="1">_xll.DBRW($B$17,P$7,$G$33,$G$34,$G$36,$D$11,$F59,P$13,P$14)</f>
        <v>0</v>
      </c>
      <c r="Q59" s="99">
        <f ca="1">_xll.DBRW($B$17,Q$7,$G$33,$G$34,$G$36,$D$11,$F59,Q$13,Q$14)</f>
        <v>0</v>
      </c>
      <c r="R59" s="99">
        <f ca="1">_xll.DBRW($B$17,R$7,$G$33,$G$34,$G$36,$D$11,$F59,R$13,R$14)</f>
        <v>0</v>
      </c>
      <c r="S59" s="99">
        <f ca="1">_xll.DBRW($B$17,S$7,$G$33,$G$34,$G$36,$D$11,$F59,S$13,S$14)</f>
        <v>0</v>
      </c>
      <c r="T59" s="99">
        <f ca="1">_xll.DBRW($B$17,T$7,$G$33,$G$34,$G$36,$D$11,$F59,T$13,T$14)</f>
        <v>0</v>
      </c>
    </row>
    <row r="60" spans="1:20" x14ac:dyDescent="0.2">
      <c r="A60" s="41" t="str">
        <f ca="1">IF(_xll.TM1RPTELLEV($F$42,$F60)=0,"Root",IF(OR(_xll.ELLEV($B$10,$F60)=0,_xll.TM1RPTELLEV($F$42,$F60)+1&gt;=VALUE($J$29)),"Base","Default"))</f>
        <v>Base</v>
      </c>
      <c r="B60" s="16"/>
      <c r="C60" s="16"/>
      <c r="D60" s="16"/>
      <c r="E60" s="16"/>
      <c r="F60" s="111" t="s">
        <v>214</v>
      </c>
      <c r="G60" s="110" t="str">
        <f ca="1">_xll.DBRW($B$17,G$7,$G$33,$G$34,$G$36,$D$11,$F60,G$13,G$14)</f>
        <v/>
      </c>
      <c r="H60" s="99">
        <f ca="1">_xll.DBRW($B$17,H$7,$G$33,$G$34,$G$36,$D$11,$F60,H$13,H$14)</f>
        <v>0</v>
      </c>
      <c r="I60" s="99">
        <f ca="1">_xll.DBRW($B$17,I$7,$G$33,$G$34,$G$36,$D$11,$F60,I$13,I$14)</f>
        <v>0</v>
      </c>
      <c r="J60" s="99">
        <f ca="1">_xll.DBRW($B$17,J$7,$G$33,$G$34,$G$36,$D$11,$F60,J$13,J$14)</f>
        <v>0</v>
      </c>
      <c r="K60" s="99">
        <f ca="1">_xll.DBRW($B$17,K$7,$G$33,$G$34,$G$36,$D$11,$F60,K$13,K$14)</f>
        <v>0</v>
      </c>
      <c r="L60" s="99">
        <f ca="1">_xll.DBRW($B$17,L$7,$G$33,$G$34,$G$36,$D$11,$F60,L$13,L$14)</f>
        <v>0</v>
      </c>
      <c r="M60" s="99">
        <f ca="1">_xll.DBRW($B$17,M$7,$G$33,$G$34,$G$36,$D$11,$F60,M$13,M$14)</f>
        <v>0</v>
      </c>
      <c r="N60" s="99">
        <f ca="1">_xll.DBRW($B$17,N$7,$G$33,$G$34,$G$36,$D$11,$F60,N$13,N$14)</f>
        <v>0</v>
      </c>
      <c r="O60" s="99">
        <f ca="1">_xll.DBRW($B$17,O$7,$G$33,$G$34,$G$36,$D$11,$F60,O$13,O$14)</f>
        <v>0</v>
      </c>
      <c r="P60" s="99">
        <f ca="1">_xll.DBRW($B$17,P$7,$G$33,$G$34,$G$36,$D$11,$F60,P$13,P$14)</f>
        <v>0</v>
      </c>
      <c r="Q60" s="99">
        <f ca="1">_xll.DBRW($B$17,Q$7,$G$33,$G$34,$G$36,$D$11,$F60,Q$13,Q$14)</f>
        <v>0</v>
      </c>
      <c r="R60" s="99">
        <f ca="1">_xll.DBRW($B$17,R$7,$G$33,$G$34,$G$36,$D$11,$F60,R$13,R$14)</f>
        <v>0</v>
      </c>
      <c r="S60" s="99">
        <f ca="1">_xll.DBRW($B$17,S$7,$G$33,$G$34,$G$36,$D$11,$F60,S$13,S$14)</f>
        <v>0</v>
      </c>
      <c r="T60" s="99">
        <f ca="1">_xll.DBRW($B$17,T$7,$G$33,$G$34,$G$36,$D$11,$F60,T$13,T$14)</f>
        <v>0</v>
      </c>
    </row>
    <row r="61" spans="1:20" x14ac:dyDescent="0.2">
      <c r="A61" s="41" t="str">
        <f ca="1">IF(_xll.TM1RPTELLEV($F$42,$F61)=0,"Root",IF(OR(_xll.ELLEV($B$10,$F61)=0,_xll.TM1RPTELLEV($F$42,$F61)+1&gt;=VALUE($J$29)),"Base","Default"))</f>
        <v>Base</v>
      </c>
      <c r="B61" s="16"/>
      <c r="C61" s="16"/>
      <c r="D61" s="16"/>
      <c r="E61" s="16"/>
      <c r="F61" s="111" t="s">
        <v>215</v>
      </c>
      <c r="G61" s="110" t="str">
        <f ca="1">_xll.DBRW($B$17,G$7,$G$33,$G$34,$G$36,$D$11,$F61,G$13,G$14)</f>
        <v/>
      </c>
      <c r="H61" s="99">
        <f ca="1">_xll.DBRW($B$17,H$7,$G$33,$G$34,$G$36,$D$11,$F61,H$13,H$14)</f>
        <v>0</v>
      </c>
      <c r="I61" s="99">
        <f ca="1">_xll.DBRW($B$17,I$7,$G$33,$G$34,$G$36,$D$11,$F61,I$13,I$14)</f>
        <v>0</v>
      </c>
      <c r="J61" s="99">
        <f ca="1">_xll.DBRW($B$17,J$7,$G$33,$G$34,$G$36,$D$11,$F61,J$13,J$14)</f>
        <v>0</v>
      </c>
      <c r="K61" s="99">
        <f ca="1">_xll.DBRW($B$17,K$7,$G$33,$G$34,$G$36,$D$11,$F61,K$13,K$14)</f>
        <v>0</v>
      </c>
      <c r="L61" s="99">
        <f ca="1">_xll.DBRW($B$17,L$7,$G$33,$G$34,$G$36,$D$11,$F61,L$13,L$14)</f>
        <v>0</v>
      </c>
      <c r="M61" s="99">
        <f ca="1">_xll.DBRW($B$17,M$7,$G$33,$G$34,$G$36,$D$11,$F61,M$13,M$14)</f>
        <v>0</v>
      </c>
      <c r="N61" s="99">
        <f ca="1">_xll.DBRW($B$17,N$7,$G$33,$G$34,$G$36,$D$11,$F61,N$13,N$14)</f>
        <v>0</v>
      </c>
      <c r="O61" s="99">
        <f ca="1">_xll.DBRW($B$17,O$7,$G$33,$G$34,$G$36,$D$11,$F61,O$13,O$14)</f>
        <v>0</v>
      </c>
      <c r="P61" s="99">
        <f ca="1">_xll.DBRW($B$17,P$7,$G$33,$G$34,$G$36,$D$11,$F61,P$13,P$14)</f>
        <v>0</v>
      </c>
      <c r="Q61" s="99">
        <f ca="1">_xll.DBRW($B$17,Q$7,$G$33,$G$34,$G$36,$D$11,$F61,Q$13,Q$14)</f>
        <v>0</v>
      </c>
      <c r="R61" s="99">
        <f ca="1">_xll.DBRW($B$17,R$7,$G$33,$G$34,$G$36,$D$11,$F61,R$13,R$14)</f>
        <v>0</v>
      </c>
      <c r="S61" s="99">
        <f ca="1">_xll.DBRW($B$17,S$7,$G$33,$G$34,$G$36,$D$11,$F61,S$13,S$14)</f>
        <v>0</v>
      </c>
      <c r="T61" s="99">
        <f ca="1">_xll.DBRW($B$17,T$7,$G$33,$G$34,$G$36,$D$11,$F61,T$13,T$14)</f>
        <v>0</v>
      </c>
    </row>
    <row r="62" spans="1:20" x14ac:dyDescent="0.2">
      <c r="A62" s="41" t="str">
        <f ca="1">IF(_xll.TM1RPTELLEV($F$42,$F62)=0,"Root",IF(OR(_xll.ELLEV($B$10,$F62)=0,_xll.TM1RPTELLEV($F$42,$F62)+1&gt;=VALUE($J$29)),"Base","Default"))</f>
        <v>Base</v>
      </c>
      <c r="B62" s="16"/>
      <c r="C62" s="16"/>
      <c r="D62" s="16"/>
      <c r="E62" s="16"/>
      <c r="F62" s="111" t="s">
        <v>216</v>
      </c>
      <c r="G62" s="110" t="str">
        <f ca="1">_xll.DBRW($B$17,G$7,$G$33,$G$34,$G$36,$D$11,$F62,G$13,G$14)</f>
        <v/>
      </c>
      <c r="H62" s="99">
        <f ca="1">_xll.DBRW($B$17,H$7,$G$33,$G$34,$G$36,$D$11,$F62,H$13,H$14)</f>
        <v>0</v>
      </c>
      <c r="I62" s="99">
        <f ca="1">_xll.DBRW($B$17,I$7,$G$33,$G$34,$G$36,$D$11,$F62,I$13,I$14)</f>
        <v>0</v>
      </c>
      <c r="J62" s="99">
        <f ca="1">_xll.DBRW($B$17,J$7,$G$33,$G$34,$G$36,$D$11,$F62,J$13,J$14)</f>
        <v>0</v>
      </c>
      <c r="K62" s="99">
        <f ca="1">_xll.DBRW($B$17,K$7,$G$33,$G$34,$G$36,$D$11,$F62,K$13,K$14)</f>
        <v>0</v>
      </c>
      <c r="L62" s="99">
        <f ca="1">_xll.DBRW($B$17,L$7,$G$33,$G$34,$G$36,$D$11,$F62,L$13,L$14)</f>
        <v>0</v>
      </c>
      <c r="M62" s="99">
        <f ca="1">_xll.DBRW($B$17,M$7,$G$33,$G$34,$G$36,$D$11,$F62,M$13,M$14)</f>
        <v>0</v>
      </c>
      <c r="N62" s="99">
        <f ca="1">_xll.DBRW($B$17,N$7,$G$33,$G$34,$G$36,$D$11,$F62,N$13,N$14)</f>
        <v>0</v>
      </c>
      <c r="O62" s="99">
        <f ca="1">_xll.DBRW($B$17,O$7,$G$33,$G$34,$G$36,$D$11,$F62,O$13,O$14)</f>
        <v>0</v>
      </c>
      <c r="P62" s="99">
        <f ca="1">_xll.DBRW($B$17,P$7,$G$33,$G$34,$G$36,$D$11,$F62,P$13,P$14)</f>
        <v>0</v>
      </c>
      <c r="Q62" s="99">
        <f ca="1">_xll.DBRW($B$17,Q$7,$G$33,$G$34,$G$36,$D$11,$F62,Q$13,Q$14)</f>
        <v>0</v>
      </c>
      <c r="R62" s="99">
        <f ca="1">_xll.DBRW($B$17,R$7,$G$33,$G$34,$G$36,$D$11,$F62,R$13,R$14)</f>
        <v>0</v>
      </c>
      <c r="S62" s="99">
        <f ca="1">_xll.DBRW($B$17,S$7,$G$33,$G$34,$G$36,$D$11,$F62,S$13,S$14)</f>
        <v>0</v>
      </c>
      <c r="T62" s="99">
        <f ca="1">_xll.DBRW($B$17,T$7,$G$33,$G$34,$G$36,$D$11,$F62,T$13,T$14)</f>
        <v>0</v>
      </c>
    </row>
    <row r="63" spans="1:20" x14ac:dyDescent="0.2">
      <c r="A63" s="41" t="str">
        <f ca="1">IF(_xll.TM1RPTELLEV($F$42,$F63)=0,"Root",IF(OR(_xll.ELLEV($B$10,$F63)=0,_xll.TM1RPTELLEV($F$42,$F63)+1&gt;=VALUE($J$29)),"Base","Default"))</f>
        <v>Base</v>
      </c>
      <c r="B63" s="16"/>
      <c r="C63" s="16"/>
      <c r="D63" s="16"/>
      <c r="E63" s="16"/>
      <c r="F63" s="111" t="s">
        <v>217</v>
      </c>
      <c r="G63" s="110" t="str">
        <f ca="1">_xll.DBRW($B$17,G$7,$G$33,$G$34,$G$36,$D$11,$F63,G$13,G$14)</f>
        <v/>
      </c>
      <c r="H63" s="99">
        <f ca="1">_xll.DBRW($B$17,H$7,$G$33,$G$34,$G$36,$D$11,$F63,H$13,H$14)</f>
        <v>0</v>
      </c>
      <c r="I63" s="99">
        <f ca="1">_xll.DBRW($B$17,I$7,$G$33,$G$34,$G$36,$D$11,$F63,I$13,I$14)</f>
        <v>0</v>
      </c>
      <c r="J63" s="99">
        <f ca="1">_xll.DBRW($B$17,J$7,$G$33,$G$34,$G$36,$D$11,$F63,J$13,J$14)</f>
        <v>0</v>
      </c>
      <c r="K63" s="99">
        <f ca="1">_xll.DBRW($B$17,K$7,$G$33,$G$34,$G$36,$D$11,$F63,K$13,K$14)</f>
        <v>0</v>
      </c>
      <c r="L63" s="99">
        <f ca="1">_xll.DBRW($B$17,L$7,$G$33,$G$34,$G$36,$D$11,$F63,L$13,L$14)</f>
        <v>0</v>
      </c>
      <c r="M63" s="99">
        <f ca="1">_xll.DBRW($B$17,M$7,$G$33,$G$34,$G$36,$D$11,$F63,M$13,M$14)</f>
        <v>0</v>
      </c>
      <c r="N63" s="99">
        <f ca="1">_xll.DBRW($B$17,N$7,$G$33,$G$34,$G$36,$D$11,$F63,N$13,N$14)</f>
        <v>0</v>
      </c>
      <c r="O63" s="99">
        <f ca="1">_xll.DBRW($B$17,O$7,$G$33,$G$34,$G$36,$D$11,$F63,O$13,O$14)</f>
        <v>0</v>
      </c>
      <c r="P63" s="99">
        <f ca="1">_xll.DBRW($B$17,P$7,$G$33,$G$34,$G$36,$D$11,$F63,P$13,P$14)</f>
        <v>0</v>
      </c>
      <c r="Q63" s="99">
        <f ca="1">_xll.DBRW($B$17,Q$7,$G$33,$G$34,$G$36,$D$11,$F63,Q$13,Q$14)</f>
        <v>0</v>
      </c>
      <c r="R63" s="99">
        <f ca="1">_xll.DBRW($B$17,R$7,$G$33,$G$34,$G$36,$D$11,$F63,R$13,R$14)</f>
        <v>0</v>
      </c>
      <c r="S63" s="99">
        <f ca="1">_xll.DBRW($B$17,S$7,$G$33,$G$34,$G$36,$D$11,$F63,S$13,S$14)</f>
        <v>0</v>
      </c>
      <c r="T63" s="99">
        <f ca="1">_xll.DBRW($B$17,T$7,$G$33,$G$34,$G$36,$D$11,$F63,T$13,T$14)</f>
        <v>0</v>
      </c>
    </row>
    <row r="64" spans="1:20" x14ac:dyDescent="0.2">
      <c r="A64" s="41" t="str">
        <f ca="1">IF(_xll.TM1RPTELLEV($F$42,$F64)=0,"Root",IF(OR(_xll.ELLEV($B$10,$F64)=0,_xll.TM1RPTELLEV($F$42,$F64)+1&gt;=VALUE($J$29)),"Base","Default"))</f>
        <v>Base</v>
      </c>
      <c r="B64" s="16"/>
      <c r="C64" s="16"/>
      <c r="D64" s="16"/>
      <c r="E64" s="16"/>
      <c r="F64" s="111" t="s">
        <v>218</v>
      </c>
      <c r="G64" s="110" t="str">
        <f ca="1">_xll.DBRW($B$17,G$7,$G$33,$G$34,$G$36,$D$11,$F64,G$13,G$14)</f>
        <v/>
      </c>
      <c r="H64" s="99">
        <f ca="1">_xll.DBRW($B$17,H$7,$G$33,$G$34,$G$36,$D$11,$F64,H$13,H$14)</f>
        <v>0</v>
      </c>
      <c r="I64" s="99">
        <f ca="1">_xll.DBRW($B$17,I$7,$G$33,$G$34,$G$36,$D$11,$F64,I$13,I$14)</f>
        <v>0</v>
      </c>
      <c r="J64" s="99">
        <f ca="1">_xll.DBRW($B$17,J$7,$G$33,$G$34,$G$36,$D$11,$F64,J$13,J$14)</f>
        <v>0</v>
      </c>
      <c r="K64" s="99">
        <f ca="1">_xll.DBRW($B$17,K$7,$G$33,$G$34,$G$36,$D$11,$F64,K$13,K$14)</f>
        <v>0</v>
      </c>
      <c r="L64" s="99">
        <f ca="1">_xll.DBRW($B$17,L$7,$G$33,$G$34,$G$36,$D$11,$F64,L$13,L$14)</f>
        <v>0</v>
      </c>
      <c r="M64" s="99">
        <f ca="1">_xll.DBRW($B$17,M$7,$G$33,$G$34,$G$36,$D$11,$F64,M$13,M$14)</f>
        <v>0</v>
      </c>
      <c r="N64" s="99">
        <f ca="1">_xll.DBRW($B$17,N$7,$G$33,$G$34,$G$36,$D$11,$F64,N$13,N$14)</f>
        <v>0</v>
      </c>
      <c r="O64" s="99">
        <f ca="1">_xll.DBRW($B$17,O$7,$G$33,$G$34,$G$36,$D$11,$F64,O$13,O$14)</f>
        <v>0</v>
      </c>
      <c r="P64" s="99">
        <f ca="1">_xll.DBRW($B$17,P$7,$G$33,$G$34,$G$36,$D$11,$F64,P$13,P$14)</f>
        <v>0</v>
      </c>
      <c r="Q64" s="99">
        <f ca="1">_xll.DBRW($B$17,Q$7,$G$33,$G$34,$G$36,$D$11,$F64,Q$13,Q$14)</f>
        <v>0</v>
      </c>
      <c r="R64" s="99">
        <f ca="1">_xll.DBRW($B$17,R$7,$G$33,$G$34,$G$36,$D$11,$F64,R$13,R$14)</f>
        <v>0</v>
      </c>
      <c r="S64" s="99">
        <f ca="1">_xll.DBRW($B$17,S$7,$G$33,$G$34,$G$36,$D$11,$F64,S$13,S$14)</f>
        <v>0</v>
      </c>
      <c r="T64" s="99">
        <f ca="1">_xll.DBRW($B$17,T$7,$G$33,$G$34,$G$36,$D$11,$F64,T$13,T$14)</f>
        <v>0</v>
      </c>
    </row>
    <row r="65" spans="1:20" x14ac:dyDescent="0.2">
      <c r="A65" s="41" t="str">
        <f ca="1">IF(_xll.TM1RPTELLEV($F$42,$F65)=0,"Root",IF(OR(_xll.ELLEV($B$10,$F65)=0,_xll.TM1RPTELLEV($F$42,$F65)+1&gt;=VALUE($J$29)),"Base","Default"))</f>
        <v>Base</v>
      </c>
      <c r="B65" s="16"/>
      <c r="C65" s="16"/>
      <c r="D65" s="16"/>
      <c r="E65" s="16"/>
      <c r="F65" s="111" t="s">
        <v>219</v>
      </c>
      <c r="G65" s="110" t="str">
        <f ca="1">_xll.DBRW($B$17,G$7,$G$33,$G$34,$G$36,$D$11,$F65,G$13,G$14)</f>
        <v/>
      </c>
      <c r="H65" s="99">
        <f ca="1">_xll.DBRW($B$17,H$7,$G$33,$G$34,$G$36,$D$11,$F65,H$13,H$14)</f>
        <v>0</v>
      </c>
      <c r="I65" s="99">
        <f ca="1">_xll.DBRW($B$17,I$7,$G$33,$G$34,$G$36,$D$11,$F65,I$13,I$14)</f>
        <v>0</v>
      </c>
      <c r="J65" s="99">
        <f ca="1">_xll.DBRW($B$17,J$7,$G$33,$G$34,$G$36,$D$11,$F65,J$13,J$14)</f>
        <v>0</v>
      </c>
      <c r="K65" s="99">
        <f ca="1">_xll.DBRW($B$17,K$7,$G$33,$G$34,$G$36,$D$11,$F65,K$13,K$14)</f>
        <v>0</v>
      </c>
      <c r="L65" s="99">
        <f ca="1">_xll.DBRW($B$17,L$7,$G$33,$G$34,$G$36,$D$11,$F65,L$13,L$14)</f>
        <v>0</v>
      </c>
      <c r="M65" s="99">
        <f ca="1">_xll.DBRW($B$17,M$7,$G$33,$G$34,$G$36,$D$11,$F65,M$13,M$14)</f>
        <v>0</v>
      </c>
      <c r="N65" s="99">
        <f ca="1">_xll.DBRW($B$17,N$7,$G$33,$G$34,$G$36,$D$11,$F65,N$13,N$14)</f>
        <v>0</v>
      </c>
      <c r="O65" s="99">
        <f ca="1">_xll.DBRW($B$17,O$7,$G$33,$G$34,$G$36,$D$11,$F65,O$13,O$14)</f>
        <v>0</v>
      </c>
      <c r="P65" s="99">
        <f ca="1">_xll.DBRW($B$17,P$7,$G$33,$G$34,$G$36,$D$11,$F65,P$13,P$14)</f>
        <v>0</v>
      </c>
      <c r="Q65" s="99">
        <f ca="1">_xll.DBRW($B$17,Q$7,$G$33,$G$34,$G$36,$D$11,$F65,Q$13,Q$14)</f>
        <v>0</v>
      </c>
      <c r="R65" s="99">
        <f ca="1">_xll.DBRW($B$17,R$7,$G$33,$G$34,$G$36,$D$11,$F65,R$13,R$14)</f>
        <v>0</v>
      </c>
      <c r="S65" s="99">
        <f ca="1">_xll.DBRW($B$17,S$7,$G$33,$G$34,$G$36,$D$11,$F65,S$13,S$14)</f>
        <v>0</v>
      </c>
      <c r="T65" s="99">
        <f ca="1">_xll.DBRW($B$17,T$7,$G$33,$G$34,$G$36,$D$11,$F65,T$13,T$14)</f>
        <v>0</v>
      </c>
    </row>
    <row r="66" spans="1:20" x14ac:dyDescent="0.2">
      <c r="A66" s="41" t="str">
        <f ca="1">IF(_xll.TM1RPTELLEV($F$42,$F66)=0,"Root",IF(OR(_xll.ELLEV($B$10,$F66)=0,_xll.TM1RPTELLEV($F$42,$F66)+1&gt;=VALUE($J$29)),"Base","Default"))</f>
        <v>Base</v>
      </c>
      <c r="B66" s="16"/>
      <c r="C66" s="16"/>
      <c r="D66" s="16"/>
      <c r="E66" s="16"/>
      <c r="F66" s="111" t="s">
        <v>220</v>
      </c>
      <c r="G66" s="110" t="str">
        <f ca="1">_xll.DBRW($B$17,G$7,$G$33,$G$34,$G$36,$D$11,$F66,G$13,G$14)</f>
        <v/>
      </c>
      <c r="H66" s="99">
        <f ca="1">_xll.DBRW($B$17,H$7,$G$33,$G$34,$G$36,$D$11,$F66,H$13,H$14)</f>
        <v>0</v>
      </c>
      <c r="I66" s="99">
        <f ca="1">_xll.DBRW($B$17,I$7,$G$33,$G$34,$G$36,$D$11,$F66,I$13,I$14)</f>
        <v>0</v>
      </c>
      <c r="J66" s="99">
        <f ca="1">_xll.DBRW($B$17,J$7,$G$33,$G$34,$G$36,$D$11,$F66,J$13,J$14)</f>
        <v>0</v>
      </c>
      <c r="K66" s="99">
        <f ca="1">_xll.DBRW($B$17,K$7,$G$33,$G$34,$G$36,$D$11,$F66,K$13,K$14)</f>
        <v>0</v>
      </c>
      <c r="L66" s="99">
        <f ca="1">_xll.DBRW($B$17,L$7,$G$33,$G$34,$G$36,$D$11,$F66,L$13,L$14)</f>
        <v>0</v>
      </c>
      <c r="M66" s="99">
        <f ca="1">_xll.DBRW($B$17,M$7,$G$33,$G$34,$G$36,$D$11,$F66,M$13,M$14)</f>
        <v>0</v>
      </c>
      <c r="N66" s="99">
        <f ca="1">_xll.DBRW($B$17,N$7,$G$33,$G$34,$G$36,$D$11,$F66,N$13,N$14)</f>
        <v>0</v>
      </c>
      <c r="O66" s="99">
        <f ca="1">_xll.DBRW($B$17,O$7,$G$33,$G$34,$G$36,$D$11,$F66,O$13,O$14)</f>
        <v>0</v>
      </c>
      <c r="P66" s="99">
        <f ca="1">_xll.DBRW($B$17,P$7,$G$33,$G$34,$G$36,$D$11,$F66,P$13,P$14)</f>
        <v>0</v>
      </c>
      <c r="Q66" s="99">
        <f ca="1">_xll.DBRW($B$17,Q$7,$G$33,$G$34,$G$36,$D$11,$F66,Q$13,Q$14)</f>
        <v>0</v>
      </c>
      <c r="R66" s="99">
        <f ca="1">_xll.DBRW($B$17,R$7,$G$33,$G$34,$G$36,$D$11,$F66,R$13,R$14)</f>
        <v>0</v>
      </c>
      <c r="S66" s="99">
        <f ca="1">_xll.DBRW($B$17,S$7,$G$33,$G$34,$G$36,$D$11,$F66,S$13,S$14)</f>
        <v>0</v>
      </c>
      <c r="T66" s="99">
        <f ca="1">_xll.DBRW($B$17,T$7,$G$33,$G$34,$G$36,$D$11,$F66,T$13,T$14)</f>
        <v>0</v>
      </c>
    </row>
    <row r="67" spans="1:20" x14ac:dyDescent="0.2">
      <c r="A67" s="41" t="str">
        <f ca="1">IF(_xll.TM1RPTELLEV($F$42,$F67)=0,"Root",IF(OR(_xll.ELLEV($B$10,$F67)=0,_xll.TM1RPTELLEV($F$42,$F67)+1&gt;=VALUE($J$29)),"Base","Default"))</f>
        <v>Root</v>
      </c>
      <c r="B67" s="16"/>
      <c r="C67" s="16"/>
      <c r="D67" s="16"/>
      <c r="E67" s="16"/>
      <c r="F67" s="129" t="s">
        <v>117</v>
      </c>
      <c r="G67" s="112" t="str">
        <f ca="1">_xll.DBRW($B$17,G$7,$G$33,$G$34,$G$36,$D$11,$F67,G$13,G$14)</f>
        <v/>
      </c>
      <c r="H67" s="113">
        <f ca="1">_xll.DBRW($B$17,H$7,$G$33,$G$34,$G$36,$D$11,$F67,H$13,H$14)</f>
        <v>0</v>
      </c>
      <c r="I67" s="113">
        <f ca="1">_xll.DBRW($B$17,I$7,$G$33,$G$34,$G$36,$D$11,$F67,I$13,I$14)</f>
        <v>0</v>
      </c>
      <c r="J67" s="113">
        <f ca="1">_xll.DBRW($B$17,J$7,$G$33,$G$34,$G$36,$D$11,$F67,J$13,J$14)</f>
        <v>0</v>
      </c>
      <c r="K67" s="113">
        <f ca="1">_xll.DBRW($B$17,K$7,$G$33,$G$34,$G$36,$D$11,$F67,K$13,K$14)</f>
        <v>0</v>
      </c>
      <c r="L67" s="113">
        <f ca="1">_xll.DBRW($B$17,L$7,$G$33,$G$34,$G$36,$D$11,$F67,L$13,L$14)</f>
        <v>0</v>
      </c>
      <c r="M67" s="113">
        <f ca="1">_xll.DBRW($B$17,M$7,$G$33,$G$34,$G$36,$D$11,$F67,M$13,M$14)</f>
        <v>0</v>
      </c>
      <c r="N67" s="113">
        <f ca="1">_xll.DBRW($B$17,N$7,$G$33,$G$34,$G$36,$D$11,$F67,N$13,N$14)</f>
        <v>0</v>
      </c>
      <c r="O67" s="113">
        <f ca="1">_xll.DBRW($B$17,O$7,$G$33,$G$34,$G$36,$D$11,$F67,O$13,O$14)</f>
        <v>0</v>
      </c>
      <c r="P67" s="113">
        <f ca="1">_xll.DBRW($B$17,P$7,$G$33,$G$34,$G$36,$D$11,$F67,P$13,P$14)</f>
        <v>0</v>
      </c>
      <c r="Q67" s="113">
        <f ca="1">_xll.DBRW($B$17,Q$7,$G$33,$G$34,$G$36,$D$11,$F67,Q$13,Q$14)</f>
        <v>0</v>
      </c>
      <c r="R67" s="113">
        <f ca="1">_xll.DBRW($B$17,R$7,$G$33,$G$34,$G$36,$D$11,$F67,R$13,R$14)</f>
        <v>0</v>
      </c>
      <c r="S67" s="113">
        <f ca="1">_xll.DBRW($B$17,S$7,$G$33,$G$34,$G$36,$D$11,$F67,S$13,S$14)</f>
        <v>0</v>
      </c>
      <c r="T67" s="113">
        <f ca="1">_xll.DBRW($B$17,T$7,$G$33,$G$34,$G$36,$D$11,$F67,T$13,T$14)</f>
        <v>0</v>
      </c>
    </row>
    <row r="68" spans="1:20" x14ac:dyDescent="0.2">
      <c r="A68" s="41"/>
      <c r="B68" s="74"/>
      <c r="C68" s="74"/>
      <c r="D68" s="74"/>
      <c r="E68" s="74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</sheetData>
  <mergeCells count="2">
    <mergeCell ref="B5:D5"/>
    <mergeCell ref="B16:D16"/>
  </mergeCells>
  <conditionalFormatting sqref="H26:S26">
    <cfRule type="expression" dxfId="14" priority="117">
      <formula>VALUE(H$2)&lt;=VALUE($F$2)</formula>
    </cfRule>
  </conditionalFormatting>
  <conditionalFormatting sqref="H27:S27">
    <cfRule type="expression" dxfId="13" priority="116">
      <formula>VALUE(H$2)&lt;=VALUE($F$2)</formula>
    </cfRule>
  </conditionalFormatting>
  <conditionalFormatting sqref="H42:S66">
    <cfRule type="expression" dxfId="12" priority="1">
      <formula>VALUE(H$2)&lt;=VALUE($F$2)</formula>
    </cfRule>
  </conditionalFormatting>
  <dataValidations disablePrompts="1" count="1">
    <dataValidation type="list" allowBlank="1" showInputMessage="1" showErrorMessage="1" sqref="J30 M29:M30">
      <formula1>"Yes,No"</formula1>
    </dataValidation>
  </dataValidations>
  <pageMargins left="0.17" right="0.17" top="0.57999999999999996" bottom="0.75" header="0.3" footer="0.3"/>
  <pageSetup scale="70" fitToHeight="0" orientation="landscape" verticalDpi="0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autoPict="0" r:id="rId5">
            <anchor moveWithCells="1">
              <from>
                <xdr:col>7</xdr:col>
                <xdr:colOff>171450</xdr:colOff>
                <xdr:row>34</xdr:row>
                <xdr:rowOff>9525</xdr:rowOff>
              </from>
              <to>
                <xdr:col>8</xdr:col>
                <xdr:colOff>695325</xdr:colOff>
                <xdr:row>36</xdr:row>
                <xdr:rowOff>19050</xdr:rowOff>
              </to>
            </anchor>
          </controlPr>
        </control>
      </mc:Choice>
      <mc:Fallback>
        <control shapeId="2049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F45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2" style="2" customWidth="1"/>
    <col min="2" max="2" width="18.5703125" style="2" customWidth="1"/>
    <col min="3" max="3" width="9.140625" style="2"/>
    <col min="4" max="5" width="19.85546875" style="2" customWidth="1"/>
    <col min="6" max="6" width="110.5703125" style="2" customWidth="1"/>
    <col min="7" max="16384" width="9.140625" style="2"/>
  </cols>
  <sheetData>
    <row r="1" spans="2:6" ht="23.25" x14ac:dyDescent="0.35">
      <c r="B1" s="1" t="s">
        <v>53</v>
      </c>
      <c r="C1" s="1"/>
      <c r="D1" s="1"/>
      <c r="E1" s="1"/>
      <c r="F1" s="1"/>
    </row>
    <row r="2" spans="2:6" x14ac:dyDescent="0.2">
      <c r="B2" s="3" t="s">
        <v>54</v>
      </c>
    </row>
    <row r="3" spans="2:6" ht="13.5" thickBot="1" x14ac:dyDescent="0.25">
      <c r="B3" s="3"/>
    </row>
    <row r="4" spans="2:6" s="7" customFormat="1" ht="31.5" x14ac:dyDescent="0.25">
      <c r="B4" s="8" t="s">
        <v>55</v>
      </c>
      <c r="C4" s="9" t="s">
        <v>56</v>
      </c>
      <c r="D4" s="9" t="s">
        <v>57</v>
      </c>
      <c r="E4" s="10" t="s">
        <v>58</v>
      </c>
      <c r="F4" s="11" t="s">
        <v>59</v>
      </c>
    </row>
    <row r="5" spans="2:6" x14ac:dyDescent="0.2">
      <c r="B5" s="135" t="s">
        <v>60</v>
      </c>
      <c r="C5" s="138" t="s">
        <v>61</v>
      </c>
      <c r="D5" s="138" t="s">
        <v>62</v>
      </c>
      <c r="E5" s="138" t="s">
        <v>63</v>
      </c>
      <c r="F5" s="4" t="s">
        <v>64</v>
      </c>
    </row>
    <row r="6" spans="2:6" x14ac:dyDescent="0.2">
      <c r="B6" s="136"/>
      <c r="C6" s="139"/>
      <c r="D6" s="139"/>
      <c r="E6" s="139"/>
      <c r="F6" s="5"/>
    </row>
    <row r="7" spans="2:6" x14ac:dyDescent="0.2">
      <c r="B7" s="137"/>
      <c r="C7" s="140"/>
      <c r="D7" s="140"/>
      <c r="E7" s="140"/>
      <c r="F7" s="6" t="s">
        <v>65</v>
      </c>
    </row>
    <row r="8" spans="2:6" x14ac:dyDescent="0.2">
      <c r="B8" s="141" t="s">
        <v>66</v>
      </c>
      <c r="C8" s="142" t="s">
        <v>67</v>
      </c>
      <c r="D8" s="142" t="s">
        <v>62</v>
      </c>
      <c r="E8" s="142" t="s">
        <v>63</v>
      </c>
      <c r="F8" s="4" t="s">
        <v>68</v>
      </c>
    </row>
    <row r="9" spans="2:6" x14ac:dyDescent="0.2">
      <c r="B9" s="136"/>
      <c r="C9" s="139"/>
      <c r="D9" s="139"/>
      <c r="E9" s="139"/>
      <c r="F9" s="5"/>
    </row>
    <row r="10" spans="2:6" x14ac:dyDescent="0.2">
      <c r="B10" s="137"/>
      <c r="C10" s="140"/>
      <c r="D10" s="140"/>
      <c r="E10" s="140"/>
      <c r="F10" s="6" t="s">
        <v>69</v>
      </c>
    </row>
    <row r="11" spans="2:6" x14ac:dyDescent="0.2">
      <c r="B11" s="141" t="s">
        <v>70</v>
      </c>
      <c r="C11" s="142" t="s">
        <v>71</v>
      </c>
      <c r="D11" s="142" t="s">
        <v>62</v>
      </c>
      <c r="E11" s="142" t="s">
        <v>63</v>
      </c>
      <c r="F11" s="4" t="s">
        <v>72</v>
      </c>
    </row>
    <row r="12" spans="2:6" x14ac:dyDescent="0.2">
      <c r="B12" s="136"/>
      <c r="C12" s="139"/>
      <c r="D12" s="139"/>
      <c r="E12" s="139"/>
      <c r="F12" s="5"/>
    </row>
    <row r="13" spans="2:6" x14ac:dyDescent="0.2">
      <c r="B13" s="137"/>
      <c r="C13" s="140"/>
      <c r="D13" s="140"/>
      <c r="E13" s="140"/>
      <c r="F13" s="6" t="s">
        <v>73</v>
      </c>
    </row>
    <row r="14" spans="2:6" x14ac:dyDescent="0.2">
      <c r="B14" s="141" t="s">
        <v>74</v>
      </c>
      <c r="C14" s="142" t="s">
        <v>75</v>
      </c>
      <c r="D14" s="142" t="s">
        <v>76</v>
      </c>
      <c r="E14" s="142" t="s">
        <v>63</v>
      </c>
      <c r="F14" s="4" t="s">
        <v>77</v>
      </c>
    </row>
    <row r="15" spans="2:6" x14ac:dyDescent="0.2">
      <c r="B15" s="136"/>
      <c r="C15" s="139"/>
      <c r="D15" s="139"/>
      <c r="E15" s="139"/>
      <c r="F15" s="5"/>
    </row>
    <row r="16" spans="2:6" ht="25.5" x14ac:dyDescent="0.2">
      <c r="B16" s="137"/>
      <c r="C16" s="140"/>
      <c r="D16" s="140"/>
      <c r="E16" s="140"/>
      <c r="F16" s="6" t="s">
        <v>78</v>
      </c>
    </row>
    <row r="17" spans="2:6" x14ac:dyDescent="0.2">
      <c r="B17" s="141" t="s">
        <v>79</v>
      </c>
      <c r="C17" s="142" t="s">
        <v>80</v>
      </c>
      <c r="D17" s="142" t="s">
        <v>81</v>
      </c>
      <c r="E17" s="142" t="s">
        <v>63</v>
      </c>
      <c r="F17" s="4" t="s">
        <v>82</v>
      </c>
    </row>
    <row r="18" spans="2:6" x14ac:dyDescent="0.2">
      <c r="B18" s="136"/>
      <c r="C18" s="139"/>
      <c r="D18" s="139"/>
      <c r="E18" s="139"/>
      <c r="F18" s="5"/>
    </row>
    <row r="19" spans="2:6" x14ac:dyDescent="0.2">
      <c r="B19" s="137"/>
      <c r="C19" s="140"/>
      <c r="D19" s="140"/>
      <c r="E19" s="140"/>
      <c r="F19" s="6" t="s">
        <v>83</v>
      </c>
    </row>
    <row r="20" spans="2:6" x14ac:dyDescent="0.2">
      <c r="B20" s="141" t="s">
        <v>84</v>
      </c>
      <c r="C20" s="142" t="s">
        <v>85</v>
      </c>
      <c r="D20" s="142" t="s">
        <v>86</v>
      </c>
      <c r="E20" s="142" t="s">
        <v>63</v>
      </c>
      <c r="F20" s="4" t="s">
        <v>87</v>
      </c>
    </row>
    <row r="21" spans="2:6" x14ac:dyDescent="0.2">
      <c r="B21" s="136"/>
      <c r="C21" s="139"/>
      <c r="D21" s="139"/>
      <c r="E21" s="139"/>
      <c r="F21" s="5"/>
    </row>
    <row r="22" spans="2:6" x14ac:dyDescent="0.2">
      <c r="B22" s="137"/>
      <c r="C22" s="140"/>
      <c r="D22" s="140"/>
      <c r="E22" s="140"/>
      <c r="F22" s="6" t="s">
        <v>88</v>
      </c>
    </row>
    <row r="23" spans="2:6" x14ac:dyDescent="0.2">
      <c r="B23" s="141" t="s">
        <v>89</v>
      </c>
      <c r="C23" s="142" t="s">
        <v>90</v>
      </c>
      <c r="D23" s="142" t="s">
        <v>91</v>
      </c>
      <c r="E23" s="142" t="s">
        <v>91</v>
      </c>
      <c r="F23" s="4" t="s">
        <v>92</v>
      </c>
    </row>
    <row r="24" spans="2:6" x14ac:dyDescent="0.2">
      <c r="B24" s="136"/>
      <c r="C24" s="139"/>
      <c r="D24" s="139"/>
      <c r="E24" s="139"/>
      <c r="F24" s="5"/>
    </row>
    <row r="25" spans="2:6" x14ac:dyDescent="0.2">
      <c r="B25" s="137"/>
      <c r="C25" s="140"/>
      <c r="D25" s="140"/>
      <c r="E25" s="140"/>
      <c r="F25" s="6" t="s">
        <v>93</v>
      </c>
    </row>
    <row r="26" spans="2:6" x14ac:dyDescent="0.2">
      <c r="B26" s="141" t="s">
        <v>94</v>
      </c>
      <c r="C26" s="142" t="s">
        <v>95</v>
      </c>
      <c r="D26" s="142" t="s">
        <v>91</v>
      </c>
      <c r="E26" s="142" t="s">
        <v>91</v>
      </c>
      <c r="F26" s="4" t="s">
        <v>96</v>
      </c>
    </row>
    <row r="27" spans="2:6" x14ac:dyDescent="0.2">
      <c r="B27" s="136"/>
      <c r="C27" s="139"/>
      <c r="D27" s="139"/>
      <c r="E27" s="139"/>
      <c r="F27" s="5"/>
    </row>
    <row r="28" spans="2:6" x14ac:dyDescent="0.2">
      <c r="B28" s="137"/>
      <c r="C28" s="140"/>
      <c r="D28" s="140"/>
      <c r="E28" s="140"/>
      <c r="F28" s="6" t="s">
        <v>97</v>
      </c>
    </row>
    <row r="29" spans="2:6" x14ac:dyDescent="0.2">
      <c r="B29" s="141" t="s">
        <v>98</v>
      </c>
      <c r="C29" s="142" t="s">
        <v>99</v>
      </c>
      <c r="D29" s="142" t="s">
        <v>91</v>
      </c>
      <c r="E29" s="142" t="s">
        <v>91</v>
      </c>
      <c r="F29" s="4" t="s">
        <v>100</v>
      </c>
    </row>
    <row r="30" spans="2:6" x14ac:dyDescent="0.2">
      <c r="B30" s="136"/>
      <c r="C30" s="139"/>
      <c r="D30" s="139"/>
      <c r="E30" s="139"/>
      <c r="F30" s="5"/>
    </row>
    <row r="31" spans="2:6" x14ac:dyDescent="0.2">
      <c r="B31" s="137"/>
      <c r="C31" s="140"/>
      <c r="D31" s="140"/>
      <c r="E31" s="140"/>
      <c r="F31" s="6" t="s">
        <v>101</v>
      </c>
    </row>
    <row r="32" spans="2:6" x14ac:dyDescent="0.2">
      <c r="B32" s="141" t="s">
        <v>102</v>
      </c>
      <c r="C32" s="142" t="s">
        <v>103</v>
      </c>
      <c r="D32" s="142" t="s">
        <v>91</v>
      </c>
      <c r="E32" s="142" t="s">
        <v>91</v>
      </c>
      <c r="F32" s="4" t="s">
        <v>104</v>
      </c>
    </row>
    <row r="33" spans="2:6" x14ac:dyDescent="0.2">
      <c r="B33" s="136"/>
      <c r="C33" s="139"/>
      <c r="D33" s="139"/>
      <c r="E33" s="139"/>
      <c r="F33" s="5"/>
    </row>
    <row r="34" spans="2:6" x14ac:dyDescent="0.2">
      <c r="B34" s="137"/>
      <c r="C34" s="140"/>
      <c r="D34" s="140"/>
      <c r="E34" s="140"/>
      <c r="F34" s="6" t="s">
        <v>105</v>
      </c>
    </row>
    <row r="35" spans="2:6" x14ac:dyDescent="0.2">
      <c r="B35" s="141" t="s">
        <v>106</v>
      </c>
      <c r="C35" s="142" t="s">
        <v>107</v>
      </c>
      <c r="D35" s="142" t="s">
        <v>91</v>
      </c>
      <c r="E35" s="142" t="s">
        <v>91</v>
      </c>
      <c r="F35" s="4" t="s">
        <v>108</v>
      </c>
    </row>
    <row r="36" spans="2:6" x14ac:dyDescent="0.2">
      <c r="B36" s="136"/>
      <c r="C36" s="139"/>
      <c r="D36" s="139"/>
      <c r="E36" s="139"/>
      <c r="F36" s="5"/>
    </row>
    <row r="37" spans="2:6" x14ac:dyDescent="0.2">
      <c r="B37" s="137"/>
      <c r="C37" s="140"/>
      <c r="D37" s="140"/>
      <c r="E37" s="140"/>
      <c r="F37" s="6" t="s">
        <v>109</v>
      </c>
    </row>
    <row r="38" spans="2:6" x14ac:dyDescent="0.2">
      <c r="B38" s="141" t="s">
        <v>110</v>
      </c>
      <c r="C38" s="142" t="s">
        <v>111</v>
      </c>
      <c r="D38" s="142" t="s">
        <v>91</v>
      </c>
      <c r="E38" s="142" t="s">
        <v>91</v>
      </c>
      <c r="F38" s="4" t="s">
        <v>112</v>
      </c>
    </row>
    <row r="39" spans="2:6" x14ac:dyDescent="0.2">
      <c r="B39" s="136"/>
      <c r="C39" s="139"/>
      <c r="D39" s="139"/>
      <c r="E39" s="139"/>
      <c r="F39" s="5"/>
    </row>
    <row r="40" spans="2:6" x14ac:dyDescent="0.2">
      <c r="B40" s="137"/>
      <c r="C40" s="140"/>
      <c r="D40" s="140"/>
      <c r="E40" s="140"/>
      <c r="F40" s="6" t="s">
        <v>113</v>
      </c>
    </row>
    <row r="41" spans="2:6" x14ac:dyDescent="0.2">
      <c r="B41" s="143" t="s">
        <v>114</v>
      </c>
      <c r="C41" s="144"/>
      <c r="D41" s="144"/>
      <c r="E41" s="144"/>
      <c r="F41" s="145"/>
    </row>
    <row r="42" spans="2:6" x14ac:dyDescent="0.2">
      <c r="B42" s="146"/>
      <c r="C42" s="147"/>
      <c r="D42" s="147"/>
      <c r="E42" s="147"/>
      <c r="F42" s="148"/>
    </row>
    <row r="43" spans="2:6" x14ac:dyDescent="0.2">
      <c r="B43" s="149" t="s">
        <v>115</v>
      </c>
      <c r="C43" s="150"/>
      <c r="D43" s="150"/>
      <c r="E43" s="150"/>
      <c r="F43" s="151"/>
    </row>
    <row r="44" spans="2:6" x14ac:dyDescent="0.2">
      <c r="B44" s="146"/>
      <c r="C44" s="147"/>
      <c r="D44" s="147"/>
      <c r="E44" s="147"/>
      <c r="F44" s="148"/>
    </row>
    <row r="45" spans="2:6" ht="33" customHeight="1" thickBot="1" x14ac:dyDescent="0.25">
      <c r="B45" s="152" t="s">
        <v>116</v>
      </c>
      <c r="C45" s="153"/>
      <c r="D45" s="153"/>
      <c r="E45" s="153"/>
      <c r="F45" s="154"/>
    </row>
  </sheetData>
  <mergeCells count="53">
    <mergeCell ref="B41:F41"/>
    <mergeCell ref="B42:F42"/>
    <mergeCell ref="B43:F43"/>
    <mergeCell ref="B44:F44"/>
    <mergeCell ref="B45:F45"/>
    <mergeCell ref="B35:B37"/>
    <mergeCell ref="C35:C37"/>
    <mergeCell ref="D35:D37"/>
    <mergeCell ref="E35:E37"/>
    <mergeCell ref="B38:B40"/>
    <mergeCell ref="C38:C40"/>
    <mergeCell ref="D38:D40"/>
    <mergeCell ref="E38:E40"/>
    <mergeCell ref="B29:B31"/>
    <mergeCell ref="C29:C31"/>
    <mergeCell ref="D29:D31"/>
    <mergeCell ref="E29:E31"/>
    <mergeCell ref="B32:B34"/>
    <mergeCell ref="C32:C34"/>
    <mergeCell ref="D32:D34"/>
    <mergeCell ref="E32:E34"/>
    <mergeCell ref="B23:B25"/>
    <mergeCell ref="C23:C25"/>
    <mergeCell ref="D23:D25"/>
    <mergeCell ref="E23:E25"/>
    <mergeCell ref="B26:B28"/>
    <mergeCell ref="C26:C28"/>
    <mergeCell ref="D26:D28"/>
    <mergeCell ref="E26:E28"/>
    <mergeCell ref="B17:B19"/>
    <mergeCell ref="C17:C19"/>
    <mergeCell ref="D17:D19"/>
    <mergeCell ref="E17:E19"/>
    <mergeCell ref="B20:B22"/>
    <mergeCell ref="C20:C22"/>
    <mergeCell ref="D20:D22"/>
    <mergeCell ref="E20:E22"/>
    <mergeCell ref="B11:B13"/>
    <mergeCell ref="C11:C13"/>
    <mergeCell ref="D11:D13"/>
    <mergeCell ref="E11:E13"/>
    <mergeCell ref="B14:B16"/>
    <mergeCell ref="C14:C16"/>
    <mergeCell ref="D14:D16"/>
    <mergeCell ref="E14:E16"/>
    <mergeCell ref="B5:B7"/>
    <mergeCell ref="C5:C7"/>
    <mergeCell ref="D5:D7"/>
    <mergeCell ref="E5:E7"/>
    <mergeCell ref="B8:B10"/>
    <mergeCell ref="C8:C10"/>
    <mergeCell ref="D8:D10"/>
    <mergeCell ref="E8:E10"/>
  </mergeCells>
  <pageMargins left="0.7" right="0.7" top="0.75" bottom="0.75" header="0.3" footer="0.3"/>
  <pageSetup scale="76" fitToHeight="0" orientation="landscape" verticalDpi="0" r:id="rId1"/>
  <headerFooter>
    <oddHeader>&amp;R&amp;D | &amp;T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7"/>
  <sheetViews>
    <sheetView workbookViewId="0"/>
  </sheetViews>
  <sheetFormatPr defaultRowHeight="12.7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Entry</vt:lpstr>
      <vt:lpstr>Annual</vt:lpstr>
      <vt:lpstr>Line_Item</vt:lpstr>
      <vt:lpstr>Spread_Key</vt:lpstr>
      <vt:lpstr>{PL}PickLst</vt:lpstr>
      <vt:lpstr>Annual!Print_Area</vt:lpstr>
      <vt:lpstr>Entry!Print_Area</vt:lpstr>
      <vt:lpstr>Line_Item!Print_Area</vt:lpstr>
      <vt:lpstr>Spread_Key!Print_Area</vt:lpstr>
      <vt:lpstr>Annual!Print_Titles</vt:lpstr>
      <vt:lpstr>Entry!Print_Titles</vt:lpstr>
      <vt:lpstr>Line_Item!Print_Titles</vt:lpstr>
      <vt:lpstr>Spread_Key!Print_Titles</vt:lpstr>
      <vt:lpstr>TM1PICKLIST</vt:lpstr>
      <vt:lpstr>Line_Item!TM1RPTDATARNGLINE1</vt:lpstr>
      <vt:lpstr>Annual!TM1RPTDATARNGPLAN1</vt:lpstr>
      <vt:lpstr>Entry!TM1RPTDATARNGPLAN1</vt:lpstr>
      <vt:lpstr>Annual!TM1RPTDATARNGPLAN2</vt:lpstr>
      <vt:lpstr>Entry!TM1RPTDATARNGPLAN2</vt:lpstr>
      <vt:lpstr>Annual!TM1RPTDATARNGYEAR3</vt:lpstr>
      <vt:lpstr>Annual!TM1RPTFMTIDCOL</vt:lpstr>
      <vt:lpstr>Entry!TM1RPTFMTIDCOL</vt:lpstr>
      <vt:lpstr>Line_Item!TM1RPTFMTIDCOL</vt:lpstr>
      <vt:lpstr>Annual!TM1RPTFMTRNG</vt:lpstr>
      <vt:lpstr>Entry!TM1RPTFMTRNG</vt:lpstr>
      <vt:lpstr>Line_Item!TM1RPTFMTRNG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2018-02-06T14:55:36Z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