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65" yWindow="4620" windowWidth="11910" windowHeight="1260"/>
  </bookViews>
  <sheets>
    <sheet name="Report" sheetId="18" r:id="rId1"/>
  </sheets>
  <definedNames>
    <definedName name="_xlnm.Print_Area" localSheetId="0">Report!$F$41:$L$64</definedName>
    <definedName name="_xlnm.Print_Titles" localSheetId="0">Report!$36:$39</definedName>
    <definedName name="TM1REBUILDOPTION">1</definedName>
    <definedName name="TM1RPTDATARNG2" localSheetId="0">Report!$41:$41</definedName>
    <definedName name="TM1RPTDATARNGPLVAR1" localSheetId="0">Report!$41:$41</definedName>
    <definedName name="TM1RPTDATARNGPLVAR2" localSheetId="0">Report!$41:$64</definedName>
    <definedName name="TM1RPTFMTIDCOL" localSheetId="0">Report!$A$17:$A$25</definedName>
    <definedName name="TM1RPTFMTRNG" localSheetId="0">Report!$F$17:$N$25</definedName>
  </definedNames>
  <calcPr calcId="145621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8" l="1"/>
  <c r="D64" i="18"/>
  <c r="A64" i="18"/>
  <c r="D63" i="18"/>
  <c r="C3" i="18"/>
  <c r="B9" i="18"/>
  <c r="K30" i="18"/>
  <c r="A63" i="18"/>
  <c r="D62" i="18"/>
  <c r="A62" i="18"/>
  <c r="D61" i="18"/>
  <c r="A61" i="18"/>
  <c r="D60" i="18"/>
  <c r="A60" i="18"/>
  <c r="D59" i="18"/>
  <c r="A59" i="18"/>
  <c r="D58" i="18"/>
  <c r="A58" i="18"/>
  <c r="D57" i="18"/>
  <c r="A57" i="18"/>
  <c r="D56" i="18"/>
  <c r="A56" i="18"/>
  <c r="D55" i="18"/>
  <c r="A55" i="18"/>
  <c r="D54" i="18"/>
  <c r="A54" i="18"/>
  <c r="D53" i="18"/>
  <c r="A53" i="18"/>
  <c r="D52" i="18"/>
  <c r="A52" i="18"/>
  <c r="D51" i="18"/>
  <c r="A51" i="18"/>
  <c r="D50" i="18"/>
  <c r="A50" i="18"/>
  <c r="D49" i="18"/>
  <c r="A49" i="18"/>
  <c r="D48" i="18"/>
  <c r="A48" i="18"/>
  <c r="D47" i="18"/>
  <c r="A47" i="18"/>
  <c r="D46" i="18"/>
  <c r="A46" i="18"/>
  <c r="D45" i="18"/>
  <c r="A45" i="18"/>
  <c r="D44" i="18"/>
  <c r="A44" i="18"/>
  <c r="D43" i="18"/>
  <c r="A43" i="18"/>
  <c r="D42" i="18"/>
  <c r="A42" i="18"/>
  <c r="B31" i="18"/>
  <c r="G31" i="18"/>
  <c r="G6" i="18"/>
  <c r="N6" i="18"/>
  <c r="B7" i="18"/>
  <c r="G28" i="18"/>
  <c r="B8" i="18"/>
  <c r="G29" i="18"/>
  <c r="B11" i="18"/>
  <c r="G30" i="18"/>
  <c r="G11" i="18"/>
  <c r="J11" i="18"/>
  <c r="N11" i="18"/>
  <c r="N64" i="18"/>
  <c r="B10" i="18"/>
  <c r="B12" i="18"/>
  <c r="C4" i="18"/>
  <c r="H6" i="18"/>
  <c r="K6" i="18"/>
  <c r="B16" i="18"/>
  <c r="H7" i="18"/>
  <c r="H11" i="18"/>
  <c r="K11" i="18"/>
  <c r="K64" i="18"/>
  <c r="J6" i="18"/>
  <c r="J64" i="18"/>
  <c r="L64" i="18"/>
  <c r="H64" i="18"/>
  <c r="G64" i="18"/>
  <c r="I64" i="18"/>
  <c r="N63" i="18"/>
  <c r="K63" i="18"/>
  <c r="J63" i="18"/>
  <c r="L63" i="18"/>
  <c r="H63" i="18"/>
  <c r="G63" i="18"/>
  <c r="I63" i="18"/>
  <c r="N62" i="18"/>
  <c r="K62" i="18"/>
  <c r="J62" i="18"/>
  <c r="L62" i="18"/>
  <c r="H62" i="18"/>
  <c r="G62" i="18"/>
  <c r="I62" i="18"/>
  <c r="N61" i="18"/>
  <c r="K61" i="18"/>
  <c r="J61" i="18"/>
  <c r="L61" i="18"/>
  <c r="H61" i="18"/>
  <c r="G61" i="18"/>
  <c r="I61" i="18"/>
  <c r="N60" i="18"/>
  <c r="K60" i="18"/>
  <c r="J60" i="18"/>
  <c r="L60" i="18"/>
  <c r="H60" i="18"/>
  <c r="G60" i="18"/>
  <c r="I60" i="18"/>
  <c r="N59" i="18"/>
  <c r="K59" i="18"/>
  <c r="J59" i="18"/>
  <c r="L59" i="18"/>
  <c r="H59" i="18"/>
  <c r="G59" i="18"/>
  <c r="I59" i="18"/>
  <c r="N58" i="18"/>
  <c r="K58" i="18"/>
  <c r="J58" i="18"/>
  <c r="L58" i="18"/>
  <c r="H58" i="18"/>
  <c r="G58" i="18"/>
  <c r="I58" i="18"/>
  <c r="N57" i="18"/>
  <c r="K57" i="18"/>
  <c r="J57" i="18"/>
  <c r="L57" i="18"/>
  <c r="H57" i="18"/>
  <c r="G57" i="18"/>
  <c r="I57" i="18"/>
  <c r="N56" i="18"/>
  <c r="K56" i="18"/>
  <c r="J56" i="18"/>
  <c r="L56" i="18"/>
  <c r="H56" i="18"/>
  <c r="G56" i="18"/>
  <c r="I56" i="18"/>
  <c r="N55" i="18"/>
  <c r="K55" i="18"/>
  <c r="J55" i="18"/>
  <c r="L55" i="18"/>
  <c r="H55" i="18"/>
  <c r="G55" i="18"/>
  <c r="I55" i="18"/>
  <c r="N54" i="18"/>
  <c r="K54" i="18"/>
  <c r="J54" i="18"/>
  <c r="L54" i="18"/>
  <c r="H54" i="18"/>
  <c r="G54" i="18"/>
  <c r="I54" i="18"/>
  <c r="N53" i="18"/>
  <c r="K53" i="18"/>
  <c r="J53" i="18"/>
  <c r="L53" i="18"/>
  <c r="H53" i="18"/>
  <c r="G53" i="18"/>
  <c r="I53" i="18"/>
  <c r="N52" i="18"/>
  <c r="K52" i="18"/>
  <c r="J52" i="18"/>
  <c r="L52" i="18"/>
  <c r="H52" i="18"/>
  <c r="G52" i="18"/>
  <c r="I52" i="18"/>
  <c r="N51" i="18"/>
  <c r="K51" i="18"/>
  <c r="J51" i="18"/>
  <c r="L51" i="18"/>
  <c r="H51" i="18"/>
  <c r="G51" i="18"/>
  <c r="I51" i="18"/>
  <c r="N50" i="18"/>
  <c r="K50" i="18"/>
  <c r="J50" i="18"/>
  <c r="L50" i="18"/>
  <c r="H50" i="18"/>
  <c r="G50" i="18"/>
  <c r="I50" i="18"/>
  <c r="N49" i="18"/>
  <c r="K49" i="18"/>
  <c r="J49" i="18"/>
  <c r="L49" i="18"/>
  <c r="H49" i="18"/>
  <c r="G49" i="18"/>
  <c r="I49" i="18"/>
  <c r="N48" i="18"/>
  <c r="K48" i="18"/>
  <c r="J48" i="18"/>
  <c r="L48" i="18"/>
  <c r="H48" i="18"/>
  <c r="G48" i="18"/>
  <c r="I48" i="18"/>
  <c r="N47" i="18"/>
  <c r="K47" i="18"/>
  <c r="J47" i="18"/>
  <c r="L47" i="18"/>
  <c r="H47" i="18"/>
  <c r="G47" i="18"/>
  <c r="I47" i="18"/>
  <c r="N46" i="18"/>
  <c r="K46" i="18"/>
  <c r="J46" i="18"/>
  <c r="L46" i="18"/>
  <c r="H46" i="18"/>
  <c r="G46" i="18"/>
  <c r="I46" i="18"/>
  <c r="N45" i="18"/>
  <c r="K45" i="18"/>
  <c r="J45" i="18"/>
  <c r="L45" i="18"/>
  <c r="H45" i="18"/>
  <c r="G45" i="18"/>
  <c r="I45" i="18"/>
  <c r="N44" i="18"/>
  <c r="K44" i="18"/>
  <c r="J44" i="18"/>
  <c r="L44" i="18"/>
  <c r="H44" i="18"/>
  <c r="G44" i="18"/>
  <c r="I44" i="18"/>
  <c r="N43" i="18"/>
  <c r="K43" i="18"/>
  <c r="J43" i="18"/>
  <c r="L43" i="18"/>
  <c r="H43" i="18"/>
  <c r="G43" i="18"/>
  <c r="I43" i="18"/>
  <c r="N42" i="18"/>
  <c r="K42" i="18"/>
  <c r="J42" i="18"/>
  <c r="L42" i="18"/>
  <c r="H42" i="18"/>
  <c r="G42" i="18"/>
  <c r="I42" i="18"/>
  <c r="B14" i="18"/>
  <c r="F14" i="18"/>
  <c r="G32" i="18"/>
  <c r="F41" i="18"/>
  <c r="K41" i="18"/>
  <c r="J41" i="18"/>
  <c r="D41" i="18"/>
  <c r="L41" i="18"/>
  <c r="H41" i="18"/>
  <c r="G41" i="18"/>
  <c r="I41" i="18"/>
  <c r="B6" i="18"/>
  <c r="K39" i="18"/>
  <c r="J39" i="18"/>
  <c r="H39" i="18"/>
  <c r="G39" i="18"/>
  <c r="F36" i="18"/>
  <c r="N38" i="18"/>
  <c r="N39" i="18"/>
  <c r="N41" i="18"/>
  <c r="N14" i="18"/>
  <c r="A41" i="18"/>
  <c r="J38" i="18"/>
  <c r="G38" i="18"/>
</calcChain>
</file>

<file path=xl/sharedStrings.xml><?xml version="1.0" encoding="utf-8"?>
<sst xmlns="http://schemas.openxmlformats.org/spreadsheetml/2006/main" count="84" uniqueCount="71">
  <si>
    <t>SERVER:</t>
  </si>
  <si>
    <t>#</t>
  </si>
  <si>
    <t>Dimension</t>
  </si>
  <si>
    <t>Where Used</t>
  </si>
  <si>
    <t>Subset/Value</t>
  </si>
  <si>
    <t>COL</t>
  </si>
  <si>
    <t>SET</t>
  </si>
  <si>
    <t>Period:</t>
  </si>
  <si>
    <t>[Begin Format Range]</t>
  </si>
  <si>
    <t>[End Format Range]</t>
  </si>
  <si>
    <t xml:space="preserve">Level: </t>
  </si>
  <si>
    <t>Root</t>
  </si>
  <si>
    <t>Default</t>
  </si>
  <si>
    <t>Format</t>
  </si>
  <si>
    <t>Yes</t>
  </si>
  <si>
    <t xml:space="preserve">Allow Drill: </t>
  </si>
  <si>
    <t>xxxxxxxxxx</t>
  </si>
  <si>
    <t>COLUM HEADINGS  &gt;&gt;&gt;&gt;&gt;</t>
  </si>
  <si>
    <t>PICK</t>
  </si>
  <si>
    <t>Base-Odd</t>
  </si>
  <si>
    <t>Base-Even</t>
  </si>
  <si>
    <t>Primary Cube:</t>
  </si>
  <si>
    <t xml:space="preserve">TM1 RPTVIEW: </t>
  </si>
  <si>
    <t>ROW (PICK)</t>
  </si>
  <si>
    <t>USD</t>
  </si>
  <si>
    <t xml:space="preserve">Company: </t>
  </si>
  <si>
    <t xml:space="preserve">Department: </t>
  </si>
  <si>
    <t>Other Cube Referneces</t>
  </si>
  <si>
    <t xml:space="preserve">Account Root: </t>
  </si>
  <si>
    <t>Account</t>
  </si>
  <si>
    <t>COL (PICK)</t>
  </si>
  <si>
    <t>Balance Post-Alloc</t>
  </si>
  <si>
    <t xml:space="preserve">Scenario: </t>
  </si>
  <si>
    <t>Variance Comment</t>
  </si>
  <si>
    <t xml:space="preserve">Suppress: </t>
  </si>
  <si>
    <t>P&amp;L Variance Report</t>
  </si>
  <si>
    <t>xxxxxx</t>
  </si>
  <si>
    <t>Multiplier</t>
  </si>
  <si>
    <t>Scenario_Value</t>
  </si>
  <si>
    <t>Scenario_Target</t>
  </si>
  <si>
    <t>Target_YearShift</t>
  </si>
  <si>
    <t>Value_ColumnHeader</t>
  </si>
  <si>
    <t>Target_ColumnHeader</t>
  </si>
  <si>
    <t>&gt;%  / &lt;%</t>
  </si>
  <si>
    <t xml:space="preserve">Indent: </t>
  </si>
  <si>
    <t xml:space="preserve">Exp Above: </t>
  </si>
  <si>
    <t>ptr01-ac:</t>
  </si>
  <si>
    <t>COGS</t>
  </si>
  <si>
    <t>Gross Margin</t>
  </si>
  <si>
    <t>Compensation</t>
  </si>
  <si>
    <t>Advertising</t>
  </si>
  <si>
    <t>Rent</t>
  </si>
  <si>
    <t>Utilities</t>
  </si>
  <si>
    <t>Insurance</t>
  </si>
  <si>
    <t>Office Supplies</t>
  </si>
  <si>
    <t>Donations</t>
  </si>
  <si>
    <t>Professional Fees</t>
  </si>
  <si>
    <t>Travel</t>
  </si>
  <si>
    <t>Maintenance</t>
  </si>
  <si>
    <t>Other - Misc</t>
  </si>
  <si>
    <t>Operating Expenses</t>
  </si>
  <si>
    <t>EBITDA</t>
  </si>
  <si>
    <t>Interest</t>
  </si>
  <si>
    <t>Taxes</t>
  </si>
  <si>
    <t>Interest and Taxes</t>
  </si>
  <si>
    <t>Depreciation</t>
  </si>
  <si>
    <t>Amortization</t>
  </si>
  <si>
    <t>Depreciation and Amortization</t>
  </si>
  <si>
    <t>Other Expenses</t>
  </si>
  <si>
    <t>Net Income</t>
  </si>
  <si>
    <t>B/(W)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</si>
</sst>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&quot;+ &quot;@"/>
    <numFmt numFmtId="166" formatCode="&quot;- &quot;@"/>
  </numFmts>
  <fonts count="14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0"/>
      <color theme="0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rgb="FF00CC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0" fontId="1" fillId="0" borderId="0"/>
  </cellStyleXfs>
  <cellXfs count="80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vertical="center"/>
    </xf>
    <xf numFmtId="0" fontId="4" fillId="0" borderId="0" xfId="0" applyFont="1"/>
    <xf numFmtId="0" fontId="2" fillId="4" borderId="3" xfId="0" applyFont="1" applyFill="1" applyBorder="1" applyAlignment="1" applyProtection="1">
      <alignment horizontal="center" vertical="center"/>
      <protection locked="0" hidden="1"/>
    </xf>
    <xf numFmtId="0" fontId="0" fillId="0" borderId="7" xfId="0" applyBorder="1"/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/>
    <xf numFmtId="0" fontId="4" fillId="0" borderId="0" xfId="0" applyFont="1" applyAlignment="1">
      <alignment horizontal="right" inden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4" fillId="0" borderId="0" xfId="0" applyFont="1" applyAlignment="1">
      <alignment horizontal="left"/>
    </xf>
    <xf numFmtId="0" fontId="0" fillId="0" borderId="0" xfId="0" applyFont="1"/>
    <xf numFmtId="0" fontId="7" fillId="5" borderId="7" xfId="0" applyFont="1" applyFill="1" applyBorder="1" applyAlignment="1"/>
    <xf numFmtId="164" fontId="0" fillId="4" borderId="0" xfId="1" applyNumberFormat="1" applyFont="1" applyFill="1" applyAlignment="1">
      <alignment vertical="center"/>
    </xf>
    <xf numFmtId="164" fontId="4" fillId="2" borderId="2" xfId="1" applyNumberFormat="1" applyFont="1" applyFill="1" applyBorder="1" applyAlignment="1">
      <alignment vertical="center"/>
    </xf>
    <xf numFmtId="164" fontId="5" fillId="7" borderId="2" xfId="1" applyNumberFormat="1" applyFont="1" applyFill="1" applyBorder="1" applyAlignment="1">
      <alignment vertical="center"/>
    </xf>
    <xf numFmtId="0" fontId="7" fillId="5" borderId="0" xfId="0" applyFont="1" applyFill="1" applyBorder="1" applyAlignment="1">
      <alignment horizontal="right"/>
    </xf>
    <xf numFmtId="164" fontId="0" fillId="0" borderId="0" xfId="1" applyNumberFormat="1" applyFont="1" applyBorder="1" applyAlignment="1">
      <alignment vertical="center"/>
    </xf>
    <xf numFmtId="9" fontId="0" fillId="0" borderId="12" xfId="2" applyNumberFormat="1" applyFont="1" applyBorder="1" applyAlignment="1">
      <alignment horizontal="center" vertical="center"/>
    </xf>
    <xf numFmtId="9" fontId="0" fillId="4" borderId="12" xfId="2" applyNumberFormat="1" applyFont="1" applyFill="1" applyBorder="1" applyAlignment="1">
      <alignment horizontal="center" vertical="center"/>
    </xf>
    <xf numFmtId="0" fontId="5" fillId="7" borderId="7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0" fillId="0" borderId="14" xfId="0" applyBorder="1"/>
    <xf numFmtId="0" fontId="0" fillId="4" borderId="14" xfId="0" applyFill="1" applyBorder="1" applyAlignment="1">
      <alignment vertical="center"/>
    </xf>
    <xf numFmtId="164" fontId="0" fillId="4" borderId="0" xfId="1" applyNumberFormat="1" applyFont="1" applyFill="1" applyBorder="1" applyAlignment="1">
      <alignment vertical="center"/>
    </xf>
    <xf numFmtId="0" fontId="0" fillId="0" borderId="12" xfId="0" applyBorder="1"/>
    <xf numFmtId="0" fontId="8" fillId="0" borderId="0" xfId="0" applyFont="1"/>
    <xf numFmtId="0" fontId="9" fillId="0" borderId="0" xfId="0" applyFont="1" applyBorder="1" applyAlignment="1">
      <alignment horizontal="centerContinuous"/>
    </xf>
    <xf numFmtId="0" fontId="8" fillId="0" borderId="0" xfId="0" applyFont="1" applyAlignment="1">
      <alignment horizontal="centerContinuous"/>
    </xf>
    <xf numFmtId="0" fontId="9" fillId="3" borderId="4" xfId="0" applyFont="1" applyFill="1" applyBorder="1" applyAlignment="1">
      <alignment horizontal="centerContinuous"/>
    </xf>
    <xf numFmtId="0" fontId="8" fillId="3" borderId="4" xfId="0" applyFont="1" applyFill="1" applyBorder="1" applyAlignment="1">
      <alignment horizontal="centerContinuous"/>
    </xf>
    <xf numFmtId="0" fontId="10" fillId="0" borderId="0" xfId="0" applyFont="1"/>
    <xf numFmtId="0" fontId="10" fillId="3" borderId="0" xfId="0" applyFont="1" applyFill="1"/>
    <xf numFmtId="164" fontId="10" fillId="3" borderId="0" xfId="1" applyNumberFormat="1" applyFont="1" applyFill="1"/>
    <xf numFmtId="0" fontId="11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10" fillId="0" borderId="0" xfId="0" applyFont="1" applyBorder="1"/>
    <xf numFmtId="49" fontId="10" fillId="0" borderId="13" xfId="0" applyNumberFormat="1" applyFont="1" applyBorder="1" applyAlignment="1">
      <alignment horizontal="left" vertical="center" indent="3"/>
    </xf>
    <xf numFmtId="164" fontId="10" fillId="0" borderId="0" xfId="1" applyNumberFormat="1" applyFont="1" applyAlignment="1">
      <alignment vertical="center"/>
    </xf>
    <xf numFmtId="9" fontId="10" fillId="0" borderId="0" xfId="2" applyNumberFormat="1" applyFont="1" applyAlignment="1">
      <alignment horizontal="center" vertical="center"/>
    </xf>
    <xf numFmtId="164" fontId="10" fillId="0" borderId="6" xfId="1" applyNumberFormat="1" applyFont="1" applyBorder="1" applyAlignment="1">
      <alignment vertical="center"/>
    </xf>
    <xf numFmtId="9" fontId="10" fillId="0" borderId="12" xfId="2" applyNumberFormat="1" applyFont="1" applyBorder="1" applyAlignment="1">
      <alignment horizontal="center" vertical="center"/>
    </xf>
    <xf numFmtId="0" fontId="2" fillId="6" borderId="1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left" wrapText="1"/>
    </xf>
    <xf numFmtId="0" fontId="2" fillId="6" borderId="4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2" fillId="6" borderId="7" xfId="0" applyFont="1" applyFill="1" applyBorder="1" applyAlignment="1">
      <alignment horizontal="center" wrapText="1"/>
    </xf>
    <xf numFmtId="0" fontId="2" fillId="6" borderId="10" xfId="0" applyFont="1" applyFill="1" applyBorder="1" applyAlignment="1">
      <alignment horizontal="center" wrapText="1"/>
    </xf>
    <xf numFmtId="0" fontId="10" fillId="0" borderId="9" xfId="0" applyFont="1" applyBorder="1"/>
    <xf numFmtId="164" fontId="10" fillId="0" borderId="0" xfId="1" applyNumberFormat="1" applyFont="1"/>
    <xf numFmtId="0" fontId="2" fillId="0" borderId="0" xfId="0" applyFont="1" applyAlignment="1">
      <alignment horizontal="right" indent="1"/>
    </xf>
    <xf numFmtId="0" fontId="2" fillId="0" borderId="0" xfId="0" applyFont="1" applyAlignment="1">
      <alignment horizontal="right"/>
    </xf>
    <xf numFmtId="9" fontId="12" fillId="6" borderId="7" xfId="2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9" fontId="13" fillId="6" borderId="7" xfId="2" applyFont="1" applyFill="1" applyBorder="1" applyAlignment="1">
      <alignment horizontal="center"/>
    </xf>
    <xf numFmtId="164" fontId="5" fillId="7" borderId="7" xfId="1" applyNumberFormat="1" applyFont="1" applyFill="1" applyBorder="1" applyAlignment="1">
      <alignment vertical="center"/>
    </xf>
    <xf numFmtId="0" fontId="2" fillId="4" borderId="0" xfId="0" applyFont="1" applyFill="1" applyBorder="1" applyAlignment="1" applyProtection="1">
      <alignment horizontal="center" vertical="center"/>
      <protection locked="0" hidden="1"/>
    </xf>
    <xf numFmtId="9" fontId="5" fillId="7" borderId="8" xfId="2" applyNumberFormat="1" applyFont="1" applyFill="1" applyBorder="1" applyAlignment="1">
      <alignment horizontal="center" vertical="center"/>
    </xf>
    <xf numFmtId="9" fontId="4" fillId="2" borderId="8" xfId="2" applyNumberFormat="1" applyFont="1" applyFill="1" applyBorder="1" applyAlignment="1">
      <alignment horizontal="center" vertical="center"/>
    </xf>
    <xf numFmtId="9" fontId="0" fillId="0" borderId="12" xfId="0" applyNumberFormat="1" applyBorder="1"/>
    <xf numFmtId="165" fontId="0" fillId="4" borderId="14" xfId="0" applyNumberFormat="1" applyFill="1" applyBorder="1" applyAlignment="1">
      <alignment horizontal="left" vertical="center" indent="3"/>
    </xf>
    <xf numFmtId="164" fontId="10" fillId="0" borderId="0" xfId="1" applyNumberFormat="1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166" fontId="5" fillId="7" borderId="7" xfId="1" applyNumberFormat="1" applyFont="1" applyFill="1" applyBorder="1" applyAlignment="1">
      <alignment vertical="center"/>
    </xf>
    <xf numFmtId="165" fontId="0" fillId="0" borderId="14" xfId="0" applyNumberFormat="1" applyBorder="1" applyAlignment="1">
      <alignment horizontal="left" vertical="center" indent="3"/>
    </xf>
    <xf numFmtId="166" fontId="4" fillId="2" borderId="7" xfId="0" applyNumberFormat="1" applyFont="1" applyFill="1" applyBorder="1" applyAlignment="1">
      <alignment horizontal="left" vertical="center" indent="2"/>
    </xf>
    <xf numFmtId="166" fontId="4" fillId="2" borderId="7" xfId="0" applyNumberFormat="1" applyFont="1" applyFill="1" applyBorder="1" applyAlignment="1">
      <alignment horizontal="left" vertical="center" indent="1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3" borderId="4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2" xfId="3"/>
    <cellStyle name="Normal 3" xfId="4"/>
    <cellStyle name="Percent" xfId="2" builtinId="5"/>
  </cellStyles>
  <dxfs count="10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N64"/>
  <sheetViews>
    <sheetView showGridLines="0" tabSelected="1" topLeftCell="E26" zoomScale="90" zoomScaleNormal="90" workbookViewId="0">
      <pane ySplit="15" topLeftCell="A41" activePane="bottomLeft" state="frozen"/>
      <selection activeCell="E26" sqref="E26"/>
      <selection pane="bottomLeft" activeCell="G38" sqref="G38:I38"/>
    </sheetView>
  </sheetViews>
  <sheetFormatPr defaultRowHeight="12.75" outlineLevelRow="1" outlineLevelCol="1" x14ac:dyDescent="0.2"/>
  <cols>
    <col min="1" max="1" width="6.7109375" hidden="1" customWidth="1" outlineLevel="1"/>
    <col min="2" max="2" width="24.140625" hidden="1" customWidth="1" outlineLevel="1"/>
    <col min="3" max="3" width="10.7109375" hidden="1" customWidth="1" outlineLevel="1"/>
    <col min="4" max="4" width="17.140625" hidden="1" customWidth="1" outlineLevel="1"/>
    <col min="5" max="5" width="3.7109375" customWidth="1" collapsed="1"/>
    <col min="6" max="6" width="31.7109375" customWidth="1"/>
    <col min="7" max="7" width="12.7109375" style="1" customWidth="1"/>
    <col min="8" max="8" width="12.7109375" customWidth="1"/>
    <col min="9" max="9" width="7.28515625" customWidth="1"/>
    <col min="10" max="11" width="12.7109375" customWidth="1"/>
    <col min="12" max="12" width="7.28515625" customWidth="1"/>
    <col min="13" max="13" width="1.7109375" customWidth="1"/>
    <col min="14" max="14" width="47.7109375" bestFit="1" customWidth="1"/>
  </cols>
  <sheetData>
    <row r="1" spans="1:14" hidden="1" outlineLevel="1" x14ac:dyDescent="0.2">
      <c r="G1" s="1" t="s">
        <v>41</v>
      </c>
      <c r="H1" s="1" t="s">
        <v>42</v>
      </c>
      <c r="J1" s="1" t="s">
        <v>41</v>
      </c>
      <c r="K1" s="1" t="s">
        <v>42</v>
      </c>
    </row>
    <row r="2" spans="1:14" hidden="1" outlineLevel="1" x14ac:dyDescent="0.2">
      <c r="B2" s="9" t="s">
        <v>0</v>
      </c>
      <c r="C2" s="5" t="s">
        <v>46</v>
      </c>
      <c r="G2" s="1" t="s">
        <v>38</v>
      </c>
      <c r="H2" s="1" t="s">
        <v>39</v>
      </c>
    </row>
    <row r="3" spans="1:14" hidden="1" outlineLevel="1" x14ac:dyDescent="0.2">
      <c r="B3" s="15" t="s">
        <v>21</v>
      </c>
      <c r="C3" s="15" t="str">
        <f>C2&amp;"bpmFinance"</f>
        <v>ptr01-ac:bpmFinance</v>
      </c>
      <c r="D3" s="15"/>
      <c r="F3" s="15" t="s">
        <v>17</v>
      </c>
      <c r="G3" s="15"/>
    </row>
    <row r="4" spans="1:14" hidden="1" outlineLevel="1" x14ac:dyDescent="0.2">
      <c r="B4" s="19" t="s">
        <v>22</v>
      </c>
      <c r="C4" s="7" t="str">
        <f ca="1">_xll.TM1RPTVIEW($C$3&amp;":PLVAR2", IF($K$31="Yes",1,0), _xll.TM1RPTTITLE($B$7,$G$28),  _xll.TM1RPTTITLE($B$8,$G$29),_xll.TM1RPTTITLE($B$10,$D$10),_xll.TM1RPTTITLE($B$12,$D$12),TM1RPTFMTRNG,TM1RPTFMTIDCOL)</f>
        <v>ptr01-ac:bpmFinance:PLVAR2</v>
      </c>
      <c r="D4" s="10"/>
      <c r="G4"/>
    </row>
    <row r="5" spans="1:14" hidden="1" outlineLevel="1" x14ac:dyDescent="0.2">
      <c r="A5" s="6" t="s">
        <v>1</v>
      </c>
      <c r="B5" s="3" t="s">
        <v>2</v>
      </c>
      <c r="C5" s="6" t="s">
        <v>3</v>
      </c>
      <c r="D5" s="3" t="s">
        <v>4</v>
      </c>
    </row>
    <row r="6" spans="1:14" hidden="1" outlineLevel="1" x14ac:dyDescent="0.2">
      <c r="A6" s="6">
        <v>1</v>
      </c>
      <c r="B6" s="5" t="str">
        <f ca="1">$C$2&amp;_xll.TABDIM($C$3,A6)</f>
        <v>ptr01-ac:bpmScenario</v>
      </c>
      <c r="C6" s="10" t="s">
        <v>5</v>
      </c>
      <c r="D6" s="7"/>
      <c r="F6" s="14"/>
      <c r="G6" s="4" t="str">
        <f ca="1">_xll.DBRA($B$31,$G$31,G$2)</f>
        <v>Actuals</v>
      </c>
      <c r="H6" s="4" t="str">
        <f ca="1">_xll.DBRA($B$31,$G$31,H$2)</f>
        <v>Final Budget</v>
      </c>
      <c r="I6" s="4"/>
      <c r="J6" s="4" t="str">
        <f ca="1">$G$6</f>
        <v>Actuals</v>
      </c>
      <c r="K6" s="4" t="str">
        <f ca="1">H6</f>
        <v>Final Budget</v>
      </c>
      <c r="L6" s="4"/>
      <c r="N6" s="4" t="str">
        <f ca="1">$G$6</f>
        <v>Actuals</v>
      </c>
    </row>
    <row r="7" spans="1:14" hidden="1" outlineLevel="1" x14ac:dyDescent="0.2">
      <c r="A7" s="6">
        <v>2</v>
      </c>
      <c r="B7" s="5" t="str">
        <f ca="1">$C$2&amp;_xll.TABDIM($C$3,A7)</f>
        <v>ptr01-ac:bpmCompany</v>
      </c>
      <c r="C7" s="10" t="s">
        <v>18</v>
      </c>
      <c r="D7" s="7"/>
      <c r="F7" s="1" t="s">
        <v>40</v>
      </c>
      <c r="G7"/>
      <c r="H7" s="4" t="str">
        <f ca="1">_xll.DBR($B$16,$G$31,$F$7)</f>
        <v>0</v>
      </c>
    </row>
    <row r="8" spans="1:14" hidden="1" outlineLevel="1" x14ac:dyDescent="0.2">
      <c r="A8" s="6">
        <v>3</v>
      </c>
      <c r="B8" s="5" t="str">
        <f ca="1">$C$2&amp;_xll.TABDIM($C$3,A8)</f>
        <v>ptr01-ac:bpmDepartment</v>
      </c>
      <c r="C8" s="10" t="s">
        <v>18</v>
      </c>
      <c r="D8" s="7"/>
    </row>
    <row r="9" spans="1:14" hidden="1" outlineLevel="1" x14ac:dyDescent="0.2">
      <c r="A9" s="6">
        <v>4</v>
      </c>
      <c r="B9" s="5" t="str">
        <f ca="1">$C$2&amp;_xll.TABDIM($C$3,A9)</f>
        <v>ptr01-ac:bpmAccount</v>
      </c>
      <c r="C9" s="10" t="s">
        <v>23</v>
      </c>
      <c r="D9" s="7"/>
    </row>
    <row r="10" spans="1:14" hidden="1" outlineLevel="1" x14ac:dyDescent="0.2">
      <c r="A10" s="6">
        <v>5</v>
      </c>
      <c r="B10" s="5" t="str">
        <f ca="1">$C$2&amp;_xll.TABDIM($C$3,A10)</f>
        <v>ptr01-ac:bpmCurrency</v>
      </c>
      <c r="C10" s="10" t="s">
        <v>6</v>
      </c>
      <c r="D10" s="5" t="s">
        <v>24</v>
      </c>
    </row>
    <row r="11" spans="1:14" hidden="1" outlineLevel="1" x14ac:dyDescent="0.2">
      <c r="A11" s="6">
        <v>6</v>
      </c>
      <c r="B11" s="5" t="str">
        <f ca="1">$C$2&amp;_xll.TABDIM($C$3,A11)</f>
        <v>ptr01-ac:bpmPeriod</v>
      </c>
      <c r="C11" s="10" t="s">
        <v>30</v>
      </c>
      <c r="D11" s="5"/>
      <c r="G11" s="4" t="str">
        <f ca="1">$G$30</f>
        <v>Apr 2016</v>
      </c>
      <c r="H11" s="4" t="str">
        <f ca="1">IF($H$7="-1",LEFT($G$30,3)&amp;" "&amp;TEXT($F$14 -1,"#"),$G$30)</f>
        <v>Apr 2016</v>
      </c>
      <c r="I11" s="4"/>
      <c r="J11" s="4" t="str">
        <f ca="1">G11&amp;" YTD"</f>
        <v>Apr 2016 YTD</v>
      </c>
      <c r="K11" s="4" t="str">
        <f ca="1">H11&amp;" YTD"</f>
        <v>Apr 2016 YTD</v>
      </c>
      <c r="L11" s="4"/>
      <c r="N11" s="4" t="str">
        <f ca="1">$J$11</f>
        <v>Apr 2016 YTD</v>
      </c>
    </row>
    <row r="12" spans="1:14" hidden="1" outlineLevel="1" x14ac:dyDescent="0.2">
      <c r="A12" s="6">
        <v>7</v>
      </c>
      <c r="B12" s="5" t="str">
        <f ca="1">$C$2&amp;_xll.TABDIM($C$3,A12)</f>
        <v>ptr01-ac:bpmFinance_Msr</v>
      </c>
      <c r="C12" s="10" t="s">
        <v>6</v>
      </c>
      <c r="D12" s="5" t="s">
        <v>31</v>
      </c>
      <c r="N12" s="4" t="s">
        <v>33</v>
      </c>
    </row>
    <row r="13" spans="1:14" hidden="1" outlineLevel="1" x14ac:dyDescent="0.2">
      <c r="B13" s="15" t="s">
        <v>27</v>
      </c>
      <c r="C13" s="15"/>
      <c r="D13" s="15"/>
      <c r="G13"/>
    </row>
    <row r="14" spans="1:14" hidden="1" outlineLevel="1" x14ac:dyDescent="0.2">
      <c r="B14" s="5" t="str">
        <f>$C$2&amp;"}ElementAttributes_bpmPeriod"</f>
        <v>ptr01-ac:}ElementAttributes_bpmPeriod</v>
      </c>
      <c r="C14" s="12"/>
      <c r="D14" s="8"/>
      <c r="F14" s="4" t="str">
        <f ca="1">_xll.DBR($B$14,$G$30,"Year")</f>
        <v>2016</v>
      </c>
      <c r="G14"/>
      <c r="N14" s="4" t="str">
        <f ca="1">_xll.DBR($B$14,$G$30,"Year")</f>
        <v>2016</v>
      </c>
    </row>
    <row r="15" spans="1:14" hidden="1" outlineLevel="1" x14ac:dyDescent="0.2">
      <c r="B15" s="5" t="str">
        <f>$C$2&amp;"}ElementAttributes_bpmAccount"</f>
        <v>ptr01-ac:}ElementAttributes_bpmAccount</v>
      </c>
      <c r="C15" s="12"/>
      <c r="D15" s="8"/>
      <c r="G15"/>
      <c r="N15" s="64"/>
    </row>
    <row r="16" spans="1:14" hidden="1" outlineLevel="1" x14ac:dyDescent="0.2">
      <c r="B16" s="5" t="str">
        <f>$C$2&amp;"}ElementAttributes_bpmMetric_Comparison"</f>
        <v>ptr01-ac:}ElementAttributes_bpmMetric_Comparison</v>
      </c>
      <c r="C16" s="12"/>
      <c r="D16" s="8"/>
      <c r="G16"/>
    </row>
    <row r="17" spans="1:14" hidden="1" outlineLevel="1" x14ac:dyDescent="0.2">
      <c r="A17" s="13" t="s">
        <v>8</v>
      </c>
      <c r="G17"/>
    </row>
    <row r="18" spans="1:14" ht="15" hidden="1" outlineLevel="1" x14ac:dyDescent="0.2">
      <c r="A18" s="11" t="s">
        <v>11</v>
      </c>
      <c r="F18" s="63" t="s">
        <v>36</v>
      </c>
      <c r="G18" s="18">
        <v>-99999999</v>
      </c>
      <c r="H18" s="18">
        <v>-99999999</v>
      </c>
      <c r="I18" s="65">
        <v>0.99</v>
      </c>
      <c r="J18" s="18">
        <v>-99999999</v>
      </c>
      <c r="K18" s="18">
        <v>-99999999</v>
      </c>
      <c r="L18" s="65">
        <v>0.99</v>
      </c>
      <c r="N18" s="23" t="s">
        <v>16</v>
      </c>
    </row>
    <row r="19" spans="1:14" hidden="1" outlineLevel="1" x14ac:dyDescent="0.2">
      <c r="A19" s="11"/>
      <c r="F19" s="24"/>
      <c r="G19" s="2"/>
      <c r="H19" s="2"/>
      <c r="I19" s="21"/>
      <c r="J19" s="20"/>
      <c r="K19" s="2"/>
      <c r="L19" s="21"/>
      <c r="N19" s="24"/>
    </row>
    <row r="20" spans="1:14" hidden="1" outlineLevel="1" x14ac:dyDescent="0.2">
      <c r="A20" s="11" t="s">
        <v>12</v>
      </c>
      <c r="F20" s="25" t="s">
        <v>16</v>
      </c>
      <c r="G20" s="17">
        <v>-99999999</v>
      </c>
      <c r="H20" s="17">
        <v>-99999999</v>
      </c>
      <c r="I20" s="66">
        <v>0.99</v>
      </c>
      <c r="J20" s="17">
        <v>-99999999</v>
      </c>
      <c r="K20" s="17">
        <v>-99999999</v>
      </c>
      <c r="L20" s="66">
        <v>0.99</v>
      </c>
      <c r="N20" s="25" t="s">
        <v>16</v>
      </c>
    </row>
    <row r="21" spans="1:14" hidden="1" outlineLevel="1" x14ac:dyDescent="0.2">
      <c r="F21" s="26"/>
      <c r="G21"/>
      <c r="I21" s="67"/>
      <c r="L21" s="29"/>
      <c r="N21" s="26"/>
    </row>
    <row r="22" spans="1:14" hidden="1" outlineLevel="1" x14ac:dyDescent="0.2">
      <c r="A22" s="11" t="s">
        <v>19</v>
      </c>
      <c r="F22" s="24" t="s">
        <v>16</v>
      </c>
      <c r="G22" s="2">
        <v>-99999999</v>
      </c>
      <c r="H22" s="2">
        <v>-99999999</v>
      </c>
      <c r="I22" s="21">
        <v>0.99</v>
      </c>
      <c r="J22" s="20">
        <v>-99999999</v>
      </c>
      <c r="K22" s="2">
        <v>-99999999</v>
      </c>
      <c r="L22" s="21">
        <v>0.99</v>
      </c>
      <c r="N22" s="24" t="s">
        <v>16</v>
      </c>
    </row>
    <row r="23" spans="1:14" hidden="1" outlineLevel="1" x14ac:dyDescent="0.2">
      <c r="F23" s="26"/>
      <c r="G23"/>
      <c r="I23" s="29"/>
      <c r="L23" s="29"/>
      <c r="N23" s="26"/>
    </row>
    <row r="24" spans="1:14" hidden="1" outlineLevel="1" x14ac:dyDescent="0.2">
      <c r="A24" s="11" t="s">
        <v>20</v>
      </c>
      <c r="F24" s="27" t="s">
        <v>16</v>
      </c>
      <c r="G24" s="16">
        <v>-99999999</v>
      </c>
      <c r="H24" s="16">
        <v>-99999999</v>
      </c>
      <c r="I24" s="22">
        <v>0.99</v>
      </c>
      <c r="J24" s="28">
        <v>-99999999</v>
      </c>
      <c r="K24" s="16">
        <v>-99999999</v>
      </c>
      <c r="L24" s="22">
        <v>0.99</v>
      </c>
      <c r="N24" s="27" t="s">
        <v>16</v>
      </c>
    </row>
    <row r="25" spans="1:14" hidden="1" outlineLevel="1" x14ac:dyDescent="0.2">
      <c r="A25" s="13" t="s">
        <v>9</v>
      </c>
      <c r="G25"/>
    </row>
    <row r="26" spans="1:14" ht="5.0999999999999996" customHeight="1" collapsed="1" x14ac:dyDescent="0.2">
      <c r="A26" s="13"/>
      <c r="G26"/>
    </row>
    <row r="27" spans="1:14" s="35" customFormat="1" x14ac:dyDescent="0.2">
      <c r="G27" s="57"/>
      <c r="J27" s="59" t="s">
        <v>43</v>
      </c>
      <c r="K27" s="60">
        <v>0.1</v>
      </c>
      <c r="L27" s="62">
        <v>-0.1</v>
      </c>
    </row>
    <row r="28" spans="1:14" s="35" customFormat="1" x14ac:dyDescent="0.2">
      <c r="F28" s="58" t="s">
        <v>25</v>
      </c>
      <c r="G28" s="47" t="str">
        <f ca="1">_xll.SUBNM($B$7,"Default","Total Company","CodeName")</f>
        <v>Total Company</v>
      </c>
      <c r="H28" s="48"/>
      <c r="I28" s="49"/>
      <c r="J28" s="59" t="s">
        <v>45</v>
      </c>
      <c r="K28" s="61" t="s">
        <v>14</v>
      </c>
    </row>
    <row r="29" spans="1:14" s="35" customFormat="1" x14ac:dyDescent="0.2">
      <c r="F29" s="58" t="s">
        <v>26</v>
      </c>
      <c r="G29" s="47" t="str">
        <f ca="1">_xll.SUBNM($B$8,"Default","Total Departments","CodeName")</f>
        <v>Total Departments</v>
      </c>
      <c r="H29" s="48"/>
      <c r="I29" s="49"/>
      <c r="J29" s="59" t="s">
        <v>44</v>
      </c>
      <c r="K29" s="61">
        <v>1</v>
      </c>
    </row>
    <row r="30" spans="1:14" s="35" customFormat="1" x14ac:dyDescent="0.2">
      <c r="F30" s="58" t="s">
        <v>7</v>
      </c>
      <c r="G30" s="47" t="str">
        <f ca="1">_xll.SUBNM($B$11,"","201604","PeriodName")</f>
        <v>Apr 2016</v>
      </c>
      <c r="H30" s="48"/>
      <c r="I30" s="49"/>
      <c r="J30" s="59" t="s">
        <v>10</v>
      </c>
      <c r="K30" s="61" t="str">
        <f ca="1">_xll.SUBNM($C$2&amp;"bpmPickLevel","",4)</f>
        <v>4</v>
      </c>
    </row>
    <row r="31" spans="1:14" s="35" customFormat="1" x14ac:dyDescent="0.2">
      <c r="B31" s="35" t="str">
        <f>$C$2&amp;"bpmMetric_Comparison"</f>
        <v>ptr01-ac:bpmMetric_Comparison</v>
      </c>
      <c r="F31" s="58" t="s">
        <v>32</v>
      </c>
      <c r="G31" s="47" t="str">
        <f ca="1">_xll.SUBNM($B$31,"Report Portal","Act vs Final Budget")</f>
        <v>Act vs Final Budget</v>
      </c>
      <c r="H31" s="48"/>
      <c r="I31" s="49"/>
      <c r="J31" s="59" t="s">
        <v>34</v>
      </c>
      <c r="K31" s="61" t="s">
        <v>14</v>
      </c>
      <c r="N31" s="58"/>
    </row>
    <row r="32" spans="1:14" s="35" customFormat="1" hidden="1" outlineLevel="1" x14ac:dyDescent="0.2">
      <c r="F32" s="58" t="s">
        <v>28</v>
      </c>
      <c r="G32" s="47" t="str">
        <f ca="1">_xll.SUBNM($B$9,"Default","Net Income","CodeName")</f>
        <v>Net Income</v>
      </c>
      <c r="H32" s="48"/>
      <c r="I32" s="49"/>
      <c r="J32" s="59" t="s">
        <v>15</v>
      </c>
      <c r="K32" s="61" t="s">
        <v>14</v>
      </c>
      <c r="N32" s="58"/>
    </row>
    <row r="33" spans="1:14" s="35" customFormat="1" ht="8.25" customHeight="1" collapsed="1" thickBot="1" x14ac:dyDescent="0.25">
      <c r="F33" s="56"/>
      <c r="G33" s="56"/>
      <c r="H33" s="56"/>
      <c r="I33" s="56"/>
      <c r="J33" s="56"/>
      <c r="K33" s="56"/>
      <c r="L33" s="56"/>
      <c r="M33" s="56"/>
      <c r="N33" s="56"/>
    </row>
    <row r="34" spans="1:14" s="35" customFormat="1" ht="8.25" customHeight="1" thickTop="1" x14ac:dyDescent="0.2">
      <c r="F34" s="40"/>
      <c r="G34" s="40"/>
      <c r="H34" s="40"/>
      <c r="I34" s="40"/>
      <c r="J34" s="40"/>
      <c r="K34" s="40"/>
      <c r="L34" s="40"/>
      <c r="N34" s="40"/>
    </row>
    <row r="35" spans="1:14" s="30" customFormat="1" ht="18.75" x14ac:dyDescent="0.3">
      <c r="F35" s="78" t="s">
        <v>35</v>
      </c>
      <c r="G35" s="78"/>
      <c r="H35" s="78"/>
      <c r="I35" s="78"/>
      <c r="J35" s="78"/>
      <c r="K35" s="78"/>
      <c r="L35" s="78"/>
      <c r="M35" s="32"/>
      <c r="N35" s="31"/>
    </row>
    <row r="36" spans="1:14" s="30" customFormat="1" ht="18.75" x14ac:dyDescent="0.3">
      <c r="F36" s="79" t="str">
        <f ca="1">"Company: "&amp;G28&amp;" / Department: "&amp;G29</f>
        <v>Company: Total Company / Department: Total Departments</v>
      </c>
      <c r="G36" s="79"/>
      <c r="H36" s="79"/>
      <c r="I36" s="79"/>
      <c r="J36" s="79"/>
      <c r="K36" s="79"/>
      <c r="L36" s="79"/>
      <c r="M36" s="34"/>
      <c r="N36" s="33"/>
    </row>
    <row r="37" spans="1:14" s="35" customFormat="1" ht="10.5" customHeight="1" x14ac:dyDescent="0.2">
      <c r="F37" s="36"/>
      <c r="G37" s="37"/>
      <c r="H37" s="36"/>
      <c r="I37" s="36"/>
      <c r="J37" s="36"/>
      <c r="K37" s="36"/>
      <c r="L37" s="36"/>
      <c r="N37" s="36"/>
    </row>
    <row r="38" spans="1:14" s="35" customFormat="1" x14ac:dyDescent="0.2">
      <c r="F38" s="46"/>
      <c r="G38" s="75" t="str">
        <f ca="1">$G$30</f>
        <v>Apr 2016</v>
      </c>
      <c r="H38" s="76"/>
      <c r="I38" s="76"/>
      <c r="J38" s="75" t="str">
        <f ca="1">"YTD (Jan " &amp; $F$14 &amp; " - " &amp; $G$30 &amp; ")"</f>
        <v>YTD (Jan 2016 - Apr 2016)</v>
      </c>
      <c r="K38" s="76"/>
      <c r="L38" s="77"/>
      <c r="N38" s="50" t="str">
        <f ca="1">N11</f>
        <v>Apr 2016 YTD</v>
      </c>
    </row>
    <row r="39" spans="1:14" s="39" customFormat="1" ht="20.100000000000001" customHeight="1" x14ac:dyDescent="0.2">
      <c r="A39" s="38" t="s">
        <v>13</v>
      </c>
      <c r="D39" s="39" t="s">
        <v>37</v>
      </c>
      <c r="F39" s="51" t="s">
        <v>29</v>
      </c>
      <c r="G39" s="52" t="str">
        <f ca="1">_xll.DBRA($B$31,$G$31,G$1)</f>
        <v>Actual</v>
      </c>
      <c r="H39" s="52" t="str">
        <f ca="1">_xll.DBRA($B$31,$G$31,H$1)</f>
        <v>Final Budget</v>
      </c>
      <c r="I39" s="54" t="s">
        <v>70</v>
      </c>
      <c r="J39" s="53" t="str">
        <f ca="1">_xll.DBRA($B$31,$G$31,J$1)</f>
        <v>Actual</v>
      </c>
      <c r="K39" s="52" t="str">
        <f ca="1">_xll.DBRA($B$31,$G$31,K$1)</f>
        <v>Final Budget</v>
      </c>
      <c r="L39" s="54" t="s">
        <v>70</v>
      </c>
      <c r="N39" s="55" t="str">
        <f>N12</f>
        <v>Variance Comment</v>
      </c>
    </row>
    <row r="40" spans="1:14" s="40" customFormat="1" ht="7.5" customHeight="1" x14ac:dyDescent="0.2">
      <c r="F40" s="41"/>
      <c r="G40" s="42"/>
      <c r="H40" s="42"/>
      <c r="I40" s="43"/>
      <c r="J40" s="44"/>
      <c r="K40" s="69"/>
      <c r="L40" s="45"/>
      <c r="M40" s="35"/>
      <c r="N40" s="70"/>
    </row>
    <row r="41" spans="1:14" s="35" customFormat="1" ht="17.25" customHeight="1" x14ac:dyDescent="0.2">
      <c r="A41" s="11" t="str">
        <f ca="1">IF(_xll.TM1RPTELLEV($F$41,$F41)=0,"Root",IF(OR(_xll.ELLEV($B$9,$F41)=0,_xll.TM1RPTELLEV($F$41,$F41)+1&gt;=VALUE($K$30)),"Base"&amp;IF(MOD(ROW(A41),2)=0,"-Even","-Odd"),"Default"))</f>
        <v>Base-Odd</v>
      </c>
      <c r="B41"/>
      <c r="C41"/>
      <c r="D41" t="str">
        <f ca="1">_xll.DBR($B$15,$F41,D$39)</f>
        <v>1</v>
      </c>
      <c r="E41"/>
      <c r="F41" s="72" t="str">
        <f ca="1">_xll.TM1RPTROW($C$4,$B$9,,,"CodeName", IF($K$28="Yes",1,0),"{Descendants( { [bpmAccount].["&amp;$G$32&amp;"] },"&amp;$K$30&amp;",BEFORE )}",$K$29, IF($K$32="Yes",1,0))</f>
        <v>Net Sales</v>
      </c>
      <c r="G41" s="2">
        <f ca="1">_xll.DBRW($C$4,G$6,$G$28,$G$29,$F41,$D$10,G$11,$D$12)</f>
        <v>19766535.282356843</v>
      </c>
      <c r="H41" s="2">
        <f ca="1">_xll.DBRW($C$4,H$6,$G$28,$G$29,$F41,$D$10,H$11,$D$12)</f>
        <v>18445120.729890276</v>
      </c>
      <c r="I41" s="21">
        <f ca="1">IF(H41=0,"",(G41/H41-1)*$D41)</f>
        <v>7.1640330893861792E-2</v>
      </c>
      <c r="J41" s="20">
        <f ca="1">_xll.DBRW($C$4,J$6,$G$28,$G$29,$F41,$D$10,J$11,$D$12)</f>
        <v>84775664.381854236</v>
      </c>
      <c r="K41" s="2">
        <f ca="1">_xll.DBRW($C$4,K$6,$G$28,$G$29,$F41,$D$10,K$11,$D$12)</f>
        <v>78850866.984823793</v>
      </c>
      <c r="L41" s="21">
        <f ca="1">IF(K41=0,"",(J41/K41-1)*$D41)</f>
        <v>7.5139280309635348E-2</v>
      </c>
      <c r="M41"/>
      <c r="N41" s="24" t="str">
        <f ca="1">_xll.DBRW($C$3,N$6,$G$28,$G$29,$F41,$D$10,N$11,N$12)</f>
        <v>Here's a new comment</v>
      </c>
    </row>
    <row r="42" spans="1:14" ht="17.25" customHeight="1" x14ac:dyDescent="0.2">
      <c r="A42" s="11" t="str">
        <f ca="1">IF(_xll.TM1RPTELLEV($F$41,$F42)=0,"Root",IF(OR(_xll.ELLEV($B$9,$F42)=0,_xll.TM1RPTELLEV($F$41,$F42)+1&gt;=VALUE($K$30)),"Base"&amp;IF(MOD(ROW(A42),2)=0,"-Even","-Odd"),"Default"))</f>
        <v>Base-Even</v>
      </c>
      <c r="D42" t="str">
        <f ca="1">_xll.DBR($B$15,$F42,D$39)</f>
        <v>-1</v>
      </c>
      <c r="F42" s="68" t="s">
        <v>47</v>
      </c>
      <c r="G42" s="16">
        <f ca="1">_xll.DBRW($C$4,G$6,$G$28,$G$29,$F42,$D$10,G$11,$D$12)</f>
        <v>6616279.6445926921</v>
      </c>
      <c r="H42" s="16">
        <f ca="1">_xll.DBRW($C$4,H$6,$G$28,$G$29,$F42,$D$10,H$11,$D$12)</f>
        <v>6279329.9992390741</v>
      </c>
      <c r="I42" s="22">
        <f t="shared" ref="I42:I64" ca="1" si="0">IF(H42=0,"",(G42/H42-1)*$D42)</f>
        <v>-5.3660127019036885E-2</v>
      </c>
      <c r="J42" s="28">
        <f ca="1">_xll.DBRW($C$4,J$6,$G$28,$G$29,$F42,$D$10,J$11,$D$12)</f>
        <v>28288389.288012322</v>
      </c>
      <c r="K42" s="16">
        <f ca="1">_xll.DBRW($C$4,K$6,$G$28,$G$29,$F42,$D$10,K$11,$D$12)</f>
        <v>26416808.751275226</v>
      </c>
      <c r="L42" s="22">
        <f t="shared" ref="L42:L64" ca="1" si="1">IF(K42=0,"",(J42/K42-1)*$D42)</f>
        <v>-7.0848093513443233E-2</v>
      </c>
      <c r="N42" s="27" t="str">
        <f ca="1">_xll.DBRW($C$3,N$6,$G$28,$G$29,$F42,$D$10,N$11,N$12)</f>
        <v/>
      </c>
    </row>
    <row r="43" spans="1:14" ht="17.25" customHeight="1" x14ac:dyDescent="0.2">
      <c r="A43" s="11" t="str">
        <f ca="1">IF(_xll.TM1RPTELLEV($F$41,$F43)=0,"Root",IF(OR(_xll.ELLEV($B$9,$F43)=0,_xll.TM1RPTELLEV($F$41,$F43)+1&gt;=VALUE($K$30)),"Base"&amp;IF(MOD(ROW(A43),2)=0,"-Even","-Odd"),"Default"))</f>
        <v>Default</v>
      </c>
      <c r="D43" t="str">
        <f ca="1">_xll.DBR($B$15,$F43,D$39)</f>
        <v>1</v>
      </c>
      <c r="F43" s="73" t="s">
        <v>48</v>
      </c>
      <c r="G43" s="17">
        <f ca="1">_xll.DBRW($C$4,G$6,$G$28,$G$29,$F43,$D$10,G$11,$D$12)</f>
        <v>13150255.637764148</v>
      </c>
      <c r="H43" s="17">
        <f ca="1">_xll.DBRW($C$4,H$6,$G$28,$G$29,$F43,$D$10,H$11,$D$12)</f>
        <v>12165790.730651204</v>
      </c>
      <c r="I43" s="66">
        <f t="shared" ca="1" si="0"/>
        <v>8.0920749740715614E-2</v>
      </c>
      <c r="J43" s="17">
        <f ca="1">_xll.DBRW($C$4,J$6,$G$28,$G$29,$F43,$D$10,J$11,$D$12)</f>
        <v>56487275.09384191</v>
      </c>
      <c r="K43" s="17">
        <f ca="1">_xll.DBRW($C$4,K$6,$G$28,$G$29,$F43,$D$10,K$11,$D$12)</f>
        <v>52434058.233548567</v>
      </c>
      <c r="L43" s="66">
        <f t="shared" ca="1" si="1"/>
        <v>7.7301223610038994E-2</v>
      </c>
      <c r="N43" s="25" t="str">
        <f ca="1">_xll.DBRW($C$3,N$6,$G$28,$G$29,$F43,$D$10,N$11,N$12)</f>
        <v>New Sales team and early year mkting campaign</v>
      </c>
    </row>
    <row r="44" spans="1:14" ht="17.25" customHeight="1" x14ac:dyDescent="0.2">
      <c r="A44" s="11" t="str">
        <f ca="1">IF(_xll.TM1RPTELLEV($F$41,$F44)=0,"Root",IF(OR(_xll.ELLEV($B$9,$F44)=0,_xll.TM1RPTELLEV($F$41,$F44)+1&gt;=VALUE($K$30)),"Base"&amp;IF(MOD(ROW(A44),2)=0,"-Even","-Odd"),"Default"))</f>
        <v>Base-Even</v>
      </c>
      <c r="D44" t="str">
        <f ca="1">_xll.DBR($B$15,$F44,D$39)</f>
        <v>-1</v>
      </c>
      <c r="F44" s="68" t="s">
        <v>49</v>
      </c>
      <c r="G44" s="16">
        <f ca="1">_xll.DBRW($C$4,G$6,$G$28,$G$29,$F44,$D$10,G$11,$D$12)</f>
        <v>4006066.606014546</v>
      </c>
      <c r="H44" s="16">
        <f ca="1">_xll.DBRW($C$4,H$6,$G$28,$G$29,$F44,$D$10,H$11,$D$12)</f>
        <v>4538875.3799999971</v>
      </c>
      <c r="I44" s="22">
        <f t="shared" ca="1" si="0"/>
        <v>0.11738783936065045</v>
      </c>
      <c r="J44" s="28">
        <f ca="1">_xll.DBRW($C$4,J$6,$G$28,$G$29,$F44,$D$10,J$11,$D$12)</f>
        <v>16056138.439999996</v>
      </c>
      <c r="K44" s="16">
        <f ca="1">_xll.DBRW($C$4,K$6,$G$28,$G$29,$F44,$D$10,K$11,$D$12)</f>
        <v>18089939.734867588</v>
      </c>
      <c r="L44" s="22">
        <f t="shared" ca="1" si="1"/>
        <v>0.11242720123315431</v>
      </c>
      <c r="N44" s="27" t="str">
        <f ca="1">_xll.DBRW($C$3,N$6,$G$28,$G$29,$F44,$D$10,N$11,N$12)</f>
        <v>Have kept salaries steady YoY as we go through reorg.</v>
      </c>
    </row>
    <row r="45" spans="1:14" ht="17.25" customHeight="1" x14ac:dyDescent="0.2">
      <c r="A45" s="11" t="str">
        <f ca="1">IF(_xll.TM1RPTELLEV($F$41,$F45)=0,"Root",IF(OR(_xll.ELLEV($B$9,$F45)=0,_xll.TM1RPTELLEV($F$41,$F45)+1&gt;=VALUE($K$30)),"Base"&amp;IF(MOD(ROW(A45),2)=0,"-Even","-Odd"),"Default"))</f>
        <v>Base-Odd</v>
      </c>
      <c r="D45" t="str">
        <f ca="1">_xll.DBR($B$15,$F45,D$39)</f>
        <v>-1</v>
      </c>
      <c r="F45" s="72" t="s">
        <v>50</v>
      </c>
      <c r="G45" s="2">
        <f ca="1">_xll.DBRW($C$4,G$6,$G$28,$G$29,$F45,$D$10,G$11,$D$12)</f>
        <v>169446.97161118058</v>
      </c>
      <c r="H45" s="2">
        <f ca="1">_xll.DBRW($C$4,H$6,$G$28,$G$29,$F45,$D$10,H$11,$D$12)</f>
        <v>167705.02539236695</v>
      </c>
      <c r="I45" s="21">
        <f t="shared" ca="1" si="0"/>
        <v>-1.038696493881508E-2</v>
      </c>
      <c r="J45" s="20">
        <f ca="1">_xll.DBRW($C$4,J$6,$G$28,$G$29,$F45,$D$10,J$11,$D$12)</f>
        <v>1178029.0362148825</v>
      </c>
      <c r="K45" s="2">
        <f ca="1">_xll.DBRW($C$4,K$6,$G$28,$G$29,$F45,$D$10,K$11,$D$12)</f>
        <v>1176574.6657236274</v>
      </c>
      <c r="L45" s="21">
        <f t="shared" ca="1" si="1"/>
        <v>-1.2361055644187768E-3</v>
      </c>
      <c r="N45" s="24" t="str">
        <f ca="1">_xll.DBRW($C$3,N$6,$G$28,$G$29,$F45,$D$10,N$11,N$12)</f>
        <v/>
      </c>
    </row>
    <row r="46" spans="1:14" ht="17.25" customHeight="1" x14ac:dyDescent="0.2">
      <c r="A46" s="11" t="str">
        <f ca="1">IF(_xll.TM1RPTELLEV($F$41,$F46)=0,"Root",IF(OR(_xll.ELLEV($B$9,$F46)=0,_xll.TM1RPTELLEV($F$41,$F46)+1&gt;=VALUE($K$30)),"Base"&amp;IF(MOD(ROW(A46),2)=0,"-Even","-Odd"),"Default"))</f>
        <v>Base-Even</v>
      </c>
      <c r="D46" t="str">
        <f ca="1">_xll.DBR($B$15,$F46,D$39)</f>
        <v>-1</v>
      </c>
      <c r="F46" s="68" t="s">
        <v>51</v>
      </c>
      <c r="G46" s="16">
        <f ca="1">_xll.DBRW($C$4,G$6,$G$28,$G$29,$F46,$D$10,G$11,$D$12)</f>
        <v>1666896.378070462</v>
      </c>
      <c r="H46" s="16">
        <f ca="1">_xll.DBRW($C$4,H$6,$G$28,$G$29,$F46,$D$10,H$11,$D$12)</f>
        <v>1335461.4642737655</v>
      </c>
      <c r="I46" s="22">
        <f t="shared" ca="1" si="0"/>
        <v>-0.24818006559023664</v>
      </c>
      <c r="J46" s="28">
        <f ca="1">_xll.DBRW($C$4,J$6,$G$28,$G$29,$F46,$D$10,J$11,$D$12)</f>
        <v>6668003.1877387566</v>
      </c>
      <c r="K46" s="16">
        <f ca="1">_xll.DBRW($C$4,K$6,$G$28,$G$29,$F46,$D$10,K$11,$D$12)</f>
        <v>6343959.81475488</v>
      </c>
      <c r="L46" s="22">
        <f t="shared" ca="1" si="1"/>
        <v>-5.107903934545921E-2</v>
      </c>
      <c r="N46" s="27" t="str">
        <f ca="1">_xll.DBRW($C$3,N$6,$G$28,$G$29,$F46,$D$10,N$11,N$12)</f>
        <v>unexpected storms and rent increase</v>
      </c>
    </row>
    <row r="47" spans="1:14" ht="17.25" customHeight="1" x14ac:dyDescent="0.2">
      <c r="A47" s="11" t="str">
        <f ca="1">IF(_xll.TM1RPTELLEV($F$41,$F47)=0,"Root",IF(OR(_xll.ELLEV($B$9,$F47)=0,_xll.TM1RPTELLEV($F$41,$F47)+1&gt;=VALUE($K$30)),"Base"&amp;IF(MOD(ROW(A47),2)=0,"-Even","-Odd"),"Default"))</f>
        <v>Base-Odd</v>
      </c>
      <c r="D47" t="str">
        <f ca="1">_xll.DBR($B$15,$F47,D$39)</f>
        <v>-1</v>
      </c>
      <c r="F47" s="72" t="s">
        <v>52</v>
      </c>
      <c r="G47" s="2">
        <f ca="1">_xll.DBRW($C$4,G$6,$G$28,$G$29,$F47,$D$10,G$11,$D$12)</f>
        <v>556206.00256413338</v>
      </c>
      <c r="H47" s="2">
        <f ca="1">_xll.DBRW($C$4,H$6,$G$28,$G$29,$F47,$D$10,H$11,$D$12)</f>
        <v>415419.03131034086</v>
      </c>
      <c r="I47" s="21">
        <f t="shared" ca="1" si="0"/>
        <v>-0.33890351823726861</v>
      </c>
      <c r="J47" s="20">
        <f ca="1">_xll.DBRW($C$4,J$6,$G$28,$G$29,$F47,$D$10,J$11,$D$12)</f>
        <v>2057573.2163347551</v>
      </c>
      <c r="K47" s="2">
        <f ca="1">_xll.DBRW($C$4,K$6,$G$28,$G$29,$F47,$D$10,K$11,$D$12)</f>
        <v>1918236.8214213694</v>
      </c>
      <c r="L47" s="21">
        <f t="shared" ca="1" si="1"/>
        <v>-7.2637743868424254E-2</v>
      </c>
      <c r="N47" s="24" t="str">
        <f ca="1">_xll.DBRW($C$3,N$6,$G$28,$G$29,$F47,$D$10,N$11,N$12)</f>
        <v>unexpected rate hikes</v>
      </c>
    </row>
    <row r="48" spans="1:14" ht="17.25" customHeight="1" x14ac:dyDescent="0.2">
      <c r="A48" s="11" t="str">
        <f ca="1">IF(_xll.TM1RPTELLEV($F$41,$F48)=0,"Root",IF(OR(_xll.ELLEV($B$9,$F48)=0,_xll.TM1RPTELLEV($F$41,$F48)+1&gt;=VALUE($K$30)),"Base"&amp;IF(MOD(ROW(A48),2)=0,"-Even","-Odd"),"Default"))</f>
        <v>Base-Even</v>
      </c>
      <c r="D48" t="str">
        <f ca="1">_xll.DBR($B$15,$F48,D$39)</f>
        <v>-1</v>
      </c>
      <c r="F48" s="68" t="s">
        <v>53</v>
      </c>
      <c r="G48" s="16">
        <f ca="1">_xll.DBRW($C$4,G$6,$G$28,$G$29,$F48,$D$10,G$11,$D$12)</f>
        <v>406.88323625381543</v>
      </c>
      <c r="H48" s="16">
        <f ca="1">_xll.DBRW($C$4,H$6,$G$28,$G$29,$F48,$D$10,H$11,$D$12)</f>
        <v>334.29337762601722</v>
      </c>
      <c r="I48" s="22">
        <f t="shared" ca="1" si="0"/>
        <v>-0.21714417181487322</v>
      </c>
      <c r="J48" s="28">
        <f ca="1">_xll.DBRW($C$4,J$6,$G$28,$G$29,$F48,$D$10,J$11,$D$12)</f>
        <v>1671.0486192774149</v>
      </c>
      <c r="K48" s="16">
        <f ca="1">_xll.DBRW($C$4,K$6,$G$28,$G$29,$F48,$D$10,K$11,$D$12)</f>
        <v>1599.8316977119109</v>
      </c>
      <c r="L48" s="22">
        <f t="shared" ca="1" si="1"/>
        <v>-4.4515258490851695E-2</v>
      </c>
      <c r="N48" s="27" t="str">
        <f ca="1">_xll.DBRW($C$3,N$6,$G$28,$G$29,$F48,$D$10,N$11,N$12)</f>
        <v/>
      </c>
    </row>
    <row r="49" spans="1:14" ht="17.25" customHeight="1" x14ac:dyDescent="0.2">
      <c r="A49" s="11" t="str">
        <f ca="1">IF(_xll.TM1RPTELLEV($F$41,$F49)=0,"Root",IF(OR(_xll.ELLEV($B$9,$F49)=0,_xll.TM1RPTELLEV($F$41,$F49)+1&gt;=VALUE($K$30)),"Base"&amp;IF(MOD(ROW(A49),2)=0,"-Even","-Odd"),"Default"))</f>
        <v>Base-Odd</v>
      </c>
      <c r="D49" t="str">
        <f ca="1">_xll.DBR($B$15,$F49,D$39)</f>
        <v>-1</v>
      </c>
      <c r="F49" s="72" t="s">
        <v>54</v>
      </c>
      <c r="G49" s="2">
        <f ca="1">_xll.DBRW($C$4,G$6,$G$28,$G$29,$F49,$D$10,G$11,$D$12)</f>
        <v>453276.41830067639</v>
      </c>
      <c r="H49" s="2">
        <f ca="1">_xll.DBRW($C$4,H$6,$G$28,$G$29,$F49,$D$10,H$11,$D$12)</f>
        <v>325479.75377856183</v>
      </c>
      <c r="I49" s="21">
        <f t="shared" ca="1" si="0"/>
        <v>-0.39264090327738255</v>
      </c>
      <c r="J49" s="20">
        <f ca="1">_xll.DBRW($C$4,J$6,$G$28,$G$29,$F49,$D$10,J$11,$D$12)</f>
        <v>1738137.9203087604</v>
      </c>
      <c r="K49" s="2">
        <f ca="1">_xll.DBRW($C$4,K$6,$G$28,$G$29,$F49,$D$10,K$11,$D$12)</f>
        <v>1611043.7359979271</v>
      </c>
      <c r="L49" s="21">
        <f t="shared" ca="1" si="1"/>
        <v>-7.8889344510630233E-2</v>
      </c>
      <c r="N49" s="24" t="str">
        <f ca="1">_xll.DBRW($C$3,N$6,$G$28,$G$29,$F49,$D$10,N$11,N$12)</f>
        <v>Pencils are really expensive</v>
      </c>
    </row>
    <row r="50" spans="1:14" ht="17.25" customHeight="1" x14ac:dyDescent="0.2">
      <c r="A50" s="11" t="str">
        <f ca="1">IF(_xll.TM1RPTELLEV($F$41,$F50)=0,"Root",IF(OR(_xll.ELLEV($B$9,$F50)=0,_xll.TM1RPTELLEV($F$41,$F50)+1&gt;=VALUE($K$30)),"Base"&amp;IF(MOD(ROW(A50),2)=0,"-Even","-Odd"),"Default"))</f>
        <v>Base-Even</v>
      </c>
      <c r="D50" t="str">
        <f ca="1">_xll.DBR($B$15,$F50,D$39)</f>
        <v>-1</v>
      </c>
      <c r="F50" s="68" t="s">
        <v>55</v>
      </c>
      <c r="G50" s="16">
        <f ca="1">_xll.DBRW($C$4,G$6,$G$28,$G$29,$F50,$D$10,G$11,$D$12)</f>
        <v>12723.643616718662</v>
      </c>
      <c r="H50" s="16">
        <f ca="1">_xll.DBRW($C$4,H$6,$G$28,$G$29,$F50,$D$10,H$11,$D$12)</f>
        <v>12223.598178538077</v>
      </c>
      <c r="I50" s="22">
        <f t="shared" ca="1" si="0"/>
        <v>-4.0908203204728544E-2</v>
      </c>
      <c r="J50" s="28">
        <f ca="1">_xll.DBRW($C$4,J$6,$G$28,$G$29,$F50,$D$10,J$11,$D$12)</f>
        <v>53995.597350235628</v>
      </c>
      <c r="K50" s="16">
        <f ca="1">_xll.DBRW($C$4,K$6,$G$28,$G$29,$F50,$D$10,K$11,$D$12)</f>
        <v>53556.448224895961</v>
      </c>
      <c r="L50" s="22">
        <f t="shared" ca="1" si="1"/>
        <v>-8.1997432595899422E-3</v>
      </c>
      <c r="N50" s="27" t="str">
        <f ca="1">_xll.DBRW($C$3,N$6,$G$28,$G$29,$F50,$D$10,N$11,N$12)</f>
        <v/>
      </c>
    </row>
    <row r="51" spans="1:14" ht="17.25" customHeight="1" x14ac:dyDescent="0.2">
      <c r="A51" s="11" t="str">
        <f ca="1">IF(_xll.TM1RPTELLEV($F$41,$F51)=0,"Root",IF(OR(_xll.ELLEV($B$9,$F51)=0,_xll.TM1RPTELLEV($F$41,$F51)+1&gt;=VALUE($K$30)),"Base"&amp;IF(MOD(ROW(A51),2)=0,"-Even","-Odd"),"Default"))</f>
        <v>Base-Odd</v>
      </c>
      <c r="D51" t="str">
        <f ca="1">_xll.DBR($B$15,$F51,D$39)</f>
        <v>-1</v>
      </c>
      <c r="F51" s="72" t="s">
        <v>56</v>
      </c>
      <c r="G51" s="2">
        <f ca="1">_xll.DBRW($C$4,G$6,$G$28,$G$29,$F51,$D$10,G$11,$D$12)</f>
        <v>1619934.3272859997</v>
      </c>
      <c r="H51" s="2">
        <f ca="1">_xll.DBRW($C$4,H$6,$G$28,$G$29,$F51,$D$10,H$11,$D$12)</f>
        <v>1507126.2682471366</v>
      </c>
      <c r="I51" s="21">
        <f t="shared" ca="1" si="0"/>
        <v>-7.4849772985553731E-2</v>
      </c>
      <c r="J51" s="20">
        <f ca="1">_xll.DBRW($C$4,J$6,$G$28,$G$29,$F51,$D$10,J$11,$D$12)</f>
        <v>6624746.9851434454</v>
      </c>
      <c r="K51" s="2">
        <f ca="1">_xll.DBRW($C$4,K$6,$G$28,$G$29,$F51,$D$10,K$11,$D$12)</f>
        <v>6515275.3864984568</v>
      </c>
      <c r="L51" s="21">
        <f t="shared" ca="1" si="1"/>
        <v>-1.6802298007517091E-2</v>
      </c>
      <c r="N51" s="24" t="str">
        <f ca="1">_xll.DBRW($C$3,N$6,$G$28,$G$29,$F51,$D$10,N$11,N$12)</f>
        <v/>
      </c>
    </row>
    <row r="52" spans="1:14" ht="17.25" customHeight="1" x14ac:dyDescent="0.2">
      <c r="A52" s="11" t="str">
        <f ca="1">IF(_xll.TM1RPTELLEV($F$41,$F52)=0,"Root",IF(OR(_xll.ELLEV($B$9,$F52)=0,_xll.TM1RPTELLEV($F$41,$F52)+1&gt;=VALUE($K$30)),"Base"&amp;IF(MOD(ROW(A52),2)=0,"-Even","-Odd"),"Default"))</f>
        <v>Base-Even</v>
      </c>
      <c r="D52" t="str">
        <f ca="1">_xll.DBR($B$15,$F52,D$39)</f>
        <v>-1</v>
      </c>
      <c r="F52" s="68" t="s">
        <v>57</v>
      </c>
      <c r="G52" s="16">
        <f ca="1">_xll.DBRW($C$4,G$6,$G$28,$G$29,$F52,$D$10,G$11,$D$12)</f>
        <v>598312.34110589686</v>
      </c>
      <c r="H52" s="16">
        <f ca="1">_xll.DBRW($C$4,H$6,$G$28,$G$29,$F52,$D$10,H$11,$D$12)</f>
        <v>550377.64799919527</v>
      </c>
      <c r="I52" s="22">
        <f t="shared" ca="1" si="0"/>
        <v>-8.7094185748567421E-2</v>
      </c>
      <c r="J52" s="28">
        <f ca="1">_xll.DBRW($C$4,J$6,$G$28,$G$29,$F52,$D$10,J$11,$D$12)</f>
        <v>2427466.9671182195</v>
      </c>
      <c r="K52" s="16">
        <f ca="1">_xll.DBRW($C$4,K$6,$G$28,$G$29,$F52,$D$10,K$11,$D$12)</f>
        <v>2381311.1298458232</v>
      </c>
      <c r="L52" s="22">
        <f t="shared" ca="1" si="1"/>
        <v>-1.9382531200526021E-2</v>
      </c>
      <c r="N52" s="27" t="str">
        <f ca="1">_xll.DBRW($C$3,N$6,$G$28,$G$29,$F52,$D$10,N$11,N$12)</f>
        <v>New travel restrictions and teleconference</v>
      </c>
    </row>
    <row r="53" spans="1:14" ht="17.25" customHeight="1" x14ac:dyDescent="0.2">
      <c r="A53" s="11" t="str">
        <f ca="1">IF(_xll.TM1RPTELLEV($F$41,$F53)=0,"Root",IF(OR(_xll.ELLEV($B$9,$F53)=0,_xll.TM1RPTELLEV($F$41,$F53)+1&gt;=VALUE($K$30)),"Base"&amp;IF(MOD(ROW(A53),2)=0,"-Even","-Odd"),"Default"))</f>
        <v>Base-Odd</v>
      </c>
      <c r="D53" t="str">
        <f ca="1">_xll.DBR($B$15,$F53,D$39)</f>
        <v>-1</v>
      </c>
      <c r="F53" s="72" t="s">
        <v>58</v>
      </c>
      <c r="G53" s="2">
        <f ca="1">_xll.DBRW($C$4,G$6,$G$28,$G$29,$F53,$D$10,G$11,$D$12)</f>
        <v>46974.129707989123</v>
      </c>
      <c r="H53" s="2">
        <f ca="1">_xll.DBRW($C$4,H$6,$G$28,$G$29,$F53,$D$10,H$11,$D$12)</f>
        <v>37349.912791324736</v>
      </c>
      <c r="I53" s="21">
        <f t="shared" ca="1" si="0"/>
        <v>-0.25767709205735567</v>
      </c>
      <c r="J53" s="20">
        <f ca="1">_xll.DBRW($C$4,J$6,$G$28,$G$29,$F53,$D$10,J$11,$D$12)</f>
        <v>170936.26580744967</v>
      </c>
      <c r="K53" s="2">
        <f ca="1">_xll.DBRW($C$4,K$6,$G$28,$G$29,$F53,$D$10,K$11,$D$12)</f>
        <v>161424.88057571312</v>
      </c>
      <c r="L53" s="21">
        <f t="shared" ca="1" si="1"/>
        <v>-5.8921432667719653E-2</v>
      </c>
      <c r="N53" s="24" t="str">
        <f ca="1">_xll.DBRW($C$3,N$6,$G$28,$G$29,$F53,$D$10,N$11,N$12)</f>
        <v/>
      </c>
    </row>
    <row r="54" spans="1:14" ht="17.25" customHeight="1" x14ac:dyDescent="0.2">
      <c r="A54" s="11" t="str">
        <f ca="1">IF(_xll.TM1RPTELLEV($F$41,$F54)=0,"Root",IF(OR(_xll.ELLEV($B$9,$F54)=0,_xll.TM1RPTELLEV($F$41,$F54)+1&gt;=VALUE($K$30)),"Base"&amp;IF(MOD(ROW(A54),2)=0,"-Even","-Odd"),"Default"))</f>
        <v>Base-Even</v>
      </c>
      <c r="D54" t="str">
        <f ca="1">_xll.DBR($B$15,$F54,D$39)</f>
        <v>-1</v>
      </c>
      <c r="F54" s="68" t="s">
        <v>59</v>
      </c>
      <c r="G54" s="16">
        <f ca="1">_xll.DBRW($C$4,G$6,$G$28,$G$29,$F54,$D$10,G$11,$D$12)</f>
        <v>117543.63273560759</v>
      </c>
      <c r="H54" s="16">
        <f ca="1">_xll.DBRW($C$4,H$6,$G$28,$G$29,$F54,$D$10,H$11,$D$12)</f>
        <v>106870.24667100285</v>
      </c>
      <c r="I54" s="22">
        <f t="shared" ca="1" si="0"/>
        <v>-9.9872381669170007E-2</v>
      </c>
      <c r="J54" s="28">
        <f ca="1">_xll.DBRW($C$4,J$6,$G$28,$G$29,$F54,$D$10,J$11,$D$12)</f>
        <v>535783.51634415973</v>
      </c>
      <c r="K54" s="16">
        <f ca="1">_xll.DBRW($C$4,K$6,$G$28,$G$29,$F54,$D$10,K$11,$D$12)</f>
        <v>525460.41359776072</v>
      </c>
      <c r="L54" s="22">
        <f t="shared" ca="1" si="1"/>
        <v>-1.9645823889411718E-2</v>
      </c>
      <c r="N54" s="27" t="str">
        <f ca="1">_xll.DBRW($C$3,N$6,$G$28,$G$29,$F54,$D$10,N$11,N$12)</f>
        <v/>
      </c>
    </row>
    <row r="55" spans="1:14" ht="17.25" customHeight="1" x14ac:dyDescent="0.2">
      <c r="A55" s="11" t="str">
        <f ca="1">IF(_xll.TM1RPTELLEV($F$41,$F55)=0,"Root",IF(OR(_xll.ELLEV($B$9,$F55)=0,_xll.TM1RPTELLEV($F$41,$F55)+1&gt;=VALUE($K$30)),"Base"&amp;IF(MOD(ROW(A55),2)=0,"-Even","-Odd"),"Default"))</f>
        <v>Default</v>
      </c>
      <c r="D55" t="str">
        <f ca="1">_xll.DBR($B$15,$F55,D$39)</f>
        <v>-1</v>
      </c>
      <c r="F55" s="73" t="s">
        <v>60</v>
      </c>
      <c r="G55" s="17">
        <f ca="1">_xll.DBRW($C$4,G$6,$G$28,$G$29,$F55,$D$10,G$11,$D$12)</f>
        <v>9247787.3342494629</v>
      </c>
      <c r="H55" s="17">
        <f ca="1">_xll.DBRW($C$4,H$6,$G$28,$G$29,$F55,$D$10,H$11,$D$12)</f>
        <v>8997222.6220198553</v>
      </c>
      <c r="I55" s="66">
        <f t="shared" ca="1" si="0"/>
        <v>-2.784911775066834E-2</v>
      </c>
      <c r="J55" s="17">
        <f ca="1">_xll.DBRW($C$4,J$6,$G$28,$G$29,$F55,$D$10,J$11,$D$12)</f>
        <v>37512482.180979937</v>
      </c>
      <c r="K55" s="17">
        <f ca="1">_xll.DBRW($C$4,K$6,$G$28,$G$29,$F55,$D$10,K$11,$D$12)</f>
        <v>38778382.863205753</v>
      </c>
      <c r="L55" s="66">
        <f t="shared" ca="1" si="1"/>
        <v>3.2644493884425141E-2</v>
      </c>
      <c r="N55" s="25" t="str">
        <f ca="1">_xll.DBRW($C$3,N$6,$G$28,$G$29,$F55,$D$10,N$11,N$12)</f>
        <v/>
      </c>
    </row>
    <row r="56" spans="1:14" ht="17.25" customHeight="1" x14ac:dyDescent="0.2">
      <c r="A56" s="11" t="str">
        <f ca="1">IF(_xll.TM1RPTELLEV($F$41,$F56)=0,"Root",IF(OR(_xll.ELLEV($B$9,$F56)=0,_xll.TM1RPTELLEV($F$41,$F56)+1&gt;=VALUE($K$30)),"Base"&amp;IF(MOD(ROW(A56),2)=0,"-Even","-Odd"),"Default"))</f>
        <v>Default</v>
      </c>
      <c r="D56" t="str">
        <f ca="1">_xll.DBR($B$15,$F56,D$39)</f>
        <v>1</v>
      </c>
      <c r="F56" s="74" t="s">
        <v>61</v>
      </c>
      <c r="G56" s="17">
        <f ca="1">_xll.DBRW($C$4,G$6,$G$28,$G$29,$F56,$D$10,G$11,$D$12)</f>
        <v>3902468.3035146832</v>
      </c>
      <c r="H56" s="17">
        <f ca="1">_xll.DBRW($C$4,H$6,$G$28,$G$29,$F56,$D$10,H$11,$D$12)</f>
        <v>3168568.1086313473</v>
      </c>
      <c r="I56" s="66">
        <f t="shared" ca="1" si="0"/>
        <v>0.23161887948191895</v>
      </c>
      <c r="J56" s="17">
        <f ca="1">_xll.DBRW($C$4,J$6,$G$28,$G$29,$F56,$D$10,J$11,$D$12)</f>
        <v>18974792.912861973</v>
      </c>
      <c r="K56" s="17">
        <f ca="1">_xll.DBRW($C$4,K$6,$G$28,$G$29,$F56,$D$10,K$11,$D$12)</f>
        <v>13655675.370342817</v>
      </c>
      <c r="L56" s="66">
        <f t="shared" ca="1" si="1"/>
        <v>0.38951698823121794</v>
      </c>
      <c r="N56" s="25" t="str">
        <f ca="1">_xll.DBRW($C$3,N$6,$G$28,$G$29,$F56,$D$10,N$11,N$12)</f>
        <v/>
      </c>
    </row>
    <row r="57" spans="1:14" ht="17.25" customHeight="1" x14ac:dyDescent="0.2">
      <c r="A57" s="11" t="str">
        <f ca="1">IF(_xll.TM1RPTELLEV($F$41,$F57)=0,"Root",IF(OR(_xll.ELLEV($B$9,$F57)=0,_xll.TM1RPTELLEV($F$41,$F57)+1&gt;=VALUE($K$30)),"Base"&amp;IF(MOD(ROW(A57),2)=0,"-Even","-Odd"),"Default"))</f>
        <v>Base-Odd</v>
      </c>
      <c r="D57" t="str">
        <f ca="1">_xll.DBR($B$15,$F57,D$39)</f>
        <v>-1</v>
      </c>
      <c r="F57" s="72" t="s">
        <v>62</v>
      </c>
      <c r="G57" s="2">
        <f ca="1">_xll.DBRW($C$4,G$6,$G$28,$G$29,$F57,$D$10,G$11,$D$12)</f>
        <v>2057.2778825704222</v>
      </c>
      <c r="H57" s="2">
        <f ca="1">_xll.DBRW($C$4,H$6,$G$28,$G$29,$F57,$D$10,H$11,$D$12)</f>
        <v>2111.7478506746361</v>
      </c>
      <c r="I57" s="21">
        <f t="shared" ca="1" si="0"/>
        <v>2.5793784085923144E-2</v>
      </c>
      <c r="J57" s="20">
        <f ca="1">_xll.DBRW($C$4,J$6,$G$28,$G$29,$F57,$D$10,J$11,$D$12)</f>
        <v>8574.5586443906359</v>
      </c>
      <c r="K57" s="2">
        <f ca="1">_xll.DBRW($C$4,K$6,$G$28,$G$29,$F57,$D$10,K$11,$D$12)</f>
        <v>8629.0286124948489</v>
      </c>
      <c r="L57" s="21">
        <f t="shared" ca="1" si="1"/>
        <v>6.3124101854686865E-3</v>
      </c>
      <c r="N57" s="24" t="str">
        <f ca="1">_xll.DBRW($C$3,N$6,$G$28,$G$29,$F57,$D$10,N$11,N$12)</f>
        <v/>
      </c>
    </row>
    <row r="58" spans="1:14" ht="17.25" customHeight="1" x14ac:dyDescent="0.2">
      <c r="A58" s="11" t="str">
        <f ca="1">IF(_xll.TM1RPTELLEV($F$41,$F58)=0,"Root",IF(OR(_xll.ELLEV($B$9,$F58)=0,_xll.TM1RPTELLEV($F$41,$F58)+1&gt;=VALUE($K$30)),"Base"&amp;IF(MOD(ROW(A58),2)=0,"-Even","-Odd"),"Default"))</f>
        <v>Base-Even</v>
      </c>
      <c r="D58" t="str">
        <f ca="1">_xll.DBR($B$15,$F58,D$39)</f>
        <v>-1</v>
      </c>
      <c r="F58" s="68" t="s">
        <v>63</v>
      </c>
      <c r="G58" s="16">
        <f ca="1">_xll.DBRW($C$4,G$6,$G$28,$G$29,$F58,$D$10,G$11,$D$12)</f>
        <v>92320.252271835852</v>
      </c>
      <c r="H58" s="16">
        <f ca="1">_xll.DBRW($C$4,H$6,$G$28,$G$29,$F58,$D$10,H$11,$D$12)</f>
        <v>100174.12069208287</v>
      </c>
      <c r="I58" s="22">
        <f t="shared" ca="1" si="0"/>
        <v>7.8402169801803256E-2</v>
      </c>
      <c r="J58" s="28">
        <f ca="1">_xll.DBRW($C$4,J$6,$G$28,$G$29,$F58,$D$10,J$11,$D$12)</f>
        <v>375186.31639127637</v>
      </c>
      <c r="K58" s="16">
        <f ca="1">_xll.DBRW($C$4,K$6,$G$28,$G$29,$F58,$D$10,K$11,$D$12)</f>
        <v>383040.18481152342</v>
      </c>
      <c r="L58" s="22">
        <f t="shared" ca="1" si="1"/>
        <v>2.0504032557606355E-2</v>
      </c>
      <c r="N58" s="27" t="str">
        <f ca="1">_xll.DBRW($C$3,N$6,$G$28,$G$29,$F58,$D$10,N$11,N$12)</f>
        <v/>
      </c>
    </row>
    <row r="59" spans="1:14" ht="17.25" customHeight="1" x14ac:dyDescent="0.2">
      <c r="A59" s="11" t="str">
        <f ca="1">IF(_xll.TM1RPTELLEV($F$41,$F59)=0,"Root",IF(OR(_xll.ELLEV($B$9,$F59)=0,_xll.TM1RPTELLEV($F$41,$F59)+1&gt;=VALUE($K$30)),"Base"&amp;IF(MOD(ROW(A59),2)=0,"-Even","-Odd"),"Default"))</f>
        <v>Default</v>
      </c>
      <c r="D59" t="str">
        <f ca="1">_xll.DBR($B$15,$F59,D$39)</f>
        <v>-1</v>
      </c>
      <c r="F59" s="73" t="s">
        <v>64</v>
      </c>
      <c r="G59" s="17">
        <f ca="1">_xll.DBRW($C$4,G$6,$G$28,$G$29,$F59,$D$10,G$11,$D$12)</f>
        <v>94377.530154406297</v>
      </c>
      <c r="H59" s="17">
        <f ca="1">_xll.DBRW($C$4,H$6,$G$28,$G$29,$F59,$D$10,H$11,$D$12)</f>
        <v>102285.86854275751</v>
      </c>
      <c r="I59" s="66">
        <f t="shared" ca="1" si="0"/>
        <v>7.7316040827725585E-2</v>
      </c>
      <c r="J59" s="17">
        <f ca="1">_xll.DBRW($C$4,J$6,$G$28,$G$29,$F59,$D$10,J$11,$D$12)</f>
        <v>383760.87503566698</v>
      </c>
      <c r="K59" s="17">
        <f ca="1">_xll.DBRW($C$4,K$6,$G$28,$G$29,$F59,$D$10,K$11,$D$12)</f>
        <v>391669.21342401823</v>
      </c>
      <c r="L59" s="66">
        <f t="shared" ca="1" si="1"/>
        <v>2.0191370976584078E-2</v>
      </c>
      <c r="N59" s="25" t="str">
        <f ca="1">_xll.DBRW($C$3,N$6,$G$28,$G$29,$F59,$D$10,N$11,N$12)</f>
        <v/>
      </c>
    </row>
    <row r="60" spans="1:14" ht="17.25" customHeight="1" x14ac:dyDescent="0.2">
      <c r="A60" s="11" t="str">
        <f ca="1">IF(_xll.TM1RPTELLEV($F$41,$F60)=0,"Root",IF(OR(_xll.ELLEV($B$9,$F60)=0,_xll.TM1RPTELLEV($F$41,$F60)+1&gt;=VALUE($K$30)),"Base"&amp;IF(MOD(ROW(A60),2)=0,"-Even","-Odd"),"Default"))</f>
        <v>Base-Even</v>
      </c>
      <c r="D60" t="str">
        <f ca="1">_xll.DBR($B$15,$F60,D$39)</f>
        <v>-1</v>
      </c>
      <c r="F60" s="68" t="s">
        <v>65</v>
      </c>
      <c r="G60" s="16">
        <f ca="1">_xll.DBRW($C$4,G$6,$G$28,$G$29,$F60,$D$10,G$11,$D$12)</f>
        <v>1767045.600410992</v>
      </c>
      <c r="H60" s="16">
        <f ca="1">_xll.DBRW($C$4,H$6,$G$28,$G$29,$F60,$D$10,H$11,$D$12)</f>
        <v>1507257.0905583517</v>
      </c>
      <c r="I60" s="22">
        <f t="shared" ca="1" si="0"/>
        <v>-0.17235845927014593</v>
      </c>
      <c r="J60" s="28">
        <f ca="1">_xll.DBRW($C$4,J$6,$G$28,$G$29,$F60,$D$10,J$11,$D$12)</f>
        <v>7221123.1984224543</v>
      </c>
      <c r="K60" s="16">
        <f ca="1">_xll.DBRW($C$4,K$6,$G$28,$G$29,$F60,$D$10,K$11,$D$12)</f>
        <v>6961334.688569813</v>
      </c>
      <c r="L60" s="22">
        <f t="shared" ca="1" si="1"/>
        <v>-3.7318778865668145E-2</v>
      </c>
      <c r="N60" s="27" t="str">
        <f ca="1">_xll.DBRW($C$3,N$6,$G$28,$G$29,$F60,$D$10,N$11,N$12)</f>
        <v/>
      </c>
    </row>
    <row r="61" spans="1:14" ht="17.25" customHeight="1" x14ac:dyDescent="0.2">
      <c r="A61" s="11" t="str">
        <f ca="1">IF(_xll.TM1RPTELLEV($F$41,$F61)=0,"Root",IF(OR(_xll.ELLEV($B$9,$F61)=0,_xll.TM1RPTELLEV($F$41,$F61)+1&gt;=VALUE($K$30)),"Base"&amp;IF(MOD(ROW(A61),2)=0,"-Even","-Odd"),"Default"))</f>
        <v>Base-Odd</v>
      </c>
      <c r="D61" t="str">
        <f ca="1">_xll.DBR($B$15,$F61,D$39)</f>
        <v>-1</v>
      </c>
      <c r="F61" s="72" t="s">
        <v>66</v>
      </c>
      <c r="G61" s="2">
        <f ca="1">_xll.DBRW($C$4,G$6,$G$28,$G$29,$F61,$D$10,G$11,$D$12)</f>
        <v>1729.7840219005734</v>
      </c>
      <c r="H61" s="2">
        <f ca="1">_xll.DBRW($C$4,H$6,$G$28,$G$29,$F61,$D$10,H$11,$D$12)</f>
        <v>1388.3025891498705</v>
      </c>
      <c r="I61" s="21">
        <f t="shared" ca="1" si="0"/>
        <v>-0.2459704645222982</v>
      </c>
      <c r="J61" s="20">
        <f ca="1">_xll.DBRW($C$4,J$6,$G$28,$G$29,$F61,$D$10,J$11,$D$12)</f>
        <v>6155.3247751934741</v>
      </c>
      <c r="K61" s="2">
        <f ca="1">_xll.DBRW($C$4,K$6,$G$28,$G$29,$F61,$D$10,K$11,$D$12)</f>
        <v>5813.8433424427722</v>
      </c>
      <c r="L61" s="21">
        <f t="shared" ca="1" si="1"/>
        <v>-5.8735919190974206E-2</v>
      </c>
      <c r="N61" s="24" t="str">
        <f ca="1">_xll.DBRW($C$3,N$6,$G$28,$G$29,$F61,$D$10,N$11,N$12)</f>
        <v/>
      </c>
    </row>
    <row r="62" spans="1:14" ht="17.25" customHeight="1" x14ac:dyDescent="0.2">
      <c r="A62" s="11" t="str">
        <f ca="1">IF(_xll.TM1RPTELLEV($F$41,$F62)=0,"Root",IF(OR(_xll.ELLEV($B$9,$F62)=0,_xll.TM1RPTELLEV($F$41,$F62)+1&gt;=VALUE($K$30)),"Base"&amp;IF(MOD(ROW(A62),2)=0,"-Even","-Odd"),"Default"))</f>
        <v>Default</v>
      </c>
      <c r="D62" t="str">
        <f ca="1">_xll.DBR($B$15,$F62,D$39)</f>
        <v>-1</v>
      </c>
      <c r="F62" s="73" t="s">
        <v>67</v>
      </c>
      <c r="G62" s="17">
        <f ca="1">_xll.DBRW($C$4,G$6,$G$28,$G$29,$F62,$D$10,G$11,$D$12)</f>
        <v>1768775.3844328925</v>
      </c>
      <c r="H62" s="17">
        <f ca="1">_xll.DBRW($C$4,H$6,$G$28,$G$29,$F62,$D$10,H$11,$D$12)</f>
        <v>1508645.3931475014</v>
      </c>
      <c r="I62" s="66">
        <f t="shared" ca="1" si="0"/>
        <v>-0.17242619933547099</v>
      </c>
      <c r="J62" s="17">
        <f ca="1">_xll.DBRW($C$4,J$6,$G$28,$G$29,$F62,$D$10,J$11,$D$12)</f>
        <v>7227278.5231976472</v>
      </c>
      <c r="K62" s="17">
        <f ca="1">_xll.DBRW($C$4,K$6,$G$28,$G$29,$F62,$D$10,K$11,$D$12)</f>
        <v>6967148.531912257</v>
      </c>
      <c r="L62" s="66">
        <f t="shared" ca="1" si="1"/>
        <v>-3.7336650725026566E-2</v>
      </c>
      <c r="N62" s="25" t="str">
        <f ca="1">_xll.DBRW($C$3,N$6,$G$28,$G$29,$F62,$D$10,N$11,N$12)</f>
        <v/>
      </c>
    </row>
    <row r="63" spans="1:14" ht="17.25" customHeight="1" x14ac:dyDescent="0.2">
      <c r="A63" s="11" t="str">
        <f ca="1">IF(_xll.TM1RPTELLEV($F$41,$F63)=0,"Root",IF(OR(_xll.ELLEV($B$9,$F63)=0,_xll.TM1RPTELLEV($F$41,$F63)+1&gt;=VALUE($K$30)),"Base"&amp;IF(MOD(ROW(A63),2)=0,"-Even","-Odd"),"Default"))</f>
        <v>Default</v>
      </c>
      <c r="D63" t="str">
        <f ca="1">_xll.DBR($B$15,$F63,D$39)</f>
        <v>-1</v>
      </c>
      <c r="F63" s="74" t="s">
        <v>68</v>
      </c>
      <c r="G63" s="17">
        <f ca="1">_xll.DBRW($C$4,G$6,$G$28,$G$29,$F63,$D$10,G$11,$D$12)</f>
        <v>1863152.9145872993</v>
      </c>
      <c r="H63" s="17">
        <f ca="1">_xll.DBRW($C$4,H$6,$G$28,$G$29,$F63,$D$10,H$11,$D$12)</f>
        <v>1610931.2616902594</v>
      </c>
      <c r="I63" s="66">
        <f t="shared" ca="1" si="0"/>
        <v>-0.15656884864994058</v>
      </c>
      <c r="J63" s="17">
        <f ca="1">_xll.DBRW($C$4,J$6,$G$28,$G$29,$F63,$D$10,J$11,$D$12)</f>
        <v>7611039.398233315</v>
      </c>
      <c r="K63" s="17">
        <f ca="1">_xll.DBRW($C$4,K$6,$G$28,$G$29,$F63,$D$10,K$11,$D$12)</f>
        <v>7358817.7453362737</v>
      </c>
      <c r="L63" s="66">
        <f t="shared" ca="1" si="1"/>
        <v>-3.4274751954128657E-2</v>
      </c>
      <c r="N63" s="25" t="str">
        <f ca="1">_xll.DBRW($C$3,N$6,$G$28,$G$29,$F63,$D$10,N$11,N$12)</f>
        <v/>
      </c>
    </row>
    <row r="64" spans="1:14" ht="17.25" customHeight="1" x14ac:dyDescent="0.2">
      <c r="A64" s="11" t="str">
        <f ca="1">IF(_xll.TM1RPTELLEV($F$41,$F64)=0,"Root",IF(OR(_xll.ELLEV($B$9,$F64)=0,_xll.TM1RPTELLEV($F$41,$F64)+1&gt;=VALUE($K$30)),"Base"&amp;IF(MOD(ROW(A64),2)=0,"-Even","-Odd"),"Default"))</f>
        <v>Root</v>
      </c>
      <c r="D64" t="str">
        <f ca="1">_xll.DBR($B$15,$F64,D$39)</f>
        <v>1</v>
      </c>
      <c r="F64" s="71" t="s">
        <v>69</v>
      </c>
      <c r="G64" s="18">
        <f ca="1">_xll.DBRW($C$4,G$6,$G$28,$G$29,$F64,$D$10,G$11,$D$12)</f>
        <v>2039315.3889273852</v>
      </c>
      <c r="H64" s="18">
        <f ca="1">_xll.DBRW($C$4,H$6,$G$28,$G$29,$F64,$D$10,H$11,$D$12)</f>
        <v>1557636.8469410862</v>
      </c>
      <c r="I64" s="65">
        <f t="shared" ca="1" si="0"/>
        <v>0.30923674085665565</v>
      </c>
      <c r="J64" s="18">
        <f ca="1">_xll.DBRW($C$4,J$6,$G$28,$G$29,$F64,$D$10,J$11,$D$12)</f>
        <v>11363753.514628654</v>
      </c>
      <c r="K64" s="18">
        <f ca="1">_xll.DBRW($C$4,K$6,$G$28,$G$29,$F64,$D$10,K$11,$D$12)</f>
        <v>6296857.6250065416</v>
      </c>
      <c r="L64" s="65">
        <f t="shared" ca="1" si="1"/>
        <v>0.8046705501963527</v>
      </c>
      <c r="N64" s="23" t="str">
        <f ca="1">_xll.DBRW($C$3,N$6,$G$28,$G$29,$F64,$D$10,N$11,N$12)</f>
        <v/>
      </c>
    </row>
  </sheetData>
  <mergeCells count="4">
    <mergeCell ref="G38:I38"/>
    <mergeCell ref="J38:L38"/>
    <mergeCell ref="F35:L35"/>
    <mergeCell ref="F36:L36"/>
  </mergeCells>
  <conditionalFormatting sqref="I18:I24 L18:L24 I40 L40">
    <cfRule type="cellIs" dxfId="9" priority="1063" operator="lessThanOrEqual">
      <formula>$L$27</formula>
    </cfRule>
    <cfRule type="cellIs" dxfId="8" priority="1064" operator="greaterThanOrEqual">
      <formula>$K$27</formula>
    </cfRule>
  </conditionalFormatting>
  <conditionalFormatting sqref="I64 L64">
    <cfRule type="cellIs" dxfId="7" priority="7" operator="lessThanOrEqual">
      <formula>$L$27</formula>
    </cfRule>
    <cfRule type="cellIs" dxfId="6" priority="8" operator="greaterThanOrEqual">
      <formula>$K$27</formula>
    </cfRule>
  </conditionalFormatting>
  <conditionalFormatting sqref="I62:I63 L62:L63 I59 L59 I55:I56 L55:L56 I43 L43">
    <cfRule type="cellIs" dxfId="5" priority="5" operator="lessThanOrEqual">
      <formula>$L$27</formula>
    </cfRule>
    <cfRule type="cellIs" dxfId="4" priority="6" operator="greaterThanOrEqual">
      <formula>$K$27</formula>
    </cfRule>
  </conditionalFormatting>
  <conditionalFormatting sqref="I60 L60 I58 L58 I54 L54 I52 L52 I50 L50 I48 L48 I46 L46 I44 L44 I42 L42">
    <cfRule type="cellIs" dxfId="3" priority="1" operator="lessThanOrEqual">
      <formula>$L$27</formula>
    </cfRule>
    <cfRule type="cellIs" dxfId="2" priority="2" operator="greaterThanOrEqual">
      <formula>$K$27</formula>
    </cfRule>
  </conditionalFormatting>
  <conditionalFormatting sqref="I61 L61 I57 L57 I53 L53 I51 L51 I49 L49 I47 L47 I45 L45 I41 L41">
    <cfRule type="cellIs" dxfId="1" priority="3" operator="lessThanOrEqual">
      <formula>$L$27</formula>
    </cfRule>
    <cfRule type="cellIs" dxfId="0" priority="4" operator="greaterThanOrEqual">
      <formula>$K$27</formula>
    </cfRule>
  </conditionalFormatting>
  <dataValidations disablePrompts="1" count="1">
    <dataValidation type="list" allowBlank="1" showInputMessage="1" showErrorMessage="1" sqref="K28 K31:K32">
      <formula1>"Yes,No"</formula1>
    </dataValidation>
  </dataValidations>
  <printOptions horizontalCentered="1"/>
  <pageMargins left="0.45" right="0.45" top="0.5" bottom="0.5" header="0.3" footer="0.3"/>
  <pageSetup scale="76" fitToHeight="0" orientation="landscape" r:id="rId1"/>
  <headerFooter>
    <oddHeader>&amp;R&amp;D | &amp;T</oddHeader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c e 5 7 e 0 b - 0 6 2 4 - 4 6 8 e - 8 8 c 4 - c 4 a 3 0 8 a 6 d 2 b 0 "   x m l n s = " h t t p : / / s c h e m a s . m i c r o s o f t . c o m / D a t a M a s h u p " > A A A A A B o D A A B Q S w M E F A A C A A g A 6 2 G l R n d / d c 2 q A A A A + g A A A B I A H A B D b 2 5 m a W c v U G F j a 2 F n Z S 5 4 b W w g o h g A K K A U A A A A A A A A A A A A A A A A A A A A A A A A A A A A h Y 9 B D o I w F E S v Q r r n t x Q w Q j 5 l 4 V Y S E 6 J x S 6 B C I x Q D x X I 3 F x 7 J K 2 i i G H f u Z l 7 e Y u Z x u 2 M 6 d 6 1 z l c O o e p 0 Q D x h x p C 7 7 S u k 6 I Z M 5 u W u S C t w V 5 b m o p f O S 9 R j P Y 5 W Q x p h L T K m 1 F q w P / V B T z p h H j 9 k 2 L x v Z F e Q r q / + y q / R o C l 1 K I v D w H i M 4 c A Z + F I T A A 4 5 0 w Z g p v W Q P Q v B 5 t A K G 9 A f j Z m r N N E g h t b v P k S 4 V 6 e e H e A J Q S w M E F A A C A A g A 6 2 G l R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h p U Y o i k e 4 D g A A A B E A A A A T A B w A R m 9 y b X V s Y X M v U 2 V j d G l v b j E u b S C i G A A o o B Q A A A A A A A A A A A A A A A A A A A A A A A A A A A A r T k 0 u y c z P U w i G 0 I b W A F B L A Q I t A B Q A A g A I A O t h p U Z 3 f 3 X N q g A A A P o A A A A S A A A A A A A A A A A A A A A A A A A A A A B D b 2 5 m a W c v U G F j a 2 F n Z S 5 4 b W x Q S w E C L Q A U A A I A C A D r Y a V G D 8 r p q 6 Q A A A D p A A A A E w A A A A A A A A A A A A A A A A D 2 A A A A W 0 N v b n R l b n R f V H l w Z X N d L n h t b F B L A Q I t A B Q A A g A I A O t h p U Y o i k e 4 D g A A A B E A A A A T A A A A A A A A A A A A A A A A A O c B A A B G b 3 J t d W x h c y 9 T Z W N 0 a W 9 u M S 5 t U E s F B g A A A A A D A A M A w g A A A E I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l Q 5 t o U m n k W 4 l 4 R 6 V n 7 X 0 A A A A A A C A A A A A A A D Z g A A w A A A A B A A A A B S 3 Q Y x W I b N D q 0 6 c 5 T D s + 7 9 A A A A A A S A A A C g A A A A E A A A A L f P 6 2 I b z v A p D H / k e N y O W d B Q A A A A G n K z 0 z R r D T B 2 P p H 0 u 9 v g 3 1 6 B p Z K 3 G e o b e R d J q Z n I F H G 6 6 v V f 9 S g w k W C x I C 5 G o 4 s / e H F B r L N G R o A e 4 F P O F k J q W k B h Q z l j l e u / O D n b M O 3 j R M w U A A A A C M j X R B Y 0 y v M S D c u F N Y p 3 a U w 5 o o 0 = < / D a t a M a s h u p > 
</file>

<file path=customXml/itemProps1.xml><?xml version="1.0" encoding="utf-8"?>
<ds:datastoreItem xmlns:ds="http://schemas.openxmlformats.org/officeDocument/2006/customXml" ds:itemID="{DDDC1CEB-14E3-4EEC-ACAF-E9026291DD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Report</vt:lpstr>
      <vt:lpstr>Report!Print_Area</vt:lpstr>
      <vt:lpstr>Report!Print_Titles</vt:lpstr>
      <vt:lpstr>Report!TM1RPTDATARNG2</vt:lpstr>
      <vt:lpstr>Report!TM1RPTDATARNGPLVAR1</vt:lpstr>
      <vt:lpstr>Report!TM1RPTDATARNGPLVAR2</vt:lpstr>
      <vt:lpstr>Report!TM1RPTFMTIDCOL</vt:lpstr>
      <vt:lpstr>Report!TM1RPTFMTRNG</vt:lpstr>
    </vt:vector>
  </TitlesOfParts>
  <Company>New York Blood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Kocabas, Ali</dc:creator>
  <cp:lastModifiedBy>modeler2</cp:lastModifiedBy>
  <cp:lastPrinted>2016-03-11T18:56:24Z</cp:lastPrinted>
  <dcterms:created xsi:type="dcterms:W3CDTF">2015-05-05T14:49:57Z</dcterms:created>
  <dcterms:modified xsi:type="dcterms:W3CDTF">2017-09-07T20:16:54Z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-1520887625</vt:i4>
  </property>
  <property fmtid="{D5CDD505-2E9C-101B-9397-08002B2CF9AE}" pid="3" name="_NewReviewCycle">
    <vt:lpwstr/>
  </property>
  <property fmtid="{D5CDD505-2E9C-101B-9397-08002B2CF9AE}" pid="4" name="_EmailSubject">
    <vt:lpwstr>Total Budget Plan</vt:lpwstr>
  </property>
  <property fmtid="{D5CDD505-2E9C-101B-9397-08002B2CF9AE}" pid="5" name="_AuthorEmail">
    <vt:lpwstr>AKocabas@NYBloodCenter.org</vt:lpwstr>
  </property>
  <property fmtid="{D5CDD505-2E9C-101B-9397-08002B2CF9AE}" pid="6" name="_AuthorEmailDisplayName">
    <vt:lpwstr>Kocabas, Ali</vt:lpwstr>
  </property>
  <property fmtid="{D5CDD505-2E9C-101B-9397-08002B2CF9AE}" pid="7" name="_ReviewingToolsShownOnce">
    <vt:lpwstr/>
  </property>
</Properties>
</file>