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TM1\IPA\IPA_App_Files\Reporting\"/>
    </mc:Choice>
  </mc:AlternateContent>
  <bookViews>
    <workbookView xWindow="465" yWindow="4620" windowWidth="11910" windowHeight="1260" tabRatio="626"/>
  </bookViews>
  <sheets>
    <sheet name="Report_Summary" sheetId="19" r:id="rId1"/>
    <sheet name="Product Summary" sheetId="1" r:id="rId2"/>
    <sheet name="{AR}01" sheetId="21" state="hidden" r:id="rId3"/>
    <sheet name="{AR}11" sheetId="22" state="hidden" r:id="rId4"/>
    <sheet name="{AR}21" sheetId="23" state="hidden" r:id="rId5"/>
    <sheet name="{AR}31" sheetId="24" state="hidden" r:id="rId6"/>
    <sheet name="{AR}41" sheetId="25" state="hidden" r:id="rId7"/>
    <sheet name="{AR}51" sheetId="26" state="hidden" r:id="rId8"/>
    <sheet name="{AR}61" sheetId="27" state="hidden" r:id="rId9"/>
  </sheets>
  <definedNames>
    <definedName name="CUBE">Report_Summary!$C$3</definedName>
    <definedName name="_xlnm.Print_Area" localSheetId="1">'Product Summary'!$A$34:$V$64</definedName>
    <definedName name="_xlnm.Print_Area" localSheetId="0">Report_Summary!$F$22:$R$52</definedName>
    <definedName name="SERVER">Report_Summary!$C$2</definedName>
    <definedName name="TM1REBUILDOPTION">1</definedName>
    <definedName name="TM1RPTDATARNGPrdDet2" localSheetId="1">'Product Summary'!$64:$64</definedName>
    <definedName name="TM1RPTDATARNGTopRPT2" localSheetId="1">'Product Summary'!$37:$41</definedName>
    <definedName name="TM1RPTFMTIDCOL" localSheetId="1">'Product Summary'!$A$1:$A$10</definedName>
    <definedName name="TM1RPTFMTRNG" localSheetId="1">'Product Summary'!$F$1:$U$10</definedName>
  </definedNames>
  <calcPr calcId="152511" calcMode="manual" calcCompleted="0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J28" i="1"/>
  <c r="M17" i="1"/>
  <c r="E19" i="1"/>
  <c r="J29" i="1"/>
  <c r="E20" i="1"/>
  <c r="J30" i="1"/>
  <c r="K19" i="1"/>
  <c r="M19" i="1"/>
  <c r="J31" i="1"/>
  <c r="M41" i="1"/>
  <c r="K41" i="1"/>
  <c r="N41" i="1"/>
  <c r="J19" i="1"/>
  <c r="J41" i="1"/>
  <c r="L41" i="1"/>
  <c r="I41" i="1"/>
  <c r="M40" i="1"/>
  <c r="K40" i="1"/>
  <c r="N40" i="1"/>
  <c r="J40" i="1"/>
  <c r="L40" i="1"/>
  <c r="I40" i="1"/>
  <c r="M39" i="1"/>
  <c r="K39" i="1"/>
  <c r="N39" i="1"/>
  <c r="J39" i="1"/>
  <c r="L39" i="1"/>
  <c r="I39" i="1"/>
  <c r="M38" i="1"/>
  <c r="K38" i="1"/>
  <c r="N38" i="1"/>
  <c r="J38" i="1"/>
  <c r="L38" i="1"/>
  <c r="I38" i="1"/>
  <c r="E21" i="1"/>
  <c r="E22" i="1"/>
  <c r="E25" i="1"/>
  <c r="U17" i="1"/>
  <c r="S19" i="1"/>
  <c r="U19" i="1"/>
  <c r="U41" i="1"/>
  <c r="S41" i="1"/>
  <c r="V41" i="1"/>
  <c r="R19" i="1"/>
  <c r="R41" i="1"/>
  <c r="T41" i="1"/>
  <c r="U40" i="1"/>
  <c r="S40" i="1"/>
  <c r="V40" i="1"/>
  <c r="R40" i="1"/>
  <c r="T40" i="1"/>
  <c r="U39" i="1"/>
  <c r="S39" i="1"/>
  <c r="V39" i="1"/>
  <c r="R39" i="1"/>
  <c r="T39" i="1"/>
  <c r="U38" i="1"/>
  <c r="S38" i="1"/>
  <c r="V38" i="1"/>
  <c r="R38" i="1"/>
  <c r="T38" i="1"/>
  <c r="E18" i="1"/>
  <c r="E17" i="1"/>
  <c r="E26" i="1"/>
  <c r="J27" i="1"/>
  <c r="U21" i="1"/>
  <c r="F12" i="1"/>
  <c r="E27" i="1"/>
  <c r="T21" i="1"/>
  <c r="S21" i="1"/>
  <c r="R21" i="1"/>
  <c r="Q21" i="1"/>
  <c r="P21" i="1"/>
  <c r="O21" i="1"/>
  <c r="N21" i="1"/>
  <c r="M21" i="1"/>
  <c r="L21" i="1"/>
  <c r="K21" i="1"/>
  <c r="J21" i="1"/>
  <c r="B7" i="19"/>
  <c r="G17" i="19"/>
  <c r="B11" i="19"/>
  <c r="G16" i="19"/>
  <c r="H11" i="19"/>
  <c r="B12" i="19"/>
  <c r="G20" i="19"/>
  <c r="G11" i="19"/>
  <c r="P37" i="1"/>
  <c r="K37" i="1"/>
  <c r="C3" i="19"/>
  <c r="B10" i="19"/>
  <c r="G19" i="19"/>
  <c r="B8" i="19"/>
  <c r="G18" i="19"/>
  <c r="F22" i="19"/>
  <c r="I34" i="1"/>
  <c r="B15" i="19"/>
  <c r="I64" i="1"/>
  <c r="U64" i="1"/>
  <c r="T64" i="1"/>
  <c r="S64" i="1"/>
  <c r="R64" i="1"/>
  <c r="Q64" i="1"/>
  <c r="P64" i="1"/>
  <c r="O64" i="1"/>
  <c r="N64" i="1"/>
  <c r="M64" i="1"/>
  <c r="L64" i="1"/>
  <c r="K64" i="1"/>
  <c r="J64" i="1"/>
  <c r="A64" i="1"/>
  <c r="P44" i="1"/>
  <c r="J44" i="1"/>
  <c r="J37" i="1"/>
  <c r="J43" i="1"/>
  <c r="I36" i="1"/>
  <c r="P36" i="1"/>
  <c r="U63" i="1"/>
  <c r="T63" i="1"/>
  <c r="S63" i="1"/>
  <c r="R63" i="1"/>
  <c r="Q63" i="1"/>
  <c r="P63" i="1"/>
  <c r="O63" i="1"/>
  <c r="N63" i="1"/>
  <c r="M63" i="1"/>
  <c r="L63" i="1"/>
  <c r="K63" i="1"/>
  <c r="J63" i="1"/>
  <c r="G25" i="1"/>
  <c r="U37" i="1"/>
  <c r="S37" i="1"/>
  <c r="R37" i="1"/>
  <c r="U44" i="1"/>
  <c r="S44" i="1"/>
  <c r="R44" i="1"/>
  <c r="M44" i="1"/>
  <c r="K44" i="1"/>
  <c r="M37" i="1"/>
  <c r="C52" i="19"/>
  <c r="R13" i="19"/>
  <c r="R52" i="19"/>
  <c r="Q13" i="19"/>
  <c r="Q52" i="19"/>
  <c r="P13" i="19"/>
  <c r="P52" i="19"/>
  <c r="O13" i="19"/>
  <c r="O52" i="19"/>
  <c r="N13" i="19"/>
  <c r="N52" i="19"/>
  <c r="M13" i="19"/>
  <c r="M52" i="19"/>
  <c r="L13" i="19"/>
  <c r="L52" i="19"/>
  <c r="K13" i="19"/>
  <c r="K52" i="19"/>
  <c r="J13" i="19"/>
  <c r="J52" i="19"/>
  <c r="I13" i="19"/>
  <c r="I52" i="19"/>
  <c r="H13" i="19"/>
  <c r="H52" i="19"/>
  <c r="G13" i="19"/>
  <c r="G52" i="19"/>
  <c r="C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C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C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C45" i="19"/>
  <c r="C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Q7" i="19"/>
  <c r="J11" i="19"/>
  <c r="Q11" i="19"/>
  <c r="Q29" i="19"/>
  <c r="Q28" i="19"/>
  <c r="Q27" i="19"/>
  <c r="Q26" i="19"/>
  <c r="O7" i="19"/>
  <c r="O11" i="19"/>
  <c r="O29" i="19"/>
  <c r="O28" i="19"/>
  <c r="O27" i="19"/>
  <c r="O26" i="19"/>
  <c r="N7" i="19"/>
  <c r="N11" i="19"/>
  <c r="N29" i="19"/>
  <c r="N28" i="19"/>
  <c r="N27" i="19"/>
  <c r="N26" i="19"/>
  <c r="J7" i="19"/>
  <c r="J29" i="19"/>
  <c r="J28" i="19"/>
  <c r="J27" i="19"/>
  <c r="J26" i="19"/>
  <c r="H29" i="19"/>
  <c r="G29" i="19"/>
  <c r="H28" i="19"/>
  <c r="G28" i="19"/>
  <c r="H27" i="19"/>
  <c r="G27" i="19"/>
  <c r="H26" i="19"/>
  <c r="G26" i="19"/>
  <c r="B9" i="19"/>
  <c r="R29" i="19"/>
  <c r="R28" i="19"/>
  <c r="R27" i="19"/>
  <c r="R26" i="19"/>
  <c r="P29" i="19"/>
  <c r="P28" i="19"/>
  <c r="P27" i="19"/>
  <c r="P26" i="19"/>
  <c r="K29" i="19"/>
  <c r="K28" i="19"/>
  <c r="K27" i="19"/>
  <c r="K26" i="19"/>
  <c r="I29" i="19"/>
  <c r="I28" i="19"/>
  <c r="I27" i="19"/>
  <c r="I26" i="19"/>
  <c r="M25" i="19"/>
  <c r="F25" i="19"/>
  <c r="F45" i="19"/>
  <c r="F44" i="19"/>
  <c r="F43" i="19"/>
  <c r="F51" i="19"/>
  <c r="F50" i="19"/>
  <c r="F49" i="19"/>
  <c r="F24" i="19"/>
  <c r="F32" i="19"/>
  <c r="F52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M29" i="19"/>
  <c r="M27" i="19"/>
  <c r="Q25" i="19"/>
  <c r="J25" i="19"/>
  <c r="M24" i="19"/>
  <c r="K36" i="1"/>
  <c r="M12" i="1"/>
  <c r="S36" i="1"/>
  <c r="M13" i="1"/>
  <c r="N42" i="1"/>
  <c r="M43" i="1"/>
  <c r="K43" i="1"/>
  <c r="N37" i="1"/>
  <c r="L37" i="1"/>
  <c r="R43" i="1"/>
  <c r="V37" i="1"/>
  <c r="T37" i="1"/>
  <c r="U43" i="1"/>
  <c r="S43" i="1"/>
  <c r="I37" i="1"/>
  <c r="I35" i="1"/>
  <c r="P35" i="1"/>
  <c r="U36" i="1"/>
  <c r="M36" i="1"/>
  <c r="M28" i="19"/>
  <c r="M26" i="19"/>
  <c r="N25" i="19"/>
  <c r="R7" i="19"/>
  <c r="P7" i="19"/>
  <c r="B5" i="19"/>
  <c r="V44" i="1"/>
  <c r="V43" i="1"/>
  <c r="N44" i="1"/>
  <c r="N43" i="1"/>
  <c r="T44" i="1"/>
  <c r="T43" i="1"/>
  <c r="L44" i="1"/>
  <c r="L43" i="1"/>
  <c r="E15" i="1"/>
</calcChain>
</file>

<file path=xl/sharedStrings.xml><?xml version="1.0" encoding="utf-8"?>
<sst xmlns="http://schemas.openxmlformats.org/spreadsheetml/2006/main" count="267" uniqueCount="92">
  <si>
    <t>% Chg</t>
  </si>
  <si>
    <t>SERVER:</t>
  </si>
  <si>
    <t>CUBE:</t>
  </si>
  <si>
    <t>#</t>
  </si>
  <si>
    <t>Dimension</t>
  </si>
  <si>
    <t>Where Used</t>
  </si>
  <si>
    <t>Subset/Value</t>
  </si>
  <si>
    <t>COL</t>
  </si>
  <si>
    <t>SET</t>
  </si>
  <si>
    <t>ROW</t>
  </si>
  <si>
    <t>Total - System</t>
  </si>
  <si>
    <t>Amount</t>
  </si>
  <si>
    <t>Prior Period</t>
  </si>
  <si>
    <t>-</t>
  </si>
  <si>
    <t>[Begin Format Range]</t>
  </si>
  <si>
    <t>[End Format Range]</t>
  </si>
  <si>
    <t>Product</t>
  </si>
  <si>
    <t>COLUM HEADINGS  &gt;&gt;&gt;&gt;&gt;</t>
  </si>
  <si>
    <t>Scenario:</t>
  </si>
  <si>
    <t>Channel:</t>
  </si>
  <si>
    <t>Measure:</t>
  </si>
  <si>
    <t>Total Products</t>
  </si>
  <si>
    <t>Replacement Parts</t>
  </si>
  <si>
    <t>Alpha Ballistic Business</t>
  </si>
  <si>
    <t>Travel Accessories</t>
  </si>
  <si>
    <t>Electronics</t>
  </si>
  <si>
    <t>Umbrellas</t>
  </si>
  <si>
    <t>Key Fob</t>
  </si>
  <si>
    <t>Journey</t>
  </si>
  <si>
    <t>Monaco</t>
  </si>
  <si>
    <t>Delta SLG</t>
  </si>
  <si>
    <t>Alpha SLGS</t>
  </si>
  <si>
    <t>Alpha Ballistic Travel</t>
  </si>
  <si>
    <t>Alpha Bravo</t>
  </si>
  <si>
    <t>Arrive'</t>
  </si>
  <si>
    <t>Vapor Polycarbonate</t>
  </si>
  <si>
    <t>Beacon Hill</t>
  </si>
  <si>
    <t>Alpha Leather Travel</t>
  </si>
  <si>
    <t>Alpha Leather Business</t>
  </si>
  <si>
    <t>Prior Year</t>
  </si>
  <si>
    <t>Month (Rolling 12 month)</t>
  </si>
  <si>
    <t>Actuals</t>
  </si>
  <si>
    <t>Retail</t>
  </si>
  <si>
    <t>Total Channels</t>
  </si>
  <si>
    <t>Chart 1:</t>
  </si>
  <si>
    <t>Chart 2:</t>
  </si>
  <si>
    <t>Active Form</t>
  </si>
  <si>
    <t>Others</t>
  </si>
  <si>
    <t>Top:</t>
  </si>
  <si>
    <t>Trend</t>
  </si>
  <si>
    <t>Mobile Covers</t>
  </si>
  <si>
    <t>Sierra SLG</t>
  </si>
  <si>
    <t>Tegris Lite</t>
  </si>
  <si>
    <t>Alpha Ballistic Lightweig</t>
  </si>
  <si>
    <t>Astor</t>
  </si>
  <si>
    <t>Voyageur</t>
  </si>
  <si>
    <t>T-Tech Forge</t>
  </si>
  <si>
    <t>T-Tech Data</t>
  </si>
  <si>
    <t>T-Tech Icon</t>
  </si>
  <si>
    <t>T-Tech Cargo</t>
  </si>
  <si>
    <t>T-Tech Network</t>
  </si>
  <si>
    <t>T-Tech Presidio</t>
  </si>
  <si>
    <t>Laredo Leather</t>
  </si>
  <si>
    <t>Centro</t>
  </si>
  <si>
    <t>Virtue</t>
  </si>
  <si>
    <t>Arrive Leather</t>
  </si>
  <si>
    <t>PTR01-AA:</t>
  </si>
  <si>
    <t/>
  </si>
  <si>
    <t xml:space="preserve">Period: </t>
  </si>
  <si>
    <t>Internet</t>
  </si>
  <si>
    <t>Distribution</t>
  </si>
  <si>
    <t>Actuals CY</t>
  </si>
  <si>
    <t>Current Year</t>
  </si>
  <si>
    <t xml:space="preserve">Country: </t>
  </si>
  <si>
    <t>Period:</t>
  </si>
  <si>
    <t>Country:</t>
  </si>
  <si>
    <t>PICK</t>
  </si>
  <si>
    <t>Total of Product</t>
  </si>
  <si>
    <t>Day Pack Lite</t>
  </si>
  <si>
    <t>Kingdom Campsite 150</t>
  </si>
  <si>
    <t>Summit Pack 85</t>
  </si>
  <si>
    <t>Trail Pack 32</t>
  </si>
  <si>
    <t>Rolling 12 Months</t>
  </si>
  <si>
    <t>Sunscreen</t>
  </si>
  <si>
    <t>Top 5</t>
  </si>
  <si>
    <t>Root</t>
  </si>
  <si>
    <t>Default</t>
  </si>
  <si>
    <t>Base</t>
  </si>
  <si>
    <t>x</t>
  </si>
  <si>
    <t xml:space="preserve">Compare to: </t>
  </si>
  <si>
    <t>xxxxxxxx</t>
  </si>
  <si>
    <t>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</si>
</sst>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9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6"/>
      <color theme="1"/>
      <name val="Calibri"/>
      <family val="2"/>
    </font>
    <font>
      <b/>
      <sz val="18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color theme="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b/>
      <sz val="9"/>
      <color theme="0"/>
      <name val="Calibri"/>
      <family val="2"/>
    </font>
    <font>
      <b/>
      <sz val="14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0" tint="-0.34998626667073579"/>
      </bottom>
      <diagonal/>
    </border>
    <border>
      <left/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/>
      <bottom/>
      <diagonal/>
    </border>
  </borders>
  <cellStyleXfs count="6">
    <xf numFmtId="0" fontId="0" fillId="0" borderId="0"/>
    <xf numFmtId="0" fontId="2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" fillId="0" borderId="0"/>
    <xf numFmtId="0" fontId="1" fillId="0" borderId="0"/>
  </cellStyleXfs>
  <cellXfs count="99">
    <xf numFmtId="0" fontId="0" fillId="0" borderId="0" xfId="0"/>
    <xf numFmtId="37" fontId="0" fillId="0" borderId="2" xfId="2" applyNumberFormat="1" applyFont="1" applyBorder="1" applyAlignment="1" applyProtection="1">
      <alignment horizontal="center" vertical="center"/>
      <protection locked="0" hidden="1"/>
    </xf>
    <xf numFmtId="0" fontId="0" fillId="3" borderId="0" xfId="0" applyFill="1"/>
    <xf numFmtId="17" fontId="6" fillId="3" borderId="0" xfId="0" quotePrefix="1" applyNumberFormat="1" applyFont="1" applyFill="1"/>
    <xf numFmtId="165" fontId="0" fillId="0" borderId="0" xfId="2" applyNumberFormat="1" applyFont="1"/>
    <xf numFmtId="165" fontId="0" fillId="3" borderId="0" xfId="2" applyNumberFormat="1" applyFont="1" applyFill="1"/>
    <xf numFmtId="0" fontId="7" fillId="3" borderId="7" xfId="0" applyFont="1" applyFill="1" applyBorder="1"/>
    <xf numFmtId="0" fontId="0" fillId="3" borderId="7" xfId="0" applyFill="1" applyBorder="1"/>
    <xf numFmtId="165" fontId="0" fillId="3" borderId="7" xfId="2" applyNumberFormat="1" applyFont="1" applyFill="1" applyBorder="1"/>
    <xf numFmtId="0" fontId="9" fillId="0" borderId="0" xfId="0" applyFont="1"/>
    <xf numFmtId="0" fontId="4" fillId="5" borderId="2" xfId="0" applyFont="1" applyFill="1" applyBorder="1" applyAlignment="1" applyProtection="1">
      <alignment horizontal="center" vertical="center"/>
      <protection locked="0" hidden="1"/>
    </xf>
    <xf numFmtId="0" fontId="4" fillId="5" borderId="2" xfId="0" applyFont="1" applyFill="1" applyBorder="1" applyAlignment="1" applyProtection="1">
      <alignment horizontal="left" vertical="center"/>
      <protection locked="0" hidden="1"/>
    </xf>
    <xf numFmtId="164" fontId="4" fillId="5" borderId="2" xfId="3" applyNumberFormat="1" applyFont="1" applyFill="1" applyBorder="1" applyAlignment="1" applyProtection="1">
      <alignment horizontal="center" vertical="center"/>
      <protection locked="0" hidden="1"/>
    </xf>
    <xf numFmtId="164" fontId="4" fillId="5" borderId="3" xfId="3" applyNumberFormat="1" applyFont="1" applyFill="1" applyBorder="1" applyAlignment="1" applyProtection="1">
      <alignment horizontal="center" vertical="center"/>
      <protection locked="0" hidden="1"/>
    </xf>
    <xf numFmtId="0" fontId="0" fillId="0" borderId="9" xfId="0" applyBorder="1"/>
    <xf numFmtId="0" fontId="9" fillId="0" borderId="0" xfId="0" applyFont="1" applyAlignment="1">
      <alignment horizontal="center"/>
    </xf>
    <xf numFmtId="0" fontId="0" fillId="0" borderId="9" xfId="0" applyBorder="1" applyAlignment="1">
      <alignment horizontal="left"/>
    </xf>
    <xf numFmtId="0" fontId="0" fillId="0" borderId="1" xfId="0" applyBorder="1"/>
    <xf numFmtId="0" fontId="9" fillId="0" borderId="0" xfId="0" applyFont="1" applyAlignment="1">
      <alignment horizontal="right" indent="1"/>
    </xf>
    <xf numFmtId="0" fontId="0" fillId="0" borderId="9" xfId="0" applyBorder="1" applyAlignment="1">
      <alignment horizontal="center"/>
    </xf>
    <xf numFmtId="0" fontId="0" fillId="0" borderId="0" xfId="0" applyFont="1"/>
    <xf numFmtId="0" fontId="3" fillId="6" borderId="12" xfId="1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 applyProtection="1">
      <alignment horizontal="left" vertical="center"/>
      <protection locked="0" hidden="1"/>
    </xf>
    <xf numFmtId="0" fontId="0" fillId="0" borderId="7" xfId="0" applyFill="1" applyBorder="1"/>
    <xf numFmtId="37" fontId="9" fillId="5" borderId="3" xfId="2" applyNumberFormat="1" applyFont="1" applyFill="1" applyBorder="1" applyAlignment="1" applyProtection="1">
      <alignment horizontal="center" vertical="center"/>
      <protection locked="0" hidden="1"/>
    </xf>
    <xf numFmtId="0" fontId="12" fillId="8" borderId="1" xfId="0" applyFont="1" applyFill="1" applyBorder="1" applyAlignment="1"/>
    <xf numFmtId="0" fontId="4" fillId="5" borderId="14" xfId="0" applyFont="1" applyFill="1" applyBorder="1" applyAlignment="1" applyProtection="1">
      <alignment horizontal="center" vertical="center"/>
      <protection locked="0" hidden="1"/>
    </xf>
    <xf numFmtId="0" fontId="4" fillId="5" borderId="8" xfId="0" applyFont="1" applyFill="1" applyBorder="1" applyAlignment="1" applyProtection="1">
      <alignment horizontal="center" vertical="center"/>
      <protection locked="0" hidden="1"/>
    </xf>
    <xf numFmtId="0" fontId="0" fillId="0" borderId="0" xfId="0" applyBorder="1"/>
    <xf numFmtId="0" fontId="12" fillId="8" borderId="0" xfId="0" applyFont="1" applyFill="1" applyBorder="1" applyAlignment="1"/>
    <xf numFmtId="0" fontId="4" fillId="5" borderId="0" xfId="0" applyFont="1" applyFill="1" applyBorder="1" applyAlignment="1" applyProtection="1">
      <alignment horizontal="center" vertical="center"/>
      <protection locked="0" hidden="1"/>
    </xf>
    <xf numFmtId="0" fontId="13" fillId="0" borderId="0" xfId="0" applyFont="1"/>
    <xf numFmtId="0" fontId="14" fillId="0" borderId="0" xfId="0" applyFont="1" applyAlignment="1">
      <alignment horizontal="right" indent="1"/>
    </xf>
    <xf numFmtId="0" fontId="13" fillId="0" borderId="9" xfId="0" applyFont="1" applyBorder="1"/>
    <xf numFmtId="0" fontId="13" fillId="0" borderId="0" xfId="0" quotePrefix="1" applyFont="1"/>
    <xf numFmtId="0" fontId="15" fillId="8" borderId="9" xfId="0" applyFont="1" applyFill="1" applyBorder="1" applyAlignment="1"/>
    <xf numFmtId="0" fontId="14" fillId="0" borderId="0" xfId="0" applyFont="1" applyAlignment="1">
      <alignment horizontal="center"/>
    </xf>
    <xf numFmtId="0" fontId="14" fillId="0" borderId="0" xfId="0" applyFont="1"/>
    <xf numFmtId="0" fontId="13" fillId="0" borderId="9" xfId="0" applyFont="1" applyBorder="1" applyAlignment="1">
      <alignment horizontal="center"/>
    </xf>
    <xf numFmtId="0" fontId="13" fillId="0" borderId="9" xfId="0" applyFont="1" applyBorder="1" applyAlignment="1">
      <alignment horizontal="left"/>
    </xf>
    <xf numFmtId="0" fontId="13" fillId="0" borderId="1" xfId="0" applyFont="1" applyBorder="1"/>
    <xf numFmtId="0" fontId="13" fillId="0" borderId="13" xfId="0" applyFont="1" applyBorder="1"/>
    <xf numFmtId="0" fontId="13" fillId="0" borderId="0" xfId="0" applyFont="1" applyAlignment="1">
      <alignment vertical="center"/>
    </xf>
    <xf numFmtId="0" fontId="13" fillId="3" borderId="7" xfId="0" applyFont="1" applyFill="1" applyBorder="1" applyAlignment="1">
      <alignment vertical="center"/>
    </xf>
    <xf numFmtId="0" fontId="13" fillId="3" borderId="0" xfId="0" applyFont="1" applyFill="1"/>
    <xf numFmtId="37" fontId="13" fillId="0" borderId="2" xfId="2" applyNumberFormat="1" applyFont="1" applyBorder="1" applyAlignment="1" applyProtection="1">
      <alignment horizontal="center" vertical="center"/>
      <protection locked="0" hidden="1"/>
    </xf>
    <xf numFmtId="0" fontId="13" fillId="3" borderId="0" xfId="0" applyFont="1" applyFill="1" applyAlignment="1">
      <alignment vertical="center"/>
    </xf>
    <xf numFmtId="37" fontId="14" fillId="5" borderId="3" xfId="2" applyNumberFormat="1" applyFont="1" applyFill="1" applyBorder="1" applyAlignment="1" applyProtection="1">
      <alignment horizontal="center" vertical="center"/>
      <protection locked="0" hidden="1"/>
    </xf>
    <xf numFmtId="0" fontId="13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65" fontId="13" fillId="0" borderId="5" xfId="2" applyNumberFormat="1" applyFont="1" applyBorder="1" applyAlignment="1" applyProtection="1">
      <alignment horizontal="right" vertical="center"/>
      <protection locked="0" hidden="1"/>
    </xf>
    <xf numFmtId="37" fontId="14" fillId="5" borderId="3" xfId="2" applyNumberFormat="1" applyFont="1" applyFill="1" applyBorder="1" applyAlignment="1" applyProtection="1">
      <alignment horizontal="right" vertical="center"/>
      <protection locked="0" hidden="1"/>
    </xf>
    <xf numFmtId="0" fontId="13" fillId="0" borderId="0" xfId="0" applyFont="1" applyAlignment="1">
      <alignment horizontal="left" indent="2"/>
    </xf>
    <xf numFmtId="37" fontId="14" fillId="0" borderId="0" xfId="2" applyNumberFormat="1" applyFont="1" applyFill="1" applyBorder="1" applyAlignment="1" applyProtection="1">
      <alignment horizontal="center" vertical="center"/>
      <protection locked="0" hidden="1"/>
    </xf>
    <xf numFmtId="0" fontId="14" fillId="5" borderId="2" xfId="0" applyFont="1" applyFill="1" applyBorder="1" applyAlignment="1" applyProtection="1">
      <alignment horizontal="center" vertical="center"/>
      <protection locked="0" hidden="1"/>
    </xf>
    <xf numFmtId="0" fontId="14" fillId="9" borderId="9" xfId="0" applyFont="1" applyFill="1" applyBorder="1" applyAlignment="1">
      <alignment horizontal="left"/>
    </xf>
    <xf numFmtId="0" fontId="13" fillId="0" borderId="11" xfId="0" applyFont="1" applyBorder="1"/>
    <xf numFmtId="0" fontId="15" fillId="7" borderId="2" xfId="0" applyFont="1" applyFill="1" applyBorder="1" applyAlignment="1" applyProtection="1">
      <alignment horizontal="center" vertical="center"/>
      <protection locked="0" hidden="1"/>
    </xf>
    <xf numFmtId="0" fontId="14" fillId="5" borderId="2" xfId="0" applyFont="1" applyFill="1" applyBorder="1" applyAlignment="1" applyProtection="1">
      <alignment horizontal="left" vertical="center"/>
      <protection locked="0" hidden="1"/>
    </xf>
    <xf numFmtId="164" fontId="14" fillId="5" borderId="2" xfId="3" applyNumberFormat="1" applyFont="1" applyFill="1" applyBorder="1" applyAlignment="1" applyProtection="1">
      <alignment horizontal="center" vertical="center"/>
      <protection locked="0" hidden="1"/>
    </xf>
    <xf numFmtId="0" fontId="14" fillId="5" borderId="3" xfId="0" applyFont="1" applyFill="1" applyBorder="1" applyAlignment="1" applyProtection="1">
      <alignment horizontal="left" vertical="center"/>
      <protection locked="0" hidden="1"/>
    </xf>
    <xf numFmtId="164" fontId="14" fillId="5" borderId="3" xfId="3" applyNumberFormat="1" applyFont="1" applyFill="1" applyBorder="1" applyAlignment="1" applyProtection="1">
      <alignment horizontal="center" vertical="center"/>
      <protection locked="0" hidden="1"/>
    </xf>
    <xf numFmtId="0" fontId="15" fillId="6" borderId="6" xfId="1" applyNumberFormat="1" applyFont="1" applyFill="1" applyBorder="1" applyAlignment="1">
      <alignment horizontal="center" vertical="center"/>
    </xf>
    <xf numFmtId="0" fontId="14" fillId="11" borderId="8" xfId="0" applyFont="1" applyFill="1" applyBorder="1" applyAlignment="1" applyProtection="1">
      <alignment horizontal="left" vertical="center" indent="2"/>
      <protection locked="0" hidden="1"/>
    </xf>
    <xf numFmtId="0" fontId="14" fillId="7" borderId="9" xfId="0" applyFont="1" applyFill="1" applyBorder="1" applyAlignment="1">
      <alignment horizontal="left"/>
    </xf>
    <xf numFmtId="165" fontId="14" fillId="11" borderId="4" xfId="2" applyNumberFormat="1" applyFont="1" applyFill="1" applyBorder="1" applyAlignment="1">
      <alignment horizontal="left" vertical="center"/>
    </xf>
    <xf numFmtId="0" fontId="14" fillId="10" borderId="8" xfId="0" applyFont="1" applyFill="1" applyBorder="1" applyAlignment="1" applyProtection="1">
      <alignment horizontal="left" vertical="center" indent="2"/>
      <protection locked="0" hidden="1"/>
    </xf>
    <xf numFmtId="165" fontId="14" fillId="10" borderId="4" xfId="2" applyNumberFormat="1" applyFont="1" applyFill="1" applyBorder="1" applyAlignment="1">
      <alignment horizontal="left" vertical="center"/>
    </xf>
    <xf numFmtId="165" fontId="14" fillId="0" borderId="0" xfId="2" applyNumberFormat="1" applyFont="1" applyFill="1" applyBorder="1" applyAlignment="1">
      <alignment horizontal="left" vertical="center"/>
    </xf>
    <xf numFmtId="0" fontId="16" fillId="3" borderId="7" xfId="0" applyFont="1" applyFill="1" applyBorder="1" applyAlignment="1">
      <alignment vertical="center"/>
    </xf>
    <xf numFmtId="17" fontId="8" fillId="3" borderId="0" xfId="0" quotePrefix="1" applyNumberFormat="1" applyFont="1" applyFill="1"/>
    <xf numFmtId="0" fontId="15" fillId="8" borderId="9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0" fillId="0" borderId="9" xfId="0" quotePrefix="1" applyBorder="1"/>
    <xf numFmtId="0" fontId="4" fillId="5" borderId="9" xfId="0" applyFont="1" applyFill="1" applyBorder="1" applyAlignment="1" applyProtection="1">
      <alignment horizontal="left" vertical="center"/>
      <protection locked="0" hidden="1"/>
    </xf>
    <xf numFmtId="165" fontId="0" fillId="0" borderId="9" xfId="2" applyNumberFormat="1" applyFont="1" applyBorder="1" applyAlignment="1" applyProtection="1">
      <alignment horizontal="right" vertical="center"/>
      <protection locked="0" hidden="1"/>
    </xf>
    <xf numFmtId="0" fontId="17" fillId="0" borderId="9" xfId="0" applyFont="1" applyFill="1" applyBorder="1" applyAlignment="1" applyProtection="1">
      <alignment horizontal="left" vertical="center"/>
      <protection locked="0" hidden="1"/>
    </xf>
    <xf numFmtId="0" fontId="4" fillId="9" borderId="9" xfId="0" applyFont="1" applyFill="1" applyBorder="1" applyAlignment="1" applyProtection="1">
      <alignment horizontal="left" vertical="center"/>
      <protection locked="0" hidden="1"/>
    </xf>
    <xf numFmtId="165" fontId="9" fillId="9" borderId="9" xfId="2" applyNumberFormat="1" applyFont="1" applyFill="1" applyBorder="1" applyAlignment="1" applyProtection="1">
      <alignment horizontal="right" vertical="center"/>
      <protection locked="0" hidden="1"/>
    </xf>
    <xf numFmtId="165" fontId="9" fillId="5" borderId="9" xfId="2" applyNumberFormat="1" applyFont="1" applyFill="1" applyBorder="1" applyAlignment="1" applyProtection="1">
      <alignment horizontal="right" vertical="center"/>
      <protection locked="0" hidden="1"/>
    </xf>
    <xf numFmtId="0" fontId="11" fillId="0" borderId="0" xfId="0" applyFont="1"/>
    <xf numFmtId="0" fontId="4" fillId="5" borderId="14" xfId="0" applyFont="1" applyFill="1" applyBorder="1" applyAlignment="1" applyProtection="1">
      <alignment horizontal="left" vertical="center"/>
      <protection locked="0" hidden="1"/>
    </xf>
    <xf numFmtId="164" fontId="4" fillId="5" borderId="8" xfId="3" applyNumberFormat="1" applyFont="1" applyFill="1" applyBorder="1" applyAlignment="1" applyProtection="1">
      <alignment horizontal="center" vertical="center"/>
      <protection locked="0" hidden="1"/>
    </xf>
    <xf numFmtId="0" fontId="4" fillId="5" borderId="8" xfId="0" applyFont="1" applyFill="1" applyBorder="1" applyAlignment="1" applyProtection="1">
      <alignment horizontal="left" vertical="center"/>
      <protection locked="0" hidden="1"/>
    </xf>
    <xf numFmtId="49" fontId="4" fillId="5" borderId="14" xfId="0" applyNumberFormat="1" applyFont="1" applyFill="1" applyBorder="1" applyAlignment="1" applyProtection="1">
      <alignment horizontal="left" vertical="center"/>
      <protection locked="0" hidden="1"/>
    </xf>
    <xf numFmtId="0" fontId="18" fillId="4" borderId="2" xfId="0" applyFont="1" applyFill="1" applyBorder="1" applyAlignment="1" applyProtection="1">
      <alignment horizontal="left" vertical="center"/>
      <protection locked="0" hidden="1"/>
    </xf>
    <xf numFmtId="0" fontId="18" fillId="4" borderId="2" xfId="0" applyFont="1" applyFill="1" applyBorder="1" applyAlignment="1" applyProtection="1">
      <alignment horizontal="center" vertical="center"/>
      <protection locked="0" hidden="1"/>
    </xf>
    <xf numFmtId="0" fontId="0" fillId="0" borderId="0" xfId="0" applyFont="1" applyAlignment="1">
      <alignment vertical="center"/>
    </xf>
    <xf numFmtId="0" fontId="0" fillId="3" borderId="0" xfId="0" applyFont="1" applyFill="1" applyAlignment="1">
      <alignment vertical="center"/>
    </xf>
    <xf numFmtId="0" fontId="4" fillId="5" borderId="3" xfId="0" applyFont="1" applyFill="1" applyBorder="1" applyAlignment="1" applyProtection="1">
      <alignment horizontal="left" vertical="center"/>
      <protection locked="0" hidden="1"/>
    </xf>
    <xf numFmtId="0" fontId="14" fillId="2" borderId="1" xfId="0" applyFont="1" applyFill="1" applyBorder="1"/>
    <xf numFmtId="0" fontId="14" fillId="2" borderId="10" xfId="0" applyFont="1" applyFill="1" applyBorder="1"/>
    <xf numFmtId="0" fontId="14" fillId="9" borderId="1" xfId="0" applyFont="1" applyFill="1" applyBorder="1"/>
    <xf numFmtId="0" fontId="14" fillId="9" borderId="10" xfId="0" applyFont="1" applyFill="1" applyBorder="1"/>
    <xf numFmtId="165" fontId="13" fillId="0" borderId="0" xfId="2" applyNumberFormat="1" applyFont="1"/>
    <xf numFmtId="37" fontId="0" fillId="0" borderId="2" xfId="2" applyNumberFormat="1" applyFont="1" applyBorder="1" applyAlignment="1" applyProtection="1">
      <alignment horizontal="right" vertical="center"/>
      <protection locked="0" hidden="1"/>
    </xf>
    <xf numFmtId="0" fontId="3" fillId="6" borderId="15" xfId="1" applyNumberFormat="1" applyFont="1" applyFill="1" applyBorder="1" applyAlignment="1">
      <alignment vertical="center"/>
    </xf>
    <xf numFmtId="165" fontId="0" fillId="0" borderId="9" xfId="2" applyNumberFormat="1" applyFont="1" applyBorder="1" applyAlignment="1" applyProtection="1">
      <alignment vertical="center"/>
      <protection locked="0" hidden="1"/>
    </xf>
  </cellXfs>
  <cellStyles count="6">
    <cellStyle name="Comma" xfId="2" builtinId="3"/>
    <cellStyle name="Normal" xfId="0" builtinId="0"/>
    <cellStyle name="Normal 2" xfId="4"/>
    <cellStyle name="Normal 3" xfId="5"/>
    <cellStyle name="Normal_Sheet1" xfId="1"/>
    <cellStyle name="Percent" xfId="3" builtinId="5"/>
  </cellStyles>
  <dxfs count="28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3757"/>
  <ax:ocxPr ax:name="_ExtentY" ax:value="1270"/>
  <ax:ocxPr ax:name="_StockProps" ax:value="0"/>
  <ax:ocxPr ax:name="ServerName" ax:value="bpmsv10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-1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0"/>
  <ax:ocxPr ax:name="UseApporg" ax:value="-1"/>
  <ax:ocxPr ax:name="Version" ax:value="5"/>
  <ax:ocxPr ax:name="PreRecalc" ax:value="1"/>
  <ax:ocxPr ax:name="WorkSheetRecalc" ax:value="2"/>
  <ax:ocxPr ax:name="ProcessRecalc" ax:value="1"/>
  <ax:ocxPr ax:name="DoReCalcOnly" ax:value="-1"/>
  <ax:ocxPr ax:name="UseReferenceForServerName" ax:value="0"/>
  <ax:ocxPr ax:name="ResizeButtonToCaption" ax:value="-1"/>
</ax:ocx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2963"/>
  <ax:ocxPr ax:name="_ExtentY" ax:value="847"/>
  <ax:ocxPr ax:name="_StockProps" ax:value="0"/>
  <ax:ocxPr ax:name="ServerName" ax:value="bpmsv10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-1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0"/>
  <ax:ocxPr ax:name="UseApporg" ax:value="-1"/>
  <ax:ocxPr ax:name="Version" ax:value="5"/>
  <ax:ocxPr ax:name="PreRecalc" ax:value="2"/>
  <ax:ocxPr ax:name="WorkSheetRecalc" ax:value="2"/>
  <ax:ocxPr ax:name="ProcessRecalc" ax:value="1"/>
  <ax:ocxPr ax:name="DoReCalcOnly" ax:value="-1"/>
  <ax:ocxPr ax:name="UseReferenceForServerName" ax:value="0"/>
  <ax:ocxPr ax:name="ResizeButtonToCaption" ax:value="-1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Report_Summary!$F$46</c:f>
              <c:strCache>
                <c:ptCount val="1"/>
                <c:pt idx="0">
                  <c:v>Actuals CY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Report_Summary!$G$42:$R$42</c:f>
              <c:strCache>
                <c:ptCount val="12"/>
                <c:pt idx="0">
                  <c:v>May 2015</c:v>
                </c:pt>
                <c:pt idx="1">
                  <c:v>Jun 2015</c:v>
                </c:pt>
                <c:pt idx="2">
                  <c:v>Jul 2015</c:v>
                </c:pt>
                <c:pt idx="3">
                  <c:v>Aug 2015</c:v>
                </c:pt>
                <c:pt idx="4">
                  <c:v>Sep 2015</c:v>
                </c:pt>
                <c:pt idx="5">
                  <c:v>Oct 2015</c:v>
                </c:pt>
                <c:pt idx="6">
                  <c:v>Nov 2015</c:v>
                </c:pt>
                <c:pt idx="7">
                  <c:v>Dec 2015</c:v>
                </c:pt>
                <c:pt idx="8">
                  <c:v>Jan 2016</c:v>
                </c:pt>
                <c:pt idx="9">
                  <c:v>Feb 2016</c:v>
                </c:pt>
                <c:pt idx="10">
                  <c:v>Mar 2016</c:v>
                </c:pt>
                <c:pt idx="11">
                  <c:v>Apr 2016</c:v>
                </c:pt>
              </c:strCache>
            </c:strRef>
          </c:cat>
          <c:val>
            <c:numRef>
              <c:f>Report_Summary!$G$46:$R$46</c:f>
              <c:numCache>
                <c:formatCode>#,##0_);\(#,##0\)</c:formatCode>
                <c:ptCount val="12"/>
                <c:pt idx="0">
                  <c:v>971660.25362345309</c:v>
                </c:pt>
                <c:pt idx="1">
                  <c:v>1731377.1742598244</c:v>
                </c:pt>
                <c:pt idx="2">
                  <c:v>1789366.1240505634</c:v>
                </c:pt>
                <c:pt idx="3">
                  <c:v>1223992.8891472234</c:v>
                </c:pt>
                <c:pt idx="4">
                  <c:v>1641625.4288397536</c:v>
                </c:pt>
                <c:pt idx="5">
                  <c:v>1696543.9530276807</c:v>
                </c:pt>
                <c:pt idx="6">
                  <c:v>766068.23497030302</c:v>
                </c:pt>
                <c:pt idx="7">
                  <c:v>1569889.817792003</c:v>
                </c:pt>
                <c:pt idx="8">
                  <c:v>1771343.337584699</c:v>
                </c:pt>
                <c:pt idx="9">
                  <c:v>1823273.281425019</c:v>
                </c:pt>
                <c:pt idx="10">
                  <c:v>1876543.999999997</c:v>
                </c:pt>
                <c:pt idx="11">
                  <c:v>1611846.1377356062</c:v>
                </c:pt>
              </c:numCache>
            </c:numRef>
          </c:val>
        </c:ser>
        <c:ser>
          <c:idx val="2"/>
          <c:order val="1"/>
          <c:tx>
            <c:strRef>
              <c:f>Report_Summary!$F$52</c:f>
              <c:strCache>
                <c:ptCount val="1"/>
                <c:pt idx="0">
                  <c:v> Final Budget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Report_Summary!$G$42:$R$42</c:f>
              <c:strCache>
                <c:ptCount val="12"/>
                <c:pt idx="0">
                  <c:v>May 2015</c:v>
                </c:pt>
                <c:pt idx="1">
                  <c:v>Jun 2015</c:v>
                </c:pt>
                <c:pt idx="2">
                  <c:v>Jul 2015</c:v>
                </c:pt>
                <c:pt idx="3">
                  <c:v>Aug 2015</c:v>
                </c:pt>
                <c:pt idx="4">
                  <c:v>Sep 2015</c:v>
                </c:pt>
                <c:pt idx="5">
                  <c:v>Oct 2015</c:v>
                </c:pt>
                <c:pt idx="6">
                  <c:v>Nov 2015</c:v>
                </c:pt>
                <c:pt idx="7">
                  <c:v>Dec 2015</c:v>
                </c:pt>
                <c:pt idx="8">
                  <c:v>Jan 2016</c:v>
                </c:pt>
                <c:pt idx="9">
                  <c:v>Feb 2016</c:v>
                </c:pt>
                <c:pt idx="10">
                  <c:v>Mar 2016</c:v>
                </c:pt>
                <c:pt idx="11">
                  <c:v>Apr 2016</c:v>
                </c:pt>
              </c:strCache>
            </c:strRef>
          </c:cat>
          <c:val>
            <c:numRef>
              <c:f>Report_Summary!$G$52:$R$52</c:f>
              <c:numCache>
                <c:formatCode>#,##0_);\(#,##0\)</c:formatCode>
                <c:ptCount val="12"/>
                <c:pt idx="0">
                  <c:v>862778.1303362411</c:v>
                </c:pt>
                <c:pt idx="1">
                  <c:v>1445999.4886828254</c:v>
                </c:pt>
                <c:pt idx="2">
                  <c:v>1536948.0659167701</c:v>
                </c:pt>
                <c:pt idx="3">
                  <c:v>1411865.0605521984</c:v>
                </c:pt>
                <c:pt idx="4">
                  <c:v>1293213.4687967915</c:v>
                </c:pt>
                <c:pt idx="5">
                  <c:v>1518452.7584568746</c:v>
                </c:pt>
                <c:pt idx="6">
                  <c:v>912751.41247949982</c:v>
                </c:pt>
                <c:pt idx="7">
                  <c:v>1434834.3948706428</c:v>
                </c:pt>
                <c:pt idx="8">
                  <c:v>2596011.5910197701</c:v>
                </c:pt>
                <c:pt idx="9">
                  <c:v>1120993.85583793</c:v>
                </c:pt>
                <c:pt idx="10">
                  <c:v>850893.55314229918</c:v>
                </c:pt>
                <c:pt idx="11">
                  <c:v>953137.64294020936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438080"/>
        <c:axId val="549437296"/>
      </c:barChart>
      <c:catAx>
        <c:axId val="54943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37296"/>
        <c:crosses val="autoZero"/>
        <c:auto val="1"/>
        <c:lblAlgn val="ctr"/>
        <c:lblOffset val="100"/>
        <c:noMultiLvlLbl val="0"/>
      </c:catAx>
      <c:valAx>
        <c:axId val="5494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43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8502826447591724"/>
          <c:y val="8.0640998410577466E-2"/>
          <c:w val="0.51346683300187013"/>
          <c:h val="0.84799782136393176"/>
        </c:manualLayout>
      </c:layout>
      <c:pieChart>
        <c:varyColors val="1"/>
        <c:ser>
          <c:idx val="0"/>
          <c:order val="0"/>
          <c:tx>
            <c:strRef>
              <c:f>'Product Summary'!$I$37:$I$43</c:f>
              <c:strCache>
                <c:ptCount val="7"/>
                <c:pt idx="0">
                  <c:v>Day Pack 22</c:v>
                </c:pt>
                <c:pt idx="1">
                  <c:v>Day Pack Lite</c:v>
                </c:pt>
                <c:pt idx="2">
                  <c:v>Summit Pack 85</c:v>
                </c:pt>
                <c:pt idx="3">
                  <c:v>Trail Pack 32</c:v>
                </c:pt>
                <c:pt idx="4">
                  <c:v>Kingdom Campsite 150</c:v>
                </c:pt>
                <c:pt idx="6">
                  <c:v>Others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'Product Summary'!$I$37:$I$42</c15:sqref>
                  </c15:fullRef>
                </c:ext>
              </c:extLst>
              <c:f>'Product Summary'!$I$37:$I$42</c:f>
              <c:strCache>
                <c:ptCount val="5"/>
                <c:pt idx="0">
                  <c:v>Day Pack 22</c:v>
                </c:pt>
                <c:pt idx="1">
                  <c:v>Day Pack Lite</c:v>
                </c:pt>
                <c:pt idx="2">
                  <c:v>Summit Pack 85</c:v>
                </c:pt>
                <c:pt idx="3">
                  <c:v>Trail Pack 32</c:v>
                </c:pt>
                <c:pt idx="4">
                  <c:v>Kingdom Campsite 150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 Summary'!$K$37:$K$43</c15:sqref>
                  </c15:fullRef>
                </c:ext>
              </c:extLst>
              <c:f>'Product Summary'!$K$37:$K$42</c:f>
              <c:numCache>
                <c:formatCode>#,##0_);\(#,##0\)</c:formatCode>
                <c:ptCount val="5"/>
                <c:pt idx="0">
                  <c:v>235443.99999999988</c:v>
                </c:pt>
                <c:pt idx="1">
                  <c:v>185677.00000000006</c:v>
                </c:pt>
                <c:pt idx="2">
                  <c:v>133662.52981366674</c:v>
                </c:pt>
                <c:pt idx="3">
                  <c:v>121333</c:v>
                </c:pt>
                <c:pt idx="4">
                  <c:v>85376.876966583135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'Product Summary'!$K$43</c15:sqref>
                  <c15:spPr xmlns:c15="http://schemas.microsoft.com/office/drawing/2012/chart"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4185707159883281"/>
          <c:y val="7.4027210360986015E-2"/>
          <c:w val="0.4433301372215061"/>
          <c:h val="0.8514832219953592"/>
        </c:manualLayout>
      </c:layout>
      <c:pieChart>
        <c:varyColors val="1"/>
        <c:ser>
          <c:idx val="0"/>
          <c:order val="0"/>
          <c:tx>
            <c:strRef>
              <c:f>'Product Summary'!$P$37:$P$43</c:f>
              <c:strCache>
                <c:ptCount val="7"/>
                <c:pt idx="0">
                  <c:v>Day Pack 22</c:v>
                </c:pt>
                <c:pt idx="1">
                  <c:v>Day Pack Lite</c:v>
                </c:pt>
                <c:pt idx="2">
                  <c:v>Summit Pack 85</c:v>
                </c:pt>
                <c:pt idx="3">
                  <c:v>Trail Pack 32</c:v>
                </c:pt>
                <c:pt idx="4">
                  <c:v>Kingdom Campsite 150</c:v>
                </c:pt>
                <c:pt idx="6">
                  <c:v>Others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'Product Summary'!$I$37:$I$42</c15:sqref>
                  </c15:fullRef>
                </c:ext>
              </c:extLst>
              <c:f>'Product Summary'!$I$37:$I$42</c:f>
              <c:strCache>
                <c:ptCount val="5"/>
                <c:pt idx="0">
                  <c:v>Day Pack 22</c:v>
                </c:pt>
                <c:pt idx="1">
                  <c:v>Day Pack Lite</c:v>
                </c:pt>
                <c:pt idx="2">
                  <c:v>Summit Pack 85</c:v>
                </c:pt>
                <c:pt idx="3">
                  <c:v>Trail Pack 32</c:v>
                </c:pt>
                <c:pt idx="4">
                  <c:v>Kingdom Campsite 150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'Product Summary'!$S$37:$S$43</c15:sqref>
                  </c15:fullRef>
                </c:ext>
              </c:extLst>
              <c:f>'Product Summary'!$S$37:$S$42</c:f>
              <c:numCache>
                <c:formatCode>#,##0_);\(#,##0\)</c:formatCode>
                <c:ptCount val="5"/>
                <c:pt idx="0">
                  <c:v>969485.76707507996</c:v>
                </c:pt>
                <c:pt idx="1">
                  <c:v>912659.27879262099</c:v>
                </c:pt>
                <c:pt idx="2">
                  <c:v>570237.28917953814</c:v>
                </c:pt>
                <c:pt idx="3">
                  <c:v>402013.21531649737</c:v>
                </c:pt>
                <c:pt idx="4">
                  <c:v>367698.2513904291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'Product Summary'!$S$43</c15:sqref>
                  <c15:spPr xmlns:c15="http://schemas.microsoft.com/office/drawing/2012/chart"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133350</xdr:colOff>
      <xdr:row>15</xdr:row>
      <xdr:rowOff>57150</xdr:rowOff>
    </xdr:from>
    <xdr:to>
      <xdr:col>8</xdr:col>
      <xdr:colOff>232833</xdr:colOff>
      <xdr:row>18</xdr:row>
      <xdr:rowOff>10886</xdr:rowOff>
    </xdr:to>
    <xdr:sp macro="" textlink="">
      <xdr:nvSpPr>
        <xdr:cNvPr id="4097" name="cmdRegenerate" hidden="1">
          <a:extLst>
            <a:ext uri="{63B3BB69-23CF-44E3-9099-C40C66FF867C}">
              <a14:compatExt xmlns:a14="http://schemas.microsoft.com/office/drawing/2010/main" spid="_x0000_s4097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704850</xdr:colOff>
          <xdr:row>17</xdr:row>
          <xdr:rowOff>0</xdr:rowOff>
        </xdr:from>
        <xdr:to>
          <xdr:col>9</xdr:col>
          <xdr:colOff>228600</xdr:colOff>
          <xdr:row>20</xdr:row>
          <xdr:rowOff>0</xdr:rowOff>
        </xdr:to>
        <xdr:sp macro="" textlink="">
          <xdr:nvSpPr>
            <xdr:cNvPr id="1026" name="TIButton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4</xdr:col>
      <xdr:colOff>229465</xdr:colOff>
      <xdr:row>32</xdr:row>
      <xdr:rowOff>52915</xdr:rowOff>
    </xdr:from>
    <xdr:to>
      <xdr:col>18</xdr:col>
      <xdr:colOff>47624</xdr:colOff>
      <xdr:row>39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6613</xdr:colOff>
      <xdr:row>44</xdr:row>
      <xdr:rowOff>42332</xdr:rowOff>
    </xdr:from>
    <xdr:to>
      <xdr:col>14</xdr:col>
      <xdr:colOff>528</xdr:colOff>
      <xdr:row>61</xdr:row>
      <xdr:rowOff>2522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793</xdr:colOff>
      <xdr:row>44</xdr:row>
      <xdr:rowOff>52917</xdr:rowOff>
    </xdr:from>
    <xdr:to>
      <xdr:col>22</xdr:col>
      <xdr:colOff>0</xdr:colOff>
      <xdr:row>61</xdr:row>
      <xdr:rowOff>21167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371475</xdr:colOff>
          <xdr:row>30</xdr:row>
          <xdr:rowOff>19050</xdr:rowOff>
        </xdr:from>
        <xdr:to>
          <xdr:col>13</xdr:col>
          <xdr:colOff>9525</xdr:colOff>
          <xdr:row>32</xdr:row>
          <xdr:rowOff>21167</xdr:rowOff>
        </xdr:to>
        <xdr:sp macro="" textlink="">
          <xdr:nvSpPr>
            <xdr:cNvPr id="2049" name="TI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92D050"/>
    <pageSetUpPr fitToPage="1"/>
  </sheetPr>
  <dimension ref="A1:S53"/>
  <sheetViews>
    <sheetView showGridLines="0" tabSelected="1" topLeftCell="E16" zoomScale="90" zoomScaleNormal="90" zoomScaleSheetLayoutView="70" workbookViewId="0">
      <pane ySplit="7" topLeftCell="A23" activePane="bottomLeft" state="frozen"/>
      <selection activeCell="E16" sqref="E16"/>
      <selection pane="bottomLeft" activeCell="E54" sqref="A54:XFD1048576"/>
    </sheetView>
  </sheetViews>
  <sheetFormatPr defaultRowHeight="12" outlineLevelRow="1" outlineLevelCol="1" x14ac:dyDescent="0.2"/>
  <cols>
    <col min="1" max="1" width="3.42578125" style="31" hidden="1" customWidth="1" outlineLevel="1"/>
    <col min="2" max="2" width="27.85546875" style="31" hidden="1" customWidth="1" outlineLevel="1"/>
    <col min="3" max="3" width="18.28515625" style="31" hidden="1" customWidth="1" outlineLevel="1"/>
    <col min="4" max="4" width="34.28515625" style="31" hidden="1" customWidth="1" outlineLevel="1"/>
    <col min="5" max="5" width="3.7109375" style="31" customWidth="1" collapsed="1"/>
    <col min="6" max="6" width="15.5703125" style="31" customWidth="1"/>
    <col min="7" max="18" width="13.7109375" style="31" customWidth="1"/>
    <col min="19" max="19" width="9.85546875" style="31" bestFit="1" customWidth="1"/>
    <col min="20" max="16384" width="9.140625" style="31"/>
  </cols>
  <sheetData>
    <row r="1" spans="1:18" hidden="1" outlineLevel="1" x14ac:dyDescent="0.2"/>
    <row r="2" spans="1:18" hidden="1" outlineLevel="1" x14ac:dyDescent="0.2">
      <c r="B2" s="32" t="s">
        <v>1</v>
      </c>
      <c r="C2" s="33" t="s">
        <v>66</v>
      </c>
    </row>
    <row r="3" spans="1:18" hidden="1" outlineLevel="1" x14ac:dyDescent="0.2">
      <c r="B3" s="32" t="s">
        <v>2</v>
      </c>
      <c r="C3" s="33" t="str">
        <f>SERVER&amp;"bpmRevenues"</f>
        <v>PTR01-AA:bpmRevenues</v>
      </c>
    </row>
    <row r="4" spans="1:18" hidden="1" outlineLevel="1" x14ac:dyDescent="0.2">
      <c r="C4" s="34" t="s">
        <v>67</v>
      </c>
    </row>
    <row r="5" spans="1:18" hidden="1" outlineLevel="1" x14ac:dyDescent="0.2">
      <c r="B5" s="71" t="str">
        <f>CUBE</f>
        <v>PTR01-AA:bpmRevenues</v>
      </c>
      <c r="C5" s="71"/>
      <c r="D5" s="71"/>
      <c r="F5" s="35" t="s">
        <v>17</v>
      </c>
      <c r="G5" s="35"/>
    </row>
    <row r="6" spans="1:18" hidden="1" outlineLevel="1" x14ac:dyDescent="0.2">
      <c r="A6" s="36" t="s">
        <v>3</v>
      </c>
      <c r="B6" s="37" t="s">
        <v>4</v>
      </c>
      <c r="C6" s="36" t="s">
        <v>5</v>
      </c>
      <c r="D6" s="37" t="s">
        <v>6</v>
      </c>
    </row>
    <row r="7" spans="1:18" hidden="1" outlineLevel="1" x14ac:dyDescent="0.2">
      <c r="A7" s="36">
        <v>1</v>
      </c>
      <c r="B7" s="33" t="str">
        <f ca="1">SERVER&amp;_xll.TABDIM(CUBE,A7)</f>
        <v>PTR01-AA:bpmScenario</v>
      </c>
      <c r="C7" s="38" t="s">
        <v>7</v>
      </c>
      <c r="D7" s="39"/>
      <c r="G7" s="54" t="s">
        <v>41</v>
      </c>
      <c r="H7" s="54" t="s">
        <v>41</v>
      </c>
      <c r="I7" s="54" t="s">
        <v>13</v>
      </c>
      <c r="J7" s="54" t="str">
        <f ca="1">$G$17</f>
        <v>Final Budget</v>
      </c>
      <c r="K7" s="54" t="s">
        <v>13</v>
      </c>
      <c r="N7" s="54" t="str">
        <f>G7</f>
        <v>Actuals</v>
      </c>
      <c r="O7" s="54" t="str">
        <f>H7</f>
        <v>Actuals</v>
      </c>
      <c r="P7" s="54" t="str">
        <f t="shared" ref="P7:R7" si="0">I7</f>
        <v>-</v>
      </c>
      <c r="Q7" s="54" t="str">
        <f ca="1">$G$17</f>
        <v>Final Budget</v>
      </c>
      <c r="R7" s="54" t="str">
        <f t="shared" si="0"/>
        <v>-</v>
      </c>
    </row>
    <row r="8" spans="1:18" hidden="1" outlineLevel="1" x14ac:dyDescent="0.2">
      <c r="A8" s="36">
        <v>2</v>
      </c>
      <c r="B8" s="33" t="str">
        <f ca="1">SERVER&amp;_xll.TABDIM(CUBE,A8)</f>
        <v>PTR01-AA:bpmProducts</v>
      </c>
      <c r="C8" s="38" t="s">
        <v>8</v>
      </c>
      <c r="D8" s="39" t="s">
        <v>10</v>
      </c>
    </row>
    <row r="9" spans="1:18" hidden="1" outlineLevel="1" x14ac:dyDescent="0.2">
      <c r="A9" s="36">
        <v>3</v>
      </c>
      <c r="B9" s="33" t="str">
        <f ca="1">SERVER&amp;_xll.TABDIM(CUBE,A9)</f>
        <v>PTR01-AA:bpmChannel</v>
      </c>
      <c r="C9" s="38" t="s">
        <v>9</v>
      </c>
      <c r="D9" s="39"/>
    </row>
    <row r="10" spans="1:18" hidden="1" outlineLevel="1" x14ac:dyDescent="0.2">
      <c r="A10" s="36">
        <v>4</v>
      </c>
      <c r="B10" s="33" t="str">
        <f ca="1">SERVER&amp;_xll.TABDIM(CUBE,A10)</f>
        <v>PTR01-AA:bpmCountry</v>
      </c>
      <c r="C10" s="38" t="s">
        <v>7</v>
      </c>
      <c r="D10" s="39"/>
    </row>
    <row r="11" spans="1:18" hidden="1" outlineLevel="1" x14ac:dyDescent="0.2">
      <c r="A11" s="36">
        <v>5</v>
      </c>
      <c r="B11" s="33" t="str">
        <f ca="1">SERVER&amp;_xll.TABDIM(CUBE,A11)</f>
        <v>PTR01-AA:bpmPeriod</v>
      </c>
      <c r="C11" s="38" t="s">
        <v>8</v>
      </c>
      <c r="D11" s="39" t="s">
        <v>11</v>
      </c>
      <c r="G11" s="54" t="str">
        <f ca="1">_xll.DBR($B$15,$H$11,"Yoy Period")</f>
        <v>201504</v>
      </c>
      <c r="H11" s="54" t="str">
        <f ca="1">$G$16</f>
        <v>Apr 2016</v>
      </c>
      <c r="I11" s="54" t="s">
        <v>13</v>
      </c>
      <c r="J11" s="54" t="str">
        <f ca="1">$G$16</f>
        <v>Apr 2016</v>
      </c>
      <c r="K11" s="54" t="s">
        <v>13</v>
      </c>
      <c r="N11" s="54" t="str">
        <f ca="1">G11&amp;" YTD"</f>
        <v>201504 YTD</v>
      </c>
      <c r="O11" s="54" t="str">
        <f ca="1">H11&amp;" YTD"</f>
        <v>Apr 2016 YTD</v>
      </c>
      <c r="P11" s="54" t="s">
        <v>13</v>
      </c>
      <c r="Q11" s="54" t="str">
        <f ca="1">J11&amp;" YTD"</f>
        <v>Apr 2016 YTD</v>
      </c>
      <c r="R11" s="54" t="s">
        <v>13</v>
      </c>
    </row>
    <row r="12" spans="1:18" hidden="1" outlineLevel="1" x14ac:dyDescent="0.2">
      <c r="A12" s="36">
        <v>6</v>
      </c>
      <c r="B12" s="33" t="str">
        <f ca="1">SERVER&amp;_xll.TABDIM(CUBE,A12)</f>
        <v>PTR01-AA:bpmRevenue_Msr</v>
      </c>
      <c r="C12" s="38" t="s">
        <v>8</v>
      </c>
      <c r="D12" s="39" t="s">
        <v>11</v>
      </c>
    </row>
    <row r="13" spans="1:18" hidden="1" outlineLevel="1" x14ac:dyDescent="0.2">
      <c r="F13" s="54" t="s">
        <v>40</v>
      </c>
      <c r="G13" s="54" t="str">
        <f ca="1">_xll.DBR($B$15,H13,"Previous Period")</f>
        <v>May 2015</v>
      </c>
      <c r="H13" s="54" t="str">
        <f ca="1">_xll.DBR($B$15,I13,"Previous Period")</f>
        <v>Jun 2015</v>
      </c>
      <c r="I13" s="54" t="str">
        <f ca="1">_xll.DBR($B$15,J13,"Previous Period")</f>
        <v>Jul 2015</v>
      </c>
      <c r="J13" s="54" t="str">
        <f ca="1">_xll.DBR($B$15,K13,"Previous Period")</f>
        <v>Aug 2015</v>
      </c>
      <c r="K13" s="54" t="str">
        <f ca="1">_xll.DBR($B$15,L13,"Previous Period")</f>
        <v>Sep 2015</v>
      </c>
      <c r="L13" s="54" t="str">
        <f ca="1">_xll.DBR($B$15,M13,"Previous Period")</f>
        <v>Oct 2015</v>
      </c>
      <c r="M13" s="54" t="str">
        <f ca="1">_xll.DBR($B$15,N13,"Previous Period")</f>
        <v>Nov 2015</v>
      </c>
      <c r="N13" s="54" t="str">
        <f ca="1">_xll.DBR($B$15,O13,"Previous Period")</f>
        <v>Dec 2015</v>
      </c>
      <c r="O13" s="54" t="str">
        <f ca="1">_xll.DBR($B$15,P13,"Previous Period")</f>
        <v>Jan 2016</v>
      </c>
      <c r="P13" s="54" t="str">
        <f ca="1">_xll.DBR($B$15,Q13,"Previous Period")</f>
        <v>Feb 2016</v>
      </c>
      <c r="Q13" s="54" t="str">
        <f ca="1">_xll.DBR($B$15,R13,"Previous Period")</f>
        <v>Mar 2016</v>
      </c>
      <c r="R13" s="54" t="str">
        <f ca="1">$G$16</f>
        <v>Apr 2016</v>
      </c>
    </row>
    <row r="14" spans="1:18" hidden="1" outlineLevel="1" x14ac:dyDescent="0.2">
      <c r="B14" s="71" t="s">
        <v>12</v>
      </c>
      <c r="C14" s="71"/>
      <c r="D14" s="71"/>
    </row>
    <row r="15" spans="1:18" hidden="1" outlineLevel="1" x14ac:dyDescent="0.2">
      <c r="B15" s="33" t="str">
        <f>SERVER&amp;"}ElementAttributes_bpmPeriod"</f>
        <v>PTR01-AA:}ElementAttributes_bpmPeriod</v>
      </c>
      <c r="C15" s="40" t="s">
        <v>12</v>
      </c>
      <c r="D15" s="41"/>
    </row>
    <row r="16" spans="1:18" collapsed="1" x14ac:dyDescent="0.2">
      <c r="F16" s="32" t="s">
        <v>68</v>
      </c>
      <c r="G16" s="55" t="str">
        <f ca="1">_xll.SUBNM($B$11,"2016Months","Apr 2016","PeriodName")</f>
        <v>Apr 2016</v>
      </c>
    </row>
    <row r="17" spans="4:18" x14ac:dyDescent="0.2">
      <c r="F17" s="32" t="s">
        <v>89</v>
      </c>
      <c r="G17" s="55" t="str">
        <f ca="1">_xll.SUBNM($B$7,"","Final Budget")</f>
        <v>Final Budget</v>
      </c>
    </row>
    <row r="18" spans="4:18" x14ac:dyDescent="0.2">
      <c r="F18" s="32" t="s">
        <v>16</v>
      </c>
      <c r="G18" s="55" t="str">
        <f ca="1">_xll.SUBNM($B$8,"","Total of Product")</f>
        <v>Total of Product</v>
      </c>
    </row>
    <row r="19" spans="4:18" x14ac:dyDescent="0.2">
      <c r="F19" s="32" t="s">
        <v>73</v>
      </c>
      <c r="G19" s="55" t="str">
        <f ca="1">_xll.SUBNM($B$10,"","Total of  Country")</f>
        <v>Total of  Country</v>
      </c>
    </row>
    <row r="20" spans="4:18" x14ac:dyDescent="0.2">
      <c r="F20" s="32" t="s">
        <v>20</v>
      </c>
      <c r="G20" s="55" t="str">
        <f ca="1">_xll.SUBNM($B$12,"Default","Volume - Units")</f>
        <v>Volume - Units</v>
      </c>
    </row>
    <row r="21" spans="4:18" ht="12.75" thickBot="1" x14ac:dyDescent="0.25"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</row>
    <row r="22" spans="4:18" s="42" customFormat="1" ht="19.5" thickTop="1" x14ac:dyDescent="0.2">
      <c r="F22" s="69" t="str">
        <f ca="1">"Monthly Channel Report -  Measure: "&amp;$G$20&amp;" / "&amp;$G$19&amp;" / "&amp;$G$18</f>
        <v>Monthly Channel Report -  Measure: Volume - Units / Total of  Country / Total of Product</v>
      </c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</row>
    <row r="23" spans="4:18" x14ac:dyDescent="0.2"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</row>
    <row r="24" spans="4:18" ht="15.75" x14ac:dyDescent="0.25">
      <c r="F24" s="70" t="str">
        <f ca="1">G16</f>
        <v>Apr 2016</v>
      </c>
      <c r="G24" s="44"/>
      <c r="H24" s="44"/>
      <c r="I24" s="44"/>
      <c r="J24" s="44"/>
      <c r="K24" s="44"/>
      <c r="L24" s="44"/>
      <c r="M24" s="70" t="str">
        <f ca="1">$G$16&amp;" YTD"</f>
        <v>Apr 2016 YTD</v>
      </c>
      <c r="N24" s="44"/>
      <c r="O24" s="44"/>
      <c r="P24" s="44"/>
      <c r="Q24" s="44"/>
      <c r="R24" s="44"/>
    </row>
    <row r="25" spans="4:18" ht="25.5" customHeight="1" x14ac:dyDescent="0.2">
      <c r="F25" s="57" t="str">
        <f ca="1">G20</f>
        <v>Volume - Units</v>
      </c>
      <c r="G25" s="54" t="s">
        <v>39</v>
      </c>
      <c r="H25" s="54" t="s">
        <v>72</v>
      </c>
      <c r="I25" s="54" t="s">
        <v>0</v>
      </c>
      <c r="J25" s="54" t="str">
        <f ca="1">J7</f>
        <v>Final Budget</v>
      </c>
      <c r="K25" s="54" t="s">
        <v>0</v>
      </c>
      <c r="L25" s="44"/>
      <c r="M25" s="57" t="str">
        <f ca="1">G20</f>
        <v>Volume - Units</v>
      </c>
      <c r="N25" s="54" t="str">
        <f>G25</f>
        <v>Prior Year</v>
      </c>
      <c r="O25" s="54" t="s">
        <v>72</v>
      </c>
      <c r="P25" s="54" t="s">
        <v>0</v>
      </c>
      <c r="Q25" s="54" t="str">
        <f ca="1">Q7</f>
        <v>Final Budget</v>
      </c>
      <c r="R25" s="54" t="s">
        <v>0</v>
      </c>
    </row>
    <row r="26" spans="4:18" s="42" customFormat="1" ht="24" customHeight="1" x14ac:dyDescent="0.2">
      <c r="D26" s="31"/>
      <c r="F26" s="58" t="s">
        <v>42</v>
      </c>
      <c r="G26" s="45">
        <f ca="1">_xll.DBRW(CUBE,G$7,$G$18,$F26,$G$19,G$11,$G$20)</f>
        <v>222395.99049806382</v>
      </c>
      <c r="H26" s="45">
        <f ca="1">_xll.DBRW(CUBE,H$7,$G$18,$F26,$G$19,H$11,$G$20)</f>
        <v>0</v>
      </c>
      <c r="I26" s="59">
        <f ca="1">IF(G26=0,"",H26/G26-1)</f>
        <v>-1</v>
      </c>
      <c r="J26" s="45">
        <f ca="1">_xll.DBRW(CUBE,J$7,$G$18,$F26,$G$19,J$11,$G$20)</f>
        <v>0</v>
      </c>
      <c r="K26" s="59" t="str">
        <f ca="1">IF(J26=0,"",H26/J26-1)</f>
        <v/>
      </c>
      <c r="L26" s="46"/>
      <c r="M26" s="58" t="str">
        <f>F26</f>
        <v>Retail</v>
      </c>
      <c r="N26" s="45">
        <f ca="1">_xll.DBRW(CUBE,N$7,$G$18,$F26,$G$19,N$11,$G$20)</f>
        <v>1314120.8573376101</v>
      </c>
      <c r="O26" s="45">
        <f ca="1">_xll.DBRW(CUBE,O$7,$G$18,$F26,$G$19,O$11,$G$20)</f>
        <v>324450.270776372</v>
      </c>
      <c r="P26" s="59">
        <f ca="1">IF(N26=0,"",O26/N26-1)</f>
        <v>-0.75310469431730687</v>
      </c>
      <c r="Q26" s="45">
        <f ca="1">_xll.DBRW(CUBE,Q$7,$G$18,$F26,$G$19,Q$11,$G$20)</f>
        <v>1127763.7564305589</v>
      </c>
      <c r="R26" s="59">
        <f ca="1">IF(Q26=0,"",O26/Q26-1)</f>
        <v>-0.71230652791744531</v>
      </c>
    </row>
    <row r="27" spans="4:18" s="42" customFormat="1" ht="24" customHeight="1" x14ac:dyDescent="0.2">
      <c r="D27" s="31"/>
      <c r="F27" s="58" t="s">
        <v>69</v>
      </c>
      <c r="G27" s="45">
        <f ca="1">_xll.DBRW(CUBE,G$7,$G$18,$F27,$G$19,G$11,$G$20)</f>
        <v>1240364.6673705501</v>
      </c>
      <c r="H27" s="45">
        <f ca="1">_xll.DBRW(CUBE,H$7,$G$18,$F27,$G$19,H$11,$G$20)</f>
        <v>783978.52495635475</v>
      </c>
      <c r="I27" s="59">
        <f t="shared" ref="I27:I29" ca="1" si="1">IF(G27=0,"",H27/G27-1)</f>
        <v>-0.367945132927471</v>
      </c>
      <c r="J27" s="45">
        <f ca="1">_xll.DBRW(CUBE,J$7,$G$18,$F27,$G$19,J$11,$G$20)</f>
        <v>363903.37315795606</v>
      </c>
      <c r="K27" s="59">
        <f ca="1">IF(J27=0,"",H27/J27-1)</f>
        <v>1.154359049087629</v>
      </c>
      <c r="L27" s="46"/>
      <c r="M27" s="58" t="str">
        <f>F27</f>
        <v>Internet</v>
      </c>
      <c r="N27" s="45">
        <f ca="1">_xll.DBRW(CUBE,N$7,$G$18,$F27,$G$19,N$11,$G$20)</f>
        <v>2586752.0604728321</v>
      </c>
      <c r="O27" s="45">
        <f ca="1">_xll.DBRW(CUBE,O$7,$G$18,$F27,$G$19,O$11,$G$20)</f>
        <v>3185696.1878077728</v>
      </c>
      <c r="P27" s="59">
        <f t="shared" ref="P27:P29" ca="1" si="2">IF(N27=0,"",O27/N27-1)</f>
        <v>0.23154292074883265</v>
      </c>
      <c r="Q27" s="45">
        <f ca="1">_xll.DBRW(CUBE,Q$7,$G$18,$F27,$G$19,Q$11,$G$20)</f>
        <v>1374027.8424789223</v>
      </c>
      <c r="R27" s="59">
        <f ca="1">IF(Q27=0,"",O27/Q27-1)</f>
        <v>1.318509195607251</v>
      </c>
    </row>
    <row r="28" spans="4:18" s="42" customFormat="1" ht="24" customHeight="1" x14ac:dyDescent="0.2">
      <c r="D28" s="31"/>
      <c r="F28" s="58" t="s">
        <v>70</v>
      </c>
      <c r="G28" s="45">
        <f ca="1">_xll.DBRW(CUBE,G$7,$G$18,$F28,$G$19,G$11,$G$20)</f>
        <v>228563.47263408749</v>
      </c>
      <c r="H28" s="45">
        <f ca="1">_xll.DBRW(CUBE,H$7,$G$18,$F28,$G$19,H$11,$G$20)</f>
        <v>827226.32975760475</v>
      </c>
      <c r="I28" s="59">
        <f t="shared" ca="1" si="1"/>
        <v>2.6192411684343386</v>
      </c>
      <c r="J28" s="45">
        <f ca="1">_xll.DBRW(CUBE,J$7,$G$18,$F28,$G$19,J$11,$G$20)</f>
        <v>564373.07157231797</v>
      </c>
      <c r="K28" s="59">
        <f t="shared" ref="K28:K29" ca="1" si="3">IF(J28=0,"",H28/J28-1)</f>
        <v>0.46574379860645987</v>
      </c>
      <c r="L28" s="46"/>
      <c r="M28" s="58" t="str">
        <f t="shared" ref="M28" si="4">F28</f>
        <v>Distribution</v>
      </c>
      <c r="N28" s="45">
        <f ca="1">_xll.DBRW(CUBE,N$7,$G$18,$F28,$G$19,N$11,$G$20)</f>
        <v>1066830.5915386132</v>
      </c>
      <c r="O28" s="45">
        <f ca="1">_xll.DBRW(CUBE,O$7,$G$18,$F28,$G$19,O$11,$G$20)</f>
        <v>2946978.3283924521</v>
      </c>
      <c r="P28" s="59">
        <f t="shared" ca="1" si="2"/>
        <v>1.762367663400275</v>
      </c>
      <c r="Q28" s="45">
        <f ca="1">_xll.DBRW(CUBE,Q$7,$G$18,$F28,$G$19,Q$11,$G$20)</f>
        <v>1867066.0643963355</v>
      </c>
      <c r="R28" s="59">
        <f t="shared" ref="R28:R29" ca="1" si="5">IF(Q28=0,"",O28/Q28-1)</f>
        <v>0.5784006707578806</v>
      </c>
    </row>
    <row r="29" spans="4:18" s="42" customFormat="1" ht="24" customHeight="1" thickBot="1" x14ac:dyDescent="0.25">
      <c r="D29" s="31"/>
      <c r="F29" s="60" t="s">
        <v>43</v>
      </c>
      <c r="G29" s="47">
        <f ca="1">_xll.DBRW(CUBE,G$7,$G$18,$F29,$G$19,G$11,$G$20)</f>
        <v>1708478.5071869087</v>
      </c>
      <c r="H29" s="47">
        <f ca="1">_xll.DBRW(CUBE,H$7,$G$18,$F29,$G$19,H$11,$G$20)</f>
        <v>1611846.1377356062</v>
      </c>
      <c r="I29" s="61">
        <f t="shared" ca="1" si="1"/>
        <v>-5.6560482935434919E-2</v>
      </c>
      <c r="J29" s="47">
        <f ca="1">_xll.DBRW(CUBE,J$7,$G$18,$F29,$G$19,J$11,$G$20)</f>
        <v>953137.64294020936</v>
      </c>
      <c r="K29" s="61">
        <f t="shared" ca="1" si="3"/>
        <v>0.69109482735718353</v>
      </c>
      <c r="L29" s="46"/>
      <c r="M29" s="60" t="str">
        <f>F29</f>
        <v>Total Channels</v>
      </c>
      <c r="N29" s="47">
        <f ca="1">_xll.DBRW(CUBE,N$7,$G$18,$F29,$G$19,N$11,$G$20)</f>
        <v>6475639.2543709315</v>
      </c>
      <c r="O29" s="47">
        <f ca="1">_xll.DBRW(CUBE,O$7,$G$18,$F29,$G$19,O$11,$G$20)</f>
        <v>7083006.7567453217</v>
      </c>
      <c r="P29" s="61">
        <f t="shared" ca="1" si="2"/>
        <v>9.379267104238842E-2</v>
      </c>
      <c r="Q29" s="47">
        <f ca="1">_xll.DBRW(CUBE,Q$7,$G$18,$F29,$G$19,Q$11,$G$20)</f>
        <v>5521036.6429402083</v>
      </c>
      <c r="R29" s="61">
        <f t="shared" ca="1" si="5"/>
        <v>0.28291247003448472</v>
      </c>
    </row>
    <row r="30" spans="4:18" ht="12.75" thickTop="1" x14ac:dyDescent="0.2"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</row>
    <row r="31" spans="4:18" x14ac:dyDescent="0.2"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</row>
    <row r="32" spans="4:18" ht="23.25" x14ac:dyDescent="0.35">
      <c r="F32" s="72" t="str">
        <f ca="1">$G$20&amp;" / 12-Month Trend"</f>
        <v>Volume - Units / 12-Month Trend</v>
      </c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</row>
    <row r="33" spans="2:19" x14ac:dyDescent="0.2"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</row>
    <row r="34" spans="2:19" x14ac:dyDescent="0.2"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</row>
    <row r="35" spans="2:19" x14ac:dyDescent="0.2"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2:19" x14ac:dyDescent="0.2"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</row>
    <row r="37" spans="2:19" x14ac:dyDescent="0.2"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</row>
    <row r="38" spans="2:19" ht="119.25" customHeight="1" x14ac:dyDescent="0.2"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</row>
    <row r="39" spans="2:19" x14ac:dyDescent="0.2"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</row>
    <row r="40" spans="2:19" x14ac:dyDescent="0.2"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</row>
    <row r="41" spans="2:19" x14ac:dyDescent="0.2"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</row>
    <row r="42" spans="2:19" s="48" customFormat="1" ht="27.75" customHeight="1" x14ac:dyDescent="0.2">
      <c r="D42" s="31"/>
      <c r="F42" s="31"/>
      <c r="G42" s="62" t="str">
        <f t="shared" ref="G42:R42" ca="1" si="6">G13</f>
        <v>May 2015</v>
      </c>
      <c r="H42" s="62" t="str">
        <f t="shared" ca="1" si="6"/>
        <v>Jun 2015</v>
      </c>
      <c r="I42" s="62" t="str">
        <f t="shared" ca="1" si="6"/>
        <v>Jul 2015</v>
      </c>
      <c r="J42" s="62" t="str">
        <f t="shared" ca="1" si="6"/>
        <v>Aug 2015</v>
      </c>
      <c r="K42" s="62" t="str">
        <f t="shared" ca="1" si="6"/>
        <v>Sep 2015</v>
      </c>
      <c r="L42" s="62" t="str">
        <f t="shared" ca="1" si="6"/>
        <v>Oct 2015</v>
      </c>
      <c r="M42" s="62" t="str">
        <f t="shared" ca="1" si="6"/>
        <v>Nov 2015</v>
      </c>
      <c r="N42" s="62" t="str">
        <f t="shared" ca="1" si="6"/>
        <v>Dec 2015</v>
      </c>
      <c r="O42" s="62" t="str">
        <f t="shared" ca="1" si="6"/>
        <v>Jan 2016</v>
      </c>
      <c r="P42" s="62" t="str">
        <f t="shared" ca="1" si="6"/>
        <v>Feb 2016</v>
      </c>
      <c r="Q42" s="62" t="str">
        <f t="shared" ca="1" si="6"/>
        <v>Mar 2016</v>
      </c>
      <c r="R42" s="62" t="str">
        <f t="shared" ca="1" si="6"/>
        <v>Apr 2016</v>
      </c>
      <c r="S42" s="49"/>
    </row>
    <row r="43" spans="2:19" s="48" customFormat="1" ht="25.5" customHeight="1" x14ac:dyDescent="0.2">
      <c r="B43" s="48" t="s">
        <v>18</v>
      </c>
      <c r="C43" s="55" t="s">
        <v>41</v>
      </c>
      <c r="D43" s="48" t="s">
        <v>42</v>
      </c>
      <c r="F43" s="63" t="str">
        <f>D43</f>
        <v>Retail</v>
      </c>
      <c r="G43" s="50">
        <f ca="1">_xll.DBRW(CUBE,$C43,$G$18,$D43,$G$19,G$13,$G$20)</f>
        <v>115420.01940516006</v>
      </c>
      <c r="H43" s="50">
        <f ca="1">_xll.DBRW(CUBE,$C43,$G$18,$D43,$G$19,H$13,$G$20)</f>
        <v>88155.708912288537</v>
      </c>
      <c r="I43" s="50">
        <f ca="1">_xll.DBRW(CUBE,$C43,$G$18,$D43,$G$19,I$13,$G$20)</f>
        <v>310957.44703512278</v>
      </c>
      <c r="J43" s="50">
        <f ca="1">_xll.DBRW(CUBE,$C43,$G$18,$D43,$G$19,J$13,$G$20)</f>
        <v>432061.63559735852</v>
      </c>
      <c r="K43" s="50">
        <f ca="1">_xll.DBRW(CUBE,$C43,$G$18,$D43,$G$19,K$13,$G$20)</f>
        <v>449424.63309584279</v>
      </c>
      <c r="L43" s="50">
        <f ca="1">_xll.DBRW(CUBE,$C43,$G$18,$D43,$G$19,L$13,$G$20)</f>
        <v>476032.72049789055</v>
      </c>
      <c r="M43" s="50">
        <f ca="1">_xll.DBRW(CUBE,$C43,$G$18,$D43,$G$19,M$13,$G$20)</f>
        <v>42799.434072263888</v>
      </c>
      <c r="N43" s="50">
        <f ca="1">_xll.DBRW(CUBE,$C43,$G$18,$D43,$G$19,N$13,$G$20)</f>
        <v>326398.37803296087</v>
      </c>
      <c r="O43" s="50">
        <f ca="1">_xll.DBRW(CUBE,$C43,$G$18,$D43,$G$19,O$13,$G$20)</f>
        <v>76547.049481399968</v>
      </c>
      <c r="P43" s="50">
        <f ca="1">_xll.DBRW(CUBE,$C43,$G$18,$D43,$G$19,P$13,$G$20)</f>
        <v>225656.08906390431</v>
      </c>
      <c r="Q43" s="50">
        <f ca="1">_xll.DBRW(CUBE,$C43,$G$18,$D43,$G$19,Q$13,$G$20)</f>
        <v>22247.132231067677</v>
      </c>
      <c r="R43" s="50">
        <f ca="1">_xll.DBRW(CUBE,$C43,$G$18,$D43,$G$19,R$13,$G$20)</f>
        <v>0</v>
      </c>
      <c r="S43" s="49"/>
    </row>
    <row r="44" spans="2:19" s="48" customFormat="1" ht="25.5" customHeight="1" x14ac:dyDescent="0.2">
      <c r="B44" s="48" t="s">
        <v>18</v>
      </c>
      <c r="C44" s="55" t="s">
        <v>41</v>
      </c>
      <c r="D44" s="48" t="s">
        <v>69</v>
      </c>
      <c r="F44" s="63" t="str">
        <f t="shared" ref="F44:F45" si="7">D44</f>
        <v>Internet</v>
      </c>
      <c r="G44" s="50">
        <f ca="1">_xll.DBRW(CUBE,$C44,$G$18,$D44,$G$19,G$13,$G$20)</f>
        <v>167051.21441646497</v>
      </c>
      <c r="H44" s="50">
        <f ca="1">_xll.DBRW(CUBE,$C44,$G$18,$D44,$G$19,H$13,$G$20)</f>
        <v>87748.242304519881</v>
      </c>
      <c r="I44" s="50">
        <f ca="1">_xll.DBRW(CUBE,$C44,$G$18,$D44,$G$19,I$13,$G$20)</f>
        <v>563260.42026585469</v>
      </c>
      <c r="J44" s="50">
        <f ca="1">_xll.DBRW(CUBE,$C44,$G$18,$D44,$G$19,J$13,$G$20)</f>
        <v>271476.5668876018</v>
      </c>
      <c r="K44" s="50">
        <f ca="1">_xll.DBRW(CUBE,$C44,$G$18,$D44,$G$19,K$13,$G$20)</f>
        <v>411094.05216652277</v>
      </c>
      <c r="L44" s="50">
        <f ca="1">_xll.DBRW(CUBE,$C44,$G$18,$D44,$G$19,L$13,$G$20)</f>
        <v>655398.90570096381</v>
      </c>
      <c r="M44" s="50">
        <f ca="1">_xll.DBRW(CUBE,$C44,$G$18,$D44,$G$19,M$13,$G$20)</f>
        <v>285668.05914499681</v>
      </c>
      <c r="N44" s="50">
        <f ca="1">_xll.DBRW(CUBE,$C44,$G$18,$D44,$G$19,N$13,$G$20)</f>
        <v>369086.77383329615</v>
      </c>
      <c r="O44" s="50">
        <f ca="1">_xll.DBRW(CUBE,$C44,$G$18,$D44,$G$19,O$13,$G$20)</f>
        <v>605663.800018362</v>
      </c>
      <c r="P44" s="50">
        <f ca="1">_xll.DBRW(CUBE,$C44,$G$18,$D44,$G$19,P$13,$G$20)</f>
        <v>1166739.2113975086</v>
      </c>
      <c r="Q44" s="50">
        <f ca="1">_xll.DBRW(CUBE,$C44,$G$18,$D44,$G$19,Q$13,$G$20)</f>
        <v>629314.65143554739</v>
      </c>
      <c r="R44" s="50">
        <f ca="1">_xll.DBRW(CUBE,$C44,$G$18,$D44,$G$19,R$13,$G$20)</f>
        <v>783978.52495635475</v>
      </c>
      <c r="S44" s="49"/>
    </row>
    <row r="45" spans="2:19" s="48" customFormat="1" ht="25.5" customHeight="1" x14ac:dyDescent="0.2">
      <c r="B45" s="48" t="s">
        <v>18</v>
      </c>
      <c r="C45" s="64" t="str">
        <f>+C43</f>
        <v>Actuals</v>
      </c>
      <c r="D45" s="48" t="s">
        <v>70</v>
      </c>
      <c r="F45" s="63" t="str">
        <f t="shared" si="7"/>
        <v>Distribution</v>
      </c>
      <c r="G45" s="50">
        <f ca="1">_xll.DBRW(CUBE,$C45,$G$18,$D45,$G$19,G$13,$G$20)</f>
        <v>184367.21804345475</v>
      </c>
      <c r="H45" s="50">
        <f ca="1">_xll.DBRW(CUBE,$C45,$G$18,$D45,$G$19,H$13,$G$20)</f>
        <v>274089.8949949916</v>
      </c>
      <c r="I45" s="50">
        <f ca="1">_xll.DBRW(CUBE,$C45,$G$18,$D45,$G$19,I$13,$G$20)</f>
        <v>132335.35365586239</v>
      </c>
      <c r="J45" s="50">
        <f ca="1">_xll.DBRW(CUBE,$C45,$G$18,$D45,$G$19,J$13,$G$20)</f>
        <v>43774.281251602195</v>
      </c>
      <c r="K45" s="50">
        <f ca="1">_xll.DBRW(CUBE,$C45,$G$18,$D45,$G$19,K$13,$G$20)</f>
        <v>220963.15128326413</v>
      </c>
      <c r="L45" s="50">
        <f ca="1">_xll.DBRW(CUBE,$C45,$G$18,$D45,$G$19,L$13,$G$20)</f>
        <v>228174.87289632822</v>
      </c>
      <c r="M45" s="50">
        <f ca="1">_xll.DBRW(CUBE,$C45,$G$18,$D45,$G$19,M$13,$G$20)</f>
        <v>122516.05942927151</v>
      </c>
      <c r="N45" s="50">
        <f ca="1">_xll.DBRW(CUBE,$C45,$G$18,$D45,$G$19,N$13,$G$20)</f>
        <v>465776.83273225592</v>
      </c>
      <c r="O45" s="50">
        <f ca="1">_xll.DBRW(CUBE,$C45,$G$18,$D45,$G$19,O$13,$G$20)</f>
        <v>636006.06527629844</v>
      </c>
      <c r="P45" s="50">
        <f ca="1">_xll.DBRW(CUBE,$C45,$G$18,$D45,$G$19,P$13,$G$20)</f>
        <v>276994.59848977125</v>
      </c>
      <c r="Q45" s="50">
        <f ca="1">_xll.DBRW(CUBE,$C45,$G$18,$D45,$G$19,Q$13,$G$20)</f>
        <v>1206751.3348687775</v>
      </c>
      <c r="R45" s="50">
        <f ca="1">_xll.DBRW(CUBE,$C45,$G$18,$D45,$G$19,R$13,$G$20)</f>
        <v>827226.32975760475</v>
      </c>
      <c r="S45" s="49"/>
    </row>
    <row r="46" spans="2:19" s="48" customFormat="1" ht="25.5" customHeight="1" thickBot="1" x14ac:dyDescent="0.25">
      <c r="B46" s="48" t="s">
        <v>18</v>
      </c>
      <c r="C46" s="64" t="str">
        <f>+C45</f>
        <v>Actuals</v>
      </c>
      <c r="D46" s="48" t="s">
        <v>43</v>
      </c>
      <c r="F46" s="65" t="s">
        <v>71</v>
      </c>
      <c r="G46" s="51">
        <f ca="1">_xll.DBRW(CUBE,$C46,$G$18,$D46,$G$19,G$13,$G$20)</f>
        <v>971660.25362345309</v>
      </c>
      <c r="H46" s="51">
        <f ca="1">_xll.DBRW(CUBE,$C46,$G$18,$D46,$G$19,H$13,$G$20)</f>
        <v>1731377.1742598244</v>
      </c>
      <c r="I46" s="51">
        <f ca="1">_xll.DBRW(CUBE,$C46,$G$18,$D46,$G$19,I$13,$G$20)</f>
        <v>1789366.1240505634</v>
      </c>
      <c r="J46" s="51">
        <f ca="1">_xll.DBRW(CUBE,$C46,$G$18,$D46,$G$19,J$13,$G$20)</f>
        <v>1223992.8891472234</v>
      </c>
      <c r="K46" s="51">
        <f ca="1">_xll.DBRW(CUBE,$C46,$G$18,$D46,$G$19,K$13,$G$20)</f>
        <v>1641625.4288397536</v>
      </c>
      <c r="L46" s="51">
        <f ca="1">_xll.DBRW(CUBE,$C46,$G$18,$D46,$G$19,L$13,$G$20)</f>
        <v>1696543.9530276807</v>
      </c>
      <c r="M46" s="51">
        <f ca="1">_xll.DBRW(CUBE,$C46,$G$18,$D46,$G$19,M$13,$G$20)</f>
        <v>766068.23497030302</v>
      </c>
      <c r="N46" s="51">
        <f ca="1">_xll.DBRW(CUBE,$C46,$G$18,$D46,$G$19,N$13,$G$20)</f>
        <v>1569889.817792003</v>
      </c>
      <c r="O46" s="51">
        <f ca="1">_xll.DBRW(CUBE,$C46,$G$18,$D46,$G$19,O$13,$G$20)</f>
        <v>1771343.337584699</v>
      </c>
      <c r="P46" s="51">
        <f ca="1">_xll.DBRW(CUBE,$C46,$G$18,$D46,$G$19,P$13,$G$20)</f>
        <v>1823273.281425019</v>
      </c>
      <c r="Q46" s="51">
        <f ca="1">_xll.DBRW(CUBE,$C46,$G$18,$D46,$G$19,Q$13,$G$20)</f>
        <v>1876543.999999997</v>
      </c>
      <c r="R46" s="51">
        <f ca="1">_xll.DBRW(CUBE,$C46,$G$18,$D46,$G$19,R$13,$G$20)</f>
        <v>1611846.1377356062</v>
      </c>
      <c r="S46" s="49"/>
    </row>
    <row r="47" spans="2:19" ht="12.75" thickTop="1" x14ac:dyDescent="0.2">
      <c r="F47" s="52"/>
    </row>
    <row r="48" spans="2:19" s="48" customFormat="1" ht="27.75" customHeight="1" x14ac:dyDescent="0.2">
      <c r="D48" s="31"/>
      <c r="F48" s="31"/>
      <c r="G48" s="62" t="str">
        <f ca="1">$G$13</f>
        <v>May 2015</v>
      </c>
      <c r="H48" s="62" t="str">
        <f t="shared" ref="H48:R48" ca="1" si="8">$G$13</f>
        <v>May 2015</v>
      </c>
      <c r="I48" s="62" t="str">
        <f t="shared" ca="1" si="8"/>
        <v>May 2015</v>
      </c>
      <c r="J48" s="62" t="str">
        <f t="shared" ca="1" si="8"/>
        <v>May 2015</v>
      </c>
      <c r="K48" s="62" t="str">
        <f t="shared" ca="1" si="8"/>
        <v>May 2015</v>
      </c>
      <c r="L48" s="62" t="str">
        <f t="shared" ca="1" si="8"/>
        <v>May 2015</v>
      </c>
      <c r="M48" s="62" t="str">
        <f t="shared" ca="1" si="8"/>
        <v>May 2015</v>
      </c>
      <c r="N48" s="62" t="str">
        <f t="shared" ca="1" si="8"/>
        <v>May 2015</v>
      </c>
      <c r="O48" s="62" t="str">
        <f t="shared" ca="1" si="8"/>
        <v>May 2015</v>
      </c>
      <c r="P48" s="62" t="str">
        <f t="shared" ca="1" si="8"/>
        <v>May 2015</v>
      </c>
      <c r="Q48" s="62" t="str">
        <f t="shared" ca="1" si="8"/>
        <v>May 2015</v>
      </c>
      <c r="R48" s="62" t="str">
        <f t="shared" ca="1" si="8"/>
        <v>May 2015</v>
      </c>
      <c r="S48" s="49"/>
    </row>
    <row r="49" spans="2:19" s="48" customFormat="1" ht="25.5" customHeight="1" x14ac:dyDescent="0.2">
      <c r="B49" s="48" t="s">
        <v>18</v>
      </c>
      <c r="C49" s="55" t="str">
        <f ca="1">$G$17</f>
        <v>Final Budget</v>
      </c>
      <c r="D49" s="48" t="s">
        <v>42</v>
      </c>
      <c r="F49" s="66" t="str">
        <f>D49</f>
        <v>Retail</v>
      </c>
      <c r="G49" s="50">
        <f ca="1">_xll.DBRW(CUBE,$C49,$G$18,$D49,$G$19,G$13,$G$20)</f>
        <v>250136.05072785795</v>
      </c>
      <c r="H49" s="50">
        <f ca="1">_xll.DBRW(CUBE,$C49,$G$18,$D49,$G$19,H$13,$G$20)</f>
        <v>267213.25146026647</v>
      </c>
      <c r="I49" s="50">
        <f ca="1">_xll.DBRW(CUBE,$C49,$G$18,$D49,$G$19,I$13,$G$20)</f>
        <v>280096.05201278522</v>
      </c>
      <c r="J49" s="50">
        <f ca="1">_xll.DBRW(CUBE,$C49,$G$18,$D49,$G$19,J$13,$G$20)</f>
        <v>542465.76993198856</v>
      </c>
      <c r="K49" s="50">
        <f ca="1">_xll.DBRW(CUBE,$C49,$G$18,$D49,$G$19,K$13,$G$20)</f>
        <v>298042.09278245666</v>
      </c>
      <c r="L49" s="50">
        <f ca="1">_xll.DBRW(CUBE,$C49,$G$18,$D49,$G$19,L$13,$G$20)</f>
        <v>489856.00767565612</v>
      </c>
      <c r="M49" s="50">
        <f ca="1">_xll.DBRW(CUBE,$C49,$G$18,$D49,$G$19,M$13,$G$20)</f>
        <v>286906.95897155866</v>
      </c>
      <c r="N49" s="50">
        <f ca="1">_xll.DBRW(CUBE,$C49,$G$18,$D49,$G$19,N$13,$G$20)</f>
        <v>430924.68514820421</v>
      </c>
      <c r="O49" s="50">
        <f ca="1">_xll.DBRW(CUBE,$C49,$G$18,$D49,$G$19,O$13,$G$20)</f>
        <v>841153.45900903083</v>
      </c>
      <c r="P49" s="50">
        <f ca="1">_xll.DBRW(CUBE,$C49,$G$18,$D49,$G$19,P$13,$G$20)</f>
        <v>243761.01883524528</v>
      </c>
      <c r="Q49" s="50">
        <f ca="1">_xll.DBRW(CUBE,$C49,$G$18,$D49,$G$19,Q$13,$G$20)</f>
        <v>42849.278586282642</v>
      </c>
      <c r="R49" s="50">
        <f ca="1">_xll.DBRW(CUBE,$C49,$G$18,$D49,$G$19,R$13,$G$20)</f>
        <v>0</v>
      </c>
      <c r="S49" s="49"/>
    </row>
    <row r="50" spans="2:19" s="48" customFormat="1" ht="25.5" customHeight="1" x14ac:dyDescent="0.2">
      <c r="B50" s="48" t="s">
        <v>18</v>
      </c>
      <c r="C50" s="55" t="str">
        <f t="shared" ref="C50:C52" ca="1" si="9">$G$17</f>
        <v>Final Budget</v>
      </c>
      <c r="D50" s="48" t="s">
        <v>69</v>
      </c>
      <c r="F50" s="66" t="str">
        <f t="shared" ref="F50:F51" si="10">D50</f>
        <v>Internet</v>
      </c>
      <c r="G50" s="50">
        <f ca="1">_xll.DBRW(CUBE,$C50,$G$18,$D50,$G$19,G$13,$G$20)</f>
        <v>147313.32631798746</v>
      </c>
      <c r="H50" s="50">
        <f ca="1">_xll.DBRW(CUBE,$C50,$G$18,$D50,$G$19,H$13,$G$20)</f>
        <v>79473.896741817109</v>
      </c>
      <c r="I50" s="50">
        <f ca="1">_xll.DBRW(CUBE,$C50,$G$18,$D50,$G$19,I$13,$G$20)</f>
        <v>277429.61189842672</v>
      </c>
      <c r="J50" s="50">
        <f ca="1">_xll.DBRW(CUBE,$C50,$G$18,$D50,$G$19,J$13,$G$20)</f>
        <v>145915.19292469084</v>
      </c>
      <c r="K50" s="50">
        <f ca="1">_xll.DBRW(CUBE,$C50,$G$18,$D50,$G$19,K$13,$G$20)</f>
        <v>264017.51798987424</v>
      </c>
      <c r="L50" s="50">
        <f ca="1">_xll.DBRW(CUBE,$C50,$G$18,$D50,$G$19,L$13,$G$20)</f>
        <v>302416.25297005608</v>
      </c>
      <c r="M50" s="50">
        <f ca="1">_xll.DBRW(CUBE,$C50,$G$18,$D50,$G$19,M$13,$G$20)</f>
        <v>145985.09959435571</v>
      </c>
      <c r="N50" s="50">
        <f ca="1">_xll.DBRW(CUBE,$C50,$G$18,$D50,$G$19,N$13,$G$20)</f>
        <v>166218.08712877656</v>
      </c>
      <c r="O50" s="50">
        <f ca="1">_xll.DBRW(CUBE,$C50,$G$18,$D50,$G$19,O$13,$G$20)</f>
        <v>370970.92957578716</v>
      </c>
      <c r="P50" s="50">
        <f ca="1">_xll.DBRW(CUBE,$C50,$G$18,$D50,$G$19,P$13,$G$20)</f>
        <v>368892.68604735169</v>
      </c>
      <c r="Q50" s="50">
        <f ca="1">_xll.DBRW(CUBE,$C50,$G$18,$D50,$G$19,Q$13,$G$20)</f>
        <v>270260.85369782761</v>
      </c>
      <c r="R50" s="50">
        <f ca="1">_xll.DBRW(CUBE,$C50,$G$18,$D50,$G$19,R$13,$G$20)</f>
        <v>363903.37315795606</v>
      </c>
      <c r="S50" s="49"/>
    </row>
    <row r="51" spans="2:19" s="48" customFormat="1" ht="25.5" customHeight="1" x14ac:dyDescent="0.2">
      <c r="B51" s="48" t="s">
        <v>18</v>
      </c>
      <c r="C51" s="55" t="str">
        <f t="shared" ca="1" si="9"/>
        <v>Final Budget</v>
      </c>
      <c r="D51" s="48" t="s">
        <v>70</v>
      </c>
      <c r="F51" s="66" t="str">
        <f t="shared" si="10"/>
        <v>Distribution</v>
      </c>
      <c r="G51" s="50">
        <f ca="1">_xll.DBRW(CUBE,$C51,$G$18,$D51,$G$19,G$13,$G$20)</f>
        <v>246520.87723947671</v>
      </c>
      <c r="H51" s="50">
        <f ca="1">_xll.DBRW(CUBE,$C51,$G$18,$D51,$G$19,H$13,$G$20)</f>
        <v>363364.88225069316</v>
      </c>
      <c r="I51" s="50">
        <f ca="1">_xll.DBRW(CUBE,$C51,$G$18,$D51,$G$19,I$13,$G$20)</f>
        <v>235765.23677818783</v>
      </c>
      <c r="J51" s="50">
        <f ca="1">_xll.DBRW(CUBE,$C51,$G$18,$D51,$G$19,J$13,$G$20)</f>
        <v>83728.2169242768</v>
      </c>
      <c r="K51" s="50">
        <f ca="1">_xll.DBRW(CUBE,$C51,$G$18,$D51,$G$19,K$13,$G$20)</f>
        <v>218857.80938639381</v>
      </c>
      <c r="L51" s="50">
        <f ca="1">_xll.DBRW(CUBE,$C51,$G$18,$D51,$G$19,L$13,$G$20)</f>
        <v>354277.01519426517</v>
      </c>
      <c r="M51" s="50">
        <f ca="1">_xll.DBRW(CUBE,$C51,$G$18,$D51,$G$19,M$13,$G$20)</f>
        <v>154483.7532921801</v>
      </c>
      <c r="N51" s="50">
        <f ca="1">_xll.DBRW(CUBE,$C51,$G$18,$D51,$G$19,N$13,$G$20)</f>
        <v>351320.9617341524</v>
      </c>
      <c r="O51" s="50">
        <f ca="1">_xll.DBRW(CUBE,$C51,$G$18,$D51,$G$19,O$13,$G$20)</f>
        <v>552821.69806394912</v>
      </c>
      <c r="P51" s="50">
        <f ca="1">_xll.DBRW(CUBE,$C51,$G$18,$D51,$G$19,P$13,$G$20)</f>
        <v>238882.05226848912</v>
      </c>
      <c r="Q51" s="50">
        <f ca="1">_xll.DBRW(CUBE,$C51,$G$18,$D51,$G$19,Q$13,$G$20)</f>
        <v>510989.24249157921</v>
      </c>
      <c r="R51" s="50">
        <f ca="1">_xll.DBRW(CUBE,$C51,$G$18,$D51,$G$19,R$13,$G$20)</f>
        <v>564373.07157231797</v>
      </c>
      <c r="S51" s="49"/>
    </row>
    <row r="52" spans="2:19" s="48" customFormat="1" ht="25.5" customHeight="1" thickBot="1" x14ac:dyDescent="0.25">
      <c r="B52" s="48" t="s">
        <v>18</v>
      </c>
      <c r="C52" s="55" t="str">
        <f t="shared" ca="1" si="9"/>
        <v>Final Budget</v>
      </c>
      <c r="D52" s="48" t="s">
        <v>43</v>
      </c>
      <c r="F52" s="67" t="str">
        <f ca="1">C52</f>
        <v>Final Budget</v>
      </c>
      <c r="G52" s="51">
        <f ca="1">_xll.DBRW(CUBE,$C52,$G$18,$D52,$G$19,G$13,$G$20)</f>
        <v>862778.1303362411</v>
      </c>
      <c r="H52" s="51">
        <f ca="1">_xll.DBRW(CUBE,$C52,$G$18,$D52,$G$19,H$13,$G$20)</f>
        <v>1445999.4886828254</v>
      </c>
      <c r="I52" s="51">
        <f ca="1">_xll.DBRW(CUBE,$C52,$G$18,$D52,$G$19,I$13,$G$20)</f>
        <v>1536948.0659167701</v>
      </c>
      <c r="J52" s="51">
        <f ca="1">_xll.DBRW(CUBE,$C52,$G$18,$D52,$G$19,J$13,$G$20)</f>
        <v>1411865.0605521984</v>
      </c>
      <c r="K52" s="51">
        <f ca="1">_xll.DBRW(CUBE,$C52,$G$18,$D52,$G$19,K$13,$G$20)</f>
        <v>1293213.4687967915</v>
      </c>
      <c r="L52" s="51">
        <f ca="1">_xll.DBRW(CUBE,$C52,$G$18,$D52,$G$19,L$13,$G$20)</f>
        <v>1518452.7584568746</v>
      </c>
      <c r="M52" s="51">
        <f ca="1">_xll.DBRW(CUBE,$C52,$G$18,$D52,$G$19,M$13,$G$20)</f>
        <v>912751.41247949982</v>
      </c>
      <c r="N52" s="51">
        <f ca="1">_xll.DBRW(CUBE,$C52,$G$18,$D52,$G$19,N$13,$G$20)</f>
        <v>1434834.3948706428</v>
      </c>
      <c r="O52" s="51">
        <f ca="1">_xll.DBRW(CUBE,$C52,$G$18,$D52,$G$19,O$13,$G$20)</f>
        <v>2596011.5910197701</v>
      </c>
      <c r="P52" s="51">
        <f ca="1">_xll.DBRW(CUBE,$C52,$G$18,$D52,$G$19,P$13,$G$20)</f>
        <v>1120993.85583793</v>
      </c>
      <c r="Q52" s="51">
        <f ca="1">_xll.DBRW(CUBE,$C52,$G$18,$D52,$G$19,Q$13,$G$20)</f>
        <v>850893.55314229918</v>
      </c>
      <c r="R52" s="51">
        <f ca="1">_xll.DBRW(CUBE,$C52,$G$18,$D52,$G$19,R$13,$G$20)</f>
        <v>953137.64294020936</v>
      </c>
      <c r="S52" s="49"/>
    </row>
    <row r="53" spans="2:19" s="48" customFormat="1" ht="25.5" customHeight="1" thickTop="1" x14ac:dyDescent="0.2">
      <c r="C53" s="31"/>
      <c r="F53" s="68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49"/>
    </row>
  </sheetData>
  <mergeCells count="3">
    <mergeCell ref="B5:D5"/>
    <mergeCell ref="B14:D14"/>
    <mergeCell ref="F32:R32"/>
  </mergeCells>
  <conditionalFormatting sqref="K28:K29 I28">
    <cfRule type="cellIs" dxfId="27" priority="18" operator="lessThan">
      <formula>0</formula>
    </cfRule>
  </conditionalFormatting>
  <conditionalFormatting sqref="I26:I28">
    <cfRule type="cellIs" dxfId="26" priority="16" operator="lessThan">
      <formula>0</formula>
    </cfRule>
  </conditionalFormatting>
  <conditionalFormatting sqref="I29">
    <cfRule type="cellIs" dxfId="25" priority="14" operator="lessThan">
      <formula>0</formula>
    </cfRule>
  </conditionalFormatting>
  <conditionalFormatting sqref="K28">
    <cfRule type="cellIs" dxfId="24" priority="15" operator="lessThan">
      <formula>0</formula>
    </cfRule>
  </conditionalFormatting>
  <conditionalFormatting sqref="P26:P28">
    <cfRule type="cellIs" dxfId="23" priority="6" operator="lessThan">
      <formula>0</formula>
    </cfRule>
  </conditionalFormatting>
  <conditionalFormatting sqref="R28">
    <cfRule type="cellIs" dxfId="22" priority="3" operator="lessThan">
      <formula>0</formula>
    </cfRule>
  </conditionalFormatting>
  <conditionalFormatting sqref="P28">
    <cfRule type="cellIs" dxfId="21" priority="7" operator="lessThan">
      <formula>0</formula>
    </cfRule>
  </conditionalFormatting>
  <conditionalFormatting sqref="K26">
    <cfRule type="cellIs" dxfId="20" priority="9" operator="lessThan">
      <formula>0</formula>
    </cfRule>
  </conditionalFormatting>
  <conditionalFormatting sqref="K27">
    <cfRule type="cellIs" dxfId="19" priority="8" operator="lessThan">
      <formula>0</formula>
    </cfRule>
  </conditionalFormatting>
  <conditionalFormatting sqref="P29">
    <cfRule type="cellIs" dxfId="18" priority="5" operator="lessThan">
      <formula>0</formula>
    </cfRule>
  </conditionalFormatting>
  <conditionalFormatting sqref="R28:R29">
    <cfRule type="cellIs" dxfId="17" priority="4" operator="lessThan">
      <formula>0</formula>
    </cfRule>
  </conditionalFormatting>
  <conditionalFormatting sqref="R26">
    <cfRule type="cellIs" dxfId="16" priority="2" operator="lessThan">
      <formula>0</formula>
    </cfRule>
  </conditionalFormatting>
  <conditionalFormatting sqref="R27">
    <cfRule type="cellIs" dxfId="15" priority="1" operator="lessThan">
      <formula>0</formula>
    </cfRule>
  </conditionalFormatting>
  <printOptions horizontalCentered="1"/>
  <pageMargins left="0.2" right="0.2" top="0.5" bottom="0.5" header="0.3" footer="0.3"/>
  <pageSetup scale="50" orientation="landscape" r:id="rId1"/>
  <headerFooter>
    <oddHeader>&amp;R&amp;D | &amp;T</oddHeader>
    <oddFooter>Page &amp;P of &amp;N</oddFooter>
  </headerFooter>
  <colBreaks count="1" manualBreakCount="1">
    <brk id="18" max="1048575" man="1"/>
  </colBreaks>
  <drawing r:id="rId2"/>
  <legacyDrawing r:id="rId3"/>
  <controls>
    <mc:AlternateContent xmlns:mc="http://schemas.openxmlformats.org/markup-compatibility/2006">
      <mc:Choice Requires="x14">
        <control shapeId="1026" r:id="rId4" name="TIButton1">
          <controlPr defaultSize="0" print="0" autoLine="0" autoPict="0" r:id="rId5">
            <anchor moveWithCells="1">
              <from>
                <xdr:col>7</xdr:col>
                <xdr:colOff>704850</xdr:colOff>
                <xdr:row>17</xdr:row>
                <xdr:rowOff>0</xdr:rowOff>
              </from>
              <to>
                <xdr:col>9</xdr:col>
                <xdr:colOff>228600</xdr:colOff>
                <xdr:row>20</xdr:row>
                <xdr:rowOff>0</xdr:rowOff>
              </to>
            </anchor>
          </controlPr>
        </control>
      </mc:Choice>
      <mc:Fallback>
        <control shapeId="1026" r:id="rId4" name="TI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70C0"/>
    <pageSetUpPr fitToPage="1"/>
  </sheetPr>
  <dimension ref="A1:X64"/>
  <sheetViews>
    <sheetView showGridLines="0" topLeftCell="H49" zoomScale="90" zoomScaleNormal="90" zoomScaleSheetLayoutView="100" workbookViewId="0">
      <selection activeCell="K74" sqref="K73:K74"/>
    </sheetView>
  </sheetViews>
  <sheetFormatPr defaultRowHeight="12.75" outlineLevelRow="1" outlineLevelCol="1" x14ac:dyDescent="0.2"/>
  <cols>
    <col min="1" max="3" width="20" hidden="1" customWidth="1" outlineLevel="1"/>
    <col min="4" max="4" width="2" hidden="1" customWidth="1" outlineLevel="1"/>
    <col min="5" max="5" width="20.28515625" hidden="1" customWidth="1" outlineLevel="1"/>
    <col min="6" max="6" width="13.85546875" hidden="1" customWidth="1" outlineLevel="1"/>
    <col min="7" max="7" width="13.28515625" hidden="1" customWidth="1" outlineLevel="1"/>
    <col min="8" max="8" width="3.7109375" customWidth="1" collapsed="1"/>
    <col min="9" max="9" width="21.5703125" customWidth="1"/>
    <col min="10" max="17" width="10.7109375" customWidth="1"/>
    <col min="18" max="18" width="10.7109375" style="4" customWidth="1"/>
    <col min="19" max="21" width="10.7109375" customWidth="1"/>
    <col min="22" max="22" width="12.42578125" customWidth="1"/>
    <col min="23" max="23" width="11.85546875" customWidth="1"/>
  </cols>
  <sheetData>
    <row r="1" spans="1:22" hidden="1" outlineLevel="1" x14ac:dyDescent="0.2">
      <c r="A1" t="s">
        <v>14</v>
      </c>
      <c r="J1" s="28"/>
      <c r="K1" s="28"/>
      <c r="R1"/>
    </row>
    <row r="2" spans="1:22" s="20" customFormat="1" hidden="1" outlineLevel="1" x14ac:dyDescent="0.2">
      <c r="A2" s="20" t="s">
        <v>84</v>
      </c>
      <c r="I2" s="82" t="s">
        <v>90</v>
      </c>
      <c r="J2" s="96">
        <v>99999</v>
      </c>
      <c r="K2" s="96">
        <v>999999</v>
      </c>
      <c r="L2" s="83">
        <v>99.99</v>
      </c>
      <c r="M2" s="96">
        <v>999999</v>
      </c>
      <c r="N2" s="12">
        <v>99.99</v>
      </c>
      <c r="P2" s="82" t="s">
        <v>91</v>
      </c>
      <c r="Q2" s="84"/>
      <c r="R2" s="96">
        <v>999999</v>
      </c>
      <c r="S2" s="96">
        <v>999999</v>
      </c>
      <c r="T2" s="12">
        <v>9.99</v>
      </c>
      <c r="U2" s="96">
        <v>999999</v>
      </c>
      <c r="V2" s="12">
        <v>99.99</v>
      </c>
    </row>
    <row r="3" spans="1:22" hidden="1" outlineLevel="1" x14ac:dyDescent="0.2">
      <c r="R3"/>
    </row>
    <row r="4" spans="1:22" ht="15" hidden="1" outlineLevel="1" x14ac:dyDescent="0.25">
      <c r="A4" t="s">
        <v>85</v>
      </c>
      <c r="H4" s="81" t="s">
        <v>88</v>
      </c>
      <c r="I4" s="78" t="s">
        <v>83</v>
      </c>
      <c r="J4" s="79">
        <v>9999999</v>
      </c>
      <c r="K4" s="79">
        <v>9999999</v>
      </c>
      <c r="L4" s="79">
        <v>9999999</v>
      </c>
      <c r="M4" s="79">
        <v>9999999</v>
      </c>
      <c r="N4" s="79">
        <v>9999999</v>
      </c>
      <c r="O4" s="79">
        <v>9999999</v>
      </c>
      <c r="P4" s="79">
        <v>9999999</v>
      </c>
      <c r="Q4" s="79">
        <v>9999999</v>
      </c>
      <c r="R4" s="79">
        <v>9999999</v>
      </c>
      <c r="S4" s="79">
        <v>9999999</v>
      </c>
      <c r="T4" s="79">
        <v>9999999</v>
      </c>
      <c r="U4" s="79">
        <v>9999999</v>
      </c>
    </row>
    <row r="5" spans="1:22" ht="15" hidden="1" outlineLevel="1" x14ac:dyDescent="0.25">
      <c r="H5" s="81"/>
      <c r="R5"/>
    </row>
    <row r="6" spans="1:22" ht="15" hidden="1" outlineLevel="1" x14ac:dyDescent="0.25">
      <c r="A6" t="s">
        <v>86</v>
      </c>
      <c r="H6" s="81" t="s">
        <v>88</v>
      </c>
      <c r="I6" s="75" t="s">
        <v>83</v>
      </c>
      <c r="J6" s="80">
        <v>9999999</v>
      </c>
      <c r="K6" s="80">
        <v>9999999</v>
      </c>
      <c r="L6" s="80">
        <v>9999999</v>
      </c>
      <c r="M6" s="80">
        <v>9999999</v>
      </c>
      <c r="N6" s="80">
        <v>9999999</v>
      </c>
      <c r="O6" s="80">
        <v>9999999</v>
      </c>
      <c r="P6" s="80">
        <v>9999999</v>
      </c>
      <c r="Q6" s="80">
        <v>9999999</v>
      </c>
      <c r="R6" s="80">
        <v>9999999</v>
      </c>
      <c r="S6" s="80">
        <v>9999999</v>
      </c>
      <c r="T6" s="80">
        <v>9999999</v>
      </c>
      <c r="U6" s="80">
        <v>9999999</v>
      </c>
    </row>
    <row r="7" spans="1:22" ht="15" hidden="1" outlineLevel="1" x14ac:dyDescent="0.25">
      <c r="H7" s="81"/>
      <c r="R7"/>
    </row>
    <row r="8" spans="1:22" ht="15" hidden="1" outlineLevel="1" x14ac:dyDescent="0.25">
      <c r="A8" t="s">
        <v>87</v>
      </c>
      <c r="H8" s="81" t="s">
        <v>88</v>
      </c>
      <c r="I8" s="77" t="s">
        <v>83</v>
      </c>
      <c r="J8" s="76">
        <v>9999999</v>
      </c>
      <c r="K8" s="76">
        <v>9999999</v>
      </c>
      <c r="L8" s="76">
        <v>9999999</v>
      </c>
      <c r="M8" s="76">
        <v>9999999</v>
      </c>
      <c r="N8" s="76">
        <v>9999999</v>
      </c>
      <c r="O8" s="76">
        <v>9999999</v>
      </c>
      <c r="P8" s="76">
        <v>9999999</v>
      </c>
      <c r="Q8" s="76">
        <v>9999999</v>
      </c>
      <c r="R8" s="76">
        <v>9999999</v>
      </c>
      <c r="S8" s="76">
        <v>9999999</v>
      </c>
      <c r="T8" s="76">
        <v>9999999</v>
      </c>
      <c r="U8" s="76">
        <v>9999999</v>
      </c>
    </row>
    <row r="9" spans="1:22" hidden="1" outlineLevel="1" x14ac:dyDescent="0.2">
      <c r="R9"/>
    </row>
    <row r="10" spans="1:22" hidden="1" outlineLevel="1" x14ac:dyDescent="0.2">
      <c r="A10" t="s">
        <v>15</v>
      </c>
      <c r="J10" s="28"/>
      <c r="K10" s="28"/>
      <c r="R10"/>
    </row>
    <row r="11" spans="1:22" hidden="1" outlineLevel="1" x14ac:dyDescent="0.2">
      <c r="J11" s="28"/>
      <c r="K11" s="28"/>
      <c r="R11"/>
    </row>
    <row r="12" spans="1:22" hidden="1" outlineLevel="1" x14ac:dyDescent="0.2">
      <c r="E12" s="18" t="s">
        <v>1</v>
      </c>
      <c r="F12" s="14" t="str">
        <f ca="1">SERVER</f>
        <v>PTR01-AA:</v>
      </c>
      <c r="J12" s="28"/>
      <c r="K12" s="28"/>
      <c r="L12" t="s">
        <v>44</v>
      </c>
      <c r="M12" t="str">
        <f ca="1">J31&amp;" Breakdown - Month ("&amp;K36&amp;")"</f>
        <v>Volume - Units Breakdown - Month (Actuals)</v>
      </c>
    </row>
    <row r="13" spans="1:22" hidden="1" outlineLevel="1" x14ac:dyDescent="0.2">
      <c r="E13" s="18" t="s">
        <v>2</v>
      </c>
      <c r="F13" s="14" t="str">
        <f ca="1">CUBE</f>
        <v>PTR01-AA:bpmRevenues</v>
      </c>
      <c r="J13" s="28"/>
      <c r="K13" s="28"/>
      <c r="L13" t="s">
        <v>45</v>
      </c>
      <c r="M13" t="str">
        <f ca="1">J31&amp;" Breakdown - YTD ("&amp;S36&amp;")"</f>
        <v>Volume - Units Breakdown - YTD (Actuals)</v>
      </c>
    </row>
    <row r="14" spans="1:22" hidden="1" outlineLevel="1" x14ac:dyDescent="0.2">
      <c r="J14" s="28"/>
      <c r="K14" s="28"/>
    </row>
    <row r="15" spans="1:22" hidden="1" outlineLevel="1" x14ac:dyDescent="0.2">
      <c r="E15" s="73" t="str">
        <f ca="1">CUBE</f>
        <v>PTR01-AA:bpmRevenues</v>
      </c>
      <c r="F15" s="73"/>
      <c r="G15" s="73"/>
      <c r="I15" s="25" t="s">
        <v>17</v>
      </c>
      <c r="J15" s="29"/>
      <c r="K15" s="28"/>
    </row>
    <row r="16" spans="1:22" hidden="1" outlineLevel="1" x14ac:dyDescent="0.2">
      <c r="D16" s="15" t="s">
        <v>3</v>
      </c>
      <c r="E16" s="9" t="s">
        <v>4</v>
      </c>
      <c r="F16" s="15" t="s">
        <v>5</v>
      </c>
      <c r="G16" s="9" t="s">
        <v>6</v>
      </c>
      <c r="J16" s="28"/>
      <c r="K16" s="28"/>
    </row>
    <row r="17" spans="4:22" hidden="1" outlineLevel="1" x14ac:dyDescent="0.2">
      <c r="D17" s="15">
        <v>1</v>
      </c>
      <c r="E17" s="14" t="str">
        <f ca="1">SERVER&amp;_xll.TABDIM(CUBE,D17)</f>
        <v>PTR01-AA:bpmScenario</v>
      </c>
      <c r="F17" s="19" t="s">
        <v>7</v>
      </c>
      <c r="G17" s="16"/>
      <c r="I17" s="20"/>
      <c r="J17" s="30" t="s">
        <v>41</v>
      </c>
      <c r="K17" s="10" t="s">
        <v>41</v>
      </c>
      <c r="L17" s="27" t="s">
        <v>13</v>
      </c>
      <c r="M17" s="30" t="str">
        <f ca="1">$J$28</f>
        <v>Final Budget</v>
      </c>
      <c r="N17" s="10" t="s">
        <v>13</v>
      </c>
      <c r="O17" s="20"/>
      <c r="P17" s="20"/>
      <c r="R17" s="10" t="s">
        <v>41</v>
      </c>
      <c r="S17" s="10" t="s">
        <v>41</v>
      </c>
      <c r="T17" s="10" t="s">
        <v>13</v>
      </c>
      <c r="U17" s="30" t="str">
        <f ca="1">$J$28</f>
        <v>Final Budget</v>
      </c>
      <c r="V17" s="10" t="s">
        <v>13</v>
      </c>
    </row>
    <row r="18" spans="4:22" hidden="1" outlineLevel="1" x14ac:dyDescent="0.2">
      <c r="D18" s="15">
        <v>2</v>
      </c>
      <c r="E18" s="14" t="str">
        <f ca="1">SERVER&amp;_xll.TABDIM(CUBE,D18)</f>
        <v>PTR01-AA:bpmProducts</v>
      </c>
      <c r="F18" s="19" t="s">
        <v>9</v>
      </c>
      <c r="G18" s="16" t="s">
        <v>77</v>
      </c>
      <c r="J18" s="28"/>
      <c r="K18" s="28"/>
      <c r="R18"/>
      <c r="S18" s="4"/>
    </row>
    <row r="19" spans="4:22" hidden="1" outlineLevel="1" x14ac:dyDescent="0.2">
      <c r="D19" s="15">
        <v>3</v>
      </c>
      <c r="E19" s="14" t="str">
        <f ca="1">SERVER&amp;_xll.TABDIM(CUBE,D19)</f>
        <v>PTR01-AA:bpmChannel</v>
      </c>
      <c r="F19" s="19" t="s">
        <v>76</v>
      </c>
      <c r="G19" s="16"/>
      <c r="J19" s="30" t="str">
        <f ca="1">Report_Summary!G11</f>
        <v>201504</v>
      </c>
      <c r="K19" s="30" t="str">
        <f ca="1">Report_Summary!H11</f>
        <v>Apr 2016</v>
      </c>
      <c r="L19" s="27"/>
      <c r="M19" s="10" t="str">
        <f ca="1">K19</f>
        <v>Apr 2016</v>
      </c>
      <c r="N19" s="10"/>
      <c r="R19" s="10" t="str">
        <f ca="1">J19&amp;" YTD"</f>
        <v>201504 YTD</v>
      </c>
      <c r="S19" s="10" t="str">
        <f ca="1">K19&amp;" YTD"</f>
        <v>Apr 2016 YTD</v>
      </c>
      <c r="T19" s="10"/>
      <c r="U19" s="10" t="str">
        <f ca="1">S19</f>
        <v>Apr 2016 YTD</v>
      </c>
      <c r="V19" s="10"/>
    </row>
    <row r="20" spans="4:22" hidden="1" outlineLevel="1" x14ac:dyDescent="0.2">
      <c r="D20" s="15">
        <v>4</v>
      </c>
      <c r="E20" s="14" t="str">
        <f ca="1">SERVER&amp;_xll.TABDIM(CUBE,D20)</f>
        <v>PTR01-AA:bpmCountry</v>
      </c>
      <c r="F20" s="19" t="s">
        <v>76</v>
      </c>
      <c r="G20" s="16"/>
      <c r="I20" s="20"/>
      <c r="R20"/>
    </row>
    <row r="21" spans="4:22" hidden="1" outlineLevel="1" x14ac:dyDescent="0.2">
      <c r="D21" s="15">
        <v>5</v>
      </c>
      <c r="E21" s="14" t="str">
        <f ca="1">SERVER&amp;_xll.TABDIM(CUBE,D21)</f>
        <v>PTR01-AA:bpmPeriod</v>
      </c>
      <c r="F21" s="19" t="s">
        <v>7</v>
      </c>
      <c r="G21" s="16"/>
      <c r="I21" s="26" t="s">
        <v>82</v>
      </c>
      <c r="J21" s="10" t="str">
        <f ca="1">_xll.DBR($E$27,K21,"Previous Period")</f>
        <v>May 2015</v>
      </c>
      <c r="K21" s="10" t="str">
        <f ca="1">_xll.DBR($E$27,L21,"Previous Period")</f>
        <v>Jun 2015</v>
      </c>
      <c r="L21" s="10" t="str">
        <f ca="1">_xll.DBR($E$27,M21,"Previous Period")</f>
        <v>Jul 2015</v>
      </c>
      <c r="M21" s="10" t="str">
        <f ca="1">_xll.DBR($E$27,N21,"Previous Period")</f>
        <v>Aug 2015</v>
      </c>
      <c r="N21" s="10" t="str">
        <f ca="1">_xll.DBR($E$27,O21,"Previous Period")</f>
        <v>Sep 2015</v>
      </c>
      <c r="O21" s="10" t="str">
        <f ca="1">_xll.DBR($E$27,P21,"Previous Period")</f>
        <v>Oct 2015</v>
      </c>
      <c r="P21" s="10" t="str">
        <f ca="1">_xll.DBR($E$27,Q21,"Previous Period")</f>
        <v>Nov 2015</v>
      </c>
      <c r="Q21" s="10" t="str">
        <f ca="1">_xll.DBR($E$27,R21,"Previous Period")</f>
        <v>Dec 2015</v>
      </c>
      <c r="R21" s="10" t="str">
        <f ca="1">_xll.DBR($E$27,S21,"Previous Period")</f>
        <v>Jan 2016</v>
      </c>
      <c r="S21" s="10" t="str">
        <f ca="1">_xll.DBR($E$27,T21,"Previous Period")</f>
        <v>Feb 2016</v>
      </c>
      <c r="T21" s="10" t="str">
        <f ca="1">_xll.DBR($E$27,U21,"Previous Period")</f>
        <v>Mar 2016</v>
      </c>
      <c r="U21" s="10" t="str">
        <f ca="1">J27</f>
        <v>Apr 2016</v>
      </c>
    </row>
    <row r="22" spans="4:22" hidden="1" outlineLevel="1" x14ac:dyDescent="0.2">
      <c r="D22" s="15">
        <v>6</v>
      </c>
      <c r="E22" s="14" t="str">
        <f ca="1">SERVER&amp;_xll.TABDIM(CUBE,D22)</f>
        <v>PTR01-AA:bpmRevenue_Msr</v>
      </c>
      <c r="F22" s="19" t="s">
        <v>76</v>
      </c>
      <c r="G22" s="16"/>
      <c r="R22"/>
    </row>
    <row r="23" spans="4:22" hidden="1" outlineLevel="1" x14ac:dyDescent="0.2"/>
    <row r="24" spans="4:22" hidden="1" outlineLevel="1" x14ac:dyDescent="0.2">
      <c r="E24" s="73" t="s">
        <v>46</v>
      </c>
      <c r="F24" s="73"/>
      <c r="G24" s="73"/>
      <c r="J24" s="28"/>
      <c r="K24" s="28"/>
    </row>
    <row r="25" spans="4:22" hidden="1" outlineLevel="1" x14ac:dyDescent="0.2">
      <c r="E25" s="14" t="str">
        <f ca="1">_xll.TM1RPTVIEW($F$13&amp;":TopRPT2", 0, _xll.TM1RPTTITLE($E$19,$J$29),_xll.TM1RPTTITLE($E$20,$J$30), _xll.TM1RPTTITLE($E$21,$S$19),  _xll.TM1RPTTITLE($E$22,$J$31),TM1RPTFMTRNG,TM1RPTFMTIDCOL)</f>
        <v>PTR01-AA:bpmRevenues:TopRPT2</v>
      </c>
      <c r="F25" s="17"/>
      <c r="G25" s="74" t="str">
        <f ca="1">_xll.TM1RPTFILTER($E$25,"[bpmScenario].[Actuals]","TOPCOUNT",J32,"desc")</f>
        <v>1</v>
      </c>
      <c r="J25" s="28"/>
      <c r="K25" s="28"/>
    </row>
    <row r="26" spans="4:22" hidden="1" outlineLevel="1" x14ac:dyDescent="0.2">
      <c r="E26" s="14" t="str">
        <f ca="1">_xll.TM1RPTVIEW($F$13&amp;":PrdDet2", 1, _xll.TM1RPTTITLE($E$19,$J$29),_xll.TM1RPTTITLE($E$20,$J$30), _xll.TM1RPTTITLE($E$17,$J$17),  _xll.TM1RPTTITLE($E$22,$J$31),TM1RPTFMTRNG,TM1RPTFMTIDCOL)</f>
        <v>PTR01-AA:bpmRevenues:PrdDet2</v>
      </c>
      <c r="F26" s="17"/>
      <c r="G26" s="74"/>
      <c r="J26" s="28"/>
      <c r="K26" s="28"/>
    </row>
    <row r="27" spans="4:22" s="31" customFormat="1" ht="12" collapsed="1" x14ac:dyDescent="0.2">
      <c r="E27" s="33" t="str">
        <f ca="1">$F$12&amp;"}ElementAttributes_bpmPeriod"</f>
        <v>PTR01-AA:}ElementAttributes_bpmPeriod</v>
      </c>
      <c r="F27" s="33"/>
      <c r="G27" s="33"/>
      <c r="I27" s="32" t="s">
        <v>74</v>
      </c>
      <c r="J27" s="91" t="str">
        <f ca="1">Report_Summary!$G$16</f>
        <v>Apr 2016</v>
      </c>
      <c r="K27" s="92"/>
      <c r="P27" s="32"/>
      <c r="R27" s="95"/>
    </row>
    <row r="28" spans="4:22" s="31" customFormat="1" ht="12" x14ac:dyDescent="0.2">
      <c r="I28" s="32" t="s">
        <v>89</v>
      </c>
      <c r="J28" s="91" t="str">
        <f ca="1">Report_Summary!$G$17</f>
        <v>Final Budget</v>
      </c>
      <c r="K28" s="92"/>
      <c r="P28" s="32"/>
      <c r="R28" s="95"/>
    </row>
    <row r="29" spans="4:22" s="31" customFormat="1" ht="12" x14ac:dyDescent="0.2">
      <c r="I29" s="32" t="s">
        <v>19</v>
      </c>
      <c r="J29" s="93" t="str">
        <f ca="1">_xll.SUBNM($E$19,"","Total Channels")</f>
        <v>Total Channels</v>
      </c>
      <c r="K29" s="94"/>
      <c r="P29" s="32"/>
      <c r="R29" s="95"/>
    </row>
    <row r="30" spans="4:22" s="31" customFormat="1" ht="12" x14ac:dyDescent="0.2">
      <c r="I30" s="32" t="s">
        <v>75</v>
      </c>
      <c r="J30" s="93" t="str">
        <f ca="1">_xll.SUBNM($E$20,"","Total of  Country")</f>
        <v>Total of  Country</v>
      </c>
      <c r="K30" s="94"/>
      <c r="P30" s="32"/>
      <c r="R30" s="95"/>
    </row>
    <row r="31" spans="4:22" s="31" customFormat="1" ht="12" x14ac:dyDescent="0.2">
      <c r="I31" s="32" t="s">
        <v>20</v>
      </c>
      <c r="J31" s="91" t="str">
        <f ca="1">Report_Summary!G20</f>
        <v>Volume - Units</v>
      </c>
      <c r="K31" s="92"/>
      <c r="P31" s="32"/>
      <c r="R31" s="95"/>
    </row>
    <row r="32" spans="4:22" s="31" customFormat="1" ht="12" x14ac:dyDescent="0.2">
      <c r="I32" s="32" t="s">
        <v>48</v>
      </c>
      <c r="J32" s="93">
        <v>5</v>
      </c>
      <c r="K32" s="94"/>
      <c r="P32" s="32"/>
      <c r="R32" s="95"/>
    </row>
    <row r="33" spans="1:24" ht="13.5" thickBot="1" x14ac:dyDescent="0.25"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</row>
    <row r="34" spans="1:24" ht="24" thickTop="1" x14ac:dyDescent="0.35">
      <c r="I34" s="69" t="str">
        <f ca="1">"Product Detail Report -  Measure: "&amp;$J$31&amp;" / "&amp;$J$30&amp;" / "&amp;$J$29</f>
        <v>Product Detail Report -  Measure: Volume - Units / Total of  Country / Total Channels</v>
      </c>
      <c r="J34" s="7"/>
      <c r="K34" s="7"/>
      <c r="L34" s="7"/>
      <c r="M34" s="7"/>
      <c r="N34" s="7"/>
      <c r="O34" s="7"/>
      <c r="P34" s="6"/>
      <c r="Q34" s="7"/>
      <c r="R34" s="8"/>
      <c r="S34" s="7"/>
      <c r="T34" s="23"/>
      <c r="U34" s="23"/>
      <c r="V34" s="23"/>
    </row>
    <row r="35" spans="1:24" ht="21" x14ac:dyDescent="0.35">
      <c r="I35" s="3" t="str">
        <f ca="1">Report_Summary!$F$24</f>
        <v>Apr 2016</v>
      </c>
      <c r="J35" s="2"/>
      <c r="K35" s="2"/>
      <c r="L35" s="2"/>
      <c r="M35" s="2"/>
      <c r="N35" s="2"/>
      <c r="O35" s="2"/>
      <c r="P35" s="3" t="str">
        <f ca="1">Report_Summary!$M$24</f>
        <v>Apr 2016 YTD</v>
      </c>
      <c r="R35" s="5"/>
      <c r="S35" s="2"/>
      <c r="T35" s="2"/>
      <c r="U35" s="2"/>
    </row>
    <row r="36" spans="1:24" s="20" customFormat="1" x14ac:dyDescent="0.2">
      <c r="I36" s="86" t="str">
        <f ca="1">"Product (Top "&amp;$J$32&amp;")"</f>
        <v>Product (Top 5)</v>
      </c>
      <c r="J36" s="10" t="s">
        <v>39</v>
      </c>
      <c r="K36" s="10" t="str">
        <f ca="1">K17</f>
        <v>Actuals</v>
      </c>
      <c r="L36" s="10" t="s">
        <v>0</v>
      </c>
      <c r="M36" s="10" t="str">
        <f ca="1">M17</f>
        <v>Final Budget</v>
      </c>
      <c r="N36" s="10" t="s">
        <v>0</v>
      </c>
      <c r="P36" s="86" t="str">
        <f ca="1">I36</f>
        <v>Product (Top 5)</v>
      </c>
      <c r="Q36" s="87"/>
      <c r="R36" s="10" t="s">
        <v>39</v>
      </c>
      <c r="S36" s="10" t="str">
        <f ca="1">S17</f>
        <v>Actuals</v>
      </c>
      <c r="T36" s="10" t="s">
        <v>0</v>
      </c>
      <c r="U36" s="10" t="str">
        <f ca="1">U17</f>
        <v>Final Budget</v>
      </c>
      <c r="V36" s="10" t="s">
        <v>0</v>
      </c>
    </row>
    <row r="37" spans="1:24" s="20" customFormat="1" x14ac:dyDescent="0.2">
      <c r="A37" s="20" t="s">
        <v>84</v>
      </c>
      <c r="I37" s="82" t="str">
        <f ca="1">+P37</f>
        <v>Day Pack 22</v>
      </c>
      <c r="J37" s="96">
        <f ca="1">_xll.DBRW($F$13,J$17,$P37,$J$29,$J$30,J$19,$J$31)</f>
        <v>193486.3586705263</v>
      </c>
      <c r="K37" s="96">
        <f ca="1">_xll.DBRW($F$13,K$17,$P37,$J$29,$J$30,K$19,$J$31)</f>
        <v>235443.99999999988</v>
      </c>
      <c r="L37" s="83">
        <f t="shared" ref="L37" ca="1" si="0">IF(J37=0,"",K37/J37-1)</f>
        <v>0.21685064320694658</v>
      </c>
      <c r="M37" s="96">
        <f ca="1">_xll.DBRW($F$13,M$17,$P37,$J$29,$J$30,M$19,$J$31)</f>
        <v>0</v>
      </c>
      <c r="N37" s="12" t="str">
        <f t="shared" ref="N37" ca="1" si="1">IF(M37=0,"",(K37/M37-1))</f>
        <v/>
      </c>
      <c r="P37" s="85" t="str">
        <f ca="1">_xll.TM1RPTROW($E$25,$E$18,"BaseLevel","","",0)</f>
        <v>Day Pack 22</v>
      </c>
      <c r="Q37" s="84"/>
      <c r="R37" s="96">
        <f ca="1">_xll.DBRW($E$25,R$17,$P37,$J$29,$J$30,R$19,$J$31)</f>
        <v>0</v>
      </c>
      <c r="S37" s="96">
        <f ca="1">_xll.DBRW($E$25,S$17,$P37,$J$29,$J$30,S$19,$J$31)</f>
        <v>969485.76707507996</v>
      </c>
      <c r="T37" s="12" t="str">
        <f t="shared" ref="T37" ca="1" si="2">IF(R37=0,"",S37/R37-1)</f>
        <v/>
      </c>
      <c r="U37" s="96">
        <f ca="1">_xll.DBRW($E$25,U$17,$P37,$J$29,$J$30,U$19,$J$31)</f>
        <v>0</v>
      </c>
      <c r="V37" s="12" t="str">
        <f t="shared" ref="V37" ca="1" si="3">IF(U37=0,"",(S37/U37-1))</f>
        <v/>
      </c>
    </row>
    <row r="38" spans="1:24" x14ac:dyDescent="0.2">
      <c r="A38" s="20" t="s">
        <v>84</v>
      </c>
      <c r="B38" s="20"/>
      <c r="C38" s="20"/>
      <c r="D38" s="20"/>
      <c r="E38" s="20"/>
      <c r="F38" s="20"/>
      <c r="G38" s="20"/>
      <c r="H38" s="20"/>
      <c r="I38" s="82" t="str">
        <f t="shared" ref="I38:I41" ca="1" si="4">+P38</f>
        <v>Day Pack Lite</v>
      </c>
      <c r="J38" s="96">
        <f ca="1">_xll.DBRW($F$13,J$17,$P38,$J$29,$J$30,J$19,$J$31)</f>
        <v>191624.88529756296</v>
      </c>
      <c r="K38" s="96">
        <f ca="1">_xll.DBRW($F$13,K$17,$P38,$J$29,$J$30,K$19,$J$31)</f>
        <v>185677.00000000006</v>
      </c>
      <c r="L38" s="83">
        <f t="shared" ref="L38:L41" ca="1" si="5">IF(J38=0,"",K38/J38-1)</f>
        <v>-3.1039211260723176E-2</v>
      </c>
      <c r="M38" s="96">
        <f ca="1">_xll.DBRW($F$13,M$17,$P38,$J$29,$J$30,M$19,$J$31)</f>
        <v>0</v>
      </c>
      <c r="N38" s="12" t="str">
        <f t="shared" ref="N38:N41" ca="1" si="6">IF(M38=0,"",(K38/M38-1))</f>
        <v/>
      </c>
      <c r="O38" s="20"/>
      <c r="P38" s="85" t="s">
        <v>78</v>
      </c>
      <c r="Q38" s="84"/>
      <c r="R38" s="96">
        <f ca="1">_xll.DBRW($E$25,R$17,$P38,$J$29,$J$30,R$19,$J$31)</f>
        <v>0</v>
      </c>
      <c r="S38" s="96">
        <f ca="1">_xll.DBRW($E$25,S$17,$P38,$J$29,$J$30,S$19,$J$31)</f>
        <v>912659.27879262099</v>
      </c>
      <c r="T38" s="12" t="str">
        <f t="shared" ref="T38:T41" ca="1" si="7">IF(R38=0,"",S38/R38-1)</f>
        <v/>
      </c>
      <c r="U38" s="96">
        <f ca="1">_xll.DBRW($E$25,U$17,$P38,$J$29,$J$30,U$19,$J$31)</f>
        <v>0</v>
      </c>
      <c r="V38" s="12" t="str">
        <f t="shared" ref="V38:V41" ca="1" si="8">IF(U38=0,"",(S38/U38-1))</f>
        <v/>
      </c>
      <c r="W38" s="20"/>
      <c r="X38" s="20"/>
    </row>
    <row r="39" spans="1:24" x14ac:dyDescent="0.2">
      <c r="A39" s="20" t="s">
        <v>84</v>
      </c>
      <c r="B39" s="20"/>
      <c r="C39" s="20"/>
      <c r="D39" s="20"/>
      <c r="E39" s="20"/>
      <c r="F39" s="20"/>
      <c r="G39" s="20"/>
      <c r="H39" s="20"/>
      <c r="I39" s="82" t="str">
        <f t="shared" ca="1" si="4"/>
        <v>Summit Pack 85</v>
      </c>
      <c r="J39" s="96">
        <f ca="1">_xll.DBRW($F$13,J$17,$P39,$J$29,$J$30,J$19,$J$31)</f>
        <v>89132.270722900939</v>
      </c>
      <c r="K39" s="96">
        <f ca="1">_xll.DBRW($F$13,K$17,$P39,$J$29,$J$30,K$19,$J$31)</f>
        <v>133662.52981366674</v>
      </c>
      <c r="L39" s="83">
        <f t="shared" ca="1" si="5"/>
        <v>0.49959749403449849</v>
      </c>
      <c r="M39" s="96">
        <f ca="1">_xll.DBRW($F$13,M$17,$P39,$J$29,$J$30,M$19,$J$31)</f>
        <v>0</v>
      </c>
      <c r="N39" s="12" t="str">
        <f t="shared" ca="1" si="6"/>
        <v/>
      </c>
      <c r="O39" s="20"/>
      <c r="P39" s="85" t="s">
        <v>80</v>
      </c>
      <c r="Q39" s="84"/>
      <c r="R39" s="96">
        <f ca="1">_xll.DBRW($E$25,R$17,$P39,$J$29,$J$30,R$19,$J$31)</f>
        <v>0</v>
      </c>
      <c r="S39" s="96">
        <f ca="1">_xll.DBRW($E$25,S$17,$P39,$J$29,$J$30,S$19,$J$31)</f>
        <v>570237.28917953814</v>
      </c>
      <c r="T39" s="12" t="str">
        <f t="shared" ca="1" si="7"/>
        <v/>
      </c>
      <c r="U39" s="96">
        <f ca="1">_xll.DBRW($E$25,U$17,$P39,$J$29,$J$30,U$19,$J$31)</f>
        <v>0</v>
      </c>
      <c r="V39" s="12" t="str">
        <f t="shared" ca="1" si="8"/>
        <v/>
      </c>
      <c r="W39" s="20"/>
      <c r="X39" s="20"/>
    </row>
    <row r="40" spans="1:24" x14ac:dyDescent="0.2">
      <c r="A40" s="20" t="s">
        <v>84</v>
      </c>
      <c r="B40" s="20"/>
      <c r="C40" s="20"/>
      <c r="D40" s="20"/>
      <c r="E40" s="20"/>
      <c r="F40" s="20"/>
      <c r="G40" s="20"/>
      <c r="H40" s="20"/>
      <c r="I40" s="82" t="str">
        <f t="shared" ca="1" si="4"/>
        <v>Trail Pack 32</v>
      </c>
      <c r="J40" s="96">
        <f ca="1">_xll.DBRW($F$13,J$17,$P40,$J$29,$J$30,J$19,$J$31)</f>
        <v>75995.0712371876</v>
      </c>
      <c r="K40" s="96">
        <f ca="1">_xll.DBRW($F$13,K$17,$P40,$J$29,$J$30,K$19,$J$31)</f>
        <v>121333</v>
      </c>
      <c r="L40" s="83">
        <f t="shared" ca="1" si="5"/>
        <v>0.5965903844120175</v>
      </c>
      <c r="M40" s="96">
        <f ca="1">_xll.DBRW($F$13,M$17,$P40,$J$29,$J$30,M$19,$J$31)</f>
        <v>0</v>
      </c>
      <c r="N40" s="12" t="str">
        <f t="shared" ca="1" si="6"/>
        <v/>
      </c>
      <c r="O40" s="20"/>
      <c r="P40" s="85" t="s">
        <v>81</v>
      </c>
      <c r="Q40" s="84"/>
      <c r="R40" s="96">
        <f ca="1">_xll.DBRW($E$25,R$17,$P40,$J$29,$J$30,R$19,$J$31)</f>
        <v>0</v>
      </c>
      <c r="S40" s="96">
        <f ca="1">_xll.DBRW($E$25,S$17,$P40,$J$29,$J$30,S$19,$J$31)</f>
        <v>402013.21531649737</v>
      </c>
      <c r="T40" s="12" t="str">
        <f t="shared" ca="1" si="7"/>
        <v/>
      </c>
      <c r="U40" s="96">
        <f ca="1">_xll.DBRW($E$25,U$17,$P40,$J$29,$J$30,U$19,$J$31)</f>
        <v>0</v>
      </c>
      <c r="V40" s="12" t="str">
        <f t="shared" ca="1" si="8"/>
        <v/>
      </c>
      <c r="W40" s="20"/>
      <c r="X40" s="20"/>
    </row>
    <row r="41" spans="1:24" x14ac:dyDescent="0.2">
      <c r="A41" s="20" t="s">
        <v>84</v>
      </c>
      <c r="B41" s="20"/>
      <c r="C41" s="20"/>
      <c r="D41" s="20"/>
      <c r="E41" s="20"/>
      <c r="F41" s="20"/>
      <c r="G41" s="20"/>
      <c r="H41" s="20"/>
      <c r="I41" s="82" t="str">
        <f t="shared" ca="1" si="4"/>
        <v>Kingdom Campsite 150</v>
      </c>
      <c r="J41" s="96">
        <f ca="1">_xll.DBRW($F$13,J$17,$P41,$J$29,$J$30,J$19,$J$31)</f>
        <v>97009.532884515997</v>
      </c>
      <c r="K41" s="96">
        <f ca="1">_xll.DBRW($F$13,K$17,$P41,$J$29,$J$30,K$19,$J$31)</f>
        <v>85376.876966583135</v>
      </c>
      <c r="L41" s="83">
        <f t="shared" ca="1" si="5"/>
        <v>-0.11991250315348734</v>
      </c>
      <c r="M41" s="96">
        <f ca="1">_xll.DBRW($F$13,M$17,$P41,$J$29,$J$30,M$19,$J$31)</f>
        <v>0</v>
      </c>
      <c r="N41" s="12" t="str">
        <f t="shared" ca="1" si="6"/>
        <v/>
      </c>
      <c r="O41" s="20"/>
      <c r="P41" s="85" t="s">
        <v>79</v>
      </c>
      <c r="Q41" s="84"/>
      <c r="R41" s="96">
        <f ca="1">_xll.DBRW($E$25,R$17,$P41,$J$29,$J$30,R$19,$J$31)</f>
        <v>0</v>
      </c>
      <c r="S41" s="96">
        <f ca="1">_xll.DBRW($E$25,S$17,$P41,$J$29,$J$30,S$19,$J$31)</f>
        <v>367698.2513904291</v>
      </c>
      <c r="T41" s="12" t="str">
        <f t="shared" ca="1" si="7"/>
        <v/>
      </c>
      <c r="U41" s="96">
        <f ca="1">_xll.DBRW($E$25,U$17,$P41,$J$29,$J$30,U$19,$J$31)</f>
        <v>0</v>
      </c>
      <c r="V41" s="12" t="str">
        <f t="shared" ca="1" si="8"/>
        <v/>
      </c>
      <c r="W41" s="20"/>
      <c r="X41" s="20"/>
    </row>
    <row r="42" spans="1:24" s="20" customFormat="1" hidden="1" outlineLevel="1" x14ac:dyDescent="0.2">
      <c r="N42" s="12" t="str">
        <f t="shared" ref="N42" ca="1" si="9">IF(M42=0,"",(K42/M42-1))</f>
        <v/>
      </c>
    </row>
    <row r="43" spans="1:24" s="88" customFormat="1" collapsed="1" x14ac:dyDescent="0.2">
      <c r="G43" s="20"/>
      <c r="I43" s="85" t="s">
        <v>47</v>
      </c>
      <c r="J43" s="1">
        <f ca="1">J44-SUM(J37:J42)</f>
        <v>1061230.388374215</v>
      </c>
      <c r="K43" s="1">
        <f ca="1">K44-SUM(K37:K42)</f>
        <v>850352.73095535627</v>
      </c>
      <c r="L43" s="12">
        <f t="shared" ref="L43:L44" ca="1" si="10">IF(J43=0,"",K43/J43-1)</f>
        <v>-0.19871053423368257</v>
      </c>
      <c r="M43" s="1">
        <f ca="1">M44-SUM(M37:M42)</f>
        <v>953137.64294020936</v>
      </c>
      <c r="N43" s="12">
        <f t="shared" ref="N43:N44" ca="1" si="11">IF(M43=0,"",(K43/M43-1))</f>
        <v>-0.10783847720858597</v>
      </c>
      <c r="O43" s="89"/>
      <c r="P43" s="85" t="s">
        <v>47</v>
      </c>
      <c r="Q43" s="84"/>
      <c r="R43" s="1">
        <f ca="1">+R44-SUM(R37:R42)</f>
        <v>6475639.2543709315</v>
      </c>
      <c r="S43" s="1">
        <f ca="1">+S44-SUM(S37:S37)</f>
        <v>6113520.9896702413</v>
      </c>
      <c r="T43" s="12">
        <f t="shared" ref="T43:T44" ca="1" si="12">IF(R43=0,"",S43/R43-1)</f>
        <v>-5.5920079929756339E-2</v>
      </c>
      <c r="U43" s="1">
        <f ca="1">+U44-SUM(U37:U37)</f>
        <v>5521036.6429402083</v>
      </c>
      <c r="V43" s="12">
        <f t="shared" ref="V43:V44" ca="1" si="13">IF(U43=0,"",(S43/U43-1))</f>
        <v>0.10731396747522903</v>
      </c>
    </row>
    <row r="44" spans="1:24" s="88" customFormat="1" ht="13.5" thickBot="1" x14ac:dyDescent="0.25">
      <c r="G44" s="20"/>
      <c r="I44" s="90" t="s">
        <v>77</v>
      </c>
      <c r="J44" s="24">
        <f ca="1">_xll.DBRW($F$13,J$17,$P44,$J$29,$J$30,J$19,$J$31)</f>
        <v>1708478.5071869087</v>
      </c>
      <c r="K44" s="24">
        <f ca="1">_xll.DBRW($F$13,K$17,$P44,$J$29,$J$30,K$19,$J$31)</f>
        <v>1611846.1377356062</v>
      </c>
      <c r="L44" s="13">
        <f t="shared" ca="1" si="10"/>
        <v>-5.6560482935434919E-2</v>
      </c>
      <c r="M44" s="24">
        <f ca="1">_xll.DBRW($F$13,M$17,$P44,$J$29,$J$30,M$19,$J$31)</f>
        <v>953137.64294020936</v>
      </c>
      <c r="N44" s="13">
        <f t="shared" ca="1" si="11"/>
        <v>0.69109482735718353</v>
      </c>
      <c r="O44" s="89"/>
      <c r="P44" s="90" t="str">
        <f t="shared" ref="P44:Q44" ca="1" si="14">I44</f>
        <v>Total of Product</v>
      </c>
      <c r="Q44" s="90"/>
      <c r="R44" s="24">
        <f ca="1">_xll.DBRW($F$13,R$17,$P44,$J$29,$J$30,R$19,$J$31)</f>
        <v>6475639.2543709315</v>
      </c>
      <c r="S44" s="24">
        <f ca="1">_xll.DBRW($F$13,S$17,$P44,$J$29,$J$30,S$19,$J$31)</f>
        <v>7083006.7567453217</v>
      </c>
      <c r="T44" s="13">
        <f t="shared" ca="1" si="12"/>
        <v>9.379267104238842E-2</v>
      </c>
      <c r="U44" s="24">
        <f ca="1">_xll.DBRW($F$13,U$17,$P44,$J$29,$J$30,U$19,$J$31)</f>
        <v>5521036.6429402083</v>
      </c>
      <c r="V44" s="13">
        <f t="shared" ca="1" si="13"/>
        <v>0.28291247003448472</v>
      </c>
    </row>
    <row r="45" spans="1:24" ht="13.5" thickTop="1" x14ac:dyDescent="0.2">
      <c r="I45" s="2"/>
      <c r="J45" s="2"/>
      <c r="K45" s="2"/>
      <c r="L45" s="2"/>
      <c r="M45" s="2"/>
      <c r="N45" s="2"/>
      <c r="O45" s="2"/>
      <c r="P45" s="2"/>
      <c r="Q45" s="2"/>
      <c r="R45" s="5"/>
      <c r="S45" s="2"/>
      <c r="T45" s="2"/>
      <c r="U45" s="2"/>
    </row>
    <row r="46" spans="1:24" x14ac:dyDescent="0.2">
      <c r="I46" s="2"/>
      <c r="J46" s="2"/>
      <c r="K46" s="2"/>
      <c r="L46" s="2"/>
      <c r="M46" s="2"/>
      <c r="N46" s="2"/>
      <c r="O46" s="2"/>
      <c r="P46" s="2"/>
      <c r="Q46" s="2"/>
      <c r="R46" s="5"/>
      <c r="S46" s="2"/>
      <c r="T46" s="2"/>
      <c r="U46" s="2"/>
    </row>
    <row r="47" spans="1:24" x14ac:dyDescent="0.2">
      <c r="I47" s="2"/>
      <c r="J47" s="2"/>
      <c r="K47" s="2"/>
      <c r="L47" s="2"/>
      <c r="M47" s="2"/>
      <c r="N47" s="2"/>
      <c r="O47" s="2"/>
      <c r="P47" s="2"/>
      <c r="Q47" s="2"/>
      <c r="R47" s="5"/>
      <c r="S47" s="2"/>
      <c r="T47" s="2"/>
      <c r="U47" s="2"/>
    </row>
    <row r="48" spans="1:24" x14ac:dyDescent="0.2">
      <c r="I48" s="2"/>
      <c r="J48" s="2"/>
      <c r="K48" s="2"/>
      <c r="L48" s="2"/>
      <c r="M48" s="2"/>
      <c r="N48" s="2"/>
      <c r="O48" s="2"/>
      <c r="P48" s="2"/>
      <c r="Q48" s="2"/>
      <c r="R48" s="5"/>
      <c r="S48" s="2"/>
      <c r="T48" s="2"/>
      <c r="U48" s="2"/>
    </row>
    <row r="49" spans="1:22" x14ac:dyDescent="0.2">
      <c r="I49" s="2"/>
      <c r="J49" s="2"/>
      <c r="K49" s="2"/>
      <c r="L49" s="2"/>
      <c r="M49" s="2"/>
      <c r="N49" s="2"/>
      <c r="O49" s="2"/>
      <c r="P49" s="2"/>
      <c r="Q49" s="2"/>
      <c r="R49" s="5"/>
      <c r="S49" s="2"/>
      <c r="T49" s="2"/>
      <c r="U49" s="2"/>
    </row>
    <row r="50" spans="1:22" x14ac:dyDescent="0.2">
      <c r="I50" s="2"/>
      <c r="J50" s="2"/>
      <c r="K50" s="2"/>
      <c r="L50" s="2"/>
      <c r="M50" s="2"/>
      <c r="N50" s="2"/>
      <c r="O50" s="2"/>
      <c r="P50" s="2"/>
      <c r="Q50" s="2"/>
      <c r="R50" s="5"/>
      <c r="S50" s="2"/>
      <c r="T50" s="2"/>
      <c r="U50" s="2"/>
    </row>
    <row r="51" spans="1:22" x14ac:dyDescent="0.2">
      <c r="I51" s="2"/>
      <c r="J51" s="2"/>
      <c r="K51" s="2"/>
      <c r="L51" s="2"/>
      <c r="M51" s="2"/>
      <c r="N51" s="2"/>
      <c r="O51" s="2"/>
      <c r="P51" s="2"/>
      <c r="Q51" s="2"/>
      <c r="R51" s="5"/>
      <c r="S51" s="2"/>
      <c r="T51" s="2"/>
      <c r="U51" s="2"/>
    </row>
    <row r="52" spans="1:22" x14ac:dyDescent="0.2">
      <c r="I52" s="2"/>
      <c r="J52" s="2"/>
      <c r="K52" s="2"/>
      <c r="L52" s="2"/>
      <c r="M52" s="2"/>
      <c r="N52" s="2"/>
      <c r="O52" s="2"/>
      <c r="P52" s="2"/>
      <c r="Q52" s="2"/>
      <c r="R52" s="5"/>
      <c r="S52" s="2"/>
      <c r="T52" s="2"/>
      <c r="U52" s="2"/>
    </row>
    <row r="53" spans="1:22" x14ac:dyDescent="0.2">
      <c r="I53" s="2"/>
      <c r="J53" s="2"/>
      <c r="K53" s="2"/>
      <c r="L53" s="2"/>
      <c r="M53" s="2"/>
      <c r="N53" s="2"/>
      <c r="O53" s="2"/>
      <c r="P53" s="2"/>
      <c r="Q53" s="2"/>
      <c r="R53" s="5"/>
      <c r="S53" s="2"/>
      <c r="T53" s="2"/>
      <c r="U53" s="2"/>
    </row>
    <row r="54" spans="1:22" x14ac:dyDescent="0.2">
      <c r="I54" s="2"/>
      <c r="J54" s="2"/>
      <c r="K54" s="2"/>
      <c r="L54" s="2"/>
      <c r="M54" s="2"/>
      <c r="N54" s="2"/>
      <c r="O54" s="2"/>
      <c r="P54" s="2"/>
      <c r="Q54" s="2"/>
      <c r="R54" s="5"/>
      <c r="S54" s="2"/>
      <c r="T54" s="2"/>
      <c r="U54" s="2"/>
    </row>
    <row r="55" spans="1:22" x14ac:dyDescent="0.2">
      <c r="I55" s="2"/>
      <c r="J55" s="2"/>
      <c r="K55" s="2"/>
      <c r="L55" s="2"/>
      <c r="M55" s="2"/>
      <c r="N55" s="2"/>
      <c r="O55" s="2"/>
      <c r="P55" s="2"/>
      <c r="Q55" s="2"/>
      <c r="R55" s="5"/>
      <c r="S55" s="2"/>
      <c r="T55" s="2"/>
      <c r="U55" s="2"/>
    </row>
    <row r="56" spans="1:22" x14ac:dyDescent="0.2">
      <c r="I56" s="2"/>
      <c r="J56" s="2"/>
      <c r="K56" s="2"/>
      <c r="L56" s="2"/>
      <c r="M56" s="2"/>
      <c r="N56" s="2"/>
      <c r="O56" s="2"/>
      <c r="P56" s="2"/>
      <c r="Q56" s="2"/>
      <c r="R56" s="5"/>
      <c r="S56" s="2"/>
      <c r="T56" s="2"/>
      <c r="U56" s="2"/>
    </row>
    <row r="57" spans="1:22" x14ac:dyDescent="0.2">
      <c r="I57" s="2"/>
      <c r="J57" s="2"/>
      <c r="K57" s="2"/>
      <c r="L57" s="2"/>
      <c r="M57" s="2"/>
      <c r="N57" s="2"/>
      <c r="O57" s="2"/>
      <c r="P57" s="2"/>
      <c r="Q57" s="2"/>
      <c r="R57" s="5"/>
      <c r="S57" s="2"/>
      <c r="T57" s="2"/>
      <c r="U57" s="2"/>
    </row>
    <row r="58" spans="1:22" x14ac:dyDescent="0.2">
      <c r="I58" s="2"/>
      <c r="J58" s="2"/>
      <c r="K58" s="2"/>
      <c r="L58" s="2"/>
      <c r="M58" s="2"/>
      <c r="N58" s="2"/>
      <c r="O58" s="2"/>
      <c r="P58" s="2"/>
      <c r="Q58" s="2"/>
      <c r="R58" s="5"/>
      <c r="S58" s="2"/>
      <c r="T58" s="2"/>
      <c r="U58" s="2"/>
    </row>
    <row r="59" spans="1:22" x14ac:dyDescent="0.2">
      <c r="I59" s="2"/>
      <c r="J59" s="2"/>
      <c r="K59" s="2"/>
      <c r="L59" s="2"/>
      <c r="M59" s="2"/>
      <c r="N59" s="2"/>
      <c r="O59" s="2"/>
      <c r="P59" s="2"/>
      <c r="Q59" s="2"/>
      <c r="R59" s="5"/>
      <c r="S59" s="2"/>
      <c r="T59" s="2"/>
      <c r="U59" s="2"/>
    </row>
    <row r="60" spans="1:22" x14ac:dyDescent="0.2">
      <c r="I60" s="2"/>
      <c r="J60" s="2"/>
      <c r="K60" s="2"/>
      <c r="L60" s="2"/>
      <c r="M60" s="2"/>
      <c r="N60" s="2"/>
      <c r="O60" s="2"/>
      <c r="P60" s="2"/>
      <c r="Q60" s="2"/>
      <c r="R60" s="5"/>
      <c r="S60" s="2"/>
      <c r="T60" s="2"/>
      <c r="U60" s="2"/>
    </row>
    <row r="61" spans="1:22" x14ac:dyDescent="0.2">
      <c r="I61" s="2"/>
      <c r="J61" s="2"/>
      <c r="K61" s="2"/>
      <c r="L61" s="2"/>
      <c r="M61" s="2"/>
      <c r="N61" s="2"/>
      <c r="O61" s="2"/>
      <c r="P61" s="2"/>
      <c r="Q61" s="2"/>
      <c r="R61" s="5"/>
      <c r="S61" s="2"/>
      <c r="T61" s="2"/>
      <c r="U61" s="2"/>
    </row>
    <row r="62" spans="1:22" x14ac:dyDescent="0.2">
      <c r="I62" s="2"/>
      <c r="J62" s="2"/>
      <c r="K62" s="2"/>
      <c r="L62" s="2"/>
      <c r="M62" s="2"/>
      <c r="N62" s="2"/>
      <c r="O62" s="2"/>
      <c r="P62" s="2"/>
      <c r="Q62" s="2"/>
      <c r="R62" s="5"/>
      <c r="S62" s="2"/>
      <c r="T62" s="2"/>
      <c r="U62" s="2"/>
    </row>
    <row r="63" spans="1:22" ht="15" x14ac:dyDescent="0.2">
      <c r="I63" s="21" t="s">
        <v>41</v>
      </c>
      <c r="J63" s="21" t="str">
        <f ca="1">J21</f>
        <v>May 2015</v>
      </c>
      <c r="K63" s="21" t="str">
        <f ca="1">K21</f>
        <v>Jun 2015</v>
      </c>
      <c r="L63" s="21" t="str">
        <f ca="1">L21</f>
        <v>Jul 2015</v>
      </c>
      <c r="M63" s="21" t="str">
        <f ca="1">M21</f>
        <v>Aug 2015</v>
      </c>
      <c r="N63" s="21" t="str">
        <f ca="1">N21</f>
        <v>Sep 2015</v>
      </c>
      <c r="O63" s="21" t="str">
        <f ca="1">O21</f>
        <v>Oct 2015</v>
      </c>
      <c r="P63" s="21" t="str">
        <f ca="1">P21</f>
        <v>Nov 2015</v>
      </c>
      <c r="Q63" s="21" t="str">
        <f ca="1">Q21</f>
        <v>Dec 2015</v>
      </c>
      <c r="R63" s="21" t="str">
        <f ca="1">R21</f>
        <v>Jan 2016</v>
      </c>
      <c r="S63" s="21" t="str">
        <f ca="1">S21</f>
        <v>Feb 2016</v>
      </c>
      <c r="T63" s="21" t="str">
        <f ca="1">T21</f>
        <v>Mar 2016</v>
      </c>
      <c r="U63" s="21" t="str">
        <f ca="1">U21</f>
        <v>Apr 2016</v>
      </c>
      <c r="V63" s="97" t="s">
        <v>49</v>
      </c>
    </row>
    <row r="64" spans="1:22" ht="15" x14ac:dyDescent="0.25">
      <c r="A64" t="str">
        <f ca="1">IF($G$18=$I64,"Root",IF(_xll.ELLEV($E$18,$I64)=0,"Base","Default"))</f>
        <v>Root</v>
      </c>
      <c r="H64" s="81"/>
      <c r="I64" s="78" t="str">
        <f ca="1">_xll.TM1RPTROW($E$26,$E$18,"","","",0,"{Descendants( { [bpmProducts].["&amp;$G$18&amp;"] },12,BEFORE )}",0,0)</f>
        <v>Total of Product</v>
      </c>
      <c r="J64" s="79">
        <f ca="1">_xll.DBRW($E$26,$J$17,$I64,$J$29,$J$30,J$21,$J$31)</f>
        <v>971660.2536234532</v>
      </c>
      <c r="K64" s="79">
        <f ca="1">_xll.DBRW($E$26,$J$17,$I64,$J$29,$J$30,K$21,$J$31)</f>
        <v>1731377.1742598244</v>
      </c>
      <c r="L64" s="79">
        <f ca="1">_xll.DBRW($E$26,$J$17,$I64,$J$29,$J$30,L$21,$J$31)</f>
        <v>1789366.1240505634</v>
      </c>
      <c r="M64" s="79">
        <f ca="1">_xll.DBRW($E$26,$J$17,$I64,$J$29,$J$30,M$21,$J$31)</f>
        <v>1223992.8891472234</v>
      </c>
      <c r="N64" s="79">
        <f ca="1">_xll.DBRW($E$26,$J$17,$I64,$J$29,$J$30,N$21,$J$31)</f>
        <v>1641625.4288397534</v>
      </c>
      <c r="O64" s="79">
        <f ca="1">_xll.DBRW($E$26,$J$17,$I64,$J$29,$J$30,O$21,$J$31)</f>
        <v>1696543.953027681</v>
      </c>
      <c r="P64" s="79">
        <f ca="1">_xll.DBRW($E$26,$J$17,$I64,$J$29,$J$30,P$21,$J$31)</f>
        <v>766068.23497030302</v>
      </c>
      <c r="Q64" s="79">
        <f ca="1">_xll.DBRW($E$26,$J$17,$I64,$J$29,$J$30,Q$21,$J$31)</f>
        <v>1569889.817792003</v>
      </c>
      <c r="R64" s="79">
        <f ca="1">_xll.DBRW($E$26,$J$17,$I64,$J$29,$J$30,R$21,$J$31)</f>
        <v>1771343.337584699</v>
      </c>
      <c r="S64" s="79">
        <f ca="1">_xll.DBRW($E$26,$J$17,$I64,$J$29,$J$30,S$21,$J$31)</f>
        <v>1823273.2814250193</v>
      </c>
      <c r="T64" s="79">
        <f ca="1">_xll.DBRW($E$26,$J$17,$I64,$J$29,$J$30,T$21,$J$31)</f>
        <v>1876543.999999997</v>
      </c>
      <c r="U64" s="79">
        <f ca="1">_xll.DBRW($E$26,$J$17,$I64,$J$29,$J$30,U$21,$J$31)</f>
        <v>1611846.1377356062</v>
      </c>
      <c r="V64" s="98"/>
    </row>
  </sheetData>
  <sortState ref="G66:G96">
    <sortCondition ref="G96"/>
  </sortState>
  <mergeCells count="2">
    <mergeCell ref="E15:G15"/>
    <mergeCell ref="E24:G24"/>
  </mergeCells>
  <conditionalFormatting sqref="V43 T43 N42">
    <cfRule type="cellIs" dxfId="14" priority="583" operator="lessThan">
      <formula>0</formula>
    </cfRule>
  </conditionalFormatting>
  <conditionalFormatting sqref="T44">
    <cfRule type="cellIs" dxfId="13" priority="574" operator="lessThan">
      <formula>0</formula>
    </cfRule>
  </conditionalFormatting>
  <conditionalFormatting sqref="V44">
    <cfRule type="cellIs" dxfId="12" priority="572" operator="lessThan">
      <formula>0</formula>
    </cfRule>
  </conditionalFormatting>
  <conditionalFormatting sqref="V2">
    <cfRule type="cellIs" dxfId="11" priority="538" operator="lessThan">
      <formula>0</formula>
    </cfRule>
  </conditionalFormatting>
  <conditionalFormatting sqref="T2">
    <cfRule type="cellIs" dxfId="10" priority="537" operator="lessThan">
      <formula>0</formula>
    </cfRule>
  </conditionalFormatting>
  <conditionalFormatting sqref="L44">
    <cfRule type="cellIs" dxfId="9" priority="525" operator="lessThan">
      <formula>0</formula>
    </cfRule>
  </conditionalFormatting>
  <conditionalFormatting sqref="N43 L43">
    <cfRule type="cellIs" dxfId="8" priority="526" operator="lessThan">
      <formula>0</formula>
    </cfRule>
  </conditionalFormatting>
  <conditionalFormatting sqref="N44">
    <cfRule type="cellIs" dxfId="7" priority="524" operator="lessThan">
      <formula>0</formula>
    </cfRule>
  </conditionalFormatting>
  <conditionalFormatting sqref="N2">
    <cfRule type="cellIs" dxfId="6" priority="518" operator="lessThan">
      <formula>0</formula>
    </cfRule>
  </conditionalFormatting>
  <conditionalFormatting sqref="L2">
    <cfRule type="cellIs" dxfId="5" priority="517" operator="lessThan">
      <formula>0</formula>
    </cfRule>
  </conditionalFormatting>
  <conditionalFormatting sqref="V37">
    <cfRule type="cellIs" dxfId="4" priority="152" operator="lessThan">
      <formula>0</formula>
    </cfRule>
  </conditionalFormatting>
  <conditionalFormatting sqref="V38:V41">
    <cfRule type="cellIs" dxfId="3" priority="7" operator="lessThan">
      <formula>0</formula>
    </cfRule>
  </conditionalFormatting>
  <conditionalFormatting sqref="T37:T41">
    <cfRule type="cellIs" dxfId="2" priority="3" operator="lessThan">
      <formula>0</formula>
    </cfRule>
  </conditionalFormatting>
  <conditionalFormatting sqref="N37:N41">
    <cfRule type="cellIs" dxfId="1" priority="2" operator="lessThan">
      <formula>0</formula>
    </cfRule>
  </conditionalFormatting>
  <conditionalFormatting sqref="L37:L41">
    <cfRule type="cellIs" dxfId="0" priority="1" operator="lessThan">
      <formula>0</formula>
    </cfRule>
  </conditionalFormatting>
  <printOptions horizontalCentered="1"/>
  <pageMargins left="0.2" right="0.2" top="0.25" bottom="0.25" header="0.3" footer="0.3"/>
  <pageSetup scale="59" orientation="portrait" r:id="rId1"/>
  <headerFooter>
    <oddHeader>&amp;R&amp;D | &amp;T</oddHeader>
    <oddFooter>Page &amp;P of &amp;N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TIButton1">
          <controlPr defaultSize="0" print="0" autoLine="0" r:id="rId5">
            <anchor moveWithCells="1">
              <from>
                <xdr:col>11</xdr:col>
                <xdr:colOff>371475</xdr:colOff>
                <xdr:row>30</xdr:row>
                <xdr:rowOff>19050</xdr:rowOff>
              </from>
              <to>
                <xdr:col>13</xdr:col>
                <xdr:colOff>9525</xdr:colOff>
                <xdr:row>32</xdr:row>
                <xdr:rowOff>19050</xdr:rowOff>
              </to>
            </anchor>
          </controlPr>
        </control>
      </mc:Choice>
      <mc:Fallback>
        <control shapeId="2049" r:id="rId4" name="TIButton1"/>
      </mc:Fallback>
    </mc:AlternateContent>
  </control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'Product Summary'!J64:U64</xm:f>
              <xm:sqref>V64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62:M79"/>
  <sheetViews>
    <sheetView workbookViewId="0"/>
  </sheetViews>
  <sheetFormatPr defaultRowHeight="12.75" x14ac:dyDescent="0.2"/>
  <sheetData>
    <row r="62" spans="13:13" x14ac:dyDescent="0.2">
      <c r="M62" t="s">
        <v>21</v>
      </c>
    </row>
    <row r="63" spans="13:13" x14ac:dyDescent="0.2">
      <c r="M63" t="s">
        <v>22</v>
      </c>
    </row>
    <row r="64" spans="13:13" x14ac:dyDescent="0.2">
      <c r="M64" t="s">
        <v>23</v>
      </c>
    </row>
    <row r="65" spans="13:13" x14ac:dyDescent="0.2">
      <c r="M65" t="s">
        <v>24</v>
      </c>
    </row>
    <row r="66" spans="13:13" x14ac:dyDescent="0.2">
      <c r="M66" t="s">
        <v>25</v>
      </c>
    </row>
    <row r="67" spans="13:13" x14ac:dyDescent="0.2">
      <c r="M67" t="s">
        <v>26</v>
      </c>
    </row>
    <row r="68" spans="13:13" x14ac:dyDescent="0.2">
      <c r="M68" t="s">
        <v>27</v>
      </c>
    </row>
    <row r="69" spans="13:13" x14ac:dyDescent="0.2">
      <c r="M69" t="s">
        <v>28</v>
      </c>
    </row>
    <row r="70" spans="13:13" x14ac:dyDescent="0.2">
      <c r="M70" t="s">
        <v>29</v>
      </c>
    </row>
    <row r="71" spans="13:13" x14ac:dyDescent="0.2">
      <c r="M71" t="s">
        <v>30</v>
      </c>
    </row>
    <row r="72" spans="13:13" x14ac:dyDescent="0.2">
      <c r="M72" t="s">
        <v>31</v>
      </c>
    </row>
    <row r="73" spans="13:13" x14ac:dyDescent="0.2">
      <c r="M73" t="s">
        <v>32</v>
      </c>
    </row>
    <row r="74" spans="13:13" x14ac:dyDescent="0.2">
      <c r="M74" t="s">
        <v>33</v>
      </c>
    </row>
    <row r="75" spans="13:13" x14ac:dyDescent="0.2">
      <c r="M75" t="s">
        <v>34</v>
      </c>
    </row>
    <row r="76" spans="13:13" x14ac:dyDescent="0.2">
      <c r="M76" t="s">
        <v>35</v>
      </c>
    </row>
    <row r="77" spans="13:13" x14ac:dyDescent="0.2">
      <c r="M77" t="s">
        <v>36</v>
      </c>
    </row>
    <row r="78" spans="13:13" x14ac:dyDescent="0.2">
      <c r="M78" t="s">
        <v>37</v>
      </c>
    </row>
    <row r="79" spans="13:13" x14ac:dyDescent="0.2">
      <c r="M7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41:N57"/>
  <sheetViews>
    <sheetView workbookViewId="0"/>
  </sheetViews>
  <sheetFormatPr defaultRowHeight="12.75" x14ac:dyDescent="0.2"/>
  <sheetData>
    <row r="41" spans="14:14" x14ac:dyDescent="0.2">
      <c r="N41" t="s">
        <v>22</v>
      </c>
    </row>
    <row r="42" spans="14:14" x14ac:dyDescent="0.2">
      <c r="N42" t="s">
        <v>23</v>
      </c>
    </row>
    <row r="43" spans="14:14" x14ac:dyDescent="0.2">
      <c r="N43" t="s">
        <v>24</v>
      </c>
    </row>
    <row r="44" spans="14:14" x14ac:dyDescent="0.2">
      <c r="N44" t="s">
        <v>25</v>
      </c>
    </row>
    <row r="45" spans="14:14" x14ac:dyDescent="0.2">
      <c r="N45" t="s">
        <v>26</v>
      </c>
    </row>
    <row r="46" spans="14:14" x14ac:dyDescent="0.2">
      <c r="N46" t="s">
        <v>27</v>
      </c>
    </row>
    <row r="47" spans="14:14" x14ac:dyDescent="0.2">
      <c r="N47" t="s">
        <v>28</v>
      </c>
    </row>
    <row r="48" spans="14:14" x14ac:dyDescent="0.2">
      <c r="N48" t="s">
        <v>29</v>
      </c>
    </row>
    <row r="49" spans="14:14" x14ac:dyDescent="0.2">
      <c r="N49" t="s">
        <v>30</v>
      </c>
    </row>
    <row r="50" spans="14:14" x14ac:dyDescent="0.2">
      <c r="N50" t="s">
        <v>31</v>
      </c>
    </row>
    <row r="51" spans="14:14" x14ac:dyDescent="0.2">
      <c r="N51" t="s">
        <v>32</v>
      </c>
    </row>
    <row r="52" spans="14:14" x14ac:dyDescent="0.2">
      <c r="N52" t="s">
        <v>33</v>
      </c>
    </row>
    <row r="53" spans="14:14" x14ac:dyDescent="0.2">
      <c r="N53" t="s">
        <v>34</v>
      </c>
    </row>
    <row r="54" spans="14:14" x14ac:dyDescent="0.2">
      <c r="N54" t="s">
        <v>35</v>
      </c>
    </row>
    <row r="55" spans="14:14" x14ac:dyDescent="0.2">
      <c r="N55" t="s">
        <v>36</v>
      </c>
    </row>
    <row r="56" spans="14:14" x14ac:dyDescent="0.2">
      <c r="N56" t="s">
        <v>37</v>
      </c>
    </row>
    <row r="57" spans="14:14" x14ac:dyDescent="0.2">
      <c r="N57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43:O59"/>
  <sheetViews>
    <sheetView workbookViewId="0"/>
  </sheetViews>
  <sheetFormatPr defaultRowHeight="12.75" x14ac:dyDescent="0.2"/>
  <sheetData>
    <row r="43" spans="15:15" x14ac:dyDescent="0.2">
      <c r="O43" t="s">
        <v>22</v>
      </c>
    </row>
    <row r="44" spans="15:15" x14ac:dyDescent="0.2">
      <c r="O44" t="s">
        <v>23</v>
      </c>
    </row>
    <row r="45" spans="15:15" x14ac:dyDescent="0.2">
      <c r="O45" t="s">
        <v>24</v>
      </c>
    </row>
    <row r="46" spans="15:15" x14ac:dyDescent="0.2">
      <c r="O46" t="s">
        <v>25</v>
      </c>
    </row>
    <row r="47" spans="15:15" x14ac:dyDescent="0.2">
      <c r="O47" t="s">
        <v>26</v>
      </c>
    </row>
    <row r="48" spans="15:15" x14ac:dyDescent="0.2">
      <c r="O48" t="s">
        <v>27</v>
      </c>
    </row>
    <row r="49" spans="15:15" x14ac:dyDescent="0.2">
      <c r="O49" t="s">
        <v>28</v>
      </c>
    </row>
    <row r="50" spans="15:15" x14ac:dyDescent="0.2">
      <c r="O50" t="s">
        <v>29</v>
      </c>
    </row>
    <row r="51" spans="15:15" x14ac:dyDescent="0.2">
      <c r="O51" t="s">
        <v>30</v>
      </c>
    </row>
    <row r="52" spans="15:15" x14ac:dyDescent="0.2">
      <c r="O52" t="s">
        <v>31</v>
      </c>
    </row>
    <row r="53" spans="15:15" x14ac:dyDescent="0.2">
      <c r="O53" t="s">
        <v>32</v>
      </c>
    </row>
    <row r="54" spans="15:15" x14ac:dyDescent="0.2">
      <c r="O54" t="s">
        <v>33</v>
      </c>
    </row>
    <row r="55" spans="15:15" x14ac:dyDescent="0.2">
      <c r="O55" t="s">
        <v>34</v>
      </c>
    </row>
    <row r="56" spans="15:15" x14ac:dyDescent="0.2">
      <c r="O56" t="s">
        <v>35</v>
      </c>
    </row>
    <row r="57" spans="15:15" x14ac:dyDescent="0.2">
      <c r="O57" t="s">
        <v>36</v>
      </c>
    </row>
    <row r="58" spans="15:15" x14ac:dyDescent="0.2">
      <c r="O58" t="s">
        <v>37</v>
      </c>
    </row>
    <row r="59" spans="15:15" x14ac:dyDescent="0.2">
      <c r="O59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42:O72"/>
  <sheetViews>
    <sheetView topLeftCell="A40" workbookViewId="0"/>
  </sheetViews>
  <sheetFormatPr defaultRowHeight="12.75" x14ac:dyDescent="0.2"/>
  <sheetData>
    <row r="42" spans="15:15" x14ac:dyDescent="0.2">
      <c r="O42" s="22" t="s">
        <v>23</v>
      </c>
    </row>
    <row r="43" spans="15:15" x14ac:dyDescent="0.2">
      <c r="O43" s="11" t="s">
        <v>53</v>
      </c>
    </row>
    <row r="44" spans="15:15" x14ac:dyDescent="0.2">
      <c r="O44" s="11" t="s">
        <v>32</v>
      </c>
    </row>
    <row r="45" spans="15:15" x14ac:dyDescent="0.2">
      <c r="O45" s="11" t="s">
        <v>33</v>
      </c>
    </row>
    <row r="46" spans="15:15" x14ac:dyDescent="0.2">
      <c r="O46" s="11" t="s">
        <v>38</v>
      </c>
    </row>
    <row r="47" spans="15:15" x14ac:dyDescent="0.2">
      <c r="O47" s="11" t="s">
        <v>37</v>
      </c>
    </row>
    <row r="48" spans="15:15" x14ac:dyDescent="0.2">
      <c r="O48" s="11" t="s">
        <v>31</v>
      </c>
    </row>
    <row r="49" spans="15:15" x14ac:dyDescent="0.2">
      <c r="O49" s="11" t="s">
        <v>34</v>
      </c>
    </row>
    <row r="50" spans="15:15" x14ac:dyDescent="0.2">
      <c r="O50" s="11" t="s">
        <v>65</v>
      </c>
    </row>
    <row r="51" spans="15:15" x14ac:dyDescent="0.2">
      <c r="O51" s="11" t="s">
        <v>54</v>
      </c>
    </row>
    <row r="52" spans="15:15" x14ac:dyDescent="0.2">
      <c r="O52" s="11" t="s">
        <v>36</v>
      </c>
    </row>
    <row r="53" spans="15:15" x14ac:dyDescent="0.2">
      <c r="O53" s="11" t="s">
        <v>63</v>
      </c>
    </row>
    <row r="54" spans="15:15" x14ac:dyDescent="0.2">
      <c r="O54" s="11" t="s">
        <v>30</v>
      </c>
    </row>
    <row r="55" spans="15:15" x14ac:dyDescent="0.2">
      <c r="O55" s="11" t="s">
        <v>25</v>
      </c>
    </row>
    <row r="56" spans="15:15" x14ac:dyDescent="0.2">
      <c r="O56" s="11" t="s">
        <v>28</v>
      </c>
    </row>
    <row r="57" spans="15:15" x14ac:dyDescent="0.2">
      <c r="O57" s="11" t="s">
        <v>62</v>
      </c>
    </row>
    <row r="58" spans="15:15" x14ac:dyDescent="0.2">
      <c r="O58" s="11" t="s">
        <v>50</v>
      </c>
    </row>
    <row r="59" spans="15:15" x14ac:dyDescent="0.2">
      <c r="O59" s="11" t="s">
        <v>29</v>
      </c>
    </row>
    <row r="60" spans="15:15" x14ac:dyDescent="0.2">
      <c r="O60" s="11" t="s">
        <v>51</v>
      </c>
    </row>
    <row r="61" spans="15:15" x14ac:dyDescent="0.2">
      <c r="O61" s="11" t="s">
        <v>52</v>
      </c>
    </row>
    <row r="62" spans="15:15" x14ac:dyDescent="0.2">
      <c r="O62" s="11" t="s">
        <v>24</v>
      </c>
    </row>
    <row r="63" spans="15:15" x14ac:dyDescent="0.2">
      <c r="O63" s="11" t="s">
        <v>59</v>
      </c>
    </row>
    <row r="64" spans="15:15" x14ac:dyDescent="0.2">
      <c r="O64" s="11" t="s">
        <v>57</v>
      </c>
    </row>
    <row r="65" spans="15:15" x14ac:dyDescent="0.2">
      <c r="O65" s="11" t="s">
        <v>56</v>
      </c>
    </row>
    <row r="66" spans="15:15" x14ac:dyDescent="0.2">
      <c r="O66" s="11" t="s">
        <v>58</v>
      </c>
    </row>
    <row r="67" spans="15:15" x14ac:dyDescent="0.2">
      <c r="O67" s="11" t="s">
        <v>60</v>
      </c>
    </row>
    <row r="68" spans="15:15" x14ac:dyDescent="0.2">
      <c r="O68" s="11" t="s">
        <v>61</v>
      </c>
    </row>
    <row r="69" spans="15:15" x14ac:dyDescent="0.2">
      <c r="O69" s="11" t="s">
        <v>26</v>
      </c>
    </row>
    <row r="70" spans="15:15" x14ac:dyDescent="0.2">
      <c r="O70" s="11" t="s">
        <v>35</v>
      </c>
    </row>
    <row r="71" spans="15:15" x14ac:dyDescent="0.2">
      <c r="O71" s="11" t="s">
        <v>64</v>
      </c>
    </row>
    <row r="72" spans="15:15" x14ac:dyDescent="0.2">
      <c r="O72" s="11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8:F65"/>
  <sheetViews>
    <sheetView workbookViewId="0"/>
  </sheetViews>
  <sheetFormatPr defaultRowHeight="12.75" x14ac:dyDescent="0.2"/>
  <sheetData>
    <row r="48" spans="6:6" x14ac:dyDescent="0.2">
      <c r="F48" t="s">
        <v>21</v>
      </c>
    </row>
    <row r="49" spans="6:6" x14ac:dyDescent="0.2">
      <c r="F49" t="s">
        <v>22</v>
      </c>
    </row>
    <row r="50" spans="6:6" x14ac:dyDescent="0.2">
      <c r="F50" t="s">
        <v>23</v>
      </c>
    </row>
    <row r="51" spans="6:6" x14ac:dyDescent="0.2">
      <c r="F51" t="s">
        <v>24</v>
      </c>
    </row>
    <row r="52" spans="6:6" x14ac:dyDescent="0.2">
      <c r="F52" t="s">
        <v>25</v>
      </c>
    </row>
    <row r="53" spans="6:6" x14ac:dyDescent="0.2">
      <c r="F53" t="s">
        <v>26</v>
      </c>
    </row>
    <row r="54" spans="6:6" x14ac:dyDescent="0.2">
      <c r="F54" t="s">
        <v>27</v>
      </c>
    </row>
    <row r="55" spans="6:6" x14ac:dyDescent="0.2">
      <c r="F55" t="s">
        <v>28</v>
      </c>
    </row>
    <row r="56" spans="6:6" x14ac:dyDescent="0.2">
      <c r="F56" t="s">
        <v>29</v>
      </c>
    </row>
    <row r="57" spans="6:6" x14ac:dyDescent="0.2">
      <c r="F57" t="s">
        <v>30</v>
      </c>
    </row>
    <row r="58" spans="6:6" x14ac:dyDescent="0.2">
      <c r="F58" t="s">
        <v>31</v>
      </c>
    </row>
    <row r="59" spans="6:6" x14ac:dyDescent="0.2">
      <c r="F59" t="s">
        <v>32</v>
      </c>
    </row>
    <row r="60" spans="6:6" x14ac:dyDescent="0.2">
      <c r="F60" t="s">
        <v>33</v>
      </c>
    </row>
    <row r="61" spans="6:6" x14ac:dyDescent="0.2">
      <c r="F61" t="s">
        <v>34</v>
      </c>
    </row>
    <row r="62" spans="6:6" x14ac:dyDescent="0.2">
      <c r="F62" t="s">
        <v>35</v>
      </c>
    </row>
    <row r="63" spans="6:6" x14ac:dyDescent="0.2">
      <c r="F63" t="s">
        <v>36</v>
      </c>
    </row>
    <row r="64" spans="6:6" x14ac:dyDescent="0.2">
      <c r="F64" t="s">
        <v>37</v>
      </c>
    </row>
    <row r="65" spans="6:6" x14ac:dyDescent="0.2">
      <c r="F65" t="s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8:G65"/>
  <sheetViews>
    <sheetView workbookViewId="0"/>
  </sheetViews>
  <sheetFormatPr defaultRowHeight="12.75" x14ac:dyDescent="0.2"/>
  <sheetData>
    <row r="48" spans="7:7" x14ac:dyDescent="0.2">
      <c r="G48" t="s">
        <v>21</v>
      </c>
    </row>
    <row r="49" spans="7:7" x14ac:dyDescent="0.2">
      <c r="G49" t="s">
        <v>22</v>
      </c>
    </row>
    <row r="50" spans="7:7" x14ac:dyDescent="0.2">
      <c r="G50" t="s">
        <v>23</v>
      </c>
    </row>
    <row r="51" spans="7:7" x14ac:dyDescent="0.2">
      <c r="G51" t="s">
        <v>24</v>
      </c>
    </row>
    <row r="52" spans="7:7" x14ac:dyDescent="0.2">
      <c r="G52" t="s">
        <v>25</v>
      </c>
    </row>
    <row r="53" spans="7:7" x14ac:dyDescent="0.2">
      <c r="G53" t="s">
        <v>26</v>
      </c>
    </row>
    <row r="54" spans="7:7" x14ac:dyDescent="0.2">
      <c r="G54" t="s">
        <v>27</v>
      </c>
    </row>
    <row r="55" spans="7:7" x14ac:dyDescent="0.2">
      <c r="G55" t="s">
        <v>28</v>
      </c>
    </row>
    <row r="56" spans="7:7" x14ac:dyDescent="0.2">
      <c r="G56" t="s">
        <v>29</v>
      </c>
    </row>
    <row r="57" spans="7:7" x14ac:dyDescent="0.2">
      <c r="G57" t="s">
        <v>30</v>
      </c>
    </row>
    <row r="58" spans="7:7" x14ac:dyDescent="0.2">
      <c r="G58" t="s">
        <v>31</v>
      </c>
    </row>
    <row r="59" spans="7:7" x14ac:dyDescent="0.2">
      <c r="G59" t="s">
        <v>32</v>
      </c>
    </row>
    <row r="60" spans="7:7" x14ac:dyDescent="0.2">
      <c r="G60" t="s">
        <v>33</v>
      </c>
    </row>
    <row r="61" spans="7:7" x14ac:dyDescent="0.2">
      <c r="G61" t="s">
        <v>34</v>
      </c>
    </row>
    <row r="62" spans="7:7" x14ac:dyDescent="0.2">
      <c r="G62" t="s">
        <v>35</v>
      </c>
    </row>
    <row r="63" spans="7:7" x14ac:dyDescent="0.2">
      <c r="G63" t="s">
        <v>36</v>
      </c>
    </row>
    <row r="64" spans="7:7" x14ac:dyDescent="0.2">
      <c r="G64" t="s">
        <v>37</v>
      </c>
    </row>
    <row r="65" spans="7:7" x14ac:dyDescent="0.2">
      <c r="G65" t="s">
        <v>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9:F66"/>
  <sheetViews>
    <sheetView workbookViewId="0"/>
  </sheetViews>
  <sheetFormatPr defaultRowHeight="12.75" x14ac:dyDescent="0.2"/>
  <sheetData>
    <row r="49" spans="6:6" x14ac:dyDescent="0.2">
      <c r="F49" t="s">
        <v>21</v>
      </c>
    </row>
    <row r="50" spans="6:6" x14ac:dyDescent="0.2">
      <c r="F50" t="s">
        <v>22</v>
      </c>
    </row>
    <row r="51" spans="6:6" x14ac:dyDescent="0.2">
      <c r="F51" t="s">
        <v>23</v>
      </c>
    </row>
    <row r="52" spans="6:6" x14ac:dyDescent="0.2">
      <c r="F52" t="s">
        <v>24</v>
      </c>
    </row>
    <row r="53" spans="6:6" x14ac:dyDescent="0.2">
      <c r="F53" t="s">
        <v>25</v>
      </c>
    </row>
    <row r="54" spans="6:6" x14ac:dyDescent="0.2">
      <c r="F54" t="s">
        <v>26</v>
      </c>
    </row>
    <row r="55" spans="6:6" x14ac:dyDescent="0.2">
      <c r="F55" t="s">
        <v>27</v>
      </c>
    </row>
    <row r="56" spans="6:6" x14ac:dyDescent="0.2">
      <c r="F56" t="s">
        <v>28</v>
      </c>
    </row>
    <row r="57" spans="6:6" x14ac:dyDescent="0.2">
      <c r="F57" t="s">
        <v>29</v>
      </c>
    </row>
    <row r="58" spans="6:6" x14ac:dyDescent="0.2">
      <c r="F58" t="s">
        <v>30</v>
      </c>
    </row>
    <row r="59" spans="6:6" x14ac:dyDescent="0.2">
      <c r="F59" t="s">
        <v>31</v>
      </c>
    </row>
    <row r="60" spans="6:6" x14ac:dyDescent="0.2">
      <c r="F60" t="s">
        <v>32</v>
      </c>
    </row>
    <row r="61" spans="6:6" x14ac:dyDescent="0.2">
      <c r="F61" t="s">
        <v>33</v>
      </c>
    </row>
    <row r="62" spans="6:6" x14ac:dyDescent="0.2">
      <c r="F62" t="s">
        <v>34</v>
      </c>
    </row>
    <row r="63" spans="6:6" x14ac:dyDescent="0.2">
      <c r="F63" t="s">
        <v>35</v>
      </c>
    </row>
    <row r="64" spans="6:6" x14ac:dyDescent="0.2">
      <c r="F64" t="s">
        <v>36</v>
      </c>
    </row>
    <row r="65" spans="6:6" x14ac:dyDescent="0.2">
      <c r="F65" t="s">
        <v>37</v>
      </c>
    </row>
    <row r="66" spans="6:6" x14ac:dyDescent="0.2">
      <c r="F66" t="s">
        <v>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d c e 5 7 e 0 b - 0 6 2 4 - 4 6 8 e - 8 8 c 4 - c 4 a 3 0 8 a 6 d 2 b 0 "   x m l n s = " h t t p : / / s c h e m a s . m i c r o s o f t . c o m / D a t a M a s h u p " > A A A A A B o D A A B Q S w M E F A A C A A g A 6 2 G l R n d / d c 2 q A A A A + g A A A B I A H A B D b 2 5 m a W c v U G F j a 2 F n Z S 5 4 b W w g o h g A K K A U A A A A A A A A A A A A A A A A A A A A A A A A A A A A h Y 9 B D o I w F E S v Q r r n t x Q w Q j 5 l 4 V Y S E 6 J x S 6 B C I x Q D x X I 3 F x 7 J K 2 i i G H f u Z l 7 e Y u Z x u 2 M 6 d 6 1 z l c O o e p 0 Q D x h x p C 7 7 S u k 6 I Z M 5 u W u S C t w V 5 b m o p f O S 9 R j P Y 5 W Q x p h L T K m 1 F q w P / V B T z p h H j 9 k 2 L x v Z F e Q r q / + y q / R o C l 1 K I v D w H i M 4 c A Z + F I T A A 4 5 0 w Z g p v W Q P Q v B 5 t A K G 9 A f j Z m r N N E g h t b v P k S 4 V 6 e e H e A J Q S w M E F A A C A A g A 6 2 G l R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h p U Y o i k e 4 D g A A A B E A A A A T A B w A R m 9 y b X V s Y X M v U 2 V j d G l v b j E u b S C i G A A o o B Q A A A A A A A A A A A A A A A A A A A A A A A A A A A A r T k 0 u y c z P U w i G 0 I b W A F B L A Q I t A B Q A A g A I A O t h p U Z 3 f 3 X N q g A A A P o A A A A S A A A A A A A A A A A A A A A A A A A A A A B D b 2 5 m a W c v U G F j a 2 F n Z S 5 4 b W x Q S w E C L Q A U A A I A C A D r Y a V G D 8 r p q 6 Q A A A D p A A A A E w A A A A A A A A A A A A A A A A D 2 A A A A W 0 N v b n R l b n R f V H l w Z X N d L n h t b F B L A Q I t A B Q A A g A I A O t h p U Y o i k e 4 D g A A A B E A A A A T A A A A A A A A A A A A A A A A A O c B A A B G b 3 J t d W x h c y 9 T Z W N 0 a W 9 u M S 5 t U E s F B g A A A A A D A A M A w g A A A E I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l Q 5 t o U m n k W 4 l 4 R 6 V n 7 X 0 A A A A A A C A A A A A A A D Z g A A w A A A A B A A A A B S 3 Q Y x W I b N D q 0 6 c 5 T D s + 7 9 A A A A A A S A A A C g A A A A E A A A A L f P 6 2 I b z v A p D H / k e N y O W d B Q A A A A G n K z 0 z R r D T B 2 P p H 0 u 9 v g 3 1 6 B p Z K 3 G e o b e R d J q Z n I F H G 6 6 v V f 9 S g w k W C x I C 5 G o 4 s / e H F B r L N G R o A e 4 F P O F k J q W k B h Q z l j l e u / O D n b M O 3 j R M w U A A A A C M j X R B Y 0 y v M S D c u F N Y p 3 a U w 5 o o 0 = < / D a t a M a s h u p > 
</file>

<file path=customXml/itemProps1.xml><?xml version="1.0" encoding="utf-8"?>
<ds:datastoreItem xmlns:ds="http://schemas.openxmlformats.org/officeDocument/2006/customXml" ds:itemID="{DDDC1CEB-14E3-4EEC-ACAF-E9026291DD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Report_Summary</vt:lpstr>
      <vt:lpstr>Product Summary</vt:lpstr>
      <vt:lpstr>{AR}01</vt:lpstr>
      <vt:lpstr>{AR}11</vt:lpstr>
      <vt:lpstr>{AR}21</vt:lpstr>
      <vt:lpstr>{AR}31</vt:lpstr>
      <vt:lpstr>{AR}41</vt:lpstr>
      <vt:lpstr>{AR}51</vt:lpstr>
      <vt:lpstr>{AR}61</vt:lpstr>
      <vt:lpstr>CUBE</vt:lpstr>
      <vt:lpstr>'Product Summary'!Print_Area</vt:lpstr>
      <vt:lpstr>Report_Summary!Print_Area</vt:lpstr>
      <vt:lpstr>SERVER</vt:lpstr>
      <vt:lpstr>'Product Summary'!TM1RPTDATARNGPrdDet2</vt:lpstr>
      <vt:lpstr>'Product Summary'!TM1RPTDATARNGTopRPT2</vt:lpstr>
      <vt:lpstr>'Product Summary'!TM1RPTFMTIDCOL</vt:lpstr>
      <vt:lpstr>'Product Summary'!TM1RPTFMTRNG</vt:lpstr>
    </vt:vector>
  </TitlesOfParts>
  <Company>New York Blood 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Needham, Alex</dc:creator>
  <cp:lastModifiedBy>Daniel Bernatchez</cp:lastModifiedBy>
  <cp:lastPrinted>2016-03-31T14:58:44Z</cp:lastPrinted>
  <dcterms:created xsi:type="dcterms:W3CDTF">2015-05-05T14:49:57Z</dcterms:created>
  <dcterms:modified xsi:type="dcterms:W3CDTF">2016-07-31T18:25:03Z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-1520887625</vt:i4>
  </property>
  <property fmtid="{D5CDD505-2E9C-101B-9397-08002B2CF9AE}" pid="3" name="_NewReviewCycle">
    <vt:lpwstr/>
  </property>
  <property fmtid="{D5CDD505-2E9C-101B-9397-08002B2CF9AE}" pid="4" name="_EmailSubject">
    <vt:lpwstr>Total Budget Plan</vt:lpwstr>
  </property>
  <property fmtid="{D5CDD505-2E9C-101B-9397-08002B2CF9AE}" pid="5" name="_AuthorEmail">
    <vt:lpwstr>AKocabas@NYBloodCenter.org</vt:lpwstr>
  </property>
  <property fmtid="{D5CDD505-2E9C-101B-9397-08002B2CF9AE}" pid="6" name="_AuthorEmailDisplayName">
    <vt:lpwstr>Kocabas, Ali</vt:lpwstr>
  </property>
  <property fmtid="{D5CDD505-2E9C-101B-9397-08002B2CF9AE}" pid="7" name="_ReviewingToolsShownOnce">
    <vt:lpwstr/>
  </property>
</Properties>
</file>