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ssimo\Desktop\WallStreetPrep Supporting Files\Accounting Crash Course\"/>
    </mc:Choice>
  </mc:AlternateContent>
  <xr:revisionPtr revIDLastSave="0" documentId="13_ncr:1_{6DCCA015-E485-4498-AE78-6B90F2FF2127}" xr6:coauthVersionLast="47" xr6:coauthVersionMax="47" xr10:uidLastSave="{00000000-0000-0000-0000-000000000000}"/>
  <bookViews>
    <workbookView xWindow="29385" yWindow="4995" windowWidth="18990" windowHeight="14295" firstSheet="6" activeTab="7" xr2:uid="{00000000-000D-0000-FFFF-FFFF00000000}"/>
  </bookViews>
  <sheets>
    <sheet name="Exercise I - Empty" sheetId="12" r:id="rId1"/>
    <sheet name="Exercise I - Done" sheetId="9" r:id="rId2"/>
    <sheet name="Exercise II- Empty (2)" sheetId="16" r:id="rId3"/>
    <sheet name="Exercise II - Empty" sheetId="13" r:id="rId4"/>
    <sheet name="Exercise II - Done" sheetId="4" r:id="rId5"/>
    <sheet name="Lemonade Stand Revisited-Empty" sheetId="14" r:id="rId6"/>
    <sheet name="Lemonade Stand Revisited - Done" sheetId="10" r:id="rId7"/>
    <sheet name="Exercise III &amp; IV - Empty" sheetId="15" r:id="rId8"/>
    <sheet name="Exercise III &amp; IV - Empty (2)" sheetId="17" r:id="rId9"/>
    <sheet name="Exercise III &amp; IV - Don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D22" i="17"/>
  <c r="E35" i="15"/>
  <c r="E37" i="15" s="1"/>
  <c r="E36" i="15"/>
  <c r="E34" i="15"/>
  <c r="E32" i="15"/>
  <c r="E30" i="15"/>
  <c r="E31" i="15"/>
  <c r="E29" i="15"/>
  <c r="E27" i="15"/>
  <c r="E38" i="15" s="1"/>
  <c r="E24" i="15"/>
  <c r="E25" i="15"/>
  <c r="E26" i="15"/>
  <c r="E23" i="15"/>
  <c r="D36" i="17"/>
  <c r="D36" i="15"/>
  <c r="D30" i="15"/>
  <c r="D29" i="15"/>
  <c r="D26" i="15"/>
  <c r="D25" i="15"/>
  <c r="D24" i="15"/>
  <c r="B59" i="15"/>
  <c r="B57" i="15"/>
  <c r="B56" i="15"/>
  <c r="B55" i="15"/>
  <c r="B53" i="15"/>
  <c r="B58" i="15"/>
  <c r="B61" i="15"/>
  <c r="B62" i="15"/>
  <c r="B51" i="15"/>
  <c r="B50" i="15"/>
  <c r="B52" i="15" s="1"/>
  <c r="D24" i="17"/>
  <c r="K51" i="17"/>
  <c r="B49" i="15"/>
  <c r="B49" i="17"/>
  <c r="B58" i="17"/>
  <c r="B53" i="17"/>
  <c r="B51" i="17"/>
  <c r="K50" i="17"/>
  <c r="K49" i="17"/>
  <c r="C46" i="17"/>
  <c r="B46" i="17"/>
  <c r="B37" i="17"/>
  <c r="B38" i="17" s="1"/>
  <c r="L36" i="17"/>
  <c r="C36" i="17"/>
  <c r="E35" i="17"/>
  <c r="E34" i="17"/>
  <c r="C34" i="17"/>
  <c r="C37" i="17" s="1"/>
  <c r="D32" i="17"/>
  <c r="B32" i="17"/>
  <c r="E31" i="17"/>
  <c r="C31" i="17"/>
  <c r="E30" i="17"/>
  <c r="D30" i="17"/>
  <c r="E29" i="17"/>
  <c r="E32" i="17" s="1"/>
  <c r="C29" i="17"/>
  <c r="C32" i="17" s="1"/>
  <c r="B27" i="17"/>
  <c r="E26" i="17"/>
  <c r="D26" i="17"/>
  <c r="E25" i="17"/>
  <c r="D25" i="17"/>
  <c r="C25" i="17"/>
  <c r="C24" i="17"/>
  <c r="D23" i="17"/>
  <c r="C23" i="17"/>
  <c r="E23" i="17" s="1"/>
  <c r="E22" i="17"/>
  <c r="C22" i="17"/>
  <c r="B16" i="17"/>
  <c r="B8" i="17"/>
  <c r="B5" i="17"/>
  <c r="B4" i="17"/>
  <c r="B6" i="17" s="1"/>
  <c r="B5" i="15"/>
  <c r="B4" i="15"/>
  <c r="F12" i="14"/>
  <c r="F17" i="14" s="1"/>
  <c r="F8" i="14"/>
  <c r="F16" i="14"/>
  <c r="F15" i="14"/>
  <c r="F14" i="14"/>
  <c r="E12" i="14"/>
  <c r="F4" i="14"/>
  <c r="F6" i="14"/>
  <c r="F7" i="14"/>
  <c r="E17" i="14"/>
  <c r="C12" i="16"/>
  <c r="C11" i="16"/>
  <c r="C13" i="16"/>
  <c r="C7" i="16"/>
  <c r="G8" i="16"/>
  <c r="C5" i="16" s="1"/>
  <c r="C6" i="16" s="1"/>
  <c r="F8" i="16"/>
  <c r="J5" i="16"/>
  <c r="J7" i="16" s="1"/>
  <c r="C16" i="16" s="1"/>
  <c r="C10" i="12"/>
  <c r="C9" i="12"/>
  <c r="C5" i="12"/>
  <c r="C6" i="12" s="1"/>
  <c r="C16" i="12"/>
  <c r="I7" i="12"/>
  <c r="C7" i="12"/>
  <c r="F8" i="12"/>
  <c r="E8" i="12"/>
  <c r="I5" i="12"/>
  <c r="C46" i="15"/>
  <c r="B46" i="15"/>
  <c r="B37" i="15"/>
  <c r="C36" i="15"/>
  <c r="C34" i="15"/>
  <c r="B32" i="15"/>
  <c r="C31" i="15"/>
  <c r="C29" i="15"/>
  <c r="C32" i="15" s="1"/>
  <c r="B27" i="15"/>
  <c r="C25" i="15"/>
  <c r="C24" i="15"/>
  <c r="C23" i="15"/>
  <c r="C22" i="15"/>
  <c r="B16" i="15"/>
  <c r="B8" i="15"/>
  <c r="B6" i="15"/>
  <c r="B15" i="15" s="1"/>
  <c r="E16" i="14"/>
  <c r="B16" i="14"/>
  <c r="J8" i="14"/>
  <c r="I8" i="14"/>
  <c r="E8" i="14"/>
  <c r="B8" i="14"/>
  <c r="B5" i="14"/>
  <c r="B4" i="14"/>
  <c r="B6" i="14" s="1"/>
  <c r="B88" i="11"/>
  <c r="B81" i="11"/>
  <c r="B75" i="11"/>
  <c r="B68" i="11"/>
  <c r="B58" i="11"/>
  <c r="B53" i="11"/>
  <c r="B51" i="11"/>
  <c r="B50" i="11"/>
  <c r="B49" i="11"/>
  <c r="C46" i="11"/>
  <c r="B46" i="11"/>
  <c r="B37" i="11"/>
  <c r="C36" i="11"/>
  <c r="E35" i="11"/>
  <c r="C34" i="11"/>
  <c r="C37" i="11" s="1"/>
  <c r="B32" i="11"/>
  <c r="C31" i="11"/>
  <c r="E31" i="11" s="1"/>
  <c r="E30" i="11"/>
  <c r="B74" i="11" s="1"/>
  <c r="C29" i="11"/>
  <c r="C32" i="11" s="1"/>
  <c r="B27" i="11"/>
  <c r="D26" i="11"/>
  <c r="E26" i="11" s="1"/>
  <c r="D25" i="11"/>
  <c r="C25" i="11"/>
  <c r="D24" i="11"/>
  <c r="C24" i="11"/>
  <c r="E24" i="11" s="1"/>
  <c r="B71" i="11" s="1"/>
  <c r="E23" i="11"/>
  <c r="B70" i="11" s="1"/>
  <c r="C23" i="11"/>
  <c r="C22" i="11"/>
  <c r="B16" i="11"/>
  <c r="B8" i="11"/>
  <c r="B5" i="11"/>
  <c r="B4" i="11"/>
  <c r="B6" i="11" s="1"/>
  <c r="B15" i="11" s="1"/>
  <c r="B4" i="10"/>
  <c r="B6" i="10" s="1"/>
  <c r="B5" i="10"/>
  <c r="B8" i="10"/>
  <c r="B16" i="10"/>
  <c r="J8" i="10"/>
  <c r="I8" i="10"/>
  <c r="E16" i="10"/>
  <c r="F15" i="10"/>
  <c r="F14" i="10"/>
  <c r="E12" i="10"/>
  <c r="F11" i="10"/>
  <c r="F10" i="10"/>
  <c r="E8" i="10"/>
  <c r="F7" i="10"/>
  <c r="F6" i="10"/>
  <c r="F5" i="10"/>
  <c r="F4" i="10"/>
  <c r="C16" i="9"/>
  <c r="C5" i="9"/>
  <c r="C4" i="9"/>
  <c r="C6" i="9" s="1"/>
  <c r="C16" i="4"/>
  <c r="C8" i="4"/>
  <c r="C5" i="4"/>
  <c r="C4" i="4"/>
  <c r="C6" i="4" s="1"/>
  <c r="K52" i="17" l="1"/>
  <c r="B50" i="17" s="1"/>
  <c r="B52" i="17" s="1"/>
  <c r="B15" i="17"/>
  <c r="B9" i="17"/>
  <c r="D27" i="17"/>
  <c r="E24" i="17"/>
  <c r="E27" i="17" s="1"/>
  <c r="C27" i="17"/>
  <c r="C38" i="17" s="1"/>
  <c r="C15" i="16"/>
  <c r="C9" i="16"/>
  <c r="C15" i="12"/>
  <c r="C27" i="11"/>
  <c r="C38" i="11" s="1"/>
  <c r="F16" i="10"/>
  <c r="E25" i="11"/>
  <c r="B38" i="11"/>
  <c r="B52" i="11"/>
  <c r="C27" i="15"/>
  <c r="B38" i="15"/>
  <c r="C37" i="15"/>
  <c r="C38" i="15" s="1"/>
  <c r="B9" i="15"/>
  <c r="B15" i="14"/>
  <c r="B9" i="14"/>
  <c r="B55" i="11"/>
  <c r="B61" i="11"/>
  <c r="E29" i="11"/>
  <c r="E34" i="11"/>
  <c r="B9" i="11"/>
  <c r="B9" i="10"/>
  <c r="B10" i="10"/>
  <c r="B11" i="10"/>
  <c r="B13" i="10" s="1"/>
  <c r="E17" i="10"/>
  <c r="B15" i="10"/>
  <c r="F8" i="10"/>
  <c r="F12" i="10"/>
  <c r="C15" i="9"/>
  <c r="C9" i="9"/>
  <c r="C15" i="4"/>
  <c r="C9" i="4"/>
  <c r="B10" i="17" l="1"/>
  <c r="B11" i="17"/>
  <c r="B13" i="17" s="1"/>
  <c r="B61" i="17"/>
  <c r="B55" i="17"/>
  <c r="C10" i="16"/>
  <c r="C11" i="12"/>
  <c r="C13" i="12" s="1"/>
  <c r="B10" i="15"/>
  <c r="B11" i="15" s="1"/>
  <c r="B13" i="15" s="1"/>
  <c r="B10" i="14"/>
  <c r="B11" i="14" s="1"/>
  <c r="B13" i="14" s="1"/>
  <c r="E32" i="11"/>
  <c r="B72" i="11"/>
  <c r="B10" i="11"/>
  <c r="B11" i="11" s="1"/>
  <c r="B13" i="11" s="1"/>
  <c r="B56" i="11"/>
  <c r="B57" i="11" s="1"/>
  <c r="F17" i="10"/>
  <c r="C10" i="9"/>
  <c r="C11" i="9" s="1"/>
  <c r="C13" i="9" s="1"/>
  <c r="C10" i="4"/>
  <c r="C11" i="4" s="1"/>
  <c r="C13" i="4" s="1"/>
  <c r="B56" i="17" l="1"/>
  <c r="B57" i="17" s="1"/>
  <c r="B59" i="11"/>
  <c r="B67" i="11"/>
  <c r="B76" i="11" s="1"/>
  <c r="B90" i="11" s="1"/>
  <c r="D22" i="11" s="1"/>
  <c r="E22" i="11" s="1"/>
  <c r="E27" i="11" s="1"/>
  <c r="D36" i="11"/>
  <c r="E36" i="11" s="1"/>
  <c r="E37" i="11" s="1"/>
  <c r="B59" i="17" l="1"/>
  <c r="E38" i="11"/>
  <c r="D37" i="17" l="1"/>
  <c r="E36" i="17"/>
  <c r="E37" i="17" l="1"/>
  <c r="E38" i="17" s="1"/>
</calcChain>
</file>

<file path=xl/sharedStrings.xml><?xml version="1.0" encoding="utf-8"?>
<sst xmlns="http://schemas.openxmlformats.org/spreadsheetml/2006/main" count="457" uniqueCount="86">
  <si>
    <t>Assets</t>
  </si>
  <si>
    <t>Cash</t>
  </si>
  <si>
    <t>A/R</t>
  </si>
  <si>
    <t>Inventories</t>
  </si>
  <si>
    <t>PP&amp;E</t>
  </si>
  <si>
    <t>Total assets</t>
  </si>
  <si>
    <t>Liabilities</t>
  </si>
  <si>
    <t>Accounts Payable</t>
  </si>
  <si>
    <t>Debt</t>
  </si>
  <si>
    <t>Total liabilities</t>
  </si>
  <si>
    <t>Equity</t>
  </si>
  <si>
    <t>Common stock</t>
  </si>
  <si>
    <t>Retained earnings</t>
  </si>
  <si>
    <t>Total equity</t>
  </si>
  <si>
    <t>$ in thousands, except per share data</t>
  </si>
  <si>
    <t>Jan. 1 – Dec. 31, 2014</t>
  </si>
  <si>
    <t>Revenue</t>
  </si>
  <si>
    <t>Cost of Goods Sold</t>
  </si>
  <si>
    <t>SG&amp;A</t>
  </si>
  <si>
    <t xml:space="preserve">Operating income (EBIT) </t>
  </si>
  <si>
    <t>Interest expense, net</t>
  </si>
  <si>
    <t>Non-operating income / (expenses)</t>
  </si>
  <si>
    <t>Pretax income</t>
  </si>
  <si>
    <t>Less: Tax expense</t>
  </si>
  <si>
    <t>Net income</t>
  </si>
  <si>
    <t>Weighted average basic shares outstanding</t>
  </si>
  <si>
    <t>EPS</t>
  </si>
  <si>
    <t>EBITDA</t>
  </si>
  <si>
    <t>D&amp;A</t>
  </si>
  <si>
    <t>Tax rate</t>
  </si>
  <si>
    <t xml:space="preserve">Debits </t>
  </si>
  <si>
    <t xml:space="preserve">Credits </t>
  </si>
  <si>
    <t>Net change in cash</t>
  </si>
  <si>
    <t>Net change in inventory</t>
  </si>
  <si>
    <t>Net change in PP&amp;E</t>
  </si>
  <si>
    <t>Net change in common stock</t>
  </si>
  <si>
    <t>Net change in RE</t>
  </si>
  <si>
    <t>Total</t>
  </si>
  <si>
    <t>Balance check</t>
  </si>
  <si>
    <t>Depreciation &amp; amortization</t>
  </si>
  <si>
    <t>Changes in working capital</t>
  </si>
  <si>
    <t>Accounts receivable</t>
  </si>
  <si>
    <t>Inventory</t>
  </si>
  <si>
    <t>Accounts payable</t>
  </si>
  <si>
    <t>Accrued expenses</t>
  </si>
  <si>
    <t>Deferred revenue</t>
  </si>
  <si>
    <t>Capital expenditures</t>
  </si>
  <si>
    <t>Asset sales</t>
  </si>
  <si>
    <t>Asset write down / impairments</t>
  </si>
  <si>
    <t>Stock repurchases</t>
  </si>
  <si>
    <t>Stock issuances</t>
  </si>
  <si>
    <t>Dividends paid</t>
  </si>
  <si>
    <t>Debt paydown</t>
  </si>
  <si>
    <t>Debt issuance</t>
  </si>
  <si>
    <t>Cash from investing activities</t>
  </si>
  <si>
    <t>Cash from operations activities</t>
  </si>
  <si>
    <t>Cash from financing activities</t>
  </si>
  <si>
    <t>Total net change in cash</t>
  </si>
  <si>
    <t>Jan. 1 – Dec. 31, 2015</t>
  </si>
  <si>
    <t>Exercise III</t>
  </si>
  <si>
    <t>Exercise IV</t>
  </si>
  <si>
    <t xml:space="preserve">EBITDA </t>
  </si>
  <si>
    <t>Intangibles</t>
  </si>
  <si>
    <t>Treasury stock</t>
  </si>
  <si>
    <t>Net change</t>
  </si>
  <si>
    <t>Purchases of intangible assets</t>
  </si>
  <si>
    <t xml:space="preserve">Balance sheet as of </t>
  </si>
  <si>
    <t>c2</t>
  </si>
  <si>
    <t>c3</t>
  </si>
  <si>
    <t>NA</t>
  </si>
  <si>
    <t>COGS</t>
  </si>
  <si>
    <t>lemons + cups</t>
  </si>
  <si>
    <t>cash reg</t>
  </si>
  <si>
    <t xml:space="preserve">depr (SL) </t>
  </si>
  <si>
    <t>squeezer</t>
  </si>
  <si>
    <t>stand</t>
  </si>
  <si>
    <t>reg</t>
  </si>
  <si>
    <t>cashier</t>
  </si>
  <si>
    <t xml:space="preserve">mixer man </t>
  </si>
  <si>
    <t>sum</t>
  </si>
  <si>
    <t>average!!!</t>
  </si>
  <si>
    <t>AR</t>
  </si>
  <si>
    <t>Unearned rev</t>
  </si>
  <si>
    <t>per thousand cups</t>
  </si>
  <si>
    <t>cogs</t>
  </si>
  <si>
    <t>memo: 20k not yet received, 30k in unearned revenue but cash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</si>
</sst>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_);\(#,##0.0\);@_)"/>
    <numFmt numFmtId="165" formatCode="#,##0.0_);\(#,##0.0\)"/>
    <numFmt numFmtId="166" formatCode="#,##0.00_);\(#,##0.00\);@_)"/>
    <numFmt numFmtId="167" formatCode="#,##0.000_);\(#,##0.000\);@_)"/>
    <numFmt numFmtId="168" formatCode="#,##0.0000_);\(#,##0.0000\);@_)"/>
    <numFmt numFmtId="169" formatCode="0%_);\(0%\);@_)"/>
    <numFmt numFmtId="170" formatCode="#,##0.0_);\(#,##0.0\);\-_);@_)"/>
    <numFmt numFmtId="171" formatCode="m/d/yy;@"/>
    <numFmt numFmtId="172" formatCode="_([$$-409]* #,##0.00_);_([$$-409]* \(#,##0.00\);_([$$-409]* &quot;-&quot;??_);_(@_)"/>
    <numFmt numFmtId="173" formatCode="#,##0.000_);\(#,##0.000\);\-_);@_)"/>
  </numFmts>
  <fonts count="12">
    <font>
      <sz val="11"/>
      <color theme="1"/>
      <name val="Calibri"/>
      <family val="2"/>
      <scheme val="minor"/>
    </font>
    <font>
      <sz val="11"/>
      <color theme="1"/>
      <name val="LFT Etica"/>
      <family val="3"/>
    </font>
    <font>
      <sz val="11"/>
      <color rgb="FF000000"/>
      <name val="LFT Etica"/>
      <family val="3"/>
    </font>
    <font>
      <b/>
      <sz val="11"/>
      <color theme="1"/>
      <name val="LFT Etica"/>
      <family val="3"/>
    </font>
    <font>
      <b/>
      <sz val="11"/>
      <color rgb="FF0094B7"/>
      <name val="LFT Etica"/>
      <family val="3"/>
    </font>
    <font>
      <i/>
      <sz val="11"/>
      <color rgb="FF000000"/>
      <name val="LFT Etica"/>
      <family val="3"/>
    </font>
    <font>
      <b/>
      <sz val="11"/>
      <color rgb="FF000000"/>
      <name val="LFT Etica"/>
      <family val="3"/>
    </font>
    <font>
      <sz val="11"/>
      <name val="LFT Etica"/>
      <family val="3"/>
    </font>
    <font>
      <sz val="11"/>
      <color rgb="FF0000FF"/>
      <name val="LFT Etica"/>
      <family val="3"/>
    </font>
    <font>
      <i/>
      <sz val="11"/>
      <color rgb="FF0000FF"/>
      <name val="LFT Etica"/>
      <family val="3"/>
    </font>
    <font>
      <sz val="9"/>
      <color theme="1"/>
      <name val="LFT Etica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9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1DEF7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00">
    <xf numFmtId="0" fontId="0" fillId="0" borderId="0" xfId="0"/>
    <xf numFmtId="164" fontId="0" fillId="0" borderId="0" xfId="0" applyNumberFormat="1" applyFont="1"/>
    <xf numFmtId="0" fontId="1" fillId="0" borderId="0" xfId="0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 vertical="center" readingOrder="1"/>
    </xf>
    <xf numFmtId="0" fontId="5" fillId="4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center" wrapText="1" indent="1" readingOrder="1"/>
    </xf>
    <xf numFmtId="164" fontId="8" fillId="0" borderId="0" xfId="0" applyNumberFormat="1" applyFont="1" applyFill="1" applyBorder="1" applyAlignment="1">
      <alignment horizontal="right" vertical="center" wrapText="1" indent="1" readingOrder="1"/>
    </xf>
    <xf numFmtId="0" fontId="2" fillId="3" borderId="1" xfId="0" applyFont="1" applyFill="1" applyBorder="1" applyAlignment="1">
      <alignment horizontal="left" vertical="center" wrapText="1" indent="5" readingOrder="1"/>
    </xf>
    <xf numFmtId="164" fontId="8" fillId="3" borderId="1" xfId="0" applyNumberFormat="1" applyFont="1" applyFill="1" applyBorder="1" applyAlignment="1">
      <alignment horizontal="right" vertical="center" wrapText="1" indent="1" readingOrder="1"/>
    </xf>
    <xf numFmtId="0" fontId="2" fillId="2" borderId="1" xfId="0" applyFont="1" applyFill="1" applyBorder="1" applyAlignment="1">
      <alignment horizontal="left" vertical="center" wrapText="1" indent="5" readingOrder="1"/>
    </xf>
    <xf numFmtId="164" fontId="8" fillId="2" borderId="1" xfId="0" applyNumberFormat="1" applyFont="1" applyFill="1" applyBorder="1" applyAlignment="1">
      <alignment horizontal="right" vertical="center" wrapText="1" indent="1" readingOrder="1"/>
    </xf>
    <xf numFmtId="0" fontId="6" fillId="0" borderId="0" xfId="0" applyFont="1" applyFill="1" applyBorder="1" applyAlignment="1">
      <alignment horizontal="left" vertical="center" wrapText="1" indent="1" readingOrder="1"/>
    </xf>
    <xf numFmtId="164" fontId="6" fillId="0" borderId="0" xfId="0" applyNumberFormat="1" applyFont="1" applyFill="1" applyBorder="1" applyAlignment="1">
      <alignment horizontal="right" vertical="center" wrapText="1" indent="1" readingOrder="1"/>
    </xf>
    <xf numFmtId="0" fontId="6" fillId="3" borderId="1" xfId="0" applyFont="1" applyFill="1" applyBorder="1" applyAlignment="1">
      <alignment horizontal="left" vertical="center" wrapText="1" indent="5" readingOrder="1"/>
    </xf>
    <xf numFmtId="164" fontId="6" fillId="3" borderId="1" xfId="0" applyNumberFormat="1" applyFont="1" applyFill="1" applyBorder="1" applyAlignment="1">
      <alignment horizontal="right" vertical="center" wrapText="1" indent="1" readingOrder="1"/>
    </xf>
    <xf numFmtId="164" fontId="7" fillId="2" borderId="1" xfId="0" applyNumberFormat="1" applyFont="1" applyFill="1" applyBorder="1" applyAlignment="1">
      <alignment horizontal="right" vertical="top" wrapText="1" indent="1"/>
    </xf>
    <xf numFmtId="164" fontId="2" fillId="0" borderId="0" xfId="0" applyNumberFormat="1" applyFont="1" applyFill="1" applyBorder="1" applyAlignment="1">
      <alignment horizontal="right" vertical="center" wrapText="1" indent="1" readingOrder="1"/>
    </xf>
    <xf numFmtId="168" fontId="6" fillId="0" borderId="0" xfId="0" applyNumberFormat="1" applyFont="1" applyFill="1" applyBorder="1" applyAlignment="1">
      <alignment horizontal="right" vertical="center" wrapText="1" indent="1" readingOrder="1"/>
    </xf>
    <xf numFmtId="0" fontId="7" fillId="0" borderId="0" xfId="0" applyFont="1" applyFill="1" applyBorder="1" applyAlignment="1">
      <alignment horizontal="left" vertical="center" wrapText="1" indent="1"/>
    </xf>
    <xf numFmtId="164" fontId="7" fillId="0" borderId="0" xfId="0" applyNumberFormat="1" applyFont="1" applyFill="1" applyBorder="1" applyAlignment="1">
      <alignment horizontal="right" vertical="center" wrapText="1" indent="1"/>
    </xf>
    <xf numFmtId="0" fontId="5" fillId="0" borderId="0" xfId="0" applyFont="1" applyFill="1" applyBorder="1" applyAlignment="1">
      <alignment horizontal="left" vertical="center" wrapText="1" indent="1" readingOrder="1"/>
    </xf>
    <xf numFmtId="164" fontId="5" fillId="0" borderId="0" xfId="0" applyNumberFormat="1" applyFont="1" applyFill="1" applyBorder="1" applyAlignment="1">
      <alignment horizontal="right" vertical="center" wrapText="1" indent="1" readingOrder="1"/>
    </xf>
    <xf numFmtId="169" fontId="9" fillId="0" borderId="0" xfId="0" applyNumberFormat="1" applyFont="1" applyFill="1" applyBorder="1" applyAlignment="1">
      <alignment horizontal="right" vertical="center" wrapText="1" indent="1" readingOrder="1"/>
    </xf>
    <xf numFmtId="170" fontId="6" fillId="0" borderId="0" xfId="0" applyNumberFormat="1" applyFont="1" applyFill="1" applyBorder="1" applyAlignment="1">
      <alignment horizontal="right" vertical="center" wrapText="1" indent="1" readingOrder="1"/>
    </xf>
    <xf numFmtId="170" fontId="8" fillId="0" borderId="0" xfId="0" applyNumberFormat="1" applyFont="1" applyFill="1" applyBorder="1" applyAlignment="1">
      <alignment horizontal="right" vertical="center" wrapText="1" readingOrder="1"/>
    </xf>
    <xf numFmtId="170" fontId="7" fillId="0" borderId="0" xfId="0" applyNumberFormat="1" applyFont="1" applyFill="1" applyBorder="1" applyAlignment="1">
      <alignment horizontal="right" vertical="center" wrapText="1" readingOrder="1"/>
    </xf>
    <xf numFmtId="170" fontId="7" fillId="0" borderId="0" xfId="0" applyNumberFormat="1" applyFont="1" applyFill="1" applyBorder="1" applyAlignment="1">
      <alignment horizontal="right" vertical="center" wrapText="1" indent="1" readingOrder="1"/>
    </xf>
    <xf numFmtId="164" fontId="2" fillId="4" borderId="1" xfId="0" applyNumberFormat="1" applyFont="1" applyFill="1" applyBorder="1" applyAlignment="1">
      <alignment horizontal="right" vertical="center" wrapText="1" inden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 readingOrder="1"/>
    </xf>
    <xf numFmtId="170" fontId="8" fillId="0" borderId="2" xfId="0" applyNumberFormat="1" applyFont="1" applyFill="1" applyBorder="1" applyAlignment="1">
      <alignment horizontal="right" vertical="center" wrapText="1" indent="1" readingOrder="1"/>
    </xf>
    <xf numFmtId="170" fontId="8" fillId="0" borderId="6" xfId="0" applyNumberFormat="1" applyFont="1" applyFill="1" applyBorder="1" applyAlignment="1">
      <alignment horizontal="right" vertical="center" wrapText="1" indent="1" readingOrder="1"/>
    </xf>
    <xf numFmtId="170" fontId="8" fillId="0" borderId="1" xfId="0" applyNumberFormat="1" applyFont="1" applyFill="1" applyBorder="1" applyAlignment="1">
      <alignment horizontal="right" vertical="center" wrapText="1" indent="1" readingOrder="1"/>
    </xf>
    <xf numFmtId="164" fontId="2" fillId="4" borderId="4" xfId="0" applyNumberFormat="1" applyFont="1" applyFill="1" applyBorder="1" applyAlignment="1">
      <alignment horizontal="right" vertical="center" wrapText="1" indent="1" readingOrder="1"/>
    </xf>
    <xf numFmtId="164" fontId="6" fillId="0" borderId="1" xfId="0" applyNumberFormat="1" applyFont="1" applyFill="1" applyBorder="1" applyAlignment="1">
      <alignment horizontal="right" vertical="center" wrapText="1" indent="1" readingOrder="1"/>
    </xf>
    <xf numFmtId="170" fontId="6" fillId="0" borderId="4" xfId="0" applyNumberFormat="1" applyFont="1" applyFill="1" applyBorder="1" applyAlignment="1">
      <alignment horizontal="right" vertical="center" wrapText="1" indent="1" readingOrder="1"/>
    </xf>
    <xf numFmtId="170" fontId="6" fillId="0" borderId="1" xfId="0" applyNumberFormat="1" applyFont="1" applyFill="1" applyBorder="1" applyAlignment="1">
      <alignment horizontal="right" vertical="center" wrapText="1" indent="1" readingOrder="1"/>
    </xf>
    <xf numFmtId="167" fontId="6" fillId="0" borderId="6" xfId="0" applyNumberFormat="1" applyFont="1" applyFill="1" applyBorder="1" applyAlignment="1">
      <alignment horizontal="right" vertical="center" wrapText="1" indent="1" readingOrder="1"/>
    </xf>
    <xf numFmtId="170" fontId="8" fillId="0" borderId="1" xfId="0" applyNumberFormat="1" applyFont="1" applyFill="1" applyBorder="1" applyAlignment="1">
      <alignment horizontal="right" vertical="center" readingOrder="1"/>
    </xf>
    <xf numFmtId="171" fontId="1" fillId="0" borderId="0" xfId="0" applyNumberFormat="1" applyFont="1"/>
    <xf numFmtId="166" fontId="6" fillId="0" borderId="0" xfId="0" applyNumberFormat="1" applyFont="1" applyFill="1" applyBorder="1" applyAlignment="1">
      <alignment horizontal="right" vertical="center" wrapText="1" indent="1" readingOrder="1"/>
    </xf>
    <xf numFmtId="170" fontId="2" fillId="0" borderId="2" xfId="0" applyNumberFormat="1" applyFont="1" applyFill="1" applyBorder="1" applyAlignment="1">
      <alignment horizontal="right" vertical="center" wrapText="1" indent="1" readingOrder="1"/>
    </xf>
    <xf numFmtId="164" fontId="5" fillId="0" borderId="2" xfId="0" applyNumberFormat="1" applyFont="1" applyFill="1" applyBorder="1" applyAlignment="1">
      <alignment horizontal="right" vertical="center" wrapText="1" indent="1" readingOrder="1"/>
    </xf>
    <xf numFmtId="169" fontId="9" fillId="0" borderId="1" xfId="0" applyNumberFormat="1" applyFont="1" applyFill="1" applyBorder="1" applyAlignment="1">
      <alignment horizontal="right" vertical="center" wrapText="1" indent="1" readingOrder="1"/>
    </xf>
    <xf numFmtId="0" fontId="7" fillId="2" borderId="5" xfId="0" applyFont="1" applyFill="1" applyBorder="1" applyAlignment="1">
      <alignment vertical="top" wrapText="1"/>
    </xf>
    <xf numFmtId="164" fontId="8" fillId="3" borderId="5" xfId="0" applyNumberFormat="1" applyFont="1" applyFill="1" applyBorder="1" applyAlignment="1">
      <alignment horizontal="right" vertical="center" wrapText="1" indent="1" readingOrder="1"/>
    </xf>
    <xf numFmtId="164" fontId="8" fillId="2" borderId="5" xfId="0" applyNumberFormat="1" applyFont="1" applyFill="1" applyBorder="1" applyAlignment="1">
      <alignment horizontal="right" vertical="center" wrapText="1" indent="1" readingOrder="1"/>
    </xf>
    <xf numFmtId="164" fontId="6" fillId="3" borderId="5" xfId="0" applyNumberFormat="1" applyFont="1" applyFill="1" applyBorder="1" applyAlignment="1">
      <alignment horizontal="right" vertical="center" wrapText="1" indent="1" readingOrder="1"/>
    </xf>
    <xf numFmtId="164" fontId="7" fillId="2" borderId="5" xfId="0" applyNumberFormat="1" applyFont="1" applyFill="1" applyBorder="1" applyAlignment="1">
      <alignment horizontal="right" vertical="top" wrapText="1" indent="1"/>
    </xf>
    <xf numFmtId="0" fontId="7" fillId="2" borderId="8" xfId="0" applyFont="1" applyFill="1" applyBorder="1" applyAlignment="1">
      <alignment vertical="top" wrapText="1"/>
    </xf>
    <xf numFmtId="164" fontId="8" fillId="3" borderId="8" xfId="0" applyNumberFormat="1" applyFont="1" applyFill="1" applyBorder="1" applyAlignment="1">
      <alignment horizontal="right" vertical="center" wrapText="1" indent="1" readingOrder="1"/>
    </xf>
    <xf numFmtId="164" fontId="8" fillId="2" borderId="8" xfId="0" applyNumberFormat="1" applyFont="1" applyFill="1" applyBorder="1" applyAlignment="1">
      <alignment horizontal="right" vertical="center" wrapText="1" indent="1" readingOrder="1"/>
    </xf>
    <xf numFmtId="164" fontId="6" fillId="3" borderId="8" xfId="0" applyNumberFormat="1" applyFont="1" applyFill="1" applyBorder="1" applyAlignment="1">
      <alignment horizontal="right" vertical="center" wrapText="1" indent="1" readingOrder="1"/>
    </xf>
    <xf numFmtId="164" fontId="7" fillId="2" borderId="8" xfId="0" applyNumberFormat="1" applyFont="1" applyFill="1" applyBorder="1" applyAlignment="1">
      <alignment horizontal="right" vertical="top" wrapText="1" indent="1"/>
    </xf>
    <xf numFmtId="165" fontId="2" fillId="0" borderId="9" xfId="0" applyNumberFormat="1" applyFont="1" applyBorder="1"/>
    <xf numFmtId="171" fontId="1" fillId="0" borderId="10" xfId="0" applyNumberFormat="1" applyFont="1" applyBorder="1"/>
    <xf numFmtId="171" fontId="1" fillId="0" borderId="11" xfId="0" applyNumberFormat="1" applyFont="1" applyBorder="1"/>
    <xf numFmtId="0" fontId="5" fillId="4" borderId="5" xfId="0" applyFont="1" applyFill="1" applyBorder="1" applyAlignment="1">
      <alignment horizontal="left" vertical="center" wrapText="1" indent="1" readingOrder="1"/>
    </xf>
    <xf numFmtId="0" fontId="2" fillId="0" borderId="0" xfId="0" applyFont="1" applyFill="1" applyBorder="1" applyAlignment="1">
      <alignment horizontal="left" vertical="center" wrapText="1" indent="2" readingOrder="1"/>
    </xf>
    <xf numFmtId="164" fontId="2" fillId="4" borderId="3" xfId="0" applyNumberFormat="1" applyFont="1" applyFill="1" applyBorder="1" applyAlignment="1">
      <alignment horizontal="right" vertical="center" wrapText="1" indent="1" readingOrder="1"/>
    </xf>
    <xf numFmtId="171" fontId="5" fillId="4" borderId="5" xfId="0" applyNumberFormat="1" applyFont="1" applyFill="1" applyBorder="1" applyAlignment="1">
      <alignment horizontal="right" vertical="center" wrapText="1" indent="1" readingOrder="1"/>
    </xf>
    <xf numFmtId="164" fontId="1" fillId="0" borderId="0" xfId="0" applyNumberFormat="1" applyFont="1"/>
    <xf numFmtId="164" fontId="2" fillId="0" borderId="0" xfId="0" applyNumberFormat="1" applyFont="1"/>
    <xf numFmtId="164" fontId="8" fillId="0" borderId="0" xfId="0" applyNumberFormat="1" applyFont="1"/>
    <xf numFmtId="170" fontId="2" fillId="0" borderId="0" xfId="0" applyNumberFormat="1" applyFont="1"/>
    <xf numFmtId="170" fontId="6" fillId="0" borderId="0" xfId="0" applyNumberFormat="1" applyFont="1"/>
    <xf numFmtId="164" fontId="6" fillId="0" borderId="0" xfId="0" applyNumberFormat="1" applyFont="1"/>
    <xf numFmtId="39" fontId="6" fillId="0" borderId="0" xfId="0" applyNumberFormat="1" applyFont="1"/>
    <xf numFmtId="0" fontId="10" fillId="0" borderId="1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70" fontId="2" fillId="0" borderId="13" xfId="0" applyNumberFormat="1" applyFont="1" applyBorder="1"/>
    <xf numFmtId="164" fontId="2" fillId="0" borderId="13" xfId="0" applyNumberFormat="1" applyFont="1" applyBorder="1"/>
    <xf numFmtId="165" fontId="2" fillId="0" borderId="13" xfId="0" applyNumberFormat="1" applyFont="1" applyBorder="1"/>
    <xf numFmtId="164" fontId="8" fillId="0" borderId="13" xfId="0" applyNumberFormat="1" applyFont="1" applyBorder="1"/>
    <xf numFmtId="170" fontId="6" fillId="0" borderId="13" xfId="0" applyNumberFormat="1" applyFont="1" applyBorder="1"/>
    <xf numFmtId="164" fontId="6" fillId="0" borderId="13" xfId="0" applyNumberFormat="1" applyFont="1" applyBorder="1"/>
    <xf numFmtId="39" fontId="6" fillId="0" borderId="13" xfId="0" applyNumberFormat="1" applyFont="1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0" xfId="0" applyAlignment="1">
      <alignment horizontal="right"/>
    </xf>
    <xf numFmtId="0" fontId="1" fillId="0" borderId="0" xfId="0" applyFont="1" applyFill="1" applyBorder="1"/>
    <xf numFmtId="43" fontId="8" fillId="0" borderId="0" xfId="1" applyFont="1" applyFill="1" applyBorder="1" applyAlignment="1">
      <alignment horizontal="right" vertical="center" wrapText="1" indent="1" readingOrder="1"/>
    </xf>
    <xf numFmtId="172" fontId="6" fillId="0" borderId="0" xfId="0" applyNumberFormat="1" applyFont="1" applyFill="1" applyBorder="1" applyAlignment="1">
      <alignment horizontal="right" vertical="center" wrapText="1" indent="1" readingOrder="1"/>
    </xf>
    <xf numFmtId="164" fontId="0" fillId="0" borderId="0" xfId="0" applyNumberFormat="1"/>
    <xf numFmtId="166" fontId="0" fillId="0" borderId="0" xfId="0" applyNumberFormat="1"/>
    <xf numFmtId="43" fontId="0" fillId="0" borderId="0" xfId="0" applyNumberFormat="1"/>
    <xf numFmtId="172" fontId="0" fillId="0" borderId="0" xfId="0" applyNumberFormat="1"/>
    <xf numFmtId="169" fontId="0" fillId="0" borderId="0" xfId="0" applyNumberFormat="1"/>
    <xf numFmtId="164" fontId="2" fillId="4" borderId="0" xfId="0" applyNumberFormat="1" applyFont="1" applyFill="1" applyBorder="1" applyAlignment="1">
      <alignment horizontal="right" vertical="center" wrapText="1" indent="1" readingOrder="1"/>
    </xf>
    <xf numFmtId="173" fontId="8" fillId="0" borderId="0" xfId="0" applyNumberFormat="1" applyFont="1" applyFill="1" applyBorder="1" applyAlignment="1">
      <alignment horizontal="right" vertical="center" wrapText="1" readingOrder="1"/>
    </xf>
    <xf numFmtId="166" fontId="6" fillId="3" borderId="1" xfId="0" applyNumberFormat="1" applyFont="1" applyFill="1" applyBorder="1" applyAlignment="1">
      <alignment horizontal="right" vertical="center" wrapText="1" indent="1" readingOrder="1"/>
    </xf>
    <xf numFmtId="166" fontId="8" fillId="2" borderId="1" xfId="0" applyNumberFormat="1" applyFont="1" applyFill="1" applyBorder="1" applyAlignment="1">
      <alignment horizontal="right" vertical="center" wrapText="1" indent="1" readingOrder="1"/>
    </xf>
    <xf numFmtId="172" fontId="1" fillId="0" borderId="0" xfId="0" applyNumberFormat="1" applyFont="1"/>
    <xf numFmtId="172" fontId="6" fillId="0" borderId="6" xfId="0" applyNumberFormat="1" applyFont="1" applyFill="1" applyBorder="1" applyAlignment="1">
      <alignment horizontal="right" vertical="center" wrapText="1" inden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illstein">
  <a:themeElements>
    <a:clrScheme name="Millstein">
      <a:dk1>
        <a:sysClr val="windowText" lastClr="000000"/>
      </a:dk1>
      <a:lt1>
        <a:sysClr val="window" lastClr="FFFFFF"/>
      </a:lt1>
      <a:dk2>
        <a:srgbClr val="8790BC"/>
      </a:dk2>
      <a:lt2>
        <a:srgbClr val="660025"/>
      </a:lt2>
      <a:accent1>
        <a:srgbClr val="3D642B"/>
      </a:accent1>
      <a:accent2>
        <a:srgbClr val="D6CA72"/>
      </a:accent2>
      <a:accent3>
        <a:srgbClr val="1D3170"/>
      </a:accent3>
      <a:accent4>
        <a:srgbClr val="999999"/>
      </a:accent4>
      <a:accent5>
        <a:srgbClr val="532765"/>
      </a:accent5>
      <a:accent6>
        <a:srgbClr val="664D2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Color 1">
      <a:srgbClr val="660025"/>
    </a:custClr>
    <a:custClr name="Color 2">
      <a:srgbClr val="8790BC"/>
    </a:custClr>
    <a:custClr name="Color 3">
      <a:srgbClr val="3D642B"/>
    </a:custClr>
    <a:custClr name="Color 4">
      <a:srgbClr val="D6CA72"/>
    </a:custClr>
    <a:custClr name="Color 5">
      <a:srgbClr val="1D3170"/>
    </a:custClr>
    <a:custClr name="Color 6">
      <a:srgbClr val="999999"/>
    </a:custClr>
    <a:custClr name="Color 7">
      <a:srgbClr val="532765"/>
    </a:custClr>
    <a:custClr name="Color 8">
      <a:srgbClr val="664D20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zoomScaleNormal="100" workbookViewId="0">
      <selection activeCell="C4" sqref="C4:C17"/>
    </sheetView>
  </sheetViews>
  <sheetFormatPr defaultRowHeight="15"/>
  <cols>
    <col min="1" max="1" width="2.42578125" customWidth="1"/>
    <col min="2" max="2" width="45" bestFit="1" customWidth="1"/>
    <col min="3" max="3" width="15.5703125" bestFit="1" customWidth="1"/>
    <col min="4" max="4" width="10" customWidth="1"/>
    <col min="8" max="8" width="45" bestFit="1" customWidth="1"/>
  </cols>
  <sheetData>
    <row r="1" spans="2:12" ht="15.75">
      <c r="B1" s="4"/>
      <c r="C1" s="2"/>
      <c r="D1" s="2"/>
    </row>
    <row r="2" spans="2:12" ht="45">
      <c r="B2" s="6" t="s">
        <v>14</v>
      </c>
      <c r="C2" s="31" t="s">
        <v>15</v>
      </c>
      <c r="D2" s="2"/>
      <c r="E2" t="s">
        <v>70</v>
      </c>
      <c r="F2" t="s">
        <v>18</v>
      </c>
      <c r="I2" t="s">
        <v>73</v>
      </c>
    </row>
    <row r="3" spans="2:12">
      <c r="B3" s="9" t="s">
        <v>16</v>
      </c>
      <c r="C3" s="10">
        <v>100</v>
      </c>
      <c r="D3" s="2" t="s">
        <v>71</v>
      </c>
      <c r="E3">
        <v>20</v>
      </c>
      <c r="F3">
        <v>0.4</v>
      </c>
      <c r="G3" t="s">
        <v>72</v>
      </c>
      <c r="H3" s="85" t="s">
        <v>74</v>
      </c>
      <c r="I3">
        <v>5</v>
      </c>
    </row>
    <row r="4" spans="2:12">
      <c r="B4" s="9" t="s">
        <v>17</v>
      </c>
      <c r="C4" s="10">
        <v>40</v>
      </c>
      <c r="D4" s="2" t="s">
        <v>74</v>
      </c>
      <c r="E4">
        <v>5</v>
      </c>
      <c r="F4">
        <v>15</v>
      </c>
      <c r="G4" t="s">
        <v>77</v>
      </c>
      <c r="H4" s="85" t="s">
        <v>75</v>
      </c>
      <c r="I4">
        <v>5</v>
      </c>
    </row>
    <row r="5" spans="2:12">
      <c r="B5" s="9" t="s">
        <v>18</v>
      </c>
      <c r="C5" s="10">
        <f>F8</f>
        <v>20.399999999999999</v>
      </c>
      <c r="D5" s="2" t="s">
        <v>78</v>
      </c>
      <c r="E5">
        <v>15</v>
      </c>
      <c r="F5">
        <v>5</v>
      </c>
      <c r="G5" t="s">
        <v>75</v>
      </c>
      <c r="H5" s="85" t="s">
        <v>76</v>
      </c>
      <c r="I5">
        <f>2/5</f>
        <v>0.4</v>
      </c>
    </row>
    <row r="6" spans="2:12" ht="15.75">
      <c r="B6" s="15" t="s">
        <v>19</v>
      </c>
      <c r="C6" s="16">
        <f>C3-C4-C5</f>
        <v>39.6</v>
      </c>
      <c r="D6" s="86"/>
    </row>
    <row r="7" spans="2:12">
      <c r="B7" s="9" t="s">
        <v>20</v>
      </c>
      <c r="C7" s="10">
        <f>50*0.1</f>
        <v>5</v>
      </c>
      <c r="D7" s="2"/>
      <c r="I7">
        <f>SUM(I3:I5)</f>
        <v>10.4</v>
      </c>
    </row>
    <row r="8" spans="2:12" ht="30">
      <c r="B8" s="9" t="s">
        <v>21</v>
      </c>
      <c r="C8" s="10">
        <v>0</v>
      </c>
      <c r="D8" s="2" t="s">
        <v>79</v>
      </c>
      <c r="E8">
        <f>SUM(E3:E7)</f>
        <v>40</v>
      </c>
      <c r="F8">
        <f>SUM(F3:F7)</f>
        <v>20.399999999999999</v>
      </c>
    </row>
    <row r="9" spans="2:12" ht="15.75">
      <c r="B9" s="15" t="s">
        <v>22</v>
      </c>
      <c r="C9" s="16">
        <f>C6-C7+C8</f>
        <v>34.6</v>
      </c>
      <c r="D9" s="2"/>
    </row>
    <row r="10" spans="2:12">
      <c r="B10" s="9" t="s">
        <v>23</v>
      </c>
      <c r="C10" s="20">
        <f>C17*C9</f>
        <v>13.840000000000002</v>
      </c>
      <c r="D10" s="2"/>
    </row>
    <row r="11" spans="2:12" ht="15.75">
      <c r="B11" s="15" t="s">
        <v>24</v>
      </c>
      <c r="C11" s="45">
        <f>C9-C10</f>
        <v>20.759999999999998</v>
      </c>
      <c r="D11" s="2"/>
    </row>
    <row r="12" spans="2:12" ht="35.1" customHeight="1">
      <c r="B12" s="9" t="s">
        <v>25</v>
      </c>
      <c r="C12" s="87">
        <v>5000</v>
      </c>
      <c r="D12" s="2"/>
      <c r="I12" t="s">
        <v>67</v>
      </c>
      <c r="J12" t="s">
        <v>68</v>
      </c>
      <c r="K12" s="83" t="s">
        <v>67</v>
      </c>
      <c r="L12" t="s">
        <v>68</v>
      </c>
    </row>
    <row r="13" spans="2:12" ht="15.75">
      <c r="B13" s="15" t="s">
        <v>26</v>
      </c>
      <c r="C13" s="88">
        <f>(C11*1000)/C12</f>
        <v>4.1519999999999992</v>
      </c>
      <c r="D13" s="2"/>
      <c r="I13">
        <v>2</v>
      </c>
      <c r="J13">
        <v>1</v>
      </c>
      <c r="K13" s="83">
        <v>2</v>
      </c>
      <c r="L13">
        <v>1</v>
      </c>
    </row>
    <row r="14" spans="2:12">
      <c r="B14" s="22"/>
      <c r="C14" s="23"/>
      <c r="D14" s="2"/>
      <c r="I14">
        <v>2</v>
      </c>
      <c r="J14">
        <v>2</v>
      </c>
      <c r="K14" s="83">
        <v>2</v>
      </c>
      <c r="L14">
        <v>2</v>
      </c>
    </row>
    <row r="15" spans="2:12" ht="15.75">
      <c r="B15" s="15" t="s">
        <v>27</v>
      </c>
      <c r="C15" s="16">
        <f>C6+I7</f>
        <v>50</v>
      </c>
      <c r="D15" s="2"/>
      <c r="I15">
        <v>3</v>
      </c>
      <c r="J15">
        <v>1</v>
      </c>
      <c r="K15" s="83">
        <v>3</v>
      </c>
      <c r="L15">
        <v>1</v>
      </c>
    </row>
    <row r="16" spans="2:12" ht="15.75">
      <c r="B16" s="24" t="s">
        <v>28</v>
      </c>
      <c r="C16" s="25">
        <f>I7</f>
        <v>10.4</v>
      </c>
      <c r="D16" s="2"/>
      <c r="I16">
        <v>1</v>
      </c>
      <c r="J16">
        <v>2</v>
      </c>
      <c r="K16" s="83">
        <v>1</v>
      </c>
      <c r="L16">
        <v>2</v>
      </c>
    </row>
    <row r="17" spans="2:12" ht="15.75">
      <c r="B17" s="24" t="s">
        <v>29</v>
      </c>
      <c r="C17" s="26">
        <v>0.4</v>
      </c>
      <c r="D17" s="2"/>
      <c r="I17">
        <v>4</v>
      </c>
      <c r="J17">
        <v>2</v>
      </c>
      <c r="K17" s="83">
        <v>3</v>
      </c>
      <c r="L17">
        <v>2</v>
      </c>
    </row>
    <row r="18" spans="2:12">
      <c r="I18" s="82">
        <v>1</v>
      </c>
      <c r="J18" s="82">
        <v>2</v>
      </c>
      <c r="K18" s="84">
        <v>4</v>
      </c>
      <c r="L18" s="82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0"/>
  <sheetViews>
    <sheetView zoomScaleNormal="100" workbookViewId="0">
      <selection activeCell="D22" sqref="D22"/>
    </sheetView>
  </sheetViews>
  <sheetFormatPr defaultRowHeight="15" outlineLevelRow="1"/>
  <cols>
    <col min="1" max="1" width="46.7109375" style="2" customWidth="1"/>
    <col min="2" max="2" width="12.85546875" style="2" bestFit="1" customWidth="1"/>
    <col min="3" max="3" width="11.5703125" style="2" bestFit="1" customWidth="1"/>
    <col min="4" max="4" width="11.42578125" style="2" customWidth="1"/>
    <col min="5" max="5" width="11.5703125" style="2" bestFit="1" customWidth="1"/>
    <col min="6" max="6" width="15" style="2" customWidth="1"/>
    <col min="7" max="16384" width="9.140625" style="2"/>
  </cols>
  <sheetData>
    <row r="1" spans="1:4" ht="15.75">
      <c r="A1" s="4"/>
    </row>
    <row r="2" spans="1:4" ht="45">
      <c r="A2" s="6" t="s">
        <v>14</v>
      </c>
      <c r="B2" s="31" t="s">
        <v>15</v>
      </c>
    </row>
    <row r="3" spans="1:4">
      <c r="A3" s="9" t="s">
        <v>16</v>
      </c>
      <c r="B3" s="10">
        <v>100</v>
      </c>
    </row>
    <row r="4" spans="1:4">
      <c r="A4" s="9" t="s">
        <v>17</v>
      </c>
      <c r="B4" s="10">
        <f>20+15/3+15</f>
        <v>40</v>
      </c>
    </row>
    <row r="5" spans="1:4">
      <c r="A5" s="9" t="s">
        <v>18</v>
      </c>
      <c r="B5" s="10">
        <f>15/3+2/5+15</f>
        <v>20.399999999999999</v>
      </c>
    </row>
    <row r="6" spans="1:4" ht="15.75">
      <c r="A6" s="15" t="s">
        <v>19</v>
      </c>
      <c r="B6" s="16">
        <f>B3-B4-B5</f>
        <v>39.6</v>
      </c>
    </row>
    <row r="7" spans="1:4">
      <c r="A7" s="9" t="s">
        <v>20</v>
      </c>
      <c r="B7" s="10">
        <v>3</v>
      </c>
    </row>
    <row r="8" spans="1:4">
      <c r="A8" s="9" t="s">
        <v>21</v>
      </c>
      <c r="B8" s="10">
        <f>-5</f>
        <v>-5</v>
      </c>
    </row>
    <row r="9" spans="1:4" ht="15.75">
      <c r="A9" s="15" t="s">
        <v>22</v>
      </c>
      <c r="B9" s="16">
        <f>B6-B7+B8</f>
        <v>31.6</v>
      </c>
    </row>
    <row r="10" spans="1:4">
      <c r="A10" s="9" t="s">
        <v>23</v>
      </c>
      <c r="B10" s="20">
        <f>B9*B17</f>
        <v>12.64</v>
      </c>
    </row>
    <row r="11" spans="1:4" ht="15.75">
      <c r="A11" s="15" t="s">
        <v>24</v>
      </c>
      <c r="B11" s="45">
        <f>B9-B10</f>
        <v>18.96</v>
      </c>
    </row>
    <row r="12" spans="1:4" ht="30">
      <c r="A12" s="9" t="s">
        <v>25</v>
      </c>
      <c r="B12" s="10">
        <v>7000</v>
      </c>
    </row>
    <row r="13" spans="1:4" ht="15.75">
      <c r="A13" s="15" t="s">
        <v>26</v>
      </c>
      <c r="B13" s="21">
        <f>1000*B11/B12</f>
        <v>2.7085714285714286</v>
      </c>
    </row>
    <row r="14" spans="1:4">
      <c r="A14" s="22"/>
      <c r="B14" s="23"/>
    </row>
    <row r="15" spans="1:4" ht="15.75">
      <c r="A15" s="15" t="s">
        <v>27</v>
      </c>
      <c r="B15" s="16">
        <f>B6+B16</f>
        <v>50</v>
      </c>
      <c r="D15" s="66"/>
    </row>
    <row r="16" spans="1:4" ht="15.75">
      <c r="A16" s="24" t="s">
        <v>28</v>
      </c>
      <c r="B16" s="25">
        <f>15/3+15/3+2/5</f>
        <v>10.4</v>
      </c>
    </row>
    <row r="17" spans="1:5" ht="15.75">
      <c r="A17" s="24" t="s">
        <v>29</v>
      </c>
      <c r="B17" s="26">
        <v>0.4</v>
      </c>
      <c r="D17" s="66"/>
    </row>
    <row r="18" spans="1:5">
      <c r="D18" s="66"/>
    </row>
    <row r="19" spans="1:5" ht="15.75" thickBot="1">
      <c r="D19" s="66"/>
    </row>
    <row r="20" spans="1:5" ht="15.75">
      <c r="A20" s="5" t="s">
        <v>66</v>
      </c>
      <c r="B20" s="44">
        <v>41640</v>
      </c>
      <c r="C20" s="60">
        <v>42004</v>
      </c>
      <c r="D20" s="73" t="s">
        <v>64</v>
      </c>
      <c r="E20" s="61">
        <v>42369</v>
      </c>
    </row>
    <row r="21" spans="1:5" ht="15.75">
      <c r="A21" s="7" t="s">
        <v>0</v>
      </c>
      <c r="B21" s="49"/>
      <c r="C21" s="54"/>
      <c r="E21" s="54"/>
    </row>
    <row r="22" spans="1:5">
      <c r="A22" s="11" t="s">
        <v>1</v>
      </c>
      <c r="B22" s="50">
        <v>98</v>
      </c>
      <c r="C22" s="55">
        <f>B22+B41</f>
        <v>227.36</v>
      </c>
      <c r="D22" s="74">
        <f>B90</f>
        <v>-12.64</v>
      </c>
      <c r="E22" s="55">
        <f>C22+D22</f>
        <v>214.72000000000003</v>
      </c>
    </row>
    <row r="23" spans="1:5">
      <c r="A23" s="13" t="s">
        <v>2</v>
      </c>
      <c r="B23" s="51">
        <v>0</v>
      </c>
      <c r="C23" s="56">
        <f>B23</f>
        <v>0</v>
      </c>
      <c r="D23" s="74">
        <v>20</v>
      </c>
      <c r="E23" s="56">
        <f>C23+D23</f>
        <v>20</v>
      </c>
    </row>
    <row r="24" spans="1:5">
      <c r="A24" s="11" t="s">
        <v>3</v>
      </c>
      <c r="B24" s="50">
        <v>20</v>
      </c>
      <c r="C24" s="55">
        <f>B24-C42</f>
        <v>0</v>
      </c>
      <c r="D24" s="74">
        <f>60+10-(240*0.2)</f>
        <v>22</v>
      </c>
      <c r="E24" s="55">
        <f>C24+D24</f>
        <v>22</v>
      </c>
    </row>
    <row r="25" spans="1:5">
      <c r="A25" s="13" t="s">
        <v>4</v>
      </c>
      <c r="B25" s="51">
        <v>32</v>
      </c>
      <c r="C25" s="56">
        <f>B25-C43</f>
        <v>21.6</v>
      </c>
      <c r="D25" s="74">
        <f>-10+15-10.4</f>
        <v>-5.4</v>
      </c>
      <c r="E25" s="56">
        <f>C25+D25</f>
        <v>16.200000000000003</v>
      </c>
    </row>
    <row r="26" spans="1:5">
      <c r="A26" s="13" t="s">
        <v>62</v>
      </c>
      <c r="B26" s="51">
        <v>0</v>
      </c>
      <c r="C26" s="56">
        <v>0</v>
      </c>
      <c r="D26" s="74">
        <f>10-2</f>
        <v>8</v>
      </c>
      <c r="E26" s="56">
        <f>C26+D26</f>
        <v>8</v>
      </c>
    </row>
    <row r="27" spans="1:5" ht="15.75">
      <c r="A27" s="17" t="s">
        <v>5</v>
      </c>
      <c r="B27" s="52">
        <f>SUM(B22:B25)</f>
        <v>150</v>
      </c>
      <c r="C27" s="57">
        <f>SUM(C22:C25)</f>
        <v>248.96</v>
      </c>
      <c r="D27" s="74"/>
      <c r="E27" s="57">
        <f>SUM(E22:E26)</f>
        <v>280.92</v>
      </c>
    </row>
    <row r="28" spans="1:5" ht="15.75">
      <c r="A28" s="7" t="s">
        <v>6</v>
      </c>
      <c r="B28" s="53"/>
      <c r="C28" s="58"/>
      <c r="D28" s="74"/>
      <c r="E28" s="58"/>
    </row>
    <row r="29" spans="1:5">
      <c r="A29" s="11" t="s">
        <v>7</v>
      </c>
      <c r="B29" s="50">
        <v>0</v>
      </c>
      <c r="C29" s="55">
        <f>B29</f>
        <v>0</v>
      </c>
      <c r="D29" s="74">
        <v>10</v>
      </c>
      <c r="E29" s="55">
        <f>C29+D29</f>
        <v>10</v>
      </c>
    </row>
    <row r="30" spans="1:5">
      <c r="A30" s="11" t="s">
        <v>45</v>
      </c>
      <c r="B30" s="50">
        <v>0</v>
      </c>
      <c r="C30" s="55">
        <v>0</v>
      </c>
      <c r="D30" s="74">
        <v>30</v>
      </c>
      <c r="E30" s="55">
        <f>C30+D30</f>
        <v>30</v>
      </c>
    </row>
    <row r="31" spans="1:5">
      <c r="A31" s="13" t="s">
        <v>8</v>
      </c>
      <c r="B31" s="51">
        <v>50</v>
      </c>
      <c r="C31" s="56">
        <f>B31</f>
        <v>50</v>
      </c>
      <c r="D31" s="74">
        <v>0</v>
      </c>
      <c r="E31" s="56">
        <f>C31+D31</f>
        <v>50</v>
      </c>
    </row>
    <row r="32" spans="1:5" ht="15.75">
      <c r="A32" s="17" t="s">
        <v>9</v>
      </c>
      <c r="B32" s="52">
        <f>SUM(B29:B31)</f>
        <v>50</v>
      </c>
      <c r="C32" s="57">
        <f>SUM(C29:C31)</f>
        <v>50</v>
      </c>
      <c r="D32" s="74"/>
      <c r="E32" s="57">
        <f>SUM(E29:E31)</f>
        <v>90</v>
      </c>
    </row>
    <row r="33" spans="1:6" ht="15.75">
      <c r="A33" s="7" t="s">
        <v>10</v>
      </c>
      <c r="B33" s="53"/>
      <c r="C33" s="58"/>
      <c r="D33" s="74"/>
      <c r="E33" s="58"/>
    </row>
    <row r="34" spans="1:6">
      <c r="A34" s="11" t="s">
        <v>11</v>
      </c>
      <c r="B34" s="50">
        <v>100</v>
      </c>
      <c r="C34" s="55">
        <f>B34+C44</f>
        <v>180</v>
      </c>
      <c r="D34" s="74">
        <v>0</v>
      </c>
      <c r="E34" s="55">
        <f>SUM(C34:D34)</f>
        <v>180</v>
      </c>
    </row>
    <row r="35" spans="1:6">
      <c r="A35" s="11" t="s">
        <v>63</v>
      </c>
      <c r="B35" s="50">
        <v>0</v>
      </c>
      <c r="C35" s="55">
        <v>0</v>
      </c>
      <c r="D35" s="74">
        <v>-50</v>
      </c>
      <c r="E35" s="55">
        <f>C35+D35</f>
        <v>-50</v>
      </c>
    </row>
    <row r="36" spans="1:6">
      <c r="A36" s="13" t="s">
        <v>12</v>
      </c>
      <c r="B36" s="51">
        <v>0</v>
      </c>
      <c r="C36" s="56">
        <f>B36+C45</f>
        <v>18.96</v>
      </c>
      <c r="D36" s="74">
        <f>B57-5*8</f>
        <v>41.959999999999994</v>
      </c>
      <c r="E36" s="56">
        <f>C36+D36</f>
        <v>60.919999999999995</v>
      </c>
    </row>
    <row r="37" spans="1:6" ht="15.75">
      <c r="A37" s="17" t="s">
        <v>13</v>
      </c>
      <c r="B37" s="52">
        <f>SUM(B34:B36)</f>
        <v>100</v>
      </c>
      <c r="C37" s="57">
        <f>SUM(C34:C36)</f>
        <v>198.96</v>
      </c>
      <c r="E37" s="57">
        <f>SUM(E34:E36)</f>
        <v>190.92</v>
      </c>
      <c r="F37" s="66"/>
    </row>
    <row r="38" spans="1:6" ht="15.75" thickBot="1">
      <c r="A38" s="2" t="s">
        <v>38</v>
      </c>
      <c r="B38" s="3">
        <f>B27-B32-B37</f>
        <v>0</v>
      </c>
      <c r="C38" s="59">
        <f>C27-C32-C37</f>
        <v>0</v>
      </c>
      <c r="E38" s="59">
        <f>E27-E32-E37</f>
        <v>0</v>
      </c>
    </row>
    <row r="40" spans="1:6" ht="15.75" hidden="1" outlineLevel="1">
      <c r="A40" s="33"/>
      <c r="B40" s="32" t="s">
        <v>30</v>
      </c>
      <c r="C40" s="34" t="s">
        <v>31</v>
      </c>
    </row>
    <row r="41" spans="1:6" hidden="1" outlineLevel="1">
      <c r="A41" s="9" t="s">
        <v>32</v>
      </c>
      <c r="B41" s="28">
        <v>129.36000000000001</v>
      </c>
      <c r="C41" s="29"/>
    </row>
    <row r="42" spans="1:6" hidden="1" outlineLevel="1">
      <c r="A42" s="9" t="s">
        <v>33</v>
      </c>
      <c r="B42" s="30"/>
      <c r="C42" s="28">
        <v>20</v>
      </c>
    </row>
    <row r="43" spans="1:6" hidden="1" outlineLevel="1">
      <c r="A43" s="9" t="s">
        <v>34</v>
      </c>
      <c r="B43" s="30"/>
      <c r="C43" s="28">
        <v>10.4</v>
      </c>
    </row>
    <row r="44" spans="1:6" hidden="1" outlineLevel="1">
      <c r="A44" s="9" t="s">
        <v>35</v>
      </c>
      <c r="B44" s="30"/>
      <c r="C44" s="28">
        <v>80</v>
      </c>
    </row>
    <row r="45" spans="1:6" hidden="1" outlineLevel="1">
      <c r="A45" s="9" t="s">
        <v>36</v>
      </c>
      <c r="B45" s="30"/>
      <c r="C45" s="28">
        <v>18.96</v>
      </c>
    </row>
    <row r="46" spans="1:6" ht="15.75" hidden="1" outlineLevel="1">
      <c r="A46" s="15" t="s">
        <v>37</v>
      </c>
      <c r="B46" s="27">
        <f>SUM(B41:B45)</f>
        <v>129.36000000000001</v>
      </c>
      <c r="C46" s="27">
        <f t="shared" ref="C46" si="0">SUM(C41:C45)</f>
        <v>129.36000000000001</v>
      </c>
    </row>
    <row r="47" spans="1:6" ht="15.75" collapsed="1">
      <c r="A47" s="4" t="s">
        <v>59</v>
      </c>
    </row>
    <row r="48" spans="1:6" ht="45">
      <c r="A48" s="6" t="s">
        <v>14</v>
      </c>
      <c r="B48" s="38" t="s">
        <v>58</v>
      </c>
    </row>
    <row r="49" spans="1:4">
      <c r="A49" s="9" t="s">
        <v>16</v>
      </c>
      <c r="B49" s="37">
        <f>210+30</f>
        <v>240</v>
      </c>
      <c r="D49" s="67"/>
    </row>
    <row r="50" spans="1:4">
      <c r="A50" s="9" t="s">
        <v>17</v>
      </c>
      <c r="B50" s="36">
        <f>5+0.2*240+15</f>
        <v>68</v>
      </c>
      <c r="D50" s="67"/>
    </row>
    <row r="51" spans="1:4">
      <c r="A51" s="9" t="s">
        <v>18</v>
      </c>
      <c r="B51" s="35">
        <f>5+2/5+10/5+1+15</f>
        <v>23.4</v>
      </c>
      <c r="D51" s="68"/>
    </row>
    <row r="52" spans="1:4" ht="15.75">
      <c r="A52" s="15" t="s">
        <v>19</v>
      </c>
      <c r="B52" s="40">
        <f>B49-B50-B51</f>
        <v>148.6</v>
      </c>
      <c r="D52" s="66"/>
    </row>
    <row r="53" spans="1:4">
      <c r="A53" s="9" t="s">
        <v>20</v>
      </c>
      <c r="B53" s="37">
        <f>5-3</f>
        <v>2</v>
      </c>
      <c r="D53" s="68"/>
    </row>
    <row r="54" spans="1:4">
      <c r="A54" s="9" t="s">
        <v>21</v>
      </c>
      <c r="B54" s="35">
        <v>-10</v>
      </c>
      <c r="D54" s="66"/>
    </row>
    <row r="55" spans="1:4" ht="15.75">
      <c r="A55" s="15" t="s">
        <v>22</v>
      </c>
      <c r="B55" s="41">
        <f>B52-B53+B54</f>
        <v>136.6</v>
      </c>
      <c r="D55" s="66"/>
    </row>
    <row r="56" spans="1:4">
      <c r="A56" s="9" t="s">
        <v>23</v>
      </c>
      <c r="B56" s="46">
        <f>B55*B63</f>
        <v>54.64</v>
      </c>
      <c r="D56" s="67"/>
    </row>
    <row r="57" spans="1:4" ht="15.75">
      <c r="A57" s="15" t="s">
        <v>24</v>
      </c>
      <c r="B57" s="40">
        <f>B55-B56</f>
        <v>81.96</v>
      </c>
      <c r="D57" s="66"/>
    </row>
    <row r="58" spans="1:4" ht="30">
      <c r="A58" s="9" t="s">
        <v>25</v>
      </c>
      <c r="B58" s="43">
        <f>9000*0.5+8000*0.5</f>
        <v>8500</v>
      </c>
      <c r="D58" s="68"/>
    </row>
    <row r="59" spans="1:4" ht="15.75">
      <c r="A59" s="15" t="s">
        <v>26</v>
      </c>
      <c r="B59" s="42">
        <f>1000*B57/B58</f>
        <v>9.6423529411764708</v>
      </c>
      <c r="D59" s="67"/>
    </row>
    <row r="60" spans="1:4">
      <c r="A60" s="22"/>
      <c r="B60" s="23"/>
      <c r="D60" s="66"/>
    </row>
    <row r="61" spans="1:4" ht="15.75">
      <c r="A61" s="15" t="s">
        <v>61</v>
      </c>
      <c r="B61" s="39">
        <f>B52+B62</f>
        <v>161</v>
      </c>
      <c r="D61" s="66"/>
    </row>
    <row r="62" spans="1:4" ht="15.75">
      <c r="A62" s="24" t="s">
        <v>28</v>
      </c>
      <c r="B62" s="47">
        <v>12.4</v>
      </c>
      <c r="D62" s="66"/>
    </row>
    <row r="63" spans="1:4" ht="15.75">
      <c r="A63" s="24" t="s">
        <v>29</v>
      </c>
      <c r="B63" s="48">
        <v>0.4</v>
      </c>
      <c r="D63" s="66"/>
    </row>
    <row r="64" spans="1:4">
      <c r="D64" s="68"/>
    </row>
    <row r="65" spans="1:4" ht="15.75">
      <c r="A65" s="4" t="s">
        <v>60</v>
      </c>
      <c r="D65" s="68"/>
    </row>
    <row r="66" spans="1:4" ht="45">
      <c r="A66" s="62" t="s">
        <v>14</v>
      </c>
      <c r="B66" s="31" t="s">
        <v>58</v>
      </c>
      <c r="D66" s="67"/>
    </row>
    <row r="67" spans="1:4">
      <c r="A67" s="9" t="s">
        <v>24</v>
      </c>
      <c r="B67" s="69">
        <f>B57</f>
        <v>81.96</v>
      </c>
    </row>
    <row r="68" spans="1:4">
      <c r="A68" s="9" t="s">
        <v>39</v>
      </c>
      <c r="B68" s="67">
        <f>B62</f>
        <v>12.4</v>
      </c>
    </row>
    <row r="69" spans="1:4">
      <c r="A69" s="9" t="s">
        <v>40</v>
      </c>
    </row>
    <row r="70" spans="1:4">
      <c r="A70" s="63" t="s">
        <v>41</v>
      </c>
      <c r="B70" s="67">
        <f>-(E23)</f>
        <v>-20</v>
      </c>
    </row>
    <row r="71" spans="1:4">
      <c r="A71" s="63" t="s">
        <v>42</v>
      </c>
      <c r="B71" s="3">
        <f>-(E24-C24)</f>
        <v>-22</v>
      </c>
    </row>
    <row r="72" spans="1:4">
      <c r="A72" s="63" t="s">
        <v>43</v>
      </c>
      <c r="B72" s="3">
        <f>E29-C29</f>
        <v>10</v>
      </c>
    </row>
    <row r="73" spans="1:4">
      <c r="A73" s="63" t="s">
        <v>44</v>
      </c>
      <c r="B73" s="68">
        <v>0</v>
      </c>
    </row>
    <row r="74" spans="1:4">
      <c r="A74" s="63" t="s">
        <v>45</v>
      </c>
      <c r="B74" s="3">
        <f>E30-C30</f>
        <v>30</v>
      </c>
    </row>
    <row r="75" spans="1:4">
      <c r="A75" s="63" t="s">
        <v>48</v>
      </c>
      <c r="B75" s="69">
        <f>-B54</f>
        <v>10</v>
      </c>
    </row>
    <row r="76" spans="1:4" ht="15.75">
      <c r="A76" s="15" t="s">
        <v>55</v>
      </c>
      <c r="B76" s="70">
        <f>SUM(B67:B75)</f>
        <v>102.36</v>
      </c>
    </row>
    <row r="77" spans="1:4">
      <c r="A77" s="9"/>
    </row>
    <row r="78" spans="1:4">
      <c r="A78" s="9" t="s">
        <v>46</v>
      </c>
      <c r="B78" s="68">
        <v>-15</v>
      </c>
    </row>
    <row r="79" spans="1:4">
      <c r="A79" s="9" t="s">
        <v>47</v>
      </c>
      <c r="B79" s="68">
        <v>0</v>
      </c>
    </row>
    <row r="80" spans="1:4">
      <c r="A80" s="9" t="s">
        <v>65</v>
      </c>
      <c r="B80" s="68">
        <v>-10</v>
      </c>
    </row>
    <row r="81" spans="1:2" ht="15.75">
      <c r="A81" s="15" t="s">
        <v>54</v>
      </c>
      <c r="B81" s="71">
        <f>SUM(B78:B80)</f>
        <v>-25</v>
      </c>
    </row>
    <row r="82" spans="1:2">
      <c r="A82" s="9"/>
    </row>
    <row r="83" spans="1:2">
      <c r="A83" s="9" t="s">
        <v>53</v>
      </c>
      <c r="B83" s="68">
        <v>0</v>
      </c>
    </row>
    <row r="84" spans="1:2">
      <c r="A84" s="9" t="s">
        <v>52</v>
      </c>
      <c r="B84" s="68">
        <v>0</v>
      </c>
    </row>
    <row r="85" spans="1:2">
      <c r="A85" s="9" t="s">
        <v>50</v>
      </c>
      <c r="B85" s="68">
        <v>0</v>
      </c>
    </row>
    <row r="86" spans="1:2">
      <c r="A86" s="9" t="s">
        <v>49</v>
      </c>
      <c r="B86" s="68">
        <v>-50</v>
      </c>
    </row>
    <row r="87" spans="1:2">
      <c r="A87" s="9" t="s">
        <v>51</v>
      </c>
      <c r="B87" s="68">
        <v>-40</v>
      </c>
    </row>
    <row r="88" spans="1:2" ht="15.75">
      <c r="A88" s="15" t="s">
        <v>56</v>
      </c>
      <c r="B88" s="71">
        <f>SUM(B83:B87)</f>
        <v>-90</v>
      </c>
    </row>
    <row r="90" spans="1:2" ht="15.75">
      <c r="A90" s="4" t="s">
        <v>57</v>
      </c>
      <c r="B90" s="72">
        <f>B76+B81+B88</f>
        <v>-12.64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C4" sqref="C4"/>
    </sheetView>
  </sheetViews>
  <sheetFormatPr defaultRowHeight="15"/>
  <cols>
    <col min="1" max="1" width="2.42578125" customWidth="1"/>
    <col min="2" max="2" width="45" bestFit="1" customWidth="1"/>
    <col min="3" max="3" width="12.85546875" bestFit="1" customWidth="1"/>
    <col min="4" max="4" width="10" customWidth="1"/>
  </cols>
  <sheetData>
    <row r="1" spans="2:4" ht="15.75">
      <c r="B1" s="4"/>
      <c r="C1" s="2"/>
      <c r="D1" s="2"/>
    </row>
    <row r="2" spans="2:4" ht="45">
      <c r="B2" s="6" t="s">
        <v>14</v>
      </c>
      <c r="C2" s="31" t="s">
        <v>15</v>
      </c>
      <c r="D2" s="2"/>
    </row>
    <row r="3" spans="2:4">
      <c r="B3" s="9" t="s">
        <v>16</v>
      </c>
      <c r="C3" s="10">
        <v>100</v>
      </c>
      <c r="D3" s="2"/>
    </row>
    <row r="4" spans="2:4">
      <c r="B4" s="9" t="s">
        <v>17</v>
      </c>
      <c r="C4" s="10">
        <f>20+15/3+15</f>
        <v>40</v>
      </c>
      <c r="D4" s="2"/>
    </row>
    <row r="5" spans="2:4">
      <c r="B5" s="9" t="s">
        <v>18</v>
      </c>
      <c r="C5" s="10">
        <f>15/3+2/5+15</f>
        <v>20.399999999999999</v>
      </c>
      <c r="D5" s="2"/>
    </row>
    <row r="6" spans="2:4" ht="15.75">
      <c r="B6" s="15" t="s">
        <v>19</v>
      </c>
      <c r="C6" s="16">
        <f>C3-C4-C5</f>
        <v>39.6</v>
      </c>
      <c r="D6" s="2"/>
    </row>
    <row r="7" spans="2:4">
      <c r="B7" s="9" t="s">
        <v>20</v>
      </c>
      <c r="C7" s="10">
        <v>5</v>
      </c>
      <c r="D7" s="2"/>
    </row>
    <row r="8" spans="2:4" ht="30">
      <c r="B8" s="9" t="s">
        <v>21</v>
      </c>
      <c r="C8" s="10">
        <v>0</v>
      </c>
      <c r="D8" s="2"/>
    </row>
    <row r="9" spans="2:4" ht="15.75">
      <c r="B9" s="15" t="s">
        <v>22</v>
      </c>
      <c r="C9" s="16">
        <f>C6-C7+C8</f>
        <v>34.6</v>
      </c>
      <c r="D9" s="2"/>
    </row>
    <row r="10" spans="2:4">
      <c r="B10" s="9" t="s">
        <v>23</v>
      </c>
      <c r="C10" s="20">
        <f>C9*C17</f>
        <v>13.840000000000002</v>
      </c>
      <c r="D10" s="2"/>
    </row>
    <row r="11" spans="2:4" ht="15.75">
      <c r="B11" s="15" t="s">
        <v>24</v>
      </c>
      <c r="C11" s="45">
        <f>C9-C10</f>
        <v>20.759999999999998</v>
      </c>
      <c r="D11" s="2"/>
    </row>
    <row r="12" spans="2:4" ht="15.75" customHeight="1">
      <c r="B12" s="9" t="s">
        <v>25</v>
      </c>
      <c r="C12" s="10">
        <v>5000</v>
      </c>
      <c r="D12" s="2"/>
    </row>
    <row r="13" spans="2:4" ht="15.75">
      <c r="B13" s="15" t="s">
        <v>26</v>
      </c>
      <c r="C13" s="21">
        <f>1000*C11/C12</f>
        <v>4.1519999999999992</v>
      </c>
      <c r="D13" s="2"/>
    </row>
    <row r="14" spans="2:4">
      <c r="B14" s="22"/>
      <c r="C14" s="23"/>
      <c r="D14" s="2"/>
    </row>
    <row r="15" spans="2:4" ht="15.75">
      <c r="B15" s="15" t="s">
        <v>27</v>
      </c>
      <c r="C15" s="16">
        <f>C6+C16</f>
        <v>50</v>
      </c>
      <c r="D15" s="2"/>
    </row>
    <row r="16" spans="2:4" ht="15.75">
      <c r="B16" s="24" t="s">
        <v>28</v>
      </c>
      <c r="C16" s="25">
        <f>15/3+15/3+2/5</f>
        <v>10.4</v>
      </c>
      <c r="D16" s="2"/>
    </row>
    <row r="17" spans="2:4" ht="15.75">
      <c r="B17" s="24" t="s">
        <v>29</v>
      </c>
      <c r="C17" s="26">
        <v>0.4</v>
      </c>
      <c r="D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961B-2DEF-4448-8AD9-1C849BDB88E6}">
  <dimension ref="B1:M18"/>
  <sheetViews>
    <sheetView zoomScaleNormal="100" workbookViewId="0">
      <selection activeCell="F19" sqref="F19"/>
    </sheetView>
  </sheetViews>
  <sheetFormatPr defaultRowHeight="15"/>
  <cols>
    <col min="1" max="1" width="2.42578125" customWidth="1"/>
    <col min="2" max="2" width="45" bestFit="1" customWidth="1"/>
    <col min="3" max="3" width="15.5703125" bestFit="1" customWidth="1"/>
    <col min="4" max="4" width="15.5703125" customWidth="1"/>
    <col min="5" max="5" width="10" customWidth="1"/>
    <col min="9" max="9" width="45" bestFit="1" customWidth="1"/>
  </cols>
  <sheetData>
    <row r="1" spans="2:13" ht="15.75">
      <c r="B1" s="4"/>
      <c r="C1" s="2"/>
      <c r="D1" s="2"/>
      <c r="E1" s="2"/>
    </row>
    <row r="2" spans="2:13" ht="45">
      <c r="B2" s="6" t="s">
        <v>14</v>
      </c>
      <c r="C2" s="31" t="s">
        <v>15</v>
      </c>
      <c r="D2" s="94"/>
      <c r="E2" s="2"/>
      <c r="F2" t="s">
        <v>70</v>
      </c>
      <c r="G2" t="s">
        <v>18</v>
      </c>
      <c r="J2" t="s">
        <v>73</v>
      </c>
    </row>
    <row r="3" spans="2:13">
      <c r="B3" s="9" t="s">
        <v>16</v>
      </c>
      <c r="C3" s="10">
        <v>100</v>
      </c>
      <c r="D3" s="10"/>
      <c r="E3" s="2" t="s">
        <v>71</v>
      </c>
      <c r="F3">
        <v>20</v>
      </c>
      <c r="G3">
        <v>0.4</v>
      </c>
      <c r="H3" t="s">
        <v>72</v>
      </c>
      <c r="I3" s="85" t="s">
        <v>74</v>
      </c>
      <c r="J3">
        <v>5</v>
      </c>
    </row>
    <row r="4" spans="2:13">
      <c r="B4" s="9" t="s">
        <v>17</v>
      </c>
      <c r="C4" s="10">
        <v>40</v>
      </c>
      <c r="D4" s="10"/>
      <c r="E4" s="2" t="s">
        <v>74</v>
      </c>
      <c r="F4">
        <v>5</v>
      </c>
      <c r="G4">
        <v>15</v>
      </c>
      <c r="H4" t="s">
        <v>77</v>
      </c>
      <c r="I4" s="85" t="s">
        <v>75</v>
      </c>
      <c r="J4">
        <v>5</v>
      </c>
    </row>
    <row r="5" spans="2:13">
      <c r="B5" s="9" t="s">
        <v>18</v>
      </c>
      <c r="C5" s="10">
        <f>G8</f>
        <v>20.399999999999999</v>
      </c>
      <c r="D5" s="10"/>
      <c r="E5" s="2" t="s">
        <v>78</v>
      </c>
      <c r="F5">
        <v>15</v>
      </c>
      <c r="G5">
        <v>5</v>
      </c>
      <c r="H5" t="s">
        <v>75</v>
      </c>
      <c r="I5" s="85" t="s">
        <v>76</v>
      </c>
      <c r="J5">
        <f>2/5</f>
        <v>0.4</v>
      </c>
    </row>
    <row r="6" spans="2:13" ht="15.75">
      <c r="B6" s="15" t="s">
        <v>19</v>
      </c>
      <c r="C6" s="16">
        <f>C3-C4-C5</f>
        <v>39.6</v>
      </c>
      <c r="D6" s="16"/>
      <c r="E6" s="86"/>
    </row>
    <row r="7" spans="2:13">
      <c r="B7" s="9" t="s">
        <v>20</v>
      </c>
      <c r="C7" s="10">
        <f>50*0.1-2</f>
        <v>3</v>
      </c>
      <c r="D7" s="10"/>
      <c r="E7" s="2"/>
      <c r="J7">
        <f>SUM(J3:J5)</f>
        <v>10.4</v>
      </c>
    </row>
    <row r="8" spans="2:13" ht="30">
      <c r="B8" s="9" t="s">
        <v>21</v>
      </c>
      <c r="C8" s="10">
        <v>-5</v>
      </c>
      <c r="D8" s="10"/>
      <c r="E8" s="2" t="s">
        <v>79</v>
      </c>
      <c r="F8">
        <f>SUM(F3:F7)</f>
        <v>40</v>
      </c>
      <c r="G8">
        <f>SUM(G3:G7)</f>
        <v>20.399999999999999</v>
      </c>
    </row>
    <row r="9" spans="2:13" ht="15.75">
      <c r="B9" s="15" t="s">
        <v>22</v>
      </c>
      <c r="C9" s="16">
        <f>C6-C7+C8</f>
        <v>31.6</v>
      </c>
      <c r="D9" s="16"/>
      <c r="E9" s="2"/>
    </row>
    <row r="10" spans="2:13">
      <c r="B10" s="9" t="s">
        <v>23</v>
      </c>
      <c r="C10" s="20">
        <f>C17*C9</f>
        <v>12.64</v>
      </c>
      <c r="D10" s="20"/>
      <c r="E10" s="2"/>
    </row>
    <row r="11" spans="2:13" ht="15.75">
      <c r="B11" s="15" t="s">
        <v>24</v>
      </c>
      <c r="C11" s="45">
        <f>C9-C10</f>
        <v>18.96</v>
      </c>
      <c r="D11" s="45"/>
      <c r="E11" s="2"/>
    </row>
    <row r="12" spans="2:13" ht="35.1" customHeight="1">
      <c r="B12" s="9" t="s">
        <v>25</v>
      </c>
      <c r="C12" s="87">
        <f>(5000+9000)/2</f>
        <v>7000</v>
      </c>
      <c r="D12" s="87" t="s">
        <v>80</v>
      </c>
      <c r="E12" s="2"/>
      <c r="J12" t="s">
        <v>67</v>
      </c>
      <c r="K12" t="s">
        <v>68</v>
      </c>
      <c r="L12" s="83" t="s">
        <v>67</v>
      </c>
      <c r="M12" t="s">
        <v>68</v>
      </c>
    </row>
    <row r="13" spans="2:13" ht="15.75">
      <c r="B13" s="15" t="s">
        <v>26</v>
      </c>
      <c r="C13" s="88">
        <f>(C11*1000)/C12</f>
        <v>2.7085714285714286</v>
      </c>
      <c r="D13" s="88"/>
      <c r="E13" s="2"/>
      <c r="J13">
        <v>2</v>
      </c>
      <c r="K13">
        <v>1</v>
      </c>
      <c r="L13" s="83">
        <v>2</v>
      </c>
      <c r="M13">
        <v>1</v>
      </c>
    </row>
    <row r="14" spans="2:13">
      <c r="B14" s="22"/>
      <c r="C14" s="23"/>
      <c r="D14" s="23"/>
      <c r="E14" s="2"/>
      <c r="J14">
        <v>2</v>
      </c>
      <c r="K14">
        <v>2</v>
      </c>
      <c r="L14" s="83">
        <v>2</v>
      </c>
      <c r="M14">
        <v>2</v>
      </c>
    </row>
    <row r="15" spans="2:13" ht="15.75">
      <c r="B15" s="15" t="s">
        <v>27</v>
      </c>
      <c r="C15" s="16">
        <f>C6+J7</f>
        <v>50</v>
      </c>
      <c r="D15" s="16"/>
      <c r="E15" s="2"/>
      <c r="J15">
        <v>3</v>
      </c>
      <c r="K15">
        <v>1</v>
      </c>
      <c r="L15" s="83">
        <v>3</v>
      </c>
      <c r="M15">
        <v>1</v>
      </c>
    </row>
    <row r="16" spans="2:13" ht="15.75">
      <c r="B16" s="24" t="s">
        <v>28</v>
      </c>
      <c r="C16" s="25">
        <f>J7</f>
        <v>10.4</v>
      </c>
      <c r="D16" s="25"/>
      <c r="E16" s="2"/>
      <c r="J16">
        <v>1</v>
      </c>
      <c r="K16">
        <v>2</v>
      </c>
      <c r="L16" s="83">
        <v>1</v>
      </c>
      <c r="M16">
        <v>2</v>
      </c>
    </row>
    <row r="17" spans="2:13" ht="15.75">
      <c r="B17" s="24" t="s">
        <v>29</v>
      </c>
      <c r="C17" s="26">
        <v>0.4</v>
      </c>
      <c r="D17" s="26"/>
      <c r="E17" s="2"/>
      <c r="J17">
        <v>4</v>
      </c>
      <c r="K17">
        <v>2</v>
      </c>
      <c r="L17" s="83">
        <v>3</v>
      </c>
      <c r="M17">
        <v>2</v>
      </c>
    </row>
    <row r="18" spans="2:13">
      <c r="J18" s="82">
        <v>1</v>
      </c>
      <c r="K18" s="82">
        <v>2</v>
      </c>
      <c r="L18" s="84">
        <v>4</v>
      </c>
      <c r="M18" s="82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zoomScaleNormal="100" workbookViewId="0">
      <selection activeCell="C2" sqref="C2"/>
    </sheetView>
  </sheetViews>
  <sheetFormatPr defaultRowHeight="15"/>
  <cols>
    <col min="1" max="1" width="1.7109375" customWidth="1"/>
    <col min="2" max="2" width="52.140625" customWidth="1"/>
    <col min="3" max="3" width="15.5703125" bestFit="1" customWidth="1"/>
  </cols>
  <sheetData>
    <row r="1" spans="1:3">
      <c r="A1" s="2"/>
    </row>
    <row r="2" spans="1:3" ht="45">
      <c r="A2" s="2"/>
      <c r="B2" s="6" t="s">
        <v>14</v>
      </c>
      <c r="C2" s="31" t="s">
        <v>15</v>
      </c>
    </row>
    <row r="3" spans="1:3">
      <c r="A3" s="2"/>
      <c r="B3" s="9" t="s">
        <v>16</v>
      </c>
      <c r="C3" s="10">
        <v>100</v>
      </c>
    </row>
    <row r="4" spans="1:3">
      <c r="A4" s="2"/>
      <c r="B4" s="9" t="s">
        <v>17</v>
      </c>
      <c r="C4" s="89">
        <v>40</v>
      </c>
    </row>
    <row r="5" spans="1:3">
      <c r="A5" s="2"/>
      <c r="B5" s="9" t="s">
        <v>18</v>
      </c>
      <c r="C5" s="89">
        <v>20.399999999999999</v>
      </c>
    </row>
    <row r="6" spans="1:3" ht="15.75">
      <c r="A6" s="2"/>
      <c r="B6" s="15" t="s">
        <v>19</v>
      </c>
      <c r="C6" s="89">
        <v>39.6</v>
      </c>
    </row>
    <row r="7" spans="1:3">
      <c r="A7" s="2"/>
      <c r="B7" s="9" t="s">
        <v>20</v>
      </c>
      <c r="C7" s="89">
        <v>5</v>
      </c>
    </row>
    <row r="8" spans="1:3">
      <c r="A8" s="2"/>
      <c r="B8" s="9" t="s">
        <v>21</v>
      </c>
      <c r="C8" s="89">
        <v>0</v>
      </c>
    </row>
    <row r="9" spans="1:3" ht="15.75">
      <c r="A9" s="2"/>
      <c r="B9" s="15" t="s">
        <v>22</v>
      </c>
      <c r="C9" s="89">
        <v>34.6</v>
      </c>
    </row>
    <row r="10" spans="1:3">
      <c r="A10" s="2"/>
      <c r="B10" s="9" t="s">
        <v>23</v>
      </c>
      <c r="C10" s="89">
        <v>13.840000000000002</v>
      </c>
    </row>
    <row r="11" spans="1:3" ht="15.75">
      <c r="A11" s="2"/>
      <c r="B11" s="15" t="s">
        <v>24</v>
      </c>
      <c r="C11" s="90">
        <v>20.759999999999998</v>
      </c>
    </row>
    <row r="12" spans="1:3" ht="30">
      <c r="A12" s="2"/>
      <c r="B12" s="9" t="s">
        <v>25</v>
      </c>
      <c r="C12" s="91">
        <v>5000</v>
      </c>
    </row>
    <row r="13" spans="1:3" ht="15.75">
      <c r="A13" s="2"/>
      <c r="B13" s="15" t="s">
        <v>26</v>
      </c>
      <c r="C13" s="92">
        <v>4.1519999999999992</v>
      </c>
    </row>
    <row r="14" spans="1:3">
      <c r="A14" s="2"/>
      <c r="B14" s="22"/>
      <c r="C14" s="89"/>
    </row>
    <row r="15" spans="1:3" ht="15.75">
      <c r="A15" s="2"/>
      <c r="B15" s="15" t="s">
        <v>27</v>
      </c>
      <c r="C15" s="89">
        <v>50</v>
      </c>
    </row>
    <row r="16" spans="1:3" ht="15.75">
      <c r="A16" s="2"/>
      <c r="B16" s="24" t="s">
        <v>28</v>
      </c>
      <c r="C16" s="89">
        <v>10.4</v>
      </c>
    </row>
    <row r="17" spans="1:3" ht="15.75">
      <c r="A17" s="2"/>
      <c r="B17" s="24" t="s">
        <v>29</v>
      </c>
      <c r="C17" s="93">
        <v>0.4</v>
      </c>
    </row>
    <row r="18" spans="1:3">
      <c r="B18" s="1"/>
    </row>
    <row r="19" spans="1:3">
      <c r="B19" s="1"/>
    </row>
    <row r="20" spans="1:3">
      <c r="B2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20"/>
  <sheetViews>
    <sheetView zoomScaleNormal="100" workbookViewId="0">
      <selection activeCell="C17" sqref="C17"/>
    </sheetView>
  </sheetViews>
  <sheetFormatPr defaultRowHeight="15"/>
  <cols>
    <col min="1" max="1" width="1.7109375" customWidth="1"/>
    <col min="2" max="2" width="52.140625" customWidth="1"/>
    <col min="3" max="3" width="12.85546875" bestFit="1" customWidth="1"/>
  </cols>
  <sheetData>
    <row r="1" spans="1:3">
      <c r="A1" s="2"/>
    </row>
    <row r="2" spans="1:3" ht="45">
      <c r="A2" s="2"/>
      <c r="B2" s="6" t="s">
        <v>14</v>
      </c>
      <c r="C2" s="31" t="s">
        <v>15</v>
      </c>
    </row>
    <row r="3" spans="1:3">
      <c r="A3" s="2"/>
      <c r="B3" s="9" t="s">
        <v>16</v>
      </c>
      <c r="C3" s="10">
        <v>100</v>
      </c>
    </row>
    <row r="4" spans="1:3">
      <c r="A4" s="2"/>
      <c r="B4" s="9" t="s">
        <v>17</v>
      </c>
      <c r="C4" s="10">
        <f>20+15/3+15</f>
        <v>40</v>
      </c>
    </row>
    <row r="5" spans="1:3">
      <c r="A5" s="2"/>
      <c r="B5" s="9" t="s">
        <v>18</v>
      </c>
      <c r="C5" s="10">
        <f>15/3+2/5+15</f>
        <v>20.399999999999999</v>
      </c>
    </row>
    <row r="6" spans="1:3" ht="15.75">
      <c r="A6" s="2"/>
      <c r="B6" s="15" t="s">
        <v>19</v>
      </c>
      <c r="C6" s="16">
        <f>C3-C4-C5</f>
        <v>39.6</v>
      </c>
    </row>
    <row r="7" spans="1:3">
      <c r="A7" s="2"/>
      <c r="B7" s="9" t="s">
        <v>20</v>
      </c>
      <c r="C7" s="10">
        <v>3</v>
      </c>
    </row>
    <row r="8" spans="1:3">
      <c r="A8" s="2"/>
      <c r="B8" s="9" t="s">
        <v>21</v>
      </c>
      <c r="C8" s="10">
        <f>-5</f>
        <v>-5</v>
      </c>
    </row>
    <row r="9" spans="1:3" ht="15.75">
      <c r="A9" s="2"/>
      <c r="B9" s="15" t="s">
        <v>22</v>
      </c>
      <c r="C9" s="16">
        <f>C6-C7+C8</f>
        <v>31.6</v>
      </c>
    </row>
    <row r="10" spans="1:3">
      <c r="A10" s="2"/>
      <c r="B10" s="9" t="s">
        <v>23</v>
      </c>
      <c r="C10" s="20">
        <f>C9*C17</f>
        <v>12.64</v>
      </c>
    </row>
    <row r="11" spans="1:3" ht="15.75">
      <c r="A11" s="2"/>
      <c r="B11" s="15" t="s">
        <v>24</v>
      </c>
      <c r="C11" s="45">
        <f>C9-C10</f>
        <v>18.96</v>
      </c>
    </row>
    <row r="12" spans="1:3" ht="30">
      <c r="A12" s="2"/>
      <c r="B12" s="9" t="s">
        <v>25</v>
      </c>
      <c r="C12" s="10">
        <v>7000</v>
      </c>
    </row>
    <row r="13" spans="1:3" ht="15.75">
      <c r="A13" s="2"/>
      <c r="B13" s="15" t="s">
        <v>26</v>
      </c>
      <c r="C13" s="21">
        <f>1000*C11/C12</f>
        <v>2.7085714285714286</v>
      </c>
    </row>
    <row r="14" spans="1:3">
      <c r="A14" s="2"/>
      <c r="B14" s="22"/>
      <c r="C14" s="23"/>
    </row>
    <row r="15" spans="1:3" ht="15.75">
      <c r="A15" s="2"/>
      <c r="B15" s="15" t="s">
        <v>27</v>
      </c>
      <c r="C15" s="16">
        <f>C6+C16</f>
        <v>50</v>
      </c>
    </row>
    <row r="16" spans="1:3" ht="15.75">
      <c r="A16" s="2"/>
      <c r="B16" s="24" t="s">
        <v>28</v>
      </c>
      <c r="C16" s="25">
        <f>15/3+15/3+2/5</f>
        <v>10.4</v>
      </c>
    </row>
    <row r="17" spans="1:3" ht="15.75">
      <c r="A17" s="2"/>
      <c r="B17" s="24" t="s">
        <v>29</v>
      </c>
      <c r="C17" s="26">
        <v>0.4</v>
      </c>
    </row>
    <row r="18" spans="1:3">
      <c r="B18" s="1"/>
    </row>
    <row r="19" spans="1:3">
      <c r="B19" s="1"/>
    </row>
    <row r="20" spans="1:3">
      <c r="B20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topLeftCell="B1" zoomScaleNormal="100" workbookViewId="0">
      <selection activeCell="H14" sqref="H14"/>
    </sheetView>
  </sheetViews>
  <sheetFormatPr defaultRowHeight="15"/>
  <cols>
    <col min="1" max="1" width="44.28515625" customWidth="1"/>
    <col min="2" max="2" width="12.85546875" bestFit="1" customWidth="1"/>
    <col min="3" max="3" width="5.7109375" customWidth="1"/>
    <col min="4" max="4" width="52.140625" customWidth="1"/>
    <col min="5" max="5" width="10.85546875" bestFit="1" customWidth="1"/>
    <col min="6" max="6" width="13.42578125" bestFit="1" customWidth="1"/>
    <col min="7" max="7" width="5.7109375" customWidth="1"/>
    <col min="8" max="8" width="44.85546875" customWidth="1"/>
    <col min="9" max="10" width="10.28515625" bestFit="1" customWidth="1"/>
  </cols>
  <sheetData>
    <row r="1" spans="1:10" ht="15.75">
      <c r="A1" s="4"/>
      <c r="B1" s="2"/>
      <c r="C1" s="2"/>
      <c r="G1" s="2"/>
    </row>
    <row r="2" spans="1:10" ht="45">
      <c r="A2" s="62" t="s">
        <v>14</v>
      </c>
      <c r="B2" s="64" t="s">
        <v>15</v>
      </c>
      <c r="D2" s="62" t="s">
        <v>66</v>
      </c>
      <c r="E2" s="65">
        <v>41640</v>
      </c>
      <c r="F2" s="65">
        <v>42004</v>
      </c>
      <c r="H2" s="33"/>
      <c r="I2" s="32" t="s">
        <v>30</v>
      </c>
      <c r="J2" s="34" t="s">
        <v>31</v>
      </c>
    </row>
    <row r="3" spans="1:10" ht="15.75">
      <c r="A3" s="9" t="s">
        <v>16</v>
      </c>
      <c r="B3" s="10">
        <v>100</v>
      </c>
      <c r="D3" s="7" t="s">
        <v>0</v>
      </c>
      <c r="E3" s="8"/>
      <c r="F3" s="8"/>
      <c r="H3" s="9" t="s">
        <v>32</v>
      </c>
      <c r="I3" s="28">
        <v>129.36000000000001</v>
      </c>
      <c r="J3" s="29"/>
    </row>
    <row r="4" spans="1:10">
      <c r="A4" s="9" t="s">
        <v>17</v>
      </c>
      <c r="B4" s="10">
        <f>20+15/3+15</f>
        <v>40</v>
      </c>
      <c r="D4" s="11" t="s">
        <v>1</v>
      </c>
      <c r="E4" s="12">
        <v>98</v>
      </c>
      <c r="F4" s="12">
        <f>E4+I3</f>
        <v>227.36</v>
      </c>
      <c r="H4" s="9" t="s">
        <v>33</v>
      </c>
      <c r="I4" s="30"/>
      <c r="J4" s="28">
        <v>20</v>
      </c>
    </row>
    <row r="5" spans="1:10">
      <c r="A5" s="9" t="s">
        <v>18</v>
      </c>
      <c r="B5" s="10">
        <f>15/3+2/5+15</f>
        <v>20.399999999999999</v>
      </c>
      <c r="D5" s="13" t="s">
        <v>2</v>
      </c>
      <c r="E5" s="14">
        <v>0</v>
      </c>
      <c r="F5" s="14"/>
      <c r="H5" s="9" t="s">
        <v>34</v>
      </c>
      <c r="I5" s="30"/>
      <c r="J5" s="28">
        <v>10.4</v>
      </c>
    </row>
    <row r="6" spans="1:10" ht="15.75">
      <c r="A6" s="15" t="s">
        <v>19</v>
      </c>
      <c r="B6" s="16">
        <f>B3-B4-B5</f>
        <v>39.6</v>
      </c>
      <c r="D6" s="11" t="s">
        <v>3</v>
      </c>
      <c r="E6" s="12">
        <v>20</v>
      </c>
      <c r="F6" s="12">
        <f>E6-J4</f>
        <v>0</v>
      </c>
      <c r="H6" s="9" t="s">
        <v>35</v>
      </c>
      <c r="I6" s="30"/>
      <c r="J6" s="28">
        <v>80</v>
      </c>
    </row>
    <row r="7" spans="1:10">
      <c r="A7" s="9" t="s">
        <v>20</v>
      </c>
      <c r="B7" s="10">
        <v>3</v>
      </c>
      <c r="D7" s="13" t="s">
        <v>4</v>
      </c>
      <c r="E7" s="14">
        <v>32</v>
      </c>
      <c r="F7" s="14">
        <f>E7-J5</f>
        <v>21.6</v>
      </c>
      <c r="H7" s="9" t="s">
        <v>36</v>
      </c>
      <c r="I7" s="30"/>
      <c r="J7" s="95">
        <v>18.96</v>
      </c>
    </row>
    <row r="8" spans="1:10" ht="30">
      <c r="A8" s="9" t="s">
        <v>21</v>
      </c>
      <c r="B8" s="10">
        <f>-5</f>
        <v>-5</v>
      </c>
      <c r="D8" s="17" t="s">
        <v>5</v>
      </c>
      <c r="E8" s="18">
        <f>SUM(E4:E7)</f>
        <v>150</v>
      </c>
      <c r="F8" s="96">
        <f>SUM(F4:F7)</f>
        <v>248.96</v>
      </c>
      <c r="H8" s="15" t="s">
        <v>37</v>
      </c>
      <c r="I8" s="27">
        <f>SUM(I3:I7)</f>
        <v>129.36000000000001</v>
      </c>
      <c r="J8" s="27">
        <f t="shared" ref="J8" si="0">SUM(J3:J7)</f>
        <v>129.36000000000001</v>
      </c>
    </row>
    <row r="9" spans="1:10" ht="15.75">
      <c r="A9" s="15" t="s">
        <v>22</v>
      </c>
      <c r="B9" s="16">
        <f>B6-B7+B8</f>
        <v>31.6</v>
      </c>
      <c r="D9" s="7" t="s">
        <v>6</v>
      </c>
      <c r="E9" s="19"/>
      <c r="F9" s="19"/>
    </row>
    <row r="10" spans="1:10">
      <c r="A10" s="9" t="s">
        <v>23</v>
      </c>
      <c r="B10" s="20">
        <f>B9*B17</f>
        <v>12.64</v>
      </c>
      <c r="D10" s="11" t="s">
        <v>7</v>
      </c>
      <c r="E10" s="12">
        <v>0</v>
      </c>
      <c r="F10" s="12">
        <v>0</v>
      </c>
    </row>
    <row r="11" spans="1:10" ht="15.75">
      <c r="A11" s="15" t="s">
        <v>24</v>
      </c>
      <c r="B11" s="45">
        <f>B9-B10</f>
        <v>18.96</v>
      </c>
      <c r="D11" s="13" t="s">
        <v>8</v>
      </c>
      <c r="E11" s="14">
        <v>50</v>
      </c>
      <c r="F11" s="14">
        <v>50</v>
      </c>
    </row>
    <row r="12" spans="1:10" ht="15.75" customHeight="1">
      <c r="A12" s="9" t="s">
        <v>25</v>
      </c>
      <c r="B12" s="10">
        <v>7000</v>
      </c>
      <c r="D12" s="17" t="s">
        <v>9</v>
      </c>
      <c r="E12" s="18">
        <f>SUM(E10:E11)</f>
        <v>50</v>
      </c>
      <c r="F12" s="96">
        <f>SUM(F10:F11)</f>
        <v>50</v>
      </c>
    </row>
    <row r="13" spans="1:10" ht="15.75">
      <c r="A13" s="15" t="s">
        <v>26</v>
      </c>
      <c r="B13" s="21">
        <f>1000*B11/B12</f>
        <v>2.7085714285714286</v>
      </c>
      <c r="D13" s="7" t="s">
        <v>10</v>
      </c>
      <c r="E13" s="19"/>
      <c r="F13" s="19"/>
    </row>
    <row r="14" spans="1:10">
      <c r="A14" s="22"/>
      <c r="B14" s="23"/>
      <c r="D14" s="11" t="s">
        <v>11</v>
      </c>
      <c r="E14" s="12">
        <v>100</v>
      </c>
      <c r="F14" s="12">
        <f>E14+J6</f>
        <v>180</v>
      </c>
    </row>
    <row r="15" spans="1:10" ht="15.75">
      <c r="A15" s="15" t="s">
        <v>27</v>
      </c>
      <c r="B15" s="16">
        <f>B6+B16</f>
        <v>50</v>
      </c>
      <c r="D15" s="13" t="s">
        <v>12</v>
      </c>
      <c r="E15" s="14">
        <v>0</v>
      </c>
      <c r="F15" s="97">
        <f>E15+J7</f>
        <v>18.96</v>
      </c>
    </row>
    <row r="16" spans="1:10" ht="15.75">
      <c r="A16" s="24" t="s">
        <v>28</v>
      </c>
      <c r="B16" s="25">
        <f>15/3+15/3+2/5</f>
        <v>10.4</v>
      </c>
      <c r="D16" s="17" t="s">
        <v>13</v>
      </c>
      <c r="E16" s="18">
        <f>SUM(E14:E15)</f>
        <v>100</v>
      </c>
      <c r="F16" s="96">
        <f>SUM(F14:F15)</f>
        <v>198.96</v>
      </c>
    </row>
    <row r="17" spans="1:6" ht="15.75">
      <c r="A17" s="24" t="s">
        <v>29</v>
      </c>
      <c r="B17" s="26">
        <v>0.4</v>
      </c>
      <c r="D17" s="2" t="s">
        <v>38</v>
      </c>
      <c r="E17" s="3">
        <f>E8-E12-E16</f>
        <v>0</v>
      </c>
      <c r="F17" s="3">
        <f>F8-F12-F16</f>
        <v>0</v>
      </c>
    </row>
    <row r="18" spans="1:6">
      <c r="D18" s="1"/>
    </row>
    <row r="19" spans="1:6">
      <c r="D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zoomScaleNormal="100" workbookViewId="0">
      <selection activeCell="F2" sqref="F2"/>
    </sheetView>
  </sheetViews>
  <sheetFormatPr defaultRowHeight="15"/>
  <cols>
    <col min="1" max="1" width="44.28515625" customWidth="1"/>
    <col min="2" max="2" width="12.85546875" bestFit="1" customWidth="1"/>
    <col min="3" max="3" width="5.7109375" customWidth="1"/>
    <col min="4" max="4" width="52.140625" customWidth="1"/>
    <col min="5" max="5" width="10.85546875" bestFit="1" customWidth="1"/>
    <col min="6" max="6" width="13.42578125" bestFit="1" customWidth="1"/>
    <col min="7" max="7" width="5.7109375" customWidth="1"/>
    <col min="8" max="8" width="44.85546875" customWidth="1"/>
  </cols>
  <sheetData>
    <row r="1" spans="1:10" ht="15.75">
      <c r="A1" s="4"/>
      <c r="B1" s="2"/>
      <c r="C1" s="2"/>
      <c r="G1" s="2"/>
    </row>
    <row r="2" spans="1:10" ht="45">
      <c r="A2" s="62" t="s">
        <v>14</v>
      </c>
      <c r="B2" s="64" t="s">
        <v>15</v>
      </c>
      <c r="D2" s="62" t="s">
        <v>66</v>
      </c>
      <c r="E2" s="65">
        <v>41640</v>
      </c>
      <c r="F2" s="65">
        <v>42004</v>
      </c>
      <c r="H2" s="33"/>
      <c r="I2" s="32" t="s">
        <v>30</v>
      </c>
      <c r="J2" s="34" t="s">
        <v>31</v>
      </c>
    </row>
    <row r="3" spans="1:10" ht="15.75">
      <c r="A3" s="9" t="s">
        <v>16</v>
      </c>
      <c r="B3" s="10">
        <v>100</v>
      </c>
      <c r="D3" s="7" t="s">
        <v>0</v>
      </c>
      <c r="E3" s="8"/>
      <c r="F3" s="8"/>
      <c r="H3" s="9" t="s">
        <v>32</v>
      </c>
      <c r="I3" s="28">
        <v>129.36000000000001</v>
      </c>
      <c r="J3" s="29"/>
    </row>
    <row r="4" spans="1:10">
      <c r="A4" s="9" t="s">
        <v>17</v>
      </c>
      <c r="B4" s="10">
        <f>20+15/3+15</f>
        <v>40</v>
      </c>
      <c r="D4" s="11" t="s">
        <v>1</v>
      </c>
      <c r="E4" s="12">
        <v>98</v>
      </c>
      <c r="F4" s="12">
        <f>E4+I3</f>
        <v>227.36</v>
      </c>
      <c r="H4" s="9" t="s">
        <v>33</v>
      </c>
      <c r="I4" s="30"/>
      <c r="J4" s="28">
        <v>20</v>
      </c>
    </row>
    <row r="5" spans="1:10">
      <c r="A5" s="9" t="s">
        <v>18</v>
      </c>
      <c r="B5" s="10">
        <f>15/3+2/5+15</f>
        <v>20.399999999999999</v>
      </c>
      <c r="D5" s="13" t="s">
        <v>2</v>
      </c>
      <c r="E5" s="14">
        <v>0</v>
      </c>
      <c r="F5" s="14">
        <f>E5</f>
        <v>0</v>
      </c>
      <c r="H5" s="9" t="s">
        <v>34</v>
      </c>
      <c r="I5" s="30"/>
      <c r="J5" s="28">
        <v>10.4</v>
      </c>
    </row>
    <row r="6" spans="1:10" ht="15.75">
      <c r="A6" s="15" t="s">
        <v>19</v>
      </c>
      <c r="B6" s="16">
        <f>B3-B4-B5</f>
        <v>39.6</v>
      </c>
      <c r="D6" s="11" t="s">
        <v>3</v>
      </c>
      <c r="E6" s="12">
        <v>20</v>
      </c>
      <c r="F6" s="12">
        <f>E6-J4</f>
        <v>0</v>
      </c>
      <c r="H6" s="9" t="s">
        <v>35</v>
      </c>
      <c r="I6" s="30"/>
      <c r="J6" s="28">
        <v>80</v>
      </c>
    </row>
    <row r="7" spans="1:10">
      <c r="A7" s="9" t="s">
        <v>20</v>
      </c>
      <c r="B7" s="10">
        <v>3</v>
      </c>
      <c r="D7" s="13" t="s">
        <v>4</v>
      </c>
      <c r="E7" s="14">
        <v>32</v>
      </c>
      <c r="F7" s="14">
        <f>E7-J5</f>
        <v>21.6</v>
      </c>
      <c r="H7" s="9" t="s">
        <v>36</v>
      </c>
      <c r="I7" s="30"/>
      <c r="J7" s="28">
        <v>18.96</v>
      </c>
    </row>
    <row r="8" spans="1:10" ht="30">
      <c r="A8" s="9" t="s">
        <v>21</v>
      </c>
      <c r="B8" s="10">
        <f>-5</f>
        <v>-5</v>
      </c>
      <c r="D8" s="17" t="s">
        <v>5</v>
      </c>
      <c r="E8" s="18">
        <f>SUM(E4:E7)</f>
        <v>150</v>
      </c>
      <c r="F8" s="18">
        <f>SUM(F4:F7)</f>
        <v>248.96</v>
      </c>
      <c r="H8" s="15" t="s">
        <v>37</v>
      </c>
      <c r="I8" s="27">
        <f>SUM(I3:I7)</f>
        <v>129.36000000000001</v>
      </c>
      <c r="J8" s="27">
        <f t="shared" ref="J8" si="0">SUM(J3:J7)</f>
        <v>129.36000000000001</v>
      </c>
    </row>
    <row r="9" spans="1:10" ht="15.75">
      <c r="A9" s="15" t="s">
        <v>22</v>
      </c>
      <c r="B9" s="16">
        <f>B6-B7+B8</f>
        <v>31.6</v>
      </c>
      <c r="D9" s="7" t="s">
        <v>6</v>
      </c>
      <c r="E9" s="19"/>
      <c r="F9" s="19"/>
    </row>
    <row r="10" spans="1:10">
      <c r="A10" s="9" t="s">
        <v>23</v>
      </c>
      <c r="B10" s="20">
        <f>B9*B17</f>
        <v>12.64</v>
      </c>
      <c r="D10" s="11" t="s">
        <v>7</v>
      </c>
      <c r="E10" s="12">
        <v>0</v>
      </c>
      <c r="F10" s="12">
        <f>E10</f>
        <v>0</v>
      </c>
    </row>
    <row r="11" spans="1:10" ht="15.75">
      <c r="A11" s="15" t="s">
        <v>24</v>
      </c>
      <c r="B11" s="45">
        <f>B9-B10</f>
        <v>18.96</v>
      </c>
      <c r="D11" s="13" t="s">
        <v>8</v>
      </c>
      <c r="E11" s="14">
        <v>50</v>
      </c>
      <c r="F11" s="14">
        <f>E11</f>
        <v>50</v>
      </c>
    </row>
    <row r="12" spans="1:10" ht="15.75" customHeight="1">
      <c r="A12" s="9" t="s">
        <v>25</v>
      </c>
      <c r="B12" s="10">
        <v>7000</v>
      </c>
      <c r="D12" s="17" t="s">
        <v>9</v>
      </c>
      <c r="E12" s="18">
        <f>SUM(E10:E11)</f>
        <v>50</v>
      </c>
      <c r="F12" s="18">
        <f>SUM(F10:F11)</f>
        <v>50</v>
      </c>
    </row>
    <row r="13" spans="1:10" ht="15.75">
      <c r="A13" s="15" t="s">
        <v>26</v>
      </c>
      <c r="B13" s="21">
        <f>1000*B11/B12</f>
        <v>2.7085714285714286</v>
      </c>
      <c r="D13" s="7" t="s">
        <v>10</v>
      </c>
      <c r="E13" s="19"/>
      <c r="F13" s="19"/>
    </row>
    <row r="14" spans="1:10">
      <c r="A14" s="22"/>
      <c r="B14" s="23"/>
      <c r="D14" s="11" t="s">
        <v>11</v>
      </c>
      <c r="E14" s="12">
        <v>100</v>
      </c>
      <c r="F14" s="12">
        <f>E14+J6</f>
        <v>180</v>
      </c>
    </row>
    <row r="15" spans="1:10" ht="15.75">
      <c r="A15" s="15" t="s">
        <v>27</v>
      </c>
      <c r="B15" s="16">
        <f>B6+B16</f>
        <v>50</v>
      </c>
      <c r="D15" s="13" t="s">
        <v>12</v>
      </c>
      <c r="E15" s="14">
        <v>0</v>
      </c>
      <c r="F15" s="14">
        <f>E15+J7</f>
        <v>18.96</v>
      </c>
    </row>
    <row r="16" spans="1:10" ht="15.75">
      <c r="A16" s="24" t="s">
        <v>28</v>
      </c>
      <c r="B16" s="25">
        <f>15/3+15/3+2/5</f>
        <v>10.4</v>
      </c>
      <c r="D16" s="17" t="s">
        <v>13</v>
      </c>
      <c r="E16" s="18">
        <f>SUM(E14:E15)</f>
        <v>100</v>
      </c>
      <c r="F16" s="18">
        <f>SUM(F14:F15)</f>
        <v>198.96</v>
      </c>
    </row>
    <row r="17" spans="1:6" ht="15.75">
      <c r="A17" s="24" t="s">
        <v>29</v>
      </c>
      <c r="B17" s="26">
        <v>0.4</v>
      </c>
      <c r="D17" s="2" t="s">
        <v>38</v>
      </c>
      <c r="E17" s="3">
        <f>E8-E12-E16</f>
        <v>0</v>
      </c>
      <c r="F17" s="3">
        <f>F8-F12-F16</f>
        <v>0</v>
      </c>
    </row>
    <row r="18" spans="1:6">
      <c r="D18" s="1"/>
    </row>
    <row r="19" spans="1:6">
      <c r="D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0"/>
  <sheetViews>
    <sheetView tabSelected="1" topLeftCell="A13" zoomScaleNormal="100" workbookViewId="0">
      <selection activeCell="B18" sqref="B18"/>
    </sheetView>
  </sheetViews>
  <sheetFormatPr defaultRowHeight="15" outlineLevelRow="1"/>
  <cols>
    <col min="1" max="1" width="46.7109375" style="2" customWidth="1"/>
    <col min="2" max="2" width="12.85546875" style="2" bestFit="1" customWidth="1"/>
    <col min="3" max="3" width="11.5703125" style="2" bestFit="1" customWidth="1"/>
    <col min="4" max="4" width="14.28515625" style="2" bestFit="1" customWidth="1"/>
    <col min="5" max="5" width="15.5703125" style="2" bestFit="1" customWidth="1"/>
    <col min="6" max="6" width="15" style="2" customWidth="1"/>
    <col min="7" max="10" width="9.140625" style="2"/>
    <col min="11" max="11" width="22.28515625" style="2" bestFit="1" customWidth="1"/>
    <col min="12" max="16384" width="9.140625" style="2"/>
  </cols>
  <sheetData>
    <row r="1" spans="1:4" ht="15.75">
      <c r="A1" s="4"/>
    </row>
    <row r="2" spans="1:4" ht="45">
      <c r="A2" s="6" t="s">
        <v>14</v>
      </c>
      <c r="B2" s="31" t="s">
        <v>15</v>
      </c>
    </row>
    <row r="3" spans="1:4">
      <c r="A3" s="9" t="s">
        <v>16</v>
      </c>
      <c r="B3" s="10">
        <v>100</v>
      </c>
    </row>
    <row r="4" spans="1:4">
      <c r="A4" s="9" t="s">
        <v>17</v>
      </c>
      <c r="B4" s="10">
        <f>20+15/3+15</f>
        <v>40</v>
      </c>
    </row>
    <row r="5" spans="1:4">
      <c r="A5" s="9" t="s">
        <v>18</v>
      </c>
      <c r="B5" s="10">
        <f>15/3+2/5+15</f>
        <v>20.399999999999999</v>
      </c>
    </row>
    <row r="6" spans="1:4" ht="15.75">
      <c r="A6" s="15" t="s">
        <v>19</v>
      </c>
      <c r="B6" s="16">
        <f>B3-B4-B5</f>
        <v>39.6</v>
      </c>
    </row>
    <row r="7" spans="1:4">
      <c r="A7" s="9" t="s">
        <v>20</v>
      </c>
      <c r="B7" s="10">
        <v>3</v>
      </c>
    </row>
    <row r="8" spans="1:4">
      <c r="A8" s="9" t="s">
        <v>21</v>
      </c>
      <c r="B8" s="10">
        <f>-5</f>
        <v>-5</v>
      </c>
    </row>
    <row r="9" spans="1:4" ht="15.75">
      <c r="A9" s="15" t="s">
        <v>22</v>
      </c>
      <c r="B9" s="16">
        <f>B6-B7+B8</f>
        <v>31.6</v>
      </c>
    </row>
    <row r="10" spans="1:4">
      <c r="A10" s="9" t="s">
        <v>23</v>
      </c>
      <c r="B10" s="20">
        <f>B9*B17</f>
        <v>12.64</v>
      </c>
    </row>
    <row r="11" spans="1:4" ht="15.75">
      <c r="A11" s="15" t="s">
        <v>24</v>
      </c>
      <c r="B11" s="45">
        <f>B9-B10</f>
        <v>18.96</v>
      </c>
    </row>
    <row r="12" spans="1:4" ht="30">
      <c r="A12" s="9" t="s">
        <v>25</v>
      </c>
      <c r="B12" s="10">
        <v>7000</v>
      </c>
    </row>
    <row r="13" spans="1:4" ht="15.75">
      <c r="A13" s="15" t="s">
        <v>26</v>
      </c>
      <c r="B13" s="21">
        <f>1000*B11/B12</f>
        <v>2.7085714285714286</v>
      </c>
    </row>
    <row r="14" spans="1:4">
      <c r="A14" s="22"/>
      <c r="B14" s="23"/>
    </row>
    <row r="15" spans="1:4" ht="15.75">
      <c r="A15" s="15" t="s">
        <v>27</v>
      </c>
      <c r="B15" s="16">
        <f>B6+B16</f>
        <v>50</v>
      </c>
      <c r="D15" s="66"/>
    </row>
    <row r="16" spans="1:4" ht="15.75">
      <c r="A16" s="24" t="s">
        <v>28</v>
      </c>
      <c r="B16" s="25">
        <f>15/3+15/3+2/5</f>
        <v>10.4</v>
      </c>
    </row>
    <row r="17" spans="1:5" ht="15.75">
      <c r="A17" s="24" t="s">
        <v>29</v>
      </c>
      <c r="B17" s="26">
        <v>0.4</v>
      </c>
      <c r="D17" s="66"/>
    </row>
    <row r="18" spans="1:5">
      <c r="D18" s="66"/>
    </row>
    <row r="19" spans="1:5" ht="15.75" thickBot="1">
      <c r="D19" s="66"/>
    </row>
    <row r="20" spans="1:5" ht="15.75">
      <c r="A20" s="5" t="s">
        <v>66</v>
      </c>
      <c r="B20" s="44">
        <v>41640</v>
      </c>
      <c r="C20" s="60">
        <v>42004</v>
      </c>
      <c r="D20" s="73" t="s">
        <v>64</v>
      </c>
      <c r="E20" s="61">
        <v>42369</v>
      </c>
    </row>
    <row r="21" spans="1:5" ht="15.75">
      <c r="A21" s="7" t="s">
        <v>0</v>
      </c>
      <c r="B21" s="49"/>
      <c r="C21" s="54"/>
      <c r="E21" s="54"/>
    </row>
    <row r="22" spans="1:5">
      <c r="A22" s="11" t="s">
        <v>1</v>
      </c>
      <c r="B22" s="50">
        <v>98</v>
      </c>
      <c r="C22" s="55">
        <f>B22+B41</f>
        <v>227.36</v>
      </c>
      <c r="D22" s="74">
        <f>190+60-75-15-1-2-54.6-50-40-15-10</f>
        <v>-12.599999999999994</v>
      </c>
      <c r="E22" s="55">
        <f>C22+D22</f>
        <v>214.76000000000002</v>
      </c>
    </row>
    <row r="23" spans="1:5">
      <c r="A23" s="13" t="s">
        <v>2</v>
      </c>
      <c r="B23" s="51">
        <v>0</v>
      </c>
      <c r="C23" s="56">
        <f>B23</f>
        <v>0</v>
      </c>
      <c r="D23" s="74">
        <v>20</v>
      </c>
      <c r="E23" s="55">
        <f>C23+D23</f>
        <v>20</v>
      </c>
    </row>
    <row r="24" spans="1:5">
      <c r="A24" s="11" t="s">
        <v>3</v>
      </c>
      <c r="B24" s="50">
        <v>20</v>
      </c>
      <c r="C24" s="55">
        <f>B24-C42</f>
        <v>0</v>
      </c>
      <c r="D24" s="74">
        <f>60-48+10</f>
        <v>22</v>
      </c>
      <c r="E24" s="55">
        <f t="shared" ref="E24:E26" si="0">C24+D24</f>
        <v>22</v>
      </c>
    </row>
    <row r="25" spans="1:5">
      <c r="A25" s="13" t="s">
        <v>4</v>
      </c>
      <c r="B25" s="51">
        <v>32</v>
      </c>
      <c r="C25" s="56">
        <f>B25-C43</f>
        <v>21.6</v>
      </c>
      <c r="D25" s="74">
        <f>-10+15-10.4</f>
        <v>-5.4</v>
      </c>
      <c r="E25" s="55">
        <f t="shared" si="0"/>
        <v>16.200000000000003</v>
      </c>
    </row>
    <row r="26" spans="1:5">
      <c r="A26" s="13" t="s">
        <v>62</v>
      </c>
      <c r="B26" s="51">
        <v>0</v>
      </c>
      <c r="C26" s="56">
        <v>0</v>
      </c>
      <c r="D26" s="74">
        <f>10-2</f>
        <v>8</v>
      </c>
      <c r="E26" s="55">
        <f t="shared" si="0"/>
        <v>8</v>
      </c>
    </row>
    <row r="27" spans="1:5" ht="15.75">
      <c r="A27" s="17" t="s">
        <v>5</v>
      </c>
      <c r="B27" s="52">
        <f>SUM(B22:B25)</f>
        <v>150</v>
      </c>
      <c r="C27" s="57">
        <f>SUM(C22:C25)</f>
        <v>248.96</v>
      </c>
      <c r="D27" s="74"/>
      <c r="E27" s="55">
        <f>SUM(E22:E26)</f>
        <v>280.95999999999998</v>
      </c>
    </row>
    <row r="28" spans="1:5" ht="15.75">
      <c r="A28" s="7" t="s">
        <v>6</v>
      </c>
      <c r="B28" s="53"/>
      <c r="C28" s="58"/>
      <c r="D28" s="74"/>
      <c r="E28" s="58"/>
    </row>
    <row r="29" spans="1:5">
      <c r="A29" s="11" t="s">
        <v>7</v>
      </c>
      <c r="B29" s="50">
        <v>0</v>
      </c>
      <c r="C29" s="55">
        <f>B29</f>
        <v>0</v>
      </c>
      <c r="D29" s="74">
        <f>10</f>
        <v>10</v>
      </c>
      <c r="E29" s="55">
        <f>C29+D29</f>
        <v>10</v>
      </c>
    </row>
    <row r="30" spans="1:5">
      <c r="A30" s="11" t="s">
        <v>45</v>
      </c>
      <c r="B30" s="50">
        <v>0</v>
      </c>
      <c r="C30" s="55">
        <v>0</v>
      </c>
      <c r="D30" s="74">
        <f>30</f>
        <v>30</v>
      </c>
      <c r="E30" s="55">
        <f t="shared" ref="E30:E31" si="1">C30+D30</f>
        <v>30</v>
      </c>
    </row>
    <row r="31" spans="1:5">
      <c r="A31" s="13" t="s">
        <v>8</v>
      </c>
      <c r="B31" s="51">
        <v>50</v>
      </c>
      <c r="C31" s="56">
        <f>B31</f>
        <v>50</v>
      </c>
      <c r="D31" s="74">
        <v>0</v>
      </c>
      <c r="E31" s="55">
        <f t="shared" si="1"/>
        <v>50</v>
      </c>
    </row>
    <row r="32" spans="1:5" ht="15.75">
      <c r="A32" s="17" t="s">
        <v>9</v>
      </c>
      <c r="B32" s="52">
        <f>SUM(B29:B31)</f>
        <v>50</v>
      </c>
      <c r="C32" s="57">
        <f>SUM(C29:C31)</f>
        <v>50</v>
      </c>
      <c r="D32" s="74"/>
      <c r="E32" s="57">
        <f>SUM(E29:E31)</f>
        <v>90</v>
      </c>
    </row>
    <row r="33" spans="1:6" ht="15.75">
      <c r="A33" s="7" t="s">
        <v>10</v>
      </c>
      <c r="B33" s="53"/>
      <c r="C33" s="58"/>
      <c r="D33" s="74"/>
      <c r="E33" s="58"/>
    </row>
    <row r="34" spans="1:6">
      <c r="A34" s="11" t="s">
        <v>11</v>
      </c>
      <c r="B34" s="50">
        <v>100</v>
      </c>
      <c r="C34" s="55">
        <f>B34+C44</f>
        <v>180</v>
      </c>
      <c r="D34" s="74">
        <v>0</v>
      </c>
      <c r="E34" s="55">
        <f>C34+D34</f>
        <v>180</v>
      </c>
    </row>
    <row r="35" spans="1:6">
      <c r="A35" s="11" t="s">
        <v>63</v>
      </c>
      <c r="B35" s="50">
        <v>0</v>
      </c>
      <c r="C35" s="55">
        <v>0</v>
      </c>
      <c r="D35" s="74">
        <v>-50</v>
      </c>
      <c r="E35" s="55">
        <f t="shared" ref="E35:E36" si="2">C35+D35</f>
        <v>-50</v>
      </c>
    </row>
    <row r="36" spans="1:6">
      <c r="A36" s="13" t="s">
        <v>12</v>
      </c>
      <c r="B36" s="51">
        <v>0</v>
      </c>
      <c r="C36" s="56">
        <f>B36+C45</f>
        <v>18.96</v>
      </c>
      <c r="D36" s="74">
        <f>B57-(5*8)</f>
        <v>41.959999999999994</v>
      </c>
      <c r="E36" s="55">
        <f t="shared" si="2"/>
        <v>60.919999999999995</v>
      </c>
    </row>
    <row r="37" spans="1:6" ht="15.75">
      <c r="A37" s="17" t="s">
        <v>13</v>
      </c>
      <c r="B37" s="52">
        <f>SUM(B34:B36)</f>
        <v>100</v>
      </c>
      <c r="C37" s="57">
        <f>SUM(C34:C36)</f>
        <v>198.96</v>
      </c>
      <c r="D37" s="66"/>
      <c r="E37" s="57">
        <f>SUM(E34:E36)</f>
        <v>190.92</v>
      </c>
      <c r="F37" s="66"/>
    </row>
    <row r="38" spans="1:6" ht="15.75" thickBot="1">
      <c r="A38" s="2" t="s">
        <v>38</v>
      </c>
      <c r="B38" s="3">
        <f>B27-B32-B37</f>
        <v>0</v>
      </c>
      <c r="C38" s="59">
        <f>C27-C32-C37</f>
        <v>0</v>
      </c>
      <c r="E38" s="59">
        <f>E27-E32-E37</f>
        <v>3.9999999999992042E-2</v>
      </c>
    </row>
    <row r="40" spans="1:6" ht="15.75" hidden="1" outlineLevel="1">
      <c r="A40" s="33"/>
      <c r="B40" s="32" t="s">
        <v>30</v>
      </c>
      <c r="C40" s="34" t="s">
        <v>31</v>
      </c>
    </row>
    <row r="41" spans="1:6" hidden="1" outlineLevel="1">
      <c r="A41" s="9" t="s">
        <v>32</v>
      </c>
      <c r="B41" s="28">
        <v>129.36000000000001</v>
      </c>
      <c r="C41" s="29"/>
    </row>
    <row r="42" spans="1:6" hidden="1" outlineLevel="1">
      <c r="A42" s="9" t="s">
        <v>33</v>
      </c>
      <c r="B42" s="30"/>
      <c r="C42" s="28">
        <v>20</v>
      </c>
    </row>
    <row r="43" spans="1:6" hidden="1" outlineLevel="1">
      <c r="A43" s="9" t="s">
        <v>34</v>
      </c>
      <c r="B43" s="30"/>
      <c r="C43" s="28">
        <v>10.4</v>
      </c>
    </row>
    <row r="44" spans="1:6" hidden="1" outlineLevel="1">
      <c r="A44" s="9" t="s">
        <v>35</v>
      </c>
      <c r="B44" s="30"/>
      <c r="C44" s="28">
        <v>80</v>
      </c>
    </row>
    <row r="45" spans="1:6" hidden="1" outlineLevel="1">
      <c r="A45" s="9" t="s">
        <v>36</v>
      </c>
      <c r="B45" s="30"/>
      <c r="C45" s="28">
        <v>18.96</v>
      </c>
    </row>
    <row r="46" spans="1:6" ht="15.75" hidden="1" outlineLevel="1">
      <c r="A46" s="15" t="s">
        <v>37</v>
      </c>
      <c r="B46" s="27">
        <f>SUM(B41:B45)</f>
        <v>129.36000000000001</v>
      </c>
      <c r="C46" s="27">
        <f t="shared" ref="C46" si="3">SUM(C41:C45)</f>
        <v>129.36000000000001</v>
      </c>
    </row>
    <row r="47" spans="1:6" ht="15.75" collapsed="1">
      <c r="A47" s="4" t="s">
        <v>59</v>
      </c>
    </row>
    <row r="48" spans="1:6" ht="45">
      <c r="A48" s="6" t="s">
        <v>14</v>
      </c>
      <c r="B48" s="38" t="s">
        <v>58</v>
      </c>
    </row>
    <row r="49" spans="1:11">
      <c r="A49" s="9" t="s">
        <v>16</v>
      </c>
      <c r="B49" s="37">
        <f>210+30</f>
        <v>240</v>
      </c>
      <c r="C49" s="2" t="s">
        <v>85</v>
      </c>
      <c r="D49" s="67"/>
    </row>
    <row r="50" spans="1:11">
      <c r="A50" s="9" t="s">
        <v>17</v>
      </c>
      <c r="B50" s="36">
        <f>5+(0.2*240)+15</f>
        <v>68</v>
      </c>
      <c r="D50" s="67"/>
      <c r="K50" s="98"/>
    </row>
    <row r="51" spans="1:11">
      <c r="A51" s="9" t="s">
        <v>18</v>
      </c>
      <c r="B51" s="35">
        <f>5+0.4+10/5+1+15</f>
        <v>23.4</v>
      </c>
      <c r="D51" s="68"/>
      <c r="K51" s="98"/>
    </row>
    <row r="52" spans="1:11" ht="15.75">
      <c r="A52" s="15" t="s">
        <v>19</v>
      </c>
      <c r="B52" s="40">
        <f>B49-B50-B51</f>
        <v>148.6</v>
      </c>
      <c r="D52" s="66"/>
      <c r="K52" s="98"/>
    </row>
    <row r="53" spans="1:11">
      <c r="A53" s="9" t="s">
        <v>20</v>
      </c>
      <c r="B53" s="37">
        <f>5-3</f>
        <v>2</v>
      </c>
      <c r="D53" s="68"/>
    </row>
    <row r="54" spans="1:11">
      <c r="A54" s="9" t="s">
        <v>21</v>
      </c>
      <c r="B54" s="35">
        <v>-10</v>
      </c>
      <c r="D54" s="66"/>
    </row>
    <row r="55" spans="1:11" ht="15.75">
      <c r="A55" s="15" t="s">
        <v>22</v>
      </c>
      <c r="B55" s="41">
        <f>B52-B53+B54</f>
        <v>136.6</v>
      </c>
      <c r="D55" s="66"/>
    </row>
    <row r="56" spans="1:11">
      <c r="A56" s="9" t="s">
        <v>23</v>
      </c>
      <c r="B56" s="46">
        <f>B55*-B63</f>
        <v>-54.64</v>
      </c>
      <c r="D56" s="67"/>
    </row>
    <row r="57" spans="1:11" ht="15.75">
      <c r="A57" s="15" t="s">
        <v>24</v>
      </c>
      <c r="B57" s="40">
        <f>B55+B56</f>
        <v>81.96</v>
      </c>
      <c r="D57" s="66"/>
    </row>
    <row r="58" spans="1:11" ht="30">
      <c r="A58" s="9" t="s">
        <v>25</v>
      </c>
      <c r="B58" s="43">
        <f>9000-(1000/2)</f>
        <v>8500</v>
      </c>
      <c r="D58" s="68"/>
    </row>
    <row r="59" spans="1:11" ht="15.75">
      <c r="A59" s="15" t="s">
        <v>26</v>
      </c>
      <c r="B59" s="99">
        <f>(B57*1000)/B58</f>
        <v>9.6423529411764708</v>
      </c>
      <c r="D59" s="67"/>
    </row>
    <row r="60" spans="1:11">
      <c r="A60" s="22"/>
      <c r="B60" s="23"/>
      <c r="D60" s="66"/>
    </row>
    <row r="61" spans="1:11" ht="15.75">
      <c r="A61" s="15" t="s">
        <v>61</v>
      </c>
      <c r="B61" s="39">
        <f>B62+B52</f>
        <v>161</v>
      </c>
      <c r="D61" s="66"/>
    </row>
    <row r="62" spans="1:11" ht="15.75">
      <c r="A62" s="24" t="s">
        <v>28</v>
      </c>
      <c r="B62" s="47">
        <f>15/3+15/3+10/5+2/5</f>
        <v>12.4</v>
      </c>
      <c r="D62" s="66"/>
    </row>
    <row r="63" spans="1:11" ht="15.75">
      <c r="A63" s="24" t="s">
        <v>29</v>
      </c>
      <c r="B63" s="48">
        <v>0.4</v>
      </c>
      <c r="D63" s="66"/>
    </row>
    <row r="64" spans="1:11">
      <c r="D64" s="68"/>
    </row>
    <row r="65" spans="1:4" ht="15.75">
      <c r="A65" s="4" t="s">
        <v>60</v>
      </c>
      <c r="D65" s="68"/>
    </row>
    <row r="66" spans="1:4" ht="45">
      <c r="A66" s="62" t="s">
        <v>14</v>
      </c>
      <c r="B66" s="38" t="s">
        <v>58</v>
      </c>
      <c r="D66" s="67"/>
    </row>
    <row r="67" spans="1:4">
      <c r="A67" s="9" t="s">
        <v>24</v>
      </c>
      <c r="B67" s="75"/>
    </row>
    <row r="68" spans="1:4">
      <c r="A68" s="9" t="s">
        <v>39</v>
      </c>
      <c r="B68" s="76"/>
    </row>
    <row r="69" spans="1:4">
      <c r="A69" s="9" t="s">
        <v>40</v>
      </c>
    </row>
    <row r="70" spans="1:4">
      <c r="A70" s="63" t="s">
        <v>41</v>
      </c>
      <c r="B70" s="76"/>
    </row>
    <row r="71" spans="1:4">
      <c r="A71" s="63" t="s">
        <v>42</v>
      </c>
      <c r="B71" s="77"/>
    </row>
    <row r="72" spans="1:4">
      <c r="A72" s="63" t="s">
        <v>43</v>
      </c>
      <c r="B72" s="77"/>
    </row>
    <row r="73" spans="1:4">
      <c r="A73" s="63" t="s">
        <v>44</v>
      </c>
      <c r="B73" s="78"/>
    </row>
    <row r="74" spans="1:4">
      <c r="A74" s="63" t="s">
        <v>45</v>
      </c>
      <c r="B74" s="77"/>
    </row>
    <row r="75" spans="1:4">
      <c r="A75" s="63" t="s">
        <v>48</v>
      </c>
      <c r="B75" s="75"/>
    </row>
    <row r="76" spans="1:4" ht="15.75">
      <c r="A76" s="15" t="s">
        <v>55</v>
      </c>
      <c r="B76" s="79"/>
    </row>
    <row r="77" spans="1:4">
      <c r="A77" s="9"/>
    </row>
    <row r="78" spans="1:4">
      <c r="A78" s="9" t="s">
        <v>46</v>
      </c>
      <c r="B78" s="78"/>
    </row>
    <row r="79" spans="1:4">
      <c r="A79" s="9" t="s">
        <v>47</v>
      </c>
      <c r="B79" s="78"/>
    </row>
    <row r="80" spans="1:4">
      <c r="A80" s="9" t="s">
        <v>65</v>
      </c>
      <c r="B80" s="78"/>
    </row>
    <row r="81" spans="1:2" ht="15.75">
      <c r="A81" s="15" t="s">
        <v>54</v>
      </c>
      <c r="B81" s="80"/>
    </row>
    <row r="82" spans="1:2">
      <c r="A82" s="9"/>
    </row>
    <row r="83" spans="1:2">
      <c r="A83" s="9" t="s">
        <v>53</v>
      </c>
      <c r="B83" s="78"/>
    </row>
    <row r="84" spans="1:2">
      <c r="A84" s="9" t="s">
        <v>52</v>
      </c>
      <c r="B84" s="78"/>
    </row>
    <row r="85" spans="1:2">
      <c r="A85" s="9" t="s">
        <v>50</v>
      </c>
      <c r="B85" s="78"/>
    </row>
    <row r="86" spans="1:2">
      <c r="A86" s="9" t="s">
        <v>49</v>
      </c>
      <c r="B86" s="78"/>
    </row>
    <row r="87" spans="1:2">
      <c r="A87" s="9" t="s">
        <v>51</v>
      </c>
      <c r="B87" s="78"/>
    </row>
    <row r="88" spans="1:2" ht="15.75">
      <c r="A88" s="15" t="s">
        <v>56</v>
      </c>
      <c r="B88" s="80"/>
    </row>
    <row r="90" spans="1:2" ht="15.75">
      <c r="A90" s="4" t="s">
        <v>57</v>
      </c>
      <c r="B90" s="8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8C05-2A70-4B5A-86D5-CE809B991872}">
  <dimension ref="A1:L90"/>
  <sheetViews>
    <sheetView topLeftCell="A13" zoomScaleNormal="100" workbookViewId="0">
      <selection activeCell="D22" sqref="D22"/>
    </sheetView>
  </sheetViews>
  <sheetFormatPr defaultRowHeight="15" outlineLevelRow="1"/>
  <cols>
    <col min="1" max="1" width="46.7109375" style="2" customWidth="1"/>
    <col min="2" max="2" width="12.85546875" style="2" bestFit="1" customWidth="1"/>
    <col min="3" max="3" width="11.5703125" style="2" bestFit="1" customWidth="1"/>
    <col min="4" max="4" width="14.28515625" style="2" bestFit="1" customWidth="1"/>
    <col min="5" max="5" width="15.5703125" style="2" bestFit="1" customWidth="1"/>
    <col min="6" max="6" width="15" style="2" customWidth="1"/>
    <col min="7" max="10" width="9.140625" style="2"/>
    <col min="11" max="11" width="22.28515625" style="2" bestFit="1" customWidth="1"/>
    <col min="12" max="16384" width="9.140625" style="2"/>
  </cols>
  <sheetData>
    <row r="1" spans="1:4" ht="15.75">
      <c r="A1" s="4"/>
    </row>
    <row r="2" spans="1:4" ht="45">
      <c r="A2" s="6" t="s">
        <v>14</v>
      </c>
      <c r="B2" s="31" t="s">
        <v>15</v>
      </c>
    </row>
    <row r="3" spans="1:4">
      <c r="A3" s="9" t="s">
        <v>16</v>
      </c>
      <c r="B3" s="10">
        <v>100</v>
      </c>
    </row>
    <row r="4" spans="1:4">
      <c r="A4" s="9" t="s">
        <v>17</v>
      </c>
      <c r="B4" s="10">
        <f>20+15/3+15</f>
        <v>40</v>
      </c>
    </row>
    <row r="5" spans="1:4">
      <c r="A5" s="9" t="s">
        <v>18</v>
      </c>
      <c r="B5" s="10">
        <f>15/3+2/5+15</f>
        <v>20.399999999999999</v>
      </c>
    </row>
    <row r="6" spans="1:4" ht="15.75">
      <c r="A6" s="15" t="s">
        <v>19</v>
      </c>
      <c r="B6" s="16">
        <f>B3-B4-B5</f>
        <v>39.6</v>
      </c>
    </row>
    <row r="7" spans="1:4">
      <c r="A7" s="9" t="s">
        <v>20</v>
      </c>
      <c r="B7" s="10">
        <v>3</v>
      </c>
    </row>
    <row r="8" spans="1:4">
      <c r="A8" s="9" t="s">
        <v>21</v>
      </c>
      <c r="B8" s="10">
        <f>-5</f>
        <v>-5</v>
      </c>
    </row>
    <row r="9" spans="1:4" ht="15.75">
      <c r="A9" s="15" t="s">
        <v>22</v>
      </c>
      <c r="B9" s="16">
        <f>B6-B7+B8</f>
        <v>31.6</v>
      </c>
    </row>
    <row r="10" spans="1:4">
      <c r="A10" s="9" t="s">
        <v>23</v>
      </c>
      <c r="B10" s="20">
        <f>B9*B17</f>
        <v>12.64</v>
      </c>
    </row>
    <row r="11" spans="1:4" ht="15.75">
      <c r="A11" s="15" t="s">
        <v>24</v>
      </c>
      <c r="B11" s="45">
        <f>B9-B10</f>
        <v>18.96</v>
      </c>
    </row>
    <row r="12" spans="1:4" ht="30">
      <c r="A12" s="9" t="s">
        <v>25</v>
      </c>
      <c r="B12" s="10">
        <v>7000</v>
      </c>
    </row>
    <row r="13" spans="1:4" ht="15.75">
      <c r="A13" s="15" t="s">
        <v>26</v>
      </c>
      <c r="B13" s="21">
        <f>1000*B11/B12</f>
        <v>2.7085714285714286</v>
      </c>
    </row>
    <row r="14" spans="1:4">
      <c r="A14" s="22"/>
      <c r="B14" s="23"/>
    </row>
    <row r="15" spans="1:4" ht="15.75">
      <c r="A15" s="15" t="s">
        <v>27</v>
      </c>
      <c r="B15" s="16">
        <f>B6+B16</f>
        <v>50</v>
      </c>
      <c r="D15" s="66"/>
    </row>
    <row r="16" spans="1:4" ht="15.75">
      <c r="A16" s="24" t="s">
        <v>28</v>
      </c>
      <c r="B16" s="25">
        <f>15/3+15/3+2/5</f>
        <v>10.4</v>
      </c>
    </row>
    <row r="17" spans="1:5" ht="15.75">
      <c r="A17" s="24" t="s">
        <v>29</v>
      </c>
      <c r="B17" s="26">
        <v>0.4</v>
      </c>
      <c r="D17" s="66"/>
    </row>
    <row r="18" spans="1:5">
      <c r="D18" s="66"/>
    </row>
    <row r="19" spans="1:5" ht="15.75" thickBot="1">
      <c r="D19" s="66"/>
    </row>
    <row r="20" spans="1:5" ht="15.75">
      <c r="A20" s="5" t="s">
        <v>66</v>
      </c>
      <c r="B20" s="44">
        <v>41640</v>
      </c>
      <c r="C20" s="60">
        <v>42004</v>
      </c>
      <c r="D20" s="73" t="s">
        <v>64</v>
      </c>
      <c r="E20" s="61">
        <v>42369</v>
      </c>
    </row>
    <row r="21" spans="1:5" ht="15.75">
      <c r="A21" s="7" t="s">
        <v>0</v>
      </c>
      <c r="B21" s="49"/>
      <c r="C21" s="54"/>
      <c r="E21" s="54"/>
    </row>
    <row r="22" spans="1:5">
      <c r="A22" s="11" t="s">
        <v>1</v>
      </c>
      <c r="B22" s="50">
        <v>98</v>
      </c>
      <c r="C22" s="55">
        <f>B22+B41</f>
        <v>227.36</v>
      </c>
      <c r="D22" s="74">
        <f>190+60-15-10-1-60-15-15-50-5+3</f>
        <v>82</v>
      </c>
      <c r="E22" s="55">
        <f>C22+D22</f>
        <v>309.36</v>
      </c>
    </row>
    <row r="23" spans="1:5">
      <c r="A23" s="13" t="s">
        <v>2</v>
      </c>
      <c r="B23" s="51">
        <v>0</v>
      </c>
      <c r="C23" s="56">
        <f>B23</f>
        <v>0</v>
      </c>
      <c r="D23" s="74">
        <f>D49</f>
        <v>20</v>
      </c>
      <c r="E23" s="55">
        <f t="shared" ref="E23:E26" si="0">C23+D23</f>
        <v>20</v>
      </c>
    </row>
    <row r="24" spans="1:5">
      <c r="A24" s="11" t="s">
        <v>3</v>
      </c>
      <c r="B24" s="50">
        <v>20</v>
      </c>
      <c r="C24" s="55">
        <f>B24-C42</f>
        <v>0</v>
      </c>
      <c r="D24" s="74">
        <f>60-K52+10</f>
        <v>22</v>
      </c>
      <c r="E24" s="55">
        <f t="shared" si="0"/>
        <v>22</v>
      </c>
    </row>
    <row r="25" spans="1:5">
      <c r="A25" s="13" t="s">
        <v>4</v>
      </c>
      <c r="B25" s="51">
        <v>32</v>
      </c>
      <c r="C25" s="56">
        <f>B25-C43</f>
        <v>21.6</v>
      </c>
      <c r="D25" s="74">
        <f>-10+15-15/3-15/3-2/5</f>
        <v>-5.4</v>
      </c>
      <c r="E25" s="55">
        <f t="shared" si="0"/>
        <v>16.200000000000003</v>
      </c>
    </row>
    <row r="26" spans="1:5">
      <c r="A26" s="13" t="s">
        <v>62</v>
      </c>
      <c r="B26" s="51">
        <v>0</v>
      </c>
      <c r="C26" s="56">
        <v>0</v>
      </c>
      <c r="D26" s="74">
        <f>10-10/5</f>
        <v>8</v>
      </c>
      <c r="E26" s="55">
        <f t="shared" si="0"/>
        <v>8</v>
      </c>
    </row>
    <row r="27" spans="1:5" ht="15.75">
      <c r="A27" s="17" t="s">
        <v>5</v>
      </c>
      <c r="B27" s="52">
        <f>SUM(B22:B25)</f>
        <v>150</v>
      </c>
      <c r="C27" s="57">
        <f>SUM(C22:C25)</f>
        <v>248.96</v>
      </c>
      <c r="D27" s="74">
        <f>SUM(D22:D26)</f>
        <v>126.6</v>
      </c>
      <c r="E27" s="55">
        <f>SUM(E22:E26)</f>
        <v>375.56</v>
      </c>
    </row>
    <row r="28" spans="1:5" ht="15.75">
      <c r="A28" s="7" t="s">
        <v>6</v>
      </c>
      <c r="B28" s="53"/>
      <c r="C28" s="58"/>
      <c r="D28" s="74"/>
      <c r="E28" s="58"/>
    </row>
    <row r="29" spans="1:5">
      <c r="A29" s="11" t="s">
        <v>7</v>
      </c>
      <c r="B29" s="50">
        <v>0</v>
      </c>
      <c r="C29" s="55">
        <f>B29</f>
        <v>0</v>
      </c>
      <c r="D29" s="74">
        <v>10</v>
      </c>
      <c r="E29" s="55">
        <f>C29+D29</f>
        <v>10</v>
      </c>
    </row>
    <row r="30" spans="1:5">
      <c r="A30" s="11" t="s">
        <v>45</v>
      </c>
      <c r="B30" s="50">
        <v>0</v>
      </c>
      <c r="C30" s="55">
        <v>0</v>
      </c>
      <c r="D30" s="74">
        <f>F49</f>
        <v>30</v>
      </c>
      <c r="E30" s="55">
        <f t="shared" ref="E30:E31" si="1">C30+D30</f>
        <v>30</v>
      </c>
    </row>
    <row r="31" spans="1:5">
      <c r="A31" s="13" t="s">
        <v>8</v>
      </c>
      <c r="B31" s="51">
        <v>50</v>
      </c>
      <c r="C31" s="56">
        <f>B31</f>
        <v>50</v>
      </c>
      <c r="D31" s="74"/>
      <c r="E31" s="55">
        <f t="shared" si="1"/>
        <v>50</v>
      </c>
    </row>
    <row r="32" spans="1:5" ht="15.75">
      <c r="A32" s="17" t="s">
        <v>9</v>
      </c>
      <c r="B32" s="52">
        <f>SUM(B29:B31)</f>
        <v>50</v>
      </c>
      <c r="C32" s="57">
        <f>SUM(C29:C31)</f>
        <v>50</v>
      </c>
      <c r="D32" s="74">
        <f>SUM(D29:D31)</f>
        <v>40</v>
      </c>
      <c r="E32" s="57">
        <f>SUM(E29:E31)</f>
        <v>90</v>
      </c>
    </row>
    <row r="33" spans="1:12" ht="15.75">
      <c r="A33" s="7" t="s">
        <v>10</v>
      </c>
      <c r="B33" s="53"/>
      <c r="C33" s="58"/>
      <c r="D33" s="74"/>
      <c r="E33" s="58"/>
    </row>
    <row r="34" spans="1:12">
      <c r="A34" s="11" t="s">
        <v>11</v>
      </c>
      <c r="B34" s="50">
        <v>100</v>
      </c>
      <c r="C34" s="55">
        <f>B34+C44</f>
        <v>180</v>
      </c>
      <c r="D34" s="74">
        <v>0</v>
      </c>
      <c r="E34" s="55">
        <f>C34+D34</f>
        <v>180</v>
      </c>
    </row>
    <row r="35" spans="1:12">
      <c r="A35" s="11" t="s">
        <v>63</v>
      </c>
      <c r="B35" s="50">
        <v>0</v>
      </c>
      <c r="C35" s="55">
        <v>0</v>
      </c>
      <c r="D35" s="74">
        <v>-50</v>
      </c>
      <c r="E35" s="55">
        <f t="shared" ref="E35:E36" si="2">C35+D35</f>
        <v>-50</v>
      </c>
    </row>
    <row r="36" spans="1:12">
      <c r="A36" s="13" t="s">
        <v>12</v>
      </c>
      <c r="B36" s="51">
        <v>0</v>
      </c>
      <c r="C36" s="56">
        <f>B36+C45</f>
        <v>18.96</v>
      </c>
      <c r="D36" s="74">
        <f>B57-(5*8)</f>
        <v>41.959999999999994</v>
      </c>
      <c r="E36" s="55">
        <f t="shared" si="2"/>
        <v>60.919999999999995</v>
      </c>
      <c r="L36" s="2">
        <f>1000*50</f>
        <v>50000</v>
      </c>
    </row>
    <row r="37" spans="1:12" ht="15.75">
      <c r="A37" s="17" t="s">
        <v>13</v>
      </c>
      <c r="B37" s="52">
        <f>SUM(B34:B36)</f>
        <v>100</v>
      </c>
      <c r="C37" s="57">
        <f>SUM(C34:C36)</f>
        <v>198.96</v>
      </c>
      <c r="D37" s="66">
        <f>SUM(D34:D36)</f>
        <v>-8.0400000000000063</v>
      </c>
      <c r="E37" s="57">
        <f>SUM(E34:E36)</f>
        <v>190.92</v>
      </c>
      <c r="F37" s="66"/>
    </row>
    <row r="38" spans="1:12" ht="15.75" thickBot="1">
      <c r="A38" s="2" t="s">
        <v>38</v>
      </c>
      <c r="B38" s="3">
        <f>B27-B32-B37</f>
        <v>0</v>
      </c>
      <c r="C38" s="59">
        <f>C27-C32-C37</f>
        <v>0</v>
      </c>
      <c r="E38" s="59">
        <f>E27-E32-E37</f>
        <v>94.640000000000015</v>
      </c>
    </row>
    <row r="40" spans="1:12" ht="15.75" hidden="1" outlineLevel="1">
      <c r="A40" s="33"/>
      <c r="B40" s="32" t="s">
        <v>30</v>
      </c>
      <c r="C40" s="34" t="s">
        <v>31</v>
      </c>
    </row>
    <row r="41" spans="1:12" hidden="1" outlineLevel="1">
      <c r="A41" s="9" t="s">
        <v>32</v>
      </c>
      <c r="B41" s="28">
        <v>129.36000000000001</v>
      </c>
      <c r="C41" s="29"/>
    </row>
    <row r="42" spans="1:12" hidden="1" outlineLevel="1">
      <c r="A42" s="9" t="s">
        <v>33</v>
      </c>
      <c r="B42" s="30"/>
      <c r="C42" s="28">
        <v>20</v>
      </c>
    </row>
    <row r="43" spans="1:12" hidden="1" outlineLevel="1">
      <c r="A43" s="9" t="s">
        <v>34</v>
      </c>
      <c r="B43" s="30"/>
      <c r="C43" s="28">
        <v>10.4</v>
      </c>
    </row>
    <row r="44" spans="1:12" hidden="1" outlineLevel="1">
      <c r="A44" s="9" t="s">
        <v>35</v>
      </c>
      <c r="B44" s="30"/>
      <c r="C44" s="28">
        <v>80</v>
      </c>
    </row>
    <row r="45" spans="1:12" hidden="1" outlineLevel="1">
      <c r="A45" s="9" t="s">
        <v>36</v>
      </c>
      <c r="B45" s="30"/>
      <c r="C45" s="28">
        <v>18.96</v>
      </c>
    </row>
    <row r="46" spans="1:12" ht="15.75" hidden="1" outlineLevel="1">
      <c r="A46" s="15" t="s">
        <v>37</v>
      </c>
      <c r="B46" s="27">
        <f>SUM(B41:B45)</f>
        <v>129.36000000000001</v>
      </c>
      <c r="C46" s="27">
        <f t="shared" ref="C46" si="3">SUM(C41:C45)</f>
        <v>129.36000000000001</v>
      </c>
    </row>
    <row r="47" spans="1:12" ht="15.75" collapsed="1">
      <c r="A47" s="4" t="s">
        <v>59</v>
      </c>
    </row>
    <row r="48" spans="1:12" ht="45">
      <c r="A48" s="6" t="s">
        <v>14</v>
      </c>
      <c r="B48" s="38" t="s">
        <v>58</v>
      </c>
    </row>
    <row r="49" spans="1:12">
      <c r="A49" s="9" t="s">
        <v>16</v>
      </c>
      <c r="B49" s="37">
        <f>210+30</f>
        <v>240</v>
      </c>
      <c r="D49" s="67">
        <v>20</v>
      </c>
      <c r="E49" s="2" t="s">
        <v>81</v>
      </c>
      <c r="F49" s="2">
        <v>30</v>
      </c>
      <c r="G49" s="2" t="s">
        <v>82</v>
      </c>
      <c r="K49" s="2">
        <f>60/300</f>
        <v>0.2</v>
      </c>
    </row>
    <row r="50" spans="1:12">
      <c r="A50" s="9" t="s">
        <v>17</v>
      </c>
      <c r="B50" s="36">
        <f>-(15/3+K52+15)</f>
        <v>-68</v>
      </c>
      <c r="D50" s="67"/>
      <c r="K50" s="98">
        <f>K49*1000</f>
        <v>200</v>
      </c>
      <c r="L50" s="2" t="s">
        <v>83</v>
      </c>
    </row>
    <row r="51" spans="1:12">
      <c r="A51" s="9" t="s">
        <v>18</v>
      </c>
      <c r="B51" s="35">
        <f>-(15/3+2/5+1+10/5+15)</f>
        <v>-23.4</v>
      </c>
      <c r="D51" s="68"/>
      <c r="K51" s="98">
        <f>K50*240</f>
        <v>48000</v>
      </c>
    </row>
    <row r="52" spans="1:12" ht="15.75">
      <c r="A52" s="15" t="s">
        <v>19</v>
      </c>
      <c r="B52" s="40">
        <f>SUM(B49:B51)</f>
        <v>148.6</v>
      </c>
      <c r="D52" s="66"/>
      <c r="K52" s="98">
        <f>K51/1000</f>
        <v>48</v>
      </c>
      <c r="L52" s="2" t="s">
        <v>84</v>
      </c>
    </row>
    <row r="53" spans="1:12">
      <c r="A53" s="9" t="s">
        <v>20</v>
      </c>
      <c r="B53" s="37">
        <f>-5+3</f>
        <v>-2</v>
      </c>
      <c r="D53" s="68"/>
    </row>
    <row r="54" spans="1:12">
      <c r="A54" s="9" t="s">
        <v>21</v>
      </c>
      <c r="B54" s="35">
        <v>-10</v>
      </c>
      <c r="D54" s="66"/>
    </row>
    <row r="55" spans="1:12" ht="15.75">
      <c r="A55" s="15" t="s">
        <v>22</v>
      </c>
      <c r="B55" s="41">
        <f>SUM(B52:B54)</f>
        <v>136.6</v>
      </c>
      <c r="D55" s="66"/>
    </row>
    <row r="56" spans="1:12">
      <c r="A56" s="9" t="s">
        <v>23</v>
      </c>
      <c r="B56" s="46">
        <f>B55*-B63</f>
        <v>-54.64</v>
      </c>
      <c r="D56" s="67"/>
    </row>
    <row r="57" spans="1:12" ht="15.75">
      <c r="A57" s="15" t="s">
        <v>24</v>
      </c>
      <c r="B57" s="40">
        <f>SUM(B55:B56)</f>
        <v>81.96</v>
      </c>
      <c r="D57" s="66"/>
    </row>
    <row r="58" spans="1:12" ht="30">
      <c r="A58" s="9" t="s">
        <v>25</v>
      </c>
      <c r="B58" s="43">
        <f>9000-(1000/2)</f>
        <v>8500</v>
      </c>
      <c r="D58" s="68"/>
    </row>
    <row r="59" spans="1:12" ht="15.75">
      <c r="A59" s="15" t="s">
        <v>26</v>
      </c>
      <c r="B59" s="99">
        <f>(B57*1000)/B58</f>
        <v>9.6423529411764708</v>
      </c>
      <c r="D59" s="67"/>
    </row>
    <row r="60" spans="1:12">
      <c r="A60" s="22"/>
      <c r="B60" s="23"/>
      <c r="D60" s="66"/>
    </row>
    <row r="61" spans="1:12" ht="15.75">
      <c r="A61" s="15" t="s">
        <v>61</v>
      </c>
      <c r="B61" s="39">
        <f>B52+B62</f>
        <v>161</v>
      </c>
      <c r="D61" s="66"/>
    </row>
    <row r="62" spans="1:12" ht="15.75">
      <c r="A62" s="24" t="s">
        <v>28</v>
      </c>
      <c r="B62" s="47">
        <v>12.4</v>
      </c>
      <c r="D62" s="66"/>
    </row>
    <row r="63" spans="1:12" ht="15.75">
      <c r="A63" s="24" t="s">
        <v>29</v>
      </c>
      <c r="B63" s="48">
        <v>0.4</v>
      </c>
      <c r="D63" s="66"/>
    </row>
    <row r="64" spans="1:12">
      <c r="D64" s="68"/>
    </row>
    <row r="65" spans="1:4" ht="15.75">
      <c r="A65" s="4" t="s">
        <v>60</v>
      </c>
      <c r="D65" s="68"/>
    </row>
    <row r="66" spans="1:4" ht="45">
      <c r="A66" s="62" t="s">
        <v>14</v>
      </c>
      <c r="B66" s="38" t="s">
        <v>58</v>
      </c>
      <c r="D66" s="67"/>
    </row>
    <row r="67" spans="1:4">
      <c r="A67" s="9" t="s">
        <v>24</v>
      </c>
      <c r="B67" s="75"/>
    </row>
    <row r="68" spans="1:4">
      <c r="A68" s="9" t="s">
        <v>39</v>
      </c>
      <c r="B68" s="76"/>
    </row>
    <row r="69" spans="1:4">
      <c r="A69" s="9" t="s">
        <v>40</v>
      </c>
    </row>
    <row r="70" spans="1:4">
      <c r="A70" s="63" t="s">
        <v>41</v>
      </c>
      <c r="B70" s="76"/>
    </row>
    <row r="71" spans="1:4">
      <c r="A71" s="63" t="s">
        <v>42</v>
      </c>
      <c r="B71" s="77"/>
    </row>
    <row r="72" spans="1:4">
      <c r="A72" s="63" t="s">
        <v>43</v>
      </c>
      <c r="B72" s="77"/>
    </row>
    <row r="73" spans="1:4">
      <c r="A73" s="63" t="s">
        <v>44</v>
      </c>
      <c r="B73" s="78"/>
    </row>
    <row r="74" spans="1:4">
      <c r="A74" s="63" t="s">
        <v>45</v>
      </c>
      <c r="B74" s="77"/>
    </row>
    <row r="75" spans="1:4">
      <c r="A75" s="63" t="s">
        <v>48</v>
      </c>
      <c r="B75" s="75"/>
    </row>
    <row r="76" spans="1:4" ht="15.75">
      <c r="A76" s="15" t="s">
        <v>55</v>
      </c>
      <c r="B76" s="79"/>
    </row>
    <row r="77" spans="1:4">
      <c r="A77" s="9"/>
    </row>
    <row r="78" spans="1:4">
      <c r="A78" s="9" t="s">
        <v>46</v>
      </c>
      <c r="B78" s="78"/>
    </row>
    <row r="79" spans="1:4">
      <c r="A79" s="9" t="s">
        <v>47</v>
      </c>
      <c r="B79" s="78"/>
    </row>
    <row r="80" spans="1:4">
      <c r="A80" s="9" t="s">
        <v>65</v>
      </c>
      <c r="B80" s="78"/>
    </row>
    <row r="81" spans="1:2" ht="15.75">
      <c r="A81" s="15" t="s">
        <v>54</v>
      </c>
      <c r="B81" s="80"/>
    </row>
    <row r="82" spans="1:2">
      <c r="A82" s="9"/>
    </row>
    <row r="83" spans="1:2">
      <c r="A83" s="9" t="s">
        <v>53</v>
      </c>
      <c r="B83" s="78"/>
    </row>
    <row r="84" spans="1:2">
      <c r="A84" s="9" t="s">
        <v>52</v>
      </c>
      <c r="B84" s="78"/>
    </row>
    <row r="85" spans="1:2">
      <c r="A85" s="9" t="s">
        <v>50</v>
      </c>
      <c r="B85" s="78"/>
    </row>
    <row r="86" spans="1:2">
      <c r="A86" s="9" t="s">
        <v>49</v>
      </c>
      <c r="B86" s="78"/>
    </row>
    <row r="87" spans="1:2">
      <c r="A87" s="9" t="s">
        <v>51</v>
      </c>
      <c r="B87" s="78"/>
    </row>
    <row r="88" spans="1:2" ht="15.75">
      <c r="A88" s="15" t="s">
        <v>56</v>
      </c>
      <c r="B88" s="80"/>
    </row>
    <row r="90" spans="1:2" ht="15.75">
      <c r="A90" s="4" t="s">
        <v>57</v>
      </c>
      <c r="B90" s="8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Exercise I - Empty</vt:lpstr>
      <vt:lpstr>Exercise I - Done</vt:lpstr>
      <vt:lpstr>Exercise II- Empty (2)</vt:lpstr>
      <vt:lpstr>Exercise II - Empty</vt:lpstr>
      <vt:lpstr>Exercise II - Done</vt:lpstr>
      <vt:lpstr>Lemonade Stand Revisited-Empty</vt:lpstr>
      <vt:lpstr>Lemonade Stand Revisited - Done</vt:lpstr>
      <vt:lpstr>Exercise III &amp; IV - Empty</vt:lpstr>
      <vt:lpstr>Exercise III &amp; IV - Empty (2)</vt:lpstr>
      <vt:lpstr>Exercise III &amp; IV - Done</vt:lpstr>
    </vt:vector>
  </TitlesOfParts>
  <Company>Wallstreetprep.com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Massimo</cp:lastModifiedBy>
  <dcterms:created xsi:type="dcterms:W3CDTF">2013-04-09T21:04:04Z</dcterms:created>
  <dcterms:modified xsi:type="dcterms:W3CDTF">2022-05-01T01:33:45Z</dcterms:modified>
</cp:coreProperties>
</file>