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eld\Dropbox (Wall Street Prep)\Course Materials- WSP\DCF-AAPL\NEW DCF AAPL\Course Download Kit\Misc Exercises\"/>
    </mc:Choice>
  </mc:AlternateContent>
  <xr:revisionPtr revIDLastSave="0" documentId="13_ncr:1_{1AED1756-5797-470B-8B69-46AEC5B573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E53" i="1" l="1"/>
  <c r="D47" i="1" l="1"/>
  <c r="E47" i="1"/>
  <c r="F47" i="1"/>
  <c r="G47" i="1"/>
  <c r="F53" i="1"/>
  <c r="G53" i="1"/>
  <c r="D54" i="1" s="1"/>
  <c r="D55" i="1" s="1"/>
  <c r="E6" i="1" l="1"/>
  <c r="F6" i="1" s="1"/>
  <c r="G6" i="1" s="1"/>
  <c r="C38" i="1" l="1"/>
  <c r="E21" i="1"/>
  <c r="E20" i="1"/>
  <c r="E19" i="1"/>
  <c r="C11" i="1"/>
  <c r="C12" i="1" s="1"/>
  <c r="C13" i="1" s="1"/>
  <c r="G9" i="1"/>
  <c r="F9" i="1"/>
  <c r="E9" i="1"/>
  <c r="D9" i="1"/>
  <c r="C9" i="1"/>
  <c r="C14" i="1" l="1"/>
  <c r="E22" i="1"/>
  <c r="C25" i="1" s="1"/>
  <c r="C26" i="1" s="1"/>
  <c r="C39" i="1"/>
  <c r="C40" i="1" s="1"/>
</calcChain>
</file>

<file path=xl/sharedStrings.xml><?xml version="1.0" encoding="utf-8"?>
<sst xmlns="http://schemas.openxmlformats.org/spreadsheetml/2006/main" count="55" uniqueCount="53">
  <si>
    <t>Cash flow</t>
  </si>
  <si>
    <t>Period</t>
  </si>
  <si>
    <t>Discount rate</t>
  </si>
  <si>
    <t>Perpetual growth rate</t>
  </si>
  <si>
    <t>Year</t>
  </si>
  <si>
    <t>Present value (PV) of cash flow</t>
  </si>
  <si>
    <t>PV of perpetuity value</t>
  </si>
  <si>
    <t>DCF value (PV of all cash flows)</t>
  </si>
  <si>
    <t>Comments</t>
  </si>
  <si>
    <t>Comp 1</t>
  </si>
  <si>
    <t>Comp 2</t>
  </si>
  <si>
    <t>Comp 3</t>
  </si>
  <si>
    <t>Multiple</t>
  </si>
  <si>
    <t>Comps-derived multiple</t>
  </si>
  <si>
    <t>Implied value</t>
  </si>
  <si>
    <t>Peer group mean</t>
  </si>
  <si>
    <t>WACC</t>
  </si>
  <si>
    <t>Home Depot WACC</t>
  </si>
  <si>
    <t>Share price</t>
  </si>
  <si>
    <t>Shares outstanding</t>
  </si>
  <si>
    <t>Debt</t>
  </si>
  <si>
    <t>Cost of debt</t>
  </si>
  <si>
    <t>Marginal tax rate</t>
  </si>
  <si>
    <t>Beta</t>
  </si>
  <si>
    <t>Market risk premium</t>
  </si>
  <si>
    <t>Risk free rate</t>
  </si>
  <si>
    <t>Debt weight</t>
  </si>
  <si>
    <t>Equity weight</t>
  </si>
  <si>
    <t xml:space="preserve">2020 cash flow </t>
  </si>
  <si>
    <t>Perpetuity value in 2019</t>
  </si>
  <si>
    <t>2019 cash flow * (1+perpetual growth rate)</t>
  </si>
  <si>
    <t>2020 cash flow / (discount rate - perpetual growth rate)</t>
  </si>
  <si>
    <t>PV of perpetuity value + sum of 2015-2019 PV of cash flows</t>
  </si>
  <si>
    <t>Private co. beta</t>
  </si>
  <si>
    <t>Industry average beta</t>
  </si>
  <si>
    <t>Delevered beta</t>
  </si>
  <si>
    <t>Tax rate</t>
  </si>
  <si>
    <t>Gross debt (mm)</t>
  </si>
  <si>
    <t>Cash (mm)</t>
  </si>
  <si>
    <t>Market cap</t>
  </si>
  <si>
    <t>Diluted shares outstanding (mm)</t>
  </si>
  <si>
    <t>RAD</t>
  </si>
  <si>
    <t>CVS</t>
  </si>
  <si>
    <t>WAG</t>
  </si>
  <si>
    <t>Private Co.</t>
  </si>
  <si>
    <t>Industry beta</t>
  </si>
  <si>
    <r>
      <t>Cash flow/(1+discount rate)</t>
    </r>
    <r>
      <rPr>
        <vertAlign val="superscript"/>
        <sz val="11"/>
        <color theme="1"/>
        <rFont val="Cambria"/>
        <family val="1"/>
        <scheme val="major"/>
      </rPr>
      <t>period</t>
    </r>
  </si>
  <si>
    <r>
      <t>Perpetuity value / (1+discount rate)</t>
    </r>
    <r>
      <rPr>
        <vertAlign val="superscript"/>
        <sz val="11"/>
        <color theme="1"/>
        <rFont val="Cambria"/>
        <family val="1"/>
        <scheme val="major"/>
      </rPr>
      <t>5</t>
    </r>
  </si>
  <si>
    <t>Simple DCF</t>
  </si>
  <si>
    <t>EBITDA</t>
  </si>
  <si>
    <t>Our hot dog stand EBITDA</t>
  </si>
  <si>
    <t>Purchase Price</t>
  </si>
  <si>
    <t>Comparable Transaction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</si>
</sst>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#,##0.0_);\(#,##0.0\);@_)"/>
    <numFmt numFmtId="165" formatCode="#,##0.0_);\(#,##0.0\);\-_);@_)"/>
    <numFmt numFmtId="166" formatCode="0.0%_);\(0.0%\);@_)"/>
    <numFmt numFmtId="167" formatCode="0.0\x_);\(0.0\x\);@_)"/>
    <numFmt numFmtId="168" formatCode="&quot;$&quot;#,##0.00_);\(&quot;$&quot;#,##0.00\);@_)"/>
    <numFmt numFmtId="169" formatCode="#,##0.0_);\(#,##0.0\)"/>
    <numFmt numFmtId="170" formatCode="&quot;$&quot;#,##0.0_);[Red]\(&quot;$&quot;#,##0.0\)"/>
  </numFmts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0000FF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rgb="FF000000"/>
      <name val="Cambria"/>
      <family val="1"/>
      <scheme val="major"/>
    </font>
    <font>
      <i/>
      <sz val="9"/>
      <color theme="1"/>
      <name val="Cambria"/>
      <family val="1"/>
      <scheme val="major"/>
    </font>
    <font>
      <i/>
      <sz val="9"/>
      <color rgb="FF0000FF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b/>
      <u val="singleAccounting"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Border="1"/>
    <xf numFmtId="0" fontId="3" fillId="0" borderId="1" xfId="0" applyFont="1" applyBorder="1"/>
    <xf numFmtId="9" fontId="4" fillId="0" borderId="0" xfId="0" applyNumberFormat="1" applyFont="1"/>
    <xf numFmtId="9" fontId="2" fillId="0" borderId="0" xfId="0" applyNumberFormat="1" applyFont="1"/>
    <xf numFmtId="0" fontId="5" fillId="0" borderId="1" xfId="0" applyFont="1" applyBorder="1"/>
    <xf numFmtId="0" fontId="6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7" fillId="0" borderId="0" xfId="0" applyFont="1"/>
    <xf numFmtId="0" fontId="8" fillId="0" borderId="0" xfId="0" applyFont="1" applyBorder="1"/>
    <xf numFmtId="0" fontId="8" fillId="0" borderId="0" xfId="0" applyFont="1" applyFill="1" applyBorder="1"/>
    <xf numFmtId="164" fontId="2" fillId="0" borderId="0" xfId="0" applyNumberFormat="1" applyFont="1" applyBorder="1"/>
    <xf numFmtId="0" fontId="2" fillId="0" borderId="0" xfId="0" quotePrefix="1" applyFont="1"/>
    <xf numFmtId="164" fontId="2" fillId="0" borderId="0" xfId="0" applyNumberFormat="1" applyFont="1"/>
    <xf numFmtId="164" fontId="10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Border="1"/>
    <xf numFmtId="168" fontId="4" fillId="0" borderId="0" xfId="0" applyNumberFormat="1" applyFont="1"/>
    <xf numFmtId="166" fontId="4" fillId="0" borderId="0" xfId="0" applyNumberFormat="1" applyFont="1"/>
    <xf numFmtId="0" fontId="2" fillId="0" borderId="2" xfId="0" applyFont="1" applyBorder="1"/>
    <xf numFmtId="166" fontId="2" fillId="0" borderId="4" xfId="0" applyNumberFormat="1" applyFont="1" applyBorder="1"/>
    <xf numFmtId="0" fontId="2" fillId="0" borderId="3" xfId="0" applyFont="1" applyBorder="1"/>
    <xf numFmtId="166" fontId="2" fillId="0" borderId="5" xfId="0" applyNumberFormat="1" applyFont="1" applyBorder="1"/>
    <xf numFmtId="0" fontId="3" fillId="0" borderId="6" xfId="0" applyFont="1" applyBorder="1"/>
    <xf numFmtId="166" fontId="3" fillId="0" borderId="7" xfId="0" applyNumberFormat="1" applyFont="1" applyBorder="1"/>
    <xf numFmtId="0" fontId="1" fillId="0" borderId="8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39" fontId="4" fillId="0" borderId="0" xfId="0" applyNumberFormat="1" applyFont="1"/>
    <xf numFmtId="0" fontId="4" fillId="0" borderId="0" xfId="0" applyFont="1"/>
    <xf numFmtId="6" fontId="4" fillId="0" borderId="0" xfId="0" applyNumberFormat="1" applyFont="1"/>
    <xf numFmtId="169" fontId="10" fillId="0" borderId="0" xfId="0" applyNumberFormat="1" applyFont="1"/>
    <xf numFmtId="166" fontId="10" fillId="0" borderId="0" xfId="0" applyNumberFormat="1" applyFont="1"/>
    <xf numFmtId="39" fontId="10" fillId="0" borderId="0" xfId="0" applyNumberFormat="1" applyFont="1"/>
    <xf numFmtId="39" fontId="10" fillId="0" borderId="9" xfId="0" applyNumberFormat="1" applyFont="1" applyFill="1" applyBorder="1"/>
    <xf numFmtId="0" fontId="3" fillId="0" borderId="1" xfId="0" applyFont="1" applyBorder="1" applyAlignment="1"/>
    <xf numFmtId="0" fontId="11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0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showGridLines="0" tabSelected="1" zoomScaleNormal="100" workbookViewId="0"/>
  </sheetViews>
  <sheetFormatPr defaultRowHeight="14.25" x14ac:dyDescent="0.2"/>
  <cols>
    <col min="1" max="1" width="2.7109375" style="3" customWidth="1"/>
    <col min="2" max="2" width="31.28515625" style="3" bestFit="1" customWidth="1"/>
    <col min="3" max="3" width="14.7109375" style="3" customWidth="1"/>
    <col min="4" max="7" width="10.42578125" style="3" customWidth="1"/>
    <col min="8" max="8" width="2.140625" style="3" customWidth="1"/>
    <col min="9" max="9" width="57.42578125" style="3" customWidth="1"/>
    <col min="10" max="16384" width="9.140625" style="3"/>
  </cols>
  <sheetData>
    <row r="1" spans="2:14" ht="22.5" x14ac:dyDescent="0.3">
      <c r="B1" s="1" t="s">
        <v>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x14ac:dyDescent="0.2">
      <c r="B2" s="4"/>
      <c r="C2" s="4"/>
      <c r="D2" s="4"/>
      <c r="E2" s="4"/>
      <c r="F2" s="4"/>
      <c r="G2" s="4"/>
      <c r="H2" s="4"/>
      <c r="I2" s="5" t="s">
        <v>8</v>
      </c>
      <c r="J2" s="2"/>
      <c r="K2" s="2"/>
      <c r="L2" s="2"/>
      <c r="M2" s="2"/>
      <c r="N2" s="2"/>
    </row>
    <row r="3" spans="2:14" x14ac:dyDescent="0.2">
      <c r="B3" s="3" t="s">
        <v>2</v>
      </c>
      <c r="C3" s="6">
        <v>0.1</v>
      </c>
    </row>
    <row r="4" spans="2:14" x14ac:dyDescent="0.2">
      <c r="B4" s="3" t="s">
        <v>3</v>
      </c>
      <c r="C4" s="6">
        <v>0.05</v>
      </c>
    </row>
    <row r="5" spans="2:14" x14ac:dyDescent="0.2">
      <c r="C5" s="7"/>
    </row>
    <row r="6" spans="2:14" ht="15" customHeight="1" x14ac:dyDescent="0.2">
      <c r="B6" s="3" t="s">
        <v>4</v>
      </c>
      <c r="C6" s="8">
        <v>2021</v>
      </c>
      <c r="D6" s="9">
        <f>C6+1</f>
        <v>2022</v>
      </c>
      <c r="E6" s="10">
        <f>D6+1</f>
        <v>2023</v>
      </c>
      <c r="F6" s="10">
        <f>E6+1</f>
        <v>2024</v>
      </c>
      <c r="G6" s="10">
        <f>F6+1</f>
        <v>2025</v>
      </c>
      <c r="I6" s="4"/>
    </row>
    <row r="7" spans="2:14" x14ac:dyDescent="0.2">
      <c r="B7" s="11" t="s">
        <v>1</v>
      </c>
      <c r="C7" s="12">
        <v>1</v>
      </c>
      <c r="D7" s="12">
        <v>2</v>
      </c>
      <c r="E7" s="12">
        <v>3</v>
      </c>
      <c r="F7" s="13">
        <v>4</v>
      </c>
      <c r="G7" s="13">
        <v>5</v>
      </c>
    </row>
    <row r="8" spans="2:14" x14ac:dyDescent="0.2">
      <c r="B8" s="2" t="s">
        <v>0</v>
      </c>
      <c r="C8" s="49">
        <v>10500</v>
      </c>
      <c r="D8" s="49">
        <v>13000</v>
      </c>
      <c r="E8" s="49">
        <v>15000</v>
      </c>
      <c r="F8" s="49">
        <v>17500</v>
      </c>
      <c r="G8" s="49">
        <v>20500</v>
      </c>
    </row>
    <row r="9" spans="2:14" ht="16.5" x14ac:dyDescent="0.2">
      <c r="B9" s="4" t="s">
        <v>5</v>
      </c>
      <c r="C9" s="14">
        <f>C8/(1+$C$3)^C7</f>
        <v>9545.4545454545441</v>
      </c>
      <c r="D9" s="14">
        <f t="shared" ref="D9:G9" si="0">D8/(1+$C$3)^D7</f>
        <v>10743.80165289256</v>
      </c>
      <c r="E9" s="14">
        <f t="shared" si="0"/>
        <v>11269.722013523662</v>
      </c>
      <c r="F9" s="14">
        <f t="shared" si="0"/>
        <v>11952.735468888734</v>
      </c>
      <c r="G9" s="14">
        <f t="shared" si="0"/>
        <v>12728.887122712677</v>
      </c>
      <c r="I9" s="15" t="s">
        <v>46</v>
      </c>
    </row>
    <row r="11" spans="2:14" x14ac:dyDescent="0.2">
      <c r="B11" s="3" t="s">
        <v>28</v>
      </c>
      <c r="C11" s="16">
        <f>G8*(1+C4)</f>
        <v>21525</v>
      </c>
      <c r="I11" s="15" t="s">
        <v>30</v>
      </c>
    </row>
    <row r="12" spans="2:14" x14ac:dyDescent="0.2">
      <c r="B12" s="3" t="s">
        <v>29</v>
      </c>
      <c r="C12" s="17">
        <f>C11/(C3-C4)</f>
        <v>430500</v>
      </c>
      <c r="I12" s="3" t="s">
        <v>31</v>
      </c>
    </row>
    <row r="13" spans="2:14" ht="16.5" x14ac:dyDescent="0.2">
      <c r="B13" s="3" t="s">
        <v>6</v>
      </c>
      <c r="C13" s="16">
        <f>C12/(1+C3)^G7</f>
        <v>267306.62957696622</v>
      </c>
      <c r="I13" s="3" t="s">
        <v>47</v>
      </c>
    </row>
    <row r="14" spans="2:14" x14ac:dyDescent="0.2">
      <c r="B14" s="18" t="s">
        <v>7</v>
      </c>
      <c r="C14" s="19">
        <f>C13+SUM(C9:G9)</f>
        <v>323547.23038043838</v>
      </c>
      <c r="I14" s="3" t="s">
        <v>32</v>
      </c>
    </row>
    <row r="16" spans="2:14" ht="15" x14ac:dyDescent="0.25">
      <c r="F16"/>
      <c r="G16"/>
    </row>
    <row r="17" spans="2:7" ht="15" x14ac:dyDescent="0.25">
      <c r="B17" s="40" t="s">
        <v>52</v>
      </c>
      <c r="C17" s="2"/>
      <c r="D17" s="2"/>
      <c r="E17" s="2"/>
      <c r="F17"/>
      <c r="G17"/>
    </row>
    <row r="18" spans="2:7" ht="41.25" customHeight="1" x14ac:dyDescent="0.35">
      <c r="C18" s="41" t="s">
        <v>49</v>
      </c>
      <c r="D18" s="41" t="s">
        <v>51</v>
      </c>
      <c r="E18" s="41" t="s">
        <v>12</v>
      </c>
      <c r="F18"/>
      <c r="G18"/>
    </row>
    <row r="19" spans="2:7" ht="15" x14ac:dyDescent="0.25">
      <c r="B19" s="3" t="s">
        <v>9</v>
      </c>
      <c r="C19" s="42">
        <v>9000</v>
      </c>
      <c r="D19" s="42">
        <v>260000</v>
      </c>
      <c r="E19" s="43">
        <f>D19/C19</f>
        <v>28.888888888888889</v>
      </c>
      <c r="F19"/>
      <c r="G19"/>
    </row>
    <row r="20" spans="2:7" x14ac:dyDescent="0.2">
      <c r="B20" s="3" t="s">
        <v>10</v>
      </c>
      <c r="C20" s="42">
        <v>18000</v>
      </c>
      <c r="D20" s="42">
        <v>380000</v>
      </c>
      <c r="E20" s="43">
        <f t="shared" ref="E20:E21" si="1">D20/C20</f>
        <v>21.111111111111111</v>
      </c>
    </row>
    <row r="21" spans="2:7" x14ac:dyDescent="0.2">
      <c r="B21" s="3" t="s">
        <v>11</v>
      </c>
      <c r="C21" s="42">
        <v>8000</v>
      </c>
      <c r="D21" s="42">
        <v>150000</v>
      </c>
      <c r="E21" s="44">
        <f t="shared" si="1"/>
        <v>18.75</v>
      </c>
    </row>
    <row r="22" spans="2:7" s="18" customFormat="1" x14ac:dyDescent="0.2">
      <c r="B22" s="18" t="s">
        <v>15</v>
      </c>
      <c r="C22" s="45"/>
      <c r="D22" s="45"/>
      <c r="E22" s="46">
        <f>AVERAGE(E19:E21)</f>
        <v>22.916666666666668</v>
      </c>
    </row>
    <row r="24" spans="2:7" x14ac:dyDescent="0.2">
      <c r="B24" s="3" t="s">
        <v>50</v>
      </c>
      <c r="C24" s="47">
        <v>15500</v>
      </c>
    </row>
    <row r="25" spans="2:7" x14ac:dyDescent="0.2">
      <c r="B25" s="3" t="s">
        <v>13</v>
      </c>
      <c r="C25" s="44">
        <f>E22</f>
        <v>22.916666666666668</v>
      </c>
    </row>
    <row r="26" spans="2:7" x14ac:dyDescent="0.2">
      <c r="B26" s="18" t="s">
        <v>14</v>
      </c>
      <c r="C26" s="48">
        <f>C24*C25</f>
        <v>355208.33333333337</v>
      </c>
    </row>
    <row r="28" spans="2:7" ht="22.5" x14ac:dyDescent="0.3">
      <c r="B28" s="1" t="s">
        <v>17</v>
      </c>
      <c r="C28" s="5"/>
    </row>
    <row r="29" spans="2:7" x14ac:dyDescent="0.2">
      <c r="B29" s="4" t="s">
        <v>19</v>
      </c>
      <c r="C29" s="21">
        <v>1500</v>
      </c>
    </row>
    <row r="30" spans="2:7" x14ac:dyDescent="0.2">
      <c r="B30" s="3" t="s">
        <v>18</v>
      </c>
      <c r="C30" s="22">
        <v>50</v>
      </c>
    </row>
    <row r="31" spans="2:7" x14ac:dyDescent="0.2">
      <c r="B31" s="3" t="s">
        <v>20</v>
      </c>
      <c r="C31" s="20">
        <v>7600</v>
      </c>
    </row>
    <row r="32" spans="2:7" x14ac:dyDescent="0.2">
      <c r="B32" s="3" t="s">
        <v>21</v>
      </c>
      <c r="C32" s="23">
        <v>0.06</v>
      </c>
    </row>
    <row r="33" spans="1:7" x14ac:dyDescent="0.2">
      <c r="B33" s="3" t="s">
        <v>22</v>
      </c>
      <c r="C33" s="23">
        <v>0.35</v>
      </c>
    </row>
    <row r="34" spans="1:7" x14ac:dyDescent="0.2">
      <c r="B34" s="3" t="s">
        <v>23</v>
      </c>
      <c r="C34" s="20">
        <v>0.8</v>
      </c>
    </row>
    <row r="35" spans="1:7" x14ac:dyDescent="0.2">
      <c r="B35" s="3" t="s">
        <v>24</v>
      </c>
      <c r="C35" s="23">
        <v>0.06</v>
      </c>
    </row>
    <row r="36" spans="1:7" x14ac:dyDescent="0.2">
      <c r="B36" s="3" t="s">
        <v>25</v>
      </c>
      <c r="C36" s="23">
        <v>0.02</v>
      </c>
    </row>
    <row r="37" spans="1:7" x14ac:dyDescent="0.2">
      <c r="B37" s="4"/>
      <c r="C37" s="4"/>
    </row>
    <row r="38" spans="1:7" x14ac:dyDescent="0.2">
      <c r="A38" s="4"/>
      <c r="B38" s="24" t="s">
        <v>26</v>
      </c>
      <c r="C38" s="25">
        <f>C31/(C31+C30*C29)</f>
        <v>9.2009685230024216E-2</v>
      </c>
      <c r="D38" s="4"/>
    </row>
    <row r="39" spans="1:7" x14ac:dyDescent="0.2">
      <c r="A39" s="4"/>
      <c r="B39" s="26" t="s">
        <v>27</v>
      </c>
      <c r="C39" s="27">
        <f>1-C38</f>
        <v>0.90799031476997583</v>
      </c>
      <c r="D39" s="4"/>
    </row>
    <row r="40" spans="1:7" x14ac:dyDescent="0.2">
      <c r="A40" s="4"/>
      <c r="B40" s="28" t="s">
        <v>16</v>
      </c>
      <c r="C40" s="29">
        <f>C38*C32*(1-C33)+C39*(C36+C34*C35)</f>
        <v>6.5331719128329302E-2</v>
      </c>
      <c r="D40" s="4"/>
    </row>
    <row r="41" spans="1:7" x14ac:dyDescent="0.2">
      <c r="B41" s="4"/>
      <c r="C41" s="4"/>
    </row>
    <row r="43" spans="1:7" ht="23.25" thickBot="1" x14ac:dyDescent="0.35">
      <c r="B43" s="30" t="s">
        <v>45</v>
      </c>
      <c r="C43" s="31"/>
      <c r="D43" s="31" t="s">
        <v>44</v>
      </c>
      <c r="E43" s="32" t="s">
        <v>43</v>
      </c>
      <c r="F43" s="32" t="s">
        <v>42</v>
      </c>
      <c r="G43" s="32" t="s">
        <v>41</v>
      </c>
    </row>
    <row r="44" spans="1:7" x14ac:dyDescent="0.2">
      <c r="B44" s="3" t="s">
        <v>23</v>
      </c>
      <c r="E44" s="33">
        <v>1.21</v>
      </c>
      <c r="F44" s="33">
        <v>0.93</v>
      </c>
      <c r="G44" s="34">
        <v>1.71</v>
      </c>
    </row>
    <row r="45" spans="1:7" x14ac:dyDescent="0.2">
      <c r="B45" s="3" t="s">
        <v>18</v>
      </c>
      <c r="D45" s="35">
        <v>30</v>
      </c>
      <c r="E45" s="33">
        <v>71.760000000000005</v>
      </c>
      <c r="F45" s="33">
        <v>77.040000000000006</v>
      </c>
      <c r="G45" s="34">
        <v>7.09</v>
      </c>
    </row>
    <row r="46" spans="1:7" x14ac:dyDescent="0.2">
      <c r="B46" s="3" t="s">
        <v>40</v>
      </c>
      <c r="D46" s="20">
        <v>400</v>
      </c>
      <c r="E46" s="20">
        <v>956.56</v>
      </c>
      <c r="F46" s="20">
        <v>1170</v>
      </c>
      <c r="G46" s="20">
        <v>963.33</v>
      </c>
    </row>
    <row r="47" spans="1:7" x14ac:dyDescent="0.2">
      <c r="B47" s="3" t="s">
        <v>39</v>
      </c>
      <c r="D47" s="36">
        <f>D45*D46</f>
        <v>12000</v>
      </c>
      <c r="E47" s="36">
        <f>E45*E46</f>
        <v>68642.745599999995</v>
      </c>
      <c r="F47" s="36">
        <f>F45*F46</f>
        <v>90136.8</v>
      </c>
      <c r="G47" s="36">
        <f>G45*G46</f>
        <v>6830.0097000000005</v>
      </c>
    </row>
    <row r="48" spans="1:7" x14ac:dyDescent="0.2">
      <c r="B48" s="3" t="s">
        <v>38</v>
      </c>
      <c r="D48" s="20">
        <v>100</v>
      </c>
      <c r="E48" s="20">
        <v>2130</v>
      </c>
      <c r="F48" s="20">
        <v>2850</v>
      </c>
      <c r="G48" s="20">
        <v>166</v>
      </c>
    </row>
    <row r="49" spans="2:7" x14ac:dyDescent="0.2">
      <c r="B49" s="3" t="s">
        <v>37</v>
      </c>
      <c r="D49" s="20">
        <v>5000</v>
      </c>
      <c r="E49" s="20">
        <v>4550</v>
      </c>
      <c r="F49" s="20">
        <v>13410</v>
      </c>
      <c r="G49" s="20">
        <v>5700</v>
      </c>
    </row>
    <row r="50" spans="2:7" x14ac:dyDescent="0.2">
      <c r="B50" s="3" t="s">
        <v>36</v>
      </c>
      <c r="D50" s="6">
        <v>0.35</v>
      </c>
      <c r="E50" s="23">
        <v>0.37</v>
      </c>
      <c r="F50" s="23">
        <v>0.39</v>
      </c>
      <c r="G50" s="23">
        <v>0</v>
      </c>
    </row>
    <row r="51" spans="2:7" x14ac:dyDescent="0.2">
      <c r="D51" s="7"/>
      <c r="E51" s="37"/>
      <c r="F51" s="37"/>
      <c r="G51" s="37"/>
    </row>
    <row r="53" spans="2:7" x14ac:dyDescent="0.2">
      <c r="B53" s="3" t="s">
        <v>35</v>
      </c>
      <c r="E53" s="38">
        <f>E44/(1+(1-E50)*(E49-E48)/(E45*E46))</f>
        <v>1.1837090524912204</v>
      </c>
      <c r="F53" s="38">
        <f>F44/(1+(1-F50)*(F49-F48)/(F45*F46))</f>
        <v>0.86797072637359907</v>
      </c>
      <c r="G53" s="38">
        <f>G44/(1+(1-G50)*(G49-G48)/(G45*G46))</f>
        <v>0.9446220821874638</v>
      </c>
    </row>
    <row r="54" spans="2:7" x14ac:dyDescent="0.2">
      <c r="B54" s="3" t="s">
        <v>34</v>
      </c>
      <c r="D54" s="38">
        <f>AVERAGE(E53:G53)</f>
        <v>0.99876728701742767</v>
      </c>
    </row>
    <row r="55" spans="2:7" x14ac:dyDescent="0.2">
      <c r="B55" s="3" t="s">
        <v>33</v>
      </c>
      <c r="D55" s="39">
        <f>D54*(1+(1-D50)*(D49-D48)/(D45*D46))</f>
        <v>1.2638567711133033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Matan Feldman</cp:lastModifiedBy>
  <dcterms:created xsi:type="dcterms:W3CDTF">2012-07-25T20:17:15Z</dcterms:created>
  <dcterms:modified xsi:type="dcterms:W3CDTF">2020-04-08T16:25:21Z</dcterms:modified>
</cp:coreProperties>
</file>