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feld\Dropbox (Wall Street Prep)\Course Materials- WSP\LBO-BMC\AdvLBO-Online-Download-Kit-BMC\"/>
    </mc:Choice>
  </mc:AlternateContent>
  <xr:revisionPtr revIDLastSave="0" documentId="8_{CF31CA97-ABB3-412D-A5AF-76DCFEED07DD}" xr6:coauthVersionLast="37" xr6:coauthVersionMax="37" xr10:uidLastSave="{00000000-0000-0000-0000-000000000000}"/>
  <bookViews>
    <workbookView xWindow="0" yWindow="0" windowWidth="28800" windowHeight="10395" xr2:uid="{8917B2E1-78C2-4702-94C2-047D794E94A7}"/>
  </bookViews>
  <sheets>
    <sheet name="Sheet1" sheetId="1" r:id="rId1"/>
  </sheets>
  <calcPr calcId="179021"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50" i="1" l="1"/>
  <c r="D45" i="1"/>
  <c r="D46" i="1"/>
  <c r="D47" i="1"/>
  <c r="D48" i="1"/>
  <c r="D25" i="1" l="1"/>
  <c r="E25" i="1" s="1"/>
  <c r="D49" i="1"/>
  <c r="D51" i="1" s="1"/>
  <c r="E19" i="1"/>
  <c r="D31" i="1" l="1"/>
  <c r="E56" i="1"/>
  <c r="D56" i="1"/>
  <c r="E21" i="1"/>
  <c r="E22" i="1"/>
  <c r="E20" i="1"/>
  <c r="D40" i="1"/>
  <c r="D52" i="1" s="1"/>
  <c r="E24" i="1"/>
  <c r="E31" i="1" l="1"/>
  <c r="F56" i="1"/>
  <c r="D58" i="1" s="1"/>
  <c r="D6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9" authorId="0" shapeId="0" xr:uid="{16823AB5-7C6B-4BA5-B8C0-981292D97D2D}">
      <text>
        <r>
          <rPr>
            <sz val="9"/>
            <color indexed="81"/>
            <rFont val="Tahoma"/>
            <family val="2"/>
          </rPr>
          <t>Up to $350m in availability on revolver with 5 year term</t>
        </r>
      </text>
    </comment>
    <comment ref="D20" authorId="0" shapeId="0" xr:uid="{E6EB304A-0677-4F4D-9D62-C4BCD3604243}">
      <text>
        <r>
          <rPr>
            <sz val="9"/>
            <color indexed="81"/>
            <rFont val="Tahoma"/>
            <family val="2"/>
          </rPr>
          <t>Originally $3.2b senior secured 7 year term loan reduced to $2.88b</t>
        </r>
      </text>
    </comment>
    <comment ref="D21" authorId="0" shapeId="0" xr:uid="{79E18190-E44C-4108-81F6-C88DDD9B3E95}">
      <text>
        <r>
          <rPr>
            <sz val="9"/>
            <color indexed="81"/>
            <rFont val="Tahoma"/>
            <family val="2"/>
          </rPr>
          <t>Originally $1b second senior secured tranche, 7 year term loan reduced to 670m</t>
        </r>
      </text>
    </comment>
    <comment ref="D22" authorId="0" shapeId="0" xr:uid="{B4A71972-3687-416B-AD2C-4605BA42BBD7}">
      <text>
        <r>
          <rPr>
            <sz val="9"/>
            <color indexed="81"/>
            <rFont val="Tahoma"/>
            <family val="2"/>
          </rPr>
          <t>Originally $1.38b high yield bond, matures 2021 increased to $1.625b.</t>
        </r>
      </text>
    </comment>
    <comment ref="E23" authorId="0" shapeId="0" xr:uid="{632B3F3A-9865-4914-A42F-5C3F2426916E}">
      <text>
        <r>
          <rPr>
            <sz val="9"/>
            <color indexed="81"/>
            <rFont val="Tahoma"/>
            <family val="2"/>
          </rPr>
          <t>https://www.pehub.com/2014/04/bmc-software-to-pay-750-mln-dividend-to-sponsors-including-bain-golden-gate/</t>
        </r>
      </text>
    </comment>
    <comment ref="D24" authorId="0" shapeId="0" xr:uid="{DD35DFD9-282E-4BE8-A26E-D23D2F316B06}">
      <text>
        <r>
          <rPr>
            <sz val="9"/>
            <color indexed="81"/>
            <rFont val="Tahoma"/>
            <family val="2"/>
          </rPr>
          <t>Based on the data available at the LBO deal date about how much financing was secured, sponsor equity of $1.650 would be required to effect the transaction.  However, there was a report in the press that the sponsor equiity infusion was $1.25 billion, which would imply either the share count at the time of the deal ended up being slightly lower than modeled or that some additional financing source was secured.  We don't know, so we are going to look at what IRRs would be based both possible equity contributions.</t>
        </r>
      </text>
    </comment>
    <comment ref="D25" authorId="0" shapeId="0" xr:uid="{F7154E59-71D1-4710-B683-312C4219CA03}">
      <text>
        <r>
          <rPr>
            <sz val="9"/>
            <color indexed="81"/>
            <rFont val="Tahoma"/>
            <family val="2"/>
          </rPr>
          <t>This is a plug required to explain all newco debt at reported levels while maintaining the maximum equity commitment of $1.25 billion. While it is possible that other unreported debt was issued or that the purchase price was lowered, we would expect this would have likely leaked in the press.  We therefore assume a fraction of oldco debt was carried over instead.
See analysis in "sanity check" section</t>
        </r>
      </text>
    </comment>
    <comment ref="D28" authorId="0" shapeId="0" xr:uid="{4579B067-785E-4F7C-B9DC-803E2DE3EAF9}">
      <text>
        <r>
          <rPr>
            <sz val="9"/>
            <color indexed="81"/>
            <rFont val="Tahoma"/>
            <family val="2"/>
          </rPr>
          <t>BMC proxt states $1.4 billion excess cash will be used to fund the LBO</t>
        </r>
      </text>
    </comment>
    <comment ref="D29" authorId="0" shapeId="0" xr:uid="{05DC5DD3-4169-48C8-A7B4-1C828942358E}">
      <text>
        <r>
          <rPr>
            <sz val="9"/>
            <color indexed="81"/>
            <rFont val="Tahoma"/>
            <family val="2"/>
          </rPr>
          <t>This is the total sources of funds estimated in our LBO Modeling course. Notice our LBO model kicked out a slightly lower amount sources of funds than the $8.7 billion estimated in the BMC merger proxy.</t>
        </r>
      </text>
    </comment>
    <comment ref="D30" authorId="0" shapeId="0" xr:uid="{51979F9E-AD98-437F-91F7-350E4E671C5D}">
      <text>
        <r>
          <rPr>
            <sz val="9"/>
            <color indexed="81"/>
            <rFont val="Tahoma"/>
            <family val="2"/>
          </rPr>
          <t>Moody's reported $388 cash on hand on 12/31/2013. We assume the same amount at deal close</t>
        </r>
      </text>
    </comment>
    <comment ref="E30" authorId="0" shapeId="0" xr:uid="{9CD2DFA9-E138-4828-A9CF-0E20BB11DC9F}">
      <text>
        <r>
          <rPr>
            <sz val="9"/>
            <color indexed="81"/>
            <rFont val="Tahoma"/>
            <family val="2"/>
          </rPr>
          <t>$650-$660m per Moody's credit downgrade press release</t>
        </r>
      </text>
    </comment>
    <comment ref="D31" authorId="0" shapeId="0" xr:uid="{0D7499AA-FF25-4174-8571-DE032B373899}">
      <text>
        <r>
          <rPr>
            <sz val="9"/>
            <color indexed="81"/>
            <rFont val="Tahoma"/>
            <family val="2"/>
          </rPr>
          <t>17% according to Moodys which suggests no additional equity beyond the $1.25 billion was put in</t>
        </r>
      </text>
    </comment>
    <comment ref="E31" authorId="0" shapeId="0" xr:uid="{21CFDF21-FB72-4380-8A7F-668918E1A8E2}">
      <text>
        <r>
          <rPr>
            <sz val="9"/>
            <color indexed="81"/>
            <rFont val="Tahoma"/>
            <family val="2"/>
          </rPr>
          <t>7% according to Moody's - we're in the ballpark</t>
        </r>
      </text>
    </comment>
    <comment ref="F42" authorId="0" shapeId="0" xr:uid="{77FB182F-8292-49AC-9D40-FCFA47288DAD}">
      <text>
        <r>
          <rPr>
            <sz val="9"/>
            <color indexed="81"/>
            <rFont val="Tahoma"/>
            <family val="2"/>
          </rPr>
          <t xml:space="preserve">the most conservative assumption is 100% (that no debt was paid down). Our model assumed </t>
        </r>
      </text>
    </comment>
  </commentList>
</comments>
</file>

<file path=xl/sharedStrings.xml><?xml version="1.0" encoding="utf-8"?>
<sst xmlns="http://schemas.openxmlformats.org/spreadsheetml/2006/main" count="45" uniqueCount="41">
  <si>
    <t>Equity</t>
  </si>
  <si>
    <t>Dividend recap</t>
  </si>
  <si>
    <t>Sub Note</t>
  </si>
  <si>
    <t>Uses</t>
  </si>
  <si>
    <t>Sources</t>
  </si>
  <si>
    <t>Bonds</t>
  </si>
  <si>
    <t>Term Loan</t>
  </si>
  <si>
    <t>Preferred equity</t>
  </si>
  <si>
    <t>Sponsor equity</t>
  </si>
  <si>
    <t>Total uses</t>
  </si>
  <si>
    <t>Total sources</t>
  </si>
  <si>
    <t>KKR LBO</t>
  </si>
  <si>
    <t>Bain / Golden Gate IRR Estimate</t>
  </si>
  <si>
    <t>Inflow/Outflow</t>
  </si>
  <si>
    <t>IRR estimate</t>
  </si>
  <si>
    <t>https://www.pehub.com/2014/04/bmc-software-to-pay-750-mln-dividend-to-sponsors-including-bain-golden-gate/</t>
  </si>
  <si>
    <t xml:space="preserve">Question: What is a conservative estimate of the bain and golden gate's LBO? </t>
  </si>
  <si>
    <t>https://www.moodys.com/research/Moodys-downgrades-BMC-to-B3-rates-new-parent-notes-Caa2--PR_296668</t>
  </si>
  <si>
    <t>&lt;-Plug/Implied</t>
  </si>
  <si>
    <t>Term loan A</t>
  </si>
  <si>
    <t>Term loan B</t>
  </si>
  <si>
    <t>Senior Note</t>
  </si>
  <si>
    <t>Subordinated Note</t>
  </si>
  <si>
    <t>Sponsor Equity</t>
  </si>
  <si>
    <t>BMC Capital structure at Bain LBO Date and Subsequent Dividend Recap</t>
  </si>
  <si>
    <t>Bain LBO Date</t>
  </si>
  <si>
    <t>% Debt remaining at exit</t>
  </si>
  <si>
    <t>% of debt @ dividend recap date remaining @ KKR LBO date:</t>
  </si>
  <si>
    <t>Revolver draw</t>
  </si>
  <si>
    <t>Excess cash</t>
  </si>
  <si>
    <t xml:space="preserve">Oldco assumed debt </t>
  </si>
  <si>
    <t>Equity as % of total capitalization</t>
  </si>
  <si>
    <t>Operating cash</t>
  </si>
  <si>
    <t>Sanity Checks</t>
  </si>
  <si>
    <t>Total Sources -</t>
  </si>
  <si>
    <t>https://www.bloomberg.com/news/articles/2018-05-29/kkr-to-buy-bmc-software-from-bain-group-golden-gate-capital</t>
  </si>
  <si>
    <t>IRR sensitivity to debt paydown</t>
  </si>
  <si>
    <t xml:space="preserve">IRR </t>
  </si>
  <si>
    <t>Sensitivity</t>
  </si>
  <si>
    <t xml:space="preserve">Souces </t>
  </si>
  <si>
    <t>Financing and deal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</si>
</sst>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0.0%_);\(#,##0.0%\);_(&quot;–&quot;_)_%;_(@_)_%"/>
    <numFmt numFmtId="165" formatCode="0.000"/>
    <numFmt numFmtId="166" formatCode="#,##0.000_);\(#,##0.000\)"/>
    <numFmt numFmtId="167" formatCode="#,##0.0_);\(#,##0.0\)"/>
    <numFmt numFmtId="168" formatCode="#,##0.0000_);\(#,##0.0000\)"/>
    <numFmt numFmtId="169" formatCode="0.0%"/>
  </numFmts>
  <fonts count="11" x14ac:knownFonts="1">
    <font>
      <sz val="11"/>
      <color theme="1"/>
      <name val="Calibri"/>
      <family val="2"/>
      <scheme val="minor"/>
    </font>
    <font>
      <b/>
      <sz val="11"/>
      <color theme="1"/>
      <name val="Calibri"/>
      <family val="2"/>
      <scheme val="minor"/>
    </font>
    <font>
      <sz val="11"/>
      <color rgb="FF0000FF"/>
      <name val="Calibri"/>
      <family val="2"/>
      <scheme val="minor"/>
    </font>
    <font>
      <b/>
      <sz val="11"/>
      <color rgb="FF000000"/>
      <name val="Calibri"/>
      <family val="2"/>
      <scheme val="minor"/>
    </font>
    <font>
      <sz val="11"/>
      <color rgb="FF000000"/>
      <name val="Calibri"/>
      <family val="2"/>
      <scheme val="minor"/>
    </font>
    <font>
      <sz val="9"/>
      <color indexed="81"/>
      <name val="Tahoma"/>
      <family val="2"/>
    </font>
    <font>
      <u/>
      <sz val="11"/>
      <color theme="10"/>
      <name val="Calibri"/>
      <family val="2"/>
      <scheme val="minor"/>
    </font>
    <font>
      <u/>
      <sz val="9"/>
      <color theme="10"/>
      <name val="Calibri"/>
      <family val="2"/>
      <scheme val="minor"/>
    </font>
    <font>
      <b/>
      <sz val="20"/>
      <color theme="1"/>
      <name val="Calibri"/>
      <family val="2"/>
      <scheme val="minor"/>
    </font>
    <font>
      <b/>
      <sz val="11"/>
      <color rgb="FF0000FF"/>
      <name val="Calibri"/>
      <family val="2"/>
      <scheme val="minor"/>
    </font>
    <font>
      <u/>
      <sz val="11"/>
      <color theme="1"/>
      <name val="Calibri"/>
      <family val="2"/>
      <scheme val="minor"/>
    </font>
  </fonts>
  <fills count="3">
    <fill>
      <patternFill patternType="none"/>
    </fill>
    <fill>
      <patternFill patternType="gray125"/>
    </fill>
    <fill>
      <patternFill patternType="solid">
        <fgColor rgb="FFC9DAF8"/>
        <bgColor indexed="64"/>
      </patternFill>
    </fill>
  </fills>
  <borders count="9">
    <border>
      <left/>
      <right/>
      <top/>
      <bottom/>
      <diagonal/>
    </border>
    <border>
      <left/>
      <right/>
      <top/>
      <bottom style="hair">
        <color rgb="FF000000"/>
      </bottom>
      <diagonal/>
    </border>
    <border>
      <left/>
      <right/>
      <top/>
      <bottom style="thin">
        <color rgb="FF000000"/>
      </bottom>
      <diagonal/>
    </border>
    <border>
      <left/>
      <right/>
      <top style="hair">
        <color rgb="FF000000"/>
      </top>
      <bottom/>
      <diagonal/>
    </border>
    <border>
      <left/>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hair">
        <color rgb="FF000000"/>
      </left>
      <right style="hair">
        <color rgb="FF000000"/>
      </right>
      <top style="hair">
        <color rgb="FF000000"/>
      </top>
      <bottom style="hair">
        <color rgb="FF000000"/>
      </bottom>
      <diagonal/>
    </border>
    <border>
      <left/>
      <right/>
      <top style="thin">
        <color rgb="FF000000"/>
      </top>
      <bottom style="hair">
        <color rgb="FF000000"/>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1" fillId="0" borderId="0" xfId="0" applyFont="1"/>
    <xf numFmtId="0" fontId="0" fillId="0" borderId="0" xfId="0" applyBorder="1"/>
    <xf numFmtId="0" fontId="1" fillId="0" borderId="1" xfId="0" applyFont="1" applyBorder="1"/>
    <xf numFmtId="0" fontId="1" fillId="0" borderId="0" xfId="0" applyFont="1" applyBorder="1"/>
    <xf numFmtId="0" fontId="1" fillId="0" borderId="2" xfId="0" applyFont="1" applyBorder="1"/>
    <xf numFmtId="0" fontId="0" fillId="0" borderId="1" xfId="0" applyBorder="1"/>
    <xf numFmtId="0" fontId="0" fillId="0" borderId="2" xfId="0" applyBorder="1"/>
    <xf numFmtId="166" fontId="0" fillId="0" borderId="0" xfId="0" applyNumberFormat="1" applyBorder="1"/>
    <xf numFmtId="166" fontId="2" fillId="0" borderId="0" xfId="0" applyNumberFormat="1" applyFont="1" applyBorder="1"/>
    <xf numFmtId="166" fontId="2" fillId="0" borderId="0" xfId="0" applyNumberFormat="1" applyFont="1"/>
    <xf numFmtId="166" fontId="2" fillId="0" borderId="1" xfId="0" applyNumberFormat="1" applyFont="1" applyBorder="1"/>
    <xf numFmtId="166" fontId="3" fillId="0" borderId="0" xfId="0" applyNumberFormat="1" applyFont="1" applyBorder="1"/>
    <xf numFmtId="166" fontId="4" fillId="0" borderId="0" xfId="0" applyNumberFormat="1" applyFont="1" applyBorder="1"/>
    <xf numFmtId="0" fontId="1" fillId="0" borderId="5" xfId="0" applyFont="1" applyBorder="1"/>
    <xf numFmtId="10" fontId="1" fillId="0" borderId="6" xfId="0" applyNumberFormat="1" applyFont="1" applyBorder="1"/>
    <xf numFmtId="0" fontId="1" fillId="2" borderId="0" xfId="0" applyFont="1" applyFill="1"/>
    <xf numFmtId="0" fontId="0" fillId="2" borderId="0" xfId="0" applyFill="1"/>
    <xf numFmtId="0" fontId="1" fillId="2" borderId="0" xfId="0" applyFont="1" applyFill="1" applyBorder="1" applyAlignment="1">
      <alignment horizontal="centerContinuous"/>
    </xf>
    <xf numFmtId="166" fontId="4" fillId="0" borderId="0" xfId="0" applyNumberFormat="1" applyFont="1" applyFill="1" applyBorder="1" applyAlignment="1"/>
    <xf numFmtId="166" fontId="4" fillId="0" borderId="4" xfId="0" applyNumberFormat="1" applyFont="1" applyFill="1" applyBorder="1" applyAlignment="1"/>
    <xf numFmtId="166" fontId="3" fillId="0" borderId="3" xfId="0" applyNumberFormat="1" applyFont="1" applyFill="1" applyBorder="1" applyAlignment="1"/>
    <xf numFmtId="165" fontId="2" fillId="0" borderId="0" xfId="0" applyNumberFormat="1" applyFont="1"/>
    <xf numFmtId="165" fontId="4" fillId="0" borderId="0" xfId="0" applyNumberFormat="1" applyFont="1"/>
    <xf numFmtId="9" fontId="2" fillId="0" borderId="7" xfId="0" applyNumberFormat="1" applyFont="1" applyBorder="1"/>
    <xf numFmtId="0" fontId="7" fillId="0" borderId="0" xfId="1" applyFont="1" applyAlignment="1">
      <alignment horizontal="left"/>
    </xf>
    <xf numFmtId="166" fontId="3" fillId="0" borderId="0" xfId="0" applyNumberFormat="1" applyFont="1" applyFill="1" applyBorder="1" applyAlignment="1"/>
    <xf numFmtId="165" fontId="4" fillId="0" borderId="0" xfId="0" applyNumberFormat="1" applyFont="1" applyBorder="1"/>
    <xf numFmtId="0" fontId="1" fillId="0" borderId="3" xfId="0" applyFont="1" applyBorder="1" applyAlignment="1">
      <alignment horizontal="right"/>
    </xf>
    <xf numFmtId="164" fontId="0" fillId="0" borderId="0" xfId="0" applyNumberFormat="1"/>
    <xf numFmtId="167" fontId="2" fillId="0" borderId="0" xfId="0" applyNumberFormat="1" applyFont="1"/>
    <xf numFmtId="0" fontId="0" fillId="0" borderId="0" xfId="0" applyBorder="1" applyAlignment="1">
      <alignment horizontal="centerContinuous"/>
    </xf>
    <xf numFmtId="164" fontId="0" fillId="0" borderId="0" xfId="0" applyNumberFormat="1" applyBorder="1"/>
    <xf numFmtId="39" fontId="2" fillId="0" borderId="0" xfId="0" applyNumberFormat="1" applyFont="1" applyBorder="1"/>
    <xf numFmtId="164" fontId="2" fillId="0" borderId="8" xfId="0" applyNumberFormat="1" applyFont="1" applyBorder="1"/>
    <xf numFmtId="0" fontId="8" fillId="0" borderId="0" xfId="0" applyFont="1"/>
    <xf numFmtId="168" fontId="2" fillId="0" borderId="0" xfId="0" applyNumberFormat="1" applyFont="1"/>
    <xf numFmtId="168" fontId="2" fillId="0" borderId="0" xfId="0" applyNumberFormat="1" applyFont="1" applyBorder="1"/>
    <xf numFmtId="168" fontId="9" fillId="0" borderId="0" xfId="0" applyNumberFormat="1" applyFont="1"/>
    <xf numFmtId="164" fontId="4" fillId="0" borderId="0" xfId="0" applyNumberFormat="1" applyFont="1"/>
    <xf numFmtId="168" fontId="4" fillId="0" borderId="0" xfId="0" applyNumberFormat="1" applyFont="1" applyBorder="1"/>
    <xf numFmtId="168" fontId="2" fillId="0" borderId="1" xfId="0" applyNumberFormat="1" applyFont="1" applyBorder="1"/>
    <xf numFmtId="165" fontId="4" fillId="0" borderId="1" xfId="0" applyNumberFormat="1" applyFont="1" applyBorder="1"/>
    <xf numFmtId="0" fontId="6" fillId="0" borderId="0" xfId="1" applyBorder="1" applyAlignment="1">
      <alignment horizontal="left"/>
    </xf>
    <xf numFmtId="0" fontId="0" fillId="0" borderId="0" xfId="0" applyAlignment="1">
      <alignment vertical="center"/>
    </xf>
    <xf numFmtId="9" fontId="0" fillId="0" borderId="8" xfId="0" applyNumberFormat="1" applyBorder="1"/>
    <xf numFmtId="169" fontId="0" fillId="0" borderId="0" xfId="0" applyNumberFormat="1" applyBorder="1"/>
    <xf numFmtId="0" fontId="10" fillId="0" borderId="0" xfId="0" applyFont="1" applyBorder="1" applyAlignment="1">
      <alignment horizontal="centerContinuous"/>
    </xf>
    <xf numFmtId="9" fontId="0" fillId="0" borderId="0" xfId="0" applyNumberFormat="1"/>
    <xf numFmtId="17" fontId="1" fillId="0" borderId="8" xfId="0" applyNumberFormat="1" applyFont="1" applyBorder="1"/>
    <xf numFmtId="166" fontId="2" fillId="0" borderId="0" xfId="0" applyNumberFormat="1" applyFont="1" applyFill="1" applyBorder="1" applyAlignment="1"/>
    <xf numFmtId="14" fontId="1"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428624</xdr:colOff>
      <xdr:row>17</xdr:row>
      <xdr:rowOff>47625</xdr:rowOff>
    </xdr:from>
    <xdr:ext cx="7000875" cy="2283959"/>
    <xdr:sp macro="" textlink="">
      <xdr:nvSpPr>
        <xdr:cNvPr id="5" name="TextBox 4">
          <a:extLst>
            <a:ext uri="{FF2B5EF4-FFF2-40B4-BE49-F238E27FC236}">
              <a16:creationId xmlns:a16="http://schemas.microsoft.com/office/drawing/2014/main" id="{47C5BA1D-9B5A-43FA-9E34-BD5F642B8D84}"/>
            </a:ext>
          </a:extLst>
        </xdr:cNvPr>
        <xdr:cNvSpPr txBox="1"/>
      </xdr:nvSpPr>
      <xdr:spPr>
        <a:xfrm>
          <a:off x="4962524" y="3429000"/>
          <a:ext cx="7000875" cy="22839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400" b="1"/>
            <a:t>Source of funds</a:t>
          </a:r>
          <a:r>
            <a:rPr lang="en-US" sz="1400" b="1" baseline="0"/>
            <a:t> </a:t>
          </a:r>
          <a:r>
            <a:rPr lang="en-US" sz="1400" b="1"/>
            <a:t>per BMC merger proxy:</a:t>
          </a:r>
        </a:p>
        <a:p>
          <a:r>
            <a:rPr lang="en-US" sz="1400" b="0" i="0" u="none" strike="noStrike" baseline="0">
              <a:solidFill>
                <a:schemeClr val="dk1"/>
              </a:solidFill>
              <a:latin typeface="+mn-lt"/>
              <a:ea typeface="+mn-ea"/>
              <a:cs typeface="+mn-cs"/>
            </a:rPr>
            <a:t>"[BMC estimates] that the total amount of funds required to complete the merger and related transactions and pay related fees and expenses will be approximately </a:t>
          </a:r>
          <a:r>
            <a:rPr lang="en-US" sz="1400" b="1" i="0" u="none" strike="noStrike" baseline="0">
              <a:solidFill>
                <a:schemeClr val="dk1"/>
              </a:solidFill>
              <a:latin typeface="+mn-lt"/>
              <a:ea typeface="+mn-ea"/>
              <a:cs typeface="+mn-cs"/>
            </a:rPr>
            <a:t>$8.7 billion</a:t>
          </a:r>
          <a:r>
            <a:rPr lang="en-US" sz="1400" b="0" i="0" u="none" strike="noStrike" baseline="0">
              <a:solidFill>
                <a:schemeClr val="dk1"/>
              </a:solidFill>
              <a:latin typeface="+mn-lt"/>
              <a:ea typeface="+mn-ea"/>
              <a:cs typeface="+mn-cs"/>
            </a:rPr>
            <a:t>. Parent expects this amount to be funded through a combination of the following:</a:t>
          </a:r>
        </a:p>
        <a:p>
          <a:r>
            <a:rPr lang="en-US" sz="1400" b="0" i="0" u="none" strike="noStrike" baseline="0">
              <a:solidFill>
                <a:schemeClr val="dk1"/>
              </a:solidFill>
              <a:latin typeface="+mn-lt"/>
              <a:ea typeface="+mn-ea"/>
              <a:cs typeface="+mn-cs"/>
            </a:rPr>
            <a:t>• debt financing in an aggregate principal amount of up to approximately </a:t>
          </a:r>
          <a:r>
            <a:rPr lang="en-US" sz="1400" b="1" i="0" u="none" strike="noStrike" baseline="0">
              <a:solidFill>
                <a:schemeClr val="dk1"/>
              </a:solidFill>
              <a:latin typeface="+mn-lt"/>
              <a:ea typeface="+mn-ea"/>
              <a:cs typeface="+mn-cs"/>
            </a:rPr>
            <a:t>$6.23</a:t>
          </a:r>
          <a:r>
            <a:rPr lang="en-US" sz="1400" b="0" i="0" u="none" strike="noStrike" baseline="0">
              <a:solidFill>
                <a:schemeClr val="dk1"/>
              </a:solidFill>
              <a:latin typeface="+mn-lt"/>
              <a:ea typeface="+mn-ea"/>
              <a:cs typeface="+mn-cs"/>
            </a:rPr>
            <a:t> billion.</a:t>
          </a:r>
          <a:r>
            <a:rPr lang="en-US" sz="1400" b="0" i="0" u="none" strike="noStrike" baseline="0">
              <a:solidFill>
                <a:srgbClr val="FF0000"/>
              </a:solidFill>
              <a:latin typeface="+mn-lt"/>
              <a:ea typeface="+mn-ea"/>
              <a:cs typeface="+mn-cs"/>
            </a:rPr>
            <a:t> [WSP Note: Subsequent reports provided specifics and changes to the originally envisioned individual tranches]</a:t>
          </a:r>
          <a:r>
            <a:rPr lang="en-US" sz="1400" b="0" i="0" u="none" strike="noStrike" baseline="0">
              <a:solidFill>
                <a:schemeClr val="dk1"/>
              </a:solidFill>
              <a:latin typeface="+mn-lt"/>
              <a:ea typeface="+mn-ea"/>
              <a:cs typeface="+mn-cs"/>
            </a:rPr>
            <a:t> </a:t>
          </a:r>
        </a:p>
        <a:p>
          <a:r>
            <a:rPr lang="en-US" sz="1400" b="0" i="0" u="none" strike="noStrike" baseline="0">
              <a:solidFill>
                <a:schemeClr val="dk1"/>
              </a:solidFill>
              <a:latin typeface="+mn-lt"/>
              <a:ea typeface="+mn-ea"/>
              <a:cs typeface="+mn-cs"/>
            </a:rPr>
            <a:t>• cash equity investments by the Investors/Guarantors in an aggregate amount </a:t>
          </a:r>
          <a:r>
            <a:rPr lang="en-US" sz="1400" b="1" i="0" u="none" strike="noStrike" baseline="0">
              <a:solidFill>
                <a:schemeClr val="dk1"/>
              </a:solidFill>
              <a:latin typeface="+mn-lt"/>
              <a:ea typeface="+mn-ea"/>
              <a:cs typeface="+mn-cs"/>
            </a:rPr>
            <a:t>up to $1.25 billion</a:t>
          </a:r>
          <a:endParaRPr lang="en-US" sz="1400" b="0" i="1" u="none" strike="noStrike" baseline="0">
            <a:solidFill>
              <a:schemeClr val="dk1"/>
            </a:solidFill>
            <a:latin typeface="+mn-lt"/>
            <a:ea typeface="+mn-ea"/>
            <a:cs typeface="+mn-cs"/>
          </a:endParaRPr>
        </a:p>
        <a:p>
          <a:r>
            <a:rPr lang="en-US" sz="1400" b="0" i="0" baseline="0">
              <a:solidFill>
                <a:schemeClr val="dk1"/>
              </a:solidFill>
              <a:effectLst/>
              <a:latin typeface="+mn-lt"/>
              <a:ea typeface="+mn-ea"/>
              <a:cs typeface="+mn-cs"/>
            </a:rPr>
            <a:t>• </a:t>
          </a:r>
          <a:r>
            <a:rPr lang="en-US" sz="1400" b="0" i="0" u="none" strike="noStrike" baseline="0">
              <a:solidFill>
                <a:schemeClr val="dk1"/>
              </a:solidFill>
              <a:latin typeface="+mn-lt"/>
              <a:ea typeface="+mn-ea"/>
              <a:cs typeface="+mn-cs"/>
            </a:rPr>
            <a:t>at least approximately </a:t>
          </a:r>
          <a:r>
            <a:rPr lang="en-US" sz="1400" b="1" i="0" u="none" strike="noStrike" baseline="0">
              <a:solidFill>
                <a:schemeClr val="dk1"/>
              </a:solidFill>
              <a:latin typeface="+mn-lt"/>
              <a:ea typeface="+mn-ea"/>
              <a:cs typeface="+mn-cs"/>
            </a:rPr>
            <a:t>$1.4 billion </a:t>
          </a:r>
          <a:r>
            <a:rPr lang="en-US" sz="1400" b="0" i="0" u="none" strike="noStrike" baseline="0">
              <a:solidFill>
                <a:schemeClr val="dk1"/>
              </a:solidFill>
              <a:latin typeface="+mn-lt"/>
              <a:ea typeface="+mn-ea"/>
              <a:cs typeface="+mn-cs"/>
            </a:rPr>
            <a:t>of available cash on hand" </a:t>
          </a:r>
          <a:endParaRPr lang="en-US" sz="1400"/>
        </a:p>
      </xdr:txBody>
    </xdr:sp>
    <xdr:clientData/>
  </xdr:oneCellAnchor>
  <xdr:oneCellAnchor>
    <xdr:from>
      <xdr:col>2</xdr:col>
      <xdr:colOff>0</xdr:colOff>
      <xdr:row>2</xdr:row>
      <xdr:rowOff>142875</xdr:rowOff>
    </xdr:from>
    <xdr:ext cx="11410950" cy="2064796"/>
    <xdr:sp macro="" textlink="">
      <xdr:nvSpPr>
        <xdr:cNvPr id="6" name="TextBox 5">
          <a:extLst>
            <a:ext uri="{FF2B5EF4-FFF2-40B4-BE49-F238E27FC236}">
              <a16:creationId xmlns:a16="http://schemas.microsoft.com/office/drawing/2014/main" id="{89FC9FD0-80C8-4C5C-9A1F-0EA8247E1F4A}"/>
            </a:ext>
          </a:extLst>
        </xdr:cNvPr>
        <xdr:cNvSpPr txBox="1"/>
      </xdr:nvSpPr>
      <xdr:spPr>
        <a:xfrm>
          <a:off x="533400" y="666750"/>
          <a:ext cx="11410950" cy="206479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400" b="1" i="0" u="none" strike="noStrike" baseline="0">
              <a:solidFill>
                <a:schemeClr val="dk1"/>
              </a:solidFill>
              <a:latin typeface="+mn-lt"/>
              <a:ea typeface="+mn-ea"/>
              <a:cs typeface="+mn-cs"/>
            </a:rPr>
            <a:t>What we know: </a:t>
          </a:r>
        </a:p>
        <a:p>
          <a:r>
            <a:rPr lang="en-US" sz="1400" b="0" i="0" u="none" strike="noStrike" baseline="0">
              <a:solidFill>
                <a:schemeClr val="dk1"/>
              </a:solidFill>
              <a:latin typeface="+mn-lt"/>
              <a:ea typeface="+mn-ea"/>
              <a:cs typeface="+mn-cs"/>
            </a:rPr>
            <a:t>While we had to make a couple of assumptions, we are relatively confident that:</a:t>
          </a:r>
        </a:p>
        <a:p>
          <a:r>
            <a:rPr lang="en-US" sz="1400" b="0" i="0" baseline="0">
              <a:solidFill>
                <a:schemeClr val="dk1"/>
              </a:solidFill>
              <a:effectLst/>
              <a:latin typeface="+mn-lt"/>
              <a:ea typeface="+mn-ea"/>
              <a:cs typeface="+mn-cs"/>
            </a:rPr>
            <a:t>• </a:t>
          </a:r>
          <a:r>
            <a:rPr lang="en-US" sz="1400" b="0" i="0" u="none" strike="noStrike" baseline="0">
              <a:solidFill>
                <a:schemeClr val="dk1"/>
              </a:solidFill>
              <a:latin typeface="+mn-lt"/>
              <a:ea typeface="+mn-ea"/>
              <a:cs typeface="+mn-cs"/>
            </a:rPr>
            <a:t>The original Bain/Golden Gate LBO capital structure and sources of funds are as you see below</a:t>
          </a:r>
        </a:p>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baseline="0">
              <a:solidFill>
                <a:schemeClr val="dk1"/>
              </a:solidFill>
              <a:latin typeface="+mn-lt"/>
              <a:ea typeface="+mn-ea"/>
              <a:cs typeface="+mn-cs"/>
            </a:rPr>
            <a:t>• The sponosrs did a $750 million dividend recap in 2014 </a:t>
          </a:r>
        </a:p>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baseline="0">
              <a:solidFill>
                <a:schemeClr val="dk1"/>
              </a:solidFill>
              <a:latin typeface="+mn-lt"/>
              <a:ea typeface="+mn-ea"/>
              <a:cs typeface="+mn-cs"/>
            </a:rPr>
            <a:t>• No other material change in capital structure occured between the Bain LBO and the dividend recap date</a:t>
          </a:r>
        </a:p>
        <a:p>
          <a:r>
            <a:rPr lang="en-US" sz="1400" b="0" i="0" u="none" strike="noStrike" baseline="0">
              <a:solidFill>
                <a:schemeClr val="dk1"/>
              </a:solidFill>
              <a:latin typeface="+mn-lt"/>
              <a:ea typeface="+mn-ea"/>
              <a:cs typeface="+mn-cs"/>
            </a:rPr>
            <a:t>• The sources of funds used in the KKR transaction were disclosed recently in a Bloomberg article (see below)</a:t>
          </a:r>
        </a:p>
        <a:p>
          <a:r>
            <a:rPr lang="en-US" sz="1400" b="1" i="0" u="none" strike="noStrike" baseline="0">
              <a:solidFill>
                <a:schemeClr val="dk1"/>
              </a:solidFill>
              <a:latin typeface="+mn-lt"/>
              <a:ea typeface="+mn-ea"/>
              <a:cs typeface="+mn-cs"/>
            </a:rPr>
            <a:t>What we're assuming </a:t>
          </a:r>
        </a:p>
        <a:p>
          <a:r>
            <a:rPr lang="en-US" sz="1400" b="0" i="0" u="none" strike="noStrike" baseline="0">
              <a:solidFill>
                <a:schemeClr val="dk1"/>
              </a:solidFill>
              <a:latin typeface="+mn-lt"/>
              <a:ea typeface="+mn-ea"/>
              <a:cs typeface="+mn-cs"/>
            </a:rPr>
            <a:t>• Any cash generated goes to pay down debt (no excess cash on B/S) after the dividend recap </a:t>
          </a:r>
        </a:p>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baseline="0">
              <a:solidFill>
                <a:schemeClr val="dk1"/>
              </a:solidFill>
              <a:latin typeface="+mn-lt"/>
              <a:ea typeface="+mn-ea"/>
              <a:cs typeface="+mn-cs"/>
            </a:rPr>
            <a:t>• No debt paydown was achieved prior to the KKR LBO (although this is quite conservative and we will sensitize this later)</a:t>
          </a:r>
        </a:p>
      </xdr:txBody>
    </xdr:sp>
    <xdr:clientData/>
  </xdr:oneCellAnchor>
  <xdr:oneCellAnchor>
    <xdr:from>
      <xdr:col>6</xdr:col>
      <xdr:colOff>571499</xdr:colOff>
      <xdr:row>35</xdr:row>
      <xdr:rowOff>38100</xdr:rowOff>
    </xdr:from>
    <xdr:ext cx="7000875" cy="1188146"/>
    <xdr:sp macro="" textlink="">
      <xdr:nvSpPr>
        <xdr:cNvPr id="4" name="TextBox 3">
          <a:extLst>
            <a:ext uri="{FF2B5EF4-FFF2-40B4-BE49-F238E27FC236}">
              <a16:creationId xmlns:a16="http://schemas.microsoft.com/office/drawing/2014/main" id="{687A77A1-D001-4A15-8427-E8A326CD2C70}"/>
            </a:ext>
          </a:extLst>
        </xdr:cNvPr>
        <xdr:cNvSpPr txBox="1"/>
      </xdr:nvSpPr>
      <xdr:spPr>
        <a:xfrm>
          <a:off x="6305549" y="6848475"/>
          <a:ext cx="7000875" cy="118814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400" b="1"/>
            <a:t>Source of funds</a:t>
          </a:r>
          <a:r>
            <a:rPr lang="en-US" sz="1400" b="1" baseline="0"/>
            <a:t> in KKR LBO </a:t>
          </a:r>
          <a:r>
            <a:rPr lang="en-US" sz="1400" b="1"/>
            <a:t>per Bloomberg:</a:t>
          </a:r>
        </a:p>
        <a:p>
          <a:r>
            <a:rPr lang="en-US" sz="1400" b="0" i="0" u="none" strike="noStrike" baseline="0">
              <a:solidFill>
                <a:schemeClr val="dk1"/>
              </a:solidFill>
              <a:latin typeface="+mn-lt"/>
              <a:ea typeface="+mn-ea"/>
              <a:cs typeface="+mn-cs"/>
            </a:rPr>
            <a:t>"</a:t>
          </a:r>
          <a:r>
            <a:rPr lang="en-US" sz="1400" b="0" i="0">
              <a:solidFill>
                <a:schemeClr val="dk1"/>
              </a:solidFill>
              <a:effectLst/>
              <a:latin typeface="+mn-lt"/>
              <a:ea typeface="+mn-ea"/>
              <a:cs typeface="+mn-cs"/>
            </a:rPr>
            <a:t>KKR’s latest debt proposal, still in an early stage of investor discussions, includes $1.825 billion of bonds, a $4.375 billion term loan and about $300 million of preferred equity, according to another person with knowledge of the plan. The New York-based firm is also putting up $2 billion of new equity as part of the deal."</a:t>
          </a:r>
          <a:endParaRPr lang="en-US" sz="1400" b="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omberg.com/news/articles/2018-05-29/kkr-to-buy-bmc-software-from-bain-group-golden-gate-capital" TargetMode="External"/><Relationship Id="rId7" Type="http://schemas.openxmlformats.org/officeDocument/2006/relationships/comments" Target="../comments1.xml"/><Relationship Id="rId2" Type="http://schemas.openxmlformats.org/officeDocument/2006/relationships/hyperlink" Target="https://www.moodys.com/research/Moodys-downgrades-BMC-to-B3-rates-new-parent-notes-Caa2--PR_296668" TargetMode="External"/><Relationship Id="rId1" Type="http://schemas.openxmlformats.org/officeDocument/2006/relationships/hyperlink" Target="https://www.pehub.com/2014/04/bmc-software-to-pay-750-mln-dividend-to-sponsors-including-bain-golden-gate/"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5CF2-9354-49A6-8906-E15210469533}">
  <dimension ref="C2:T68"/>
  <sheetViews>
    <sheetView tabSelected="1" zoomScale="115" zoomScaleNormal="115" workbookViewId="0">
      <selection activeCell="C2" sqref="C2"/>
    </sheetView>
  </sheetViews>
  <sheetFormatPr defaultRowHeight="15" x14ac:dyDescent="0.25"/>
  <cols>
    <col min="1" max="2" width="4" customWidth="1"/>
    <col min="3" max="3" width="49.7109375" customWidth="1"/>
    <col min="4" max="5" width="9.42578125" customWidth="1"/>
    <col min="6" max="6" width="10.7109375" bestFit="1" customWidth="1"/>
    <col min="7" max="7" width="9.42578125" customWidth="1"/>
    <col min="8" max="11" width="9" customWidth="1"/>
  </cols>
  <sheetData>
    <row r="2" spans="3:20" ht="26.25" x14ac:dyDescent="0.4">
      <c r="C2" s="35" t="s">
        <v>16</v>
      </c>
    </row>
    <row r="3" spans="3:20" x14ac:dyDescent="0.25">
      <c r="C3" s="1"/>
    </row>
    <row r="4" spans="3:20" x14ac:dyDescent="0.25">
      <c r="C4" s="1"/>
    </row>
    <row r="8" spans="3:20" x14ac:dyDescent="0.25">
      <c r="T8" s="48"/>
    </row>
    <row r="9" spans="3:20" x14ac:dyDescent="0.25">
      <c r="S9" s="48"/>
    </row>
    <row r="15" spans="3:20" x14ac:dyDescent="0.25">
      <c r="C15" s="1"/>
    </row>
    <row r="16" spans="3:20" x14ac:dyDescent="0.25">
      <c r="C16" s="16" t="s">
        <v>24</v>
      </c>
      <c r="D16" s="18"/>
      <c r="E16" s="18"/>
    </row>
    <row r="17" spans="3:11" x14ac:dyDescent="0.25">
      <c r="D17" s="28" t="s">
        <v>25</v>
      </c>
      <c r="E17" s="28" t="s">
        <v>1</v>
      </c>
    </row>
    <row r="18" spans="3:11" ht="15" customHeight="1" x14ac:dyDescent="0.25">
      <c r="D18" s="49">
        <v>41518</v>
      </c>
      <c r="E18" s="49">
        <v>41730</v>
      </c>
    </row>
    <row r="19" spans="3:11" ht="15" customHeight="1" x14ac:dyDescent="0.25">
      <c r="C19" t="s">
        <v>28</v>
      </c>
      <c r="D19" s="37">
        <v>0</v>
      </c>
      <c r="E19" s="27">
        <f>D19</f>
        <v>0</v>
      </c>
    </row>
    <row r="20" spans="3:11" ht="15" customHeight="1" x14ac:dyDescent="0.25">
      <c r="C20" t="s">
        <v>19</v>
      </c>
      <c r="D20" s="37">
        <v>2.88</v>
      </c>
      <c r="E20" s="27">
        <f>D20</f>
        <v>2.88</v>
      </c>
    </row>
    <row r="21" spans="3:11" ht="15" customHeight="1" x14ac:dyDescent="0.25">
      <c r="C21" t="s">
        <v>20</v>
      </c>
      <c r="D21" s="36">
        <v>0.67</v>
      </c>
      <c r="E21" s="23">
        <f t="shared" ref="E21:E22" si="0">D21</f>
        <v>0.67</v>
      </c>
    </row>
    <row r="22" spans="3:11" ht="15" customHeight="1" x14ac:dyDescent="0.25">
      <c r="C22" t="s">
        <v>21</v>
      </c>
      <c r="D22" s="36">
        <v>1.68</v>
      </c>
      <c r="E22" s="23">
        <f t="shared" si="0"/>
        <v>1.68</v>
      </c>
    </row>
    <row r="23" spans="3:11" ht="15" customHeight="1" x14ac:dyDescent="0.25">
      <c r="C23" t="s">
        <v>22</v>
      </c>
      <c r="D23" s="36">
        <v>0</v>
      </c>
      <c r="E23" s="22">
        <v>0.75</v>
      </c>
    </row>
    <row r="24" spans="3:11" ht="15" customHeight="1" x14ac:dyDescent="0.25">
      <c r="C24" t="s">
        <v>23</v>
      </c>
      <c r="D24" s="36">
        <v>1.25</v>
      </c>
      <c r="E24" s="23">
        <f>D24-E23</f>
        <v>0.5</v>
      </c>
    </row>
    <row r="25" spans="3:11" ht="15" customHeight="1" x14ac:dyDescent="0.25">
      <c r="C25" s="2" t="s">
        <v>30</v>
      </c>
      <c r="D25" s="40">
        <f>D29-D20-D19-D21-D22-D23-D24-D28</f>
        <v>0.68950000000000022</v>
      </c>
      <c r="E25" s="40">
        <f>D25</f>
        <v>0.68950000000000022</v>
      </c>
    </row>
    <row r="26" spans="3:11" ht="15" customHeight="1" x14ac:dyDescent="0.25"/>
    <row r="27" spans="3:11" ht="15" customHeight="1" x14ac:dyDescent="0.25">
      <c r="C27" s="6" t="s">
        <v>33</v>
      </c>
      <c r="D27" s="41"/>
      <c r="E27" s="42"/>
    </row>
    <row r="28" spans="3:11" x14ac:dyDescent="0.25">
      <c r="C28" t="s">
        <v>29</v>
      </c>
      <c r="D28" s="36">
        <v>1.4</v>
      </c>
      <c r="G28" s="1"/>
      <c r="H28" s="12"/>
      <c r="K28" s="2"/>
    </row>
    <row r="29" spans="3:11" x14ac:dyDescent="0.25">
      <c r="C29" t="s">
        <v>34</v>
      </c>
      <c r="D29" s="38">
        <v>8.5694999999999997</v>
      </c>
      <c r="G29" s="1"/>
      <c r="H29" s="12"/>
      <c r="K29" s="2"/>
    </row>
    <row r="30" spans="3:11" x14ac:dyDescent="0.25">
      <c r="C30" t="s">
        <v>32</v>
      </c>
      <c r="D30" s="36">
        <v>0.38800000000000001</v>
      </c>
      <c r="E30" s="36">
        <v>0.65</v>
      </c>
      <c r="G30" s="1"/>
      <c r="H30" s="12"/>
      <c r="K30" s="2"/>
    </row>
    <row r="31" spans="3:11" x14ac:dyDescent="0.25">
      <c r="C31" t="s">
        <v>31</v>
      </c>
      <c r="D31" s="39">
        <f>D24/SUM(D20:D24,D25,-D30)</f>
        <v>0.18432500184325004</v>
      </c>
      <c r="E31" s="39">
        <f>E24/SUM(E20:E24,E25,-E30)</f>
        <v>7.6692997929289061E-2</v>
      </c>
      <c r="G31" s="1"/>
      <c r="H31" s="12"/>
      <c r="K31" s="2"/>
    </row>
    <row r="32" spans="3:11" x14ac:dyDescent="0.25">
      <c r="D32" s="36"/>
      <c r="G32" s="1"/>
      <c r="H32" s="12"/>
      <c r="K32" s="2"/>
    </row>
    <row r="33" spans="3:11" x14ac:dyDescent="0.25">
      <c r="D33" s="30"/>
      <c r="G33" s="1"/>
      <c r="H33" s="12"/>
      <c r="K33" s="2"/>
    </row>
    <row r="34" spans="3:11" x14ac:dyDescent="0.25">
      <c r="C34" s="16" t="s">
        <v>11</v>
      </c>
      <c r="D34" s="17"/>
      <c r="E34" s="17"/>
      <c r="F34" s="17"/>
      <c r="G34" s="17"/>
      <c r="H34" s="12"/>
    </row>
    <row r="35" spans="3:11" x14ac:dyDescent="0.25">
      <c r="C35" s="5" t="s">
        <v>4</v>
      </c>
      <c r="D35" s="7"/>
    </row>
    <row r="36" spans="3:11" x14ac:dyDescent="0.25">
      <c r="C36" s="2" t="s">
        <v>6</v>
      </c>
      <c r="D36" s="9">
        <v>4.375</v>
      </c>
    </row>
    <row r="37" spans="3:11" x14ac:dyDescent="0.25">
      <c r="C37" t="s">
        <v>5</v>
      </c>
      <c r="D37" s="10">
        <v>1.825</v>
      </c>
    </row>
    <row r="38" spans="3:11" x14ac:dyDescent="0.25">
      <c r="C38" t="s">
        <v>7</v>
      </c>
      <c r="D38" s="10">
        <v>0.3</v>
      </c>
    </row>
    <row r="39" spans="3:11" x14ac:dyDescent="0.25">
      <c r="C39" t="s">
        <v>8</v>
      </c>
      <c r="D39" s="11">
        <v>2</v>
      </c>
    </row>
    <row r="40" spans="3:11" x14ac:dyDescent="0.25">
      <c r="C40" s="1" t="s">
        <v>10</v>
      </c>
      <c r="D40" s="12">
        <f>SUM(D36:D39)</f>
        <v>8.5</v>
      </c>
    </row>
    <row r="41" spans="3:11" x14ac:dyDescent="0.25">
      <c r="C41" s="1"/>
      <c r="D41" s="12"/>
    </row>
    <row r="42" spans="3:11" x14ac:dyDescent="0.25">
      <c r="C42" s="1" t="s">
        <v>27</v>
      </c>
      <c r="D42" s="12"/>
      <c r="F42" s="24">
        <v>1</v>
      </c>
    </row>
    <row r="43" spans="3:11" x14ac:dyDescent="0.25">
      <c r="C43" s="1"/>
      <c r="D43" s="12"/>
    </row>
    <row r="44" spans="3:11" x14ac:dyDescent="0.25">
      <c r="C44" s="5" t="s">
        <v>3</v>
      </c>
      <c r="D44" s="4"/>
      <c r="E44" s="12"/>
      <c r="J44" s="2"/>
    </row>
    <row r="45" spans="3:11" x14ac:dyDescent="0.25">
      <c r="C45" t="s">
        <v>19</v>
      </c>
      <c r="D45" s="20">
        <f>$F$42*E20</f>
        <v>2.88</v>
      </c>
      <c r="E45" s="12"/>
      <c r="G45" s="12"/>
      <c r="J45" s="2"/>
    </row>
    <row r="46" spans="3:11" x14ac:dyDescent="0.25">
      <c r="C46" t="s">
        <v>28</v>
      </c>
      <c r="D46" s="19">
        <f>$F$42*E19</f>
        <v>0</v>
      </c>
      <c r="E46" s="12"/>
      <c r="G46" s="12"/>
      <c r="J46" s="2"/>
    </row>
    <row r="47" spans="3:11" x14ac:dyDescent="0.25">
      <c r="C47" t="s">
        <v>20</v>
      </c>
      <c r="D47" s="19">
        <f>E21*$F$42</f>
        <v>0.67</v>
      </c>
      <c r="E47" s="12"/>
      <c r="G47" s="13"/>
      <c r="J47" s="2"/>
    </row>
    <row r="48" spans="3:11" x14ac:dyDescent="0.25">
      <c r="C48" t="s">
        <v>21</v>
      </c>
      <c r="D48" s="19">
        <f>E22*$F$42</f>
        <v>1.68</v>
      </c>
      <c r="E48" s="12"/>
      <c r="J48" s="2"/>
    </row>
    <row r="49" spans="3:10" x14ac:dyDescent="0.25">
      <c r="C49" t="s">
        <v>2</v>
      </c>
      <c r="D49" s="19">
        <f>E23*$F$42</f>
        <v>0.75</v>
      </c>
      <c r="E49" s="12"/>
      <c r="J49" s="2"/>
    </row>
    <row r="50" spans="3:10" x14ac:dyDescent="0.25">
      <c r="C50" t="s">
        <v>40</v>
      </c>
      <c r="D50" s="50">
        <v>0.13</v>
      </c>
      <c r="E50" s="12"/>
      <c r="G50">
        <f>D52*0.015</f>
        <v>0.1275</v>
      </c>
      <c r="J50" s="2"/>
    </row>
    <row r="51" spans="3:10" x14ac:dyDescent="0.25">
      <c r="C51" t="s">
        <v>0</v>
      </c>
      <c r="D51" s="19">
        <f>D52-SUM(D45:D50)</f>
        <v>2.3900000000000006</v>
      </c>
      <c r="E51" s="13" t="s">
        <v>18</v>
      </c>
      <c r="J51" s="2"/>
    </row>
    <row r="52" spans="3:10" x14ac:dyDescent="0.25">
      <c r="C52" s="1" t="s">
        <v>9</v>
      </c>
      <c r="D52" s="21">
        <f>D40</f>
        <v>8.5</v>
      </c>
      <c r="E52" s="12"/>
      <c r="J52" s="2"/>
    </row>
    <row r="53" spans="3:10" x14ac:dyDescent="0.25">
      <c r="C53" s="1"/>
      <c r="D53" s="26"/>
      <c r="E53" s="12"/>
      <c r="J53" s="2"/>
    </row>
    <row r="54" spans="3:10" x14ac:dyDescent="0.25">
      <c r="C54" s="5" t="s">
        <v>12</v>
      </c>
      <c r="D54" s="7"/>
      <c r="E54" s="7"/>
      <c r="F54" s="7"/>
      <c r="G54" s="7"/>
      <c r="H54" s="7"/>
      <c r="I54" s="7"/>
    </row>
    <row r="55" spans="3:10" x14ac:dyDescent="0.25">
      <c r="C55" s="2"/>
      <c r="D55" s="51">
        <v>41518</v>
      </c>
      <c r="E55" s="51">
        <v>41730</v>
      </c>
      <c r="F55" s="51">
        <v>43264</v>
      </c>
      <c r="G55" s="3"/>
      <c r="H55" s="3"/>
    </row>
    <row r="56" spans="3:10" x14ac:dyDescent="0.25">
      <c r="C56" t="s">
        <v>13</v>
      </c>
      <c r="D56" s="8">
        <f>-D24</f>
        <v>-1.25</v>
      </c>
      <c r="E56" s="8">
        <f>E23</f>
        <v>0.75</v>
      </c>
      <c r="F56" s="8">
        <f>D51</f>
        <v>2.3900000000000006</v>
      </c>
      <c r="G56" s="8"/>
      <c r="H56" s="8"/>
    </row>
    <row r="57" spans="3:10" ht="15.75" thickBot="1" x14ac:dyDescent="0.3">
      <c r="C57" s="2"/>
      <c r="D57" s="2"/>
    </row>
    <row r="58" spans="3:10" ht="15.75" thickBot="1" x14ac:dyDescent="0.3">
      <c r="C58" s="14" t="s">
        <v>14</v>
      </c>
      <c r="D58" s="15">
        <f>XIRR(D56:F56,D55:F55)</f>
        <v>0.32854163050651553</v>
      </c>
      <c r="E58" s="2"/>
    </row>
    <row r="60" spans="3:10" x14ac:dyDescent="0.25">
      <c r="C60" s="5" t="s">
        <v>36</v>
      </c>
      <c r="D60" s="7"/>
      <c r="E60" s="7"/>
      <c r="F60" s="7"/>
      <c r="G60" s="7"/>
    </row>
    <row r="61" spans="3:10" x14ac:dyDescent="0.25">
      <c r="C61" s="2"/>
      <c r="D61" s="47"/>
      <c r="E61" s="31" t="s">
        <v>38</v>
      </c>
      <c r="F61" s="31"/>
      <c r="G61" s="31"/>
    </row>
    <row r="62" spans="3:10" x14ac:dyDescent="0.25">
      <c r="C62" s="1" t="s">
        <v>26</v>
      </c>
      <c r="D62" s="45"/>
      <c r="E62" s="34">
        <v>0.5</v>
      </c>
      <c r="F62" s="34">
        <v>0.75</v>
      </c>
      <c r="G62" s="34">
        <v>1</v>
      </c>
    </row>
    <row r="63" spans="3:10" x14ac:dyDescent="0.25">
      <c r="C63" s="44" t="s">
        <v>37</v>
      </c>
      <c r="D63" s="46">
        <f>D58</f>
        <v>0.32854163050651553</v>
      </c>
      <c r="E63" s="32">
        <f t="dataTable" ref="E63:G63" dt2D="0" dtr="1" r1="F42"/>
        <v>0.54675444960594177</v>
      </c>
      <c r="F63" s="32">
        <v>0.45472384095191953</v>
      </c>
      <c r="G63" s="32">
        <v>0.32854163050651553</v>
      </c>
    </row>
    <row r="64" spans="3:10" x14ac:dyDescent="0.25">
      <c r="C64" s="44"/>
      <c r="D64" s="33"/>
      <c r="E64" s="32"/>
      <c r="F64" s="29"/>
      <c r="G64" s="29"/>
    </row>
    <row r="65" spans="3:14" x14ac:dyDescent="0.25">
      <c r="C65" s="3" t="s">
        <v>39</v>
      </c>
      <c r="D65" s="6"/>
      <c r="E65" s="6"/>
      <c r="F65" s="6"/>
      <c r="G65" s="6"/>
      <c r="H65" s="6"/>
      <c r="I65" s="6"/>
      <c r="J65" s="6"/>
      <c r="K65" s="6"/>
      <c r="L65" s="6"/>
      <c r="M65" s="6"/>
      <c r="N65" s="6"/>
    </row>
    <row r="66" spans="3:14" x14ac:dyDescent="0.25">
      <c r="C66" s="43" t="s">
        <v>35</v>
      </c>
      <c r="D66" s="2"/>
      <c r="E66" s="2"/>
      <c r="F66" s="2"/>
      <c r="G66" s="2"/>
      <c r="H66" s="2"/>
      <c r="I66" s="2"/>
      <c r="J66" s="2"/>
      <c r="K66" s="2"/>
      <c r="L66" s="2"/>
      <c r="M66" s="2"/>
      <c r="N66" s="2"/>
    </row>
    <row r="67" spans="3:14" x14ac:dyDescent="0.25">
      <c r="C67" s="25" t="s">
        <v>15</v>
      </c>
    </row>
    <row r="68" spans="3:14" x14ac:dyDescent="0.25">
      <c r="C68" s="25" t="s">
        <v>17</v>
      </c>
    </row>
  </sheetData>
  <hyperlinks>
    <hyperlink ref="C67" r:id="rId1" xr:uid="{52C3EFC6-4B9A-4190-9261-9E11B1585A63}"/>
    <hyperlink ref="C68" r:id="rId2" xr:uid="{4A8ADA40-3D3F-4BD3-A59A-281E8B550219}"/>
    <hyperlink ref="C66" r:id="rId3" xr:uid="{820B7B7D-1A32-4FFA-BFD7-755A7F53B8A9}"/>
  </hyperlinks>
  <pageMargins left="0.7" right="0.7" top="0.75" bottom="0.75" header="0.3" footer="0.3"/>
  <pageSetup paperSize="0" orientation="portrait" horizontalDpi="4294967295" verticalDpi="4294967295"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Matan Feldman</dc:creator>
  <cp:lastModifiedBy>Matan Feldman</cp:lastModifiedBy>
  <dcterms:created xsi:type="dcterms:W3CDTF">2018-10-05T15:15:54Z</dcterms:created>
  <dcterms:modified xsi:type="dcterms:W3CDTF">2018-10-15T22:03:23Z</dcterms:modified>
</cp:coreProperties>
</file>