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726"/>
  <workbookPr defaultThemeVersion="124226"/>
  <mc:AlternateContent xmlns:mc="http://schemas.openxmlformats.org/markup-compatibility/2006">
    <mc:Choice Requires="x15">
      <x15ac:absPath xmlns:x15ac="http://schemas.microsoft.com/office/spreadsheetml/2010/11/ac" url="C:\Users\Massimo\Desktop\WallStreetPrep Supporting Files\LBO Model Course\Model Templates\"/>
    </mc:Choice>
  </mc:AlternateContent>
  <xr:revisionPtr revIDLastSave="0" documentId="13_ncr:1_{53A7F0C2-5E4A-43F4-8E13-087A00251A6D}" xr6:coauthVersionLast="47" xr6:coauthVersionMax="47" xr10:uidLastSave="{00000000-0000-0000-0000-000000000000}"/>
  <bookViews>
    <workbookView xWindow="7485" yWindow="3690" windowWidth="38700" windowHeight="15375" xr2:uid="{00000000-000D-0000-FFFF-FFFF00000000}"/>
  </bookViews>
  <sheets>
    <sheet name="LBO" sheetId="1" r:id="rId1"/>
    <sheet name="Shares" sheetId="11" r:id="rId2"/>
    <sheet name="52wkHL" sheetId="9" r:id="rId3"/>
  </sheets>
  <externalReferences>
    <externalReference r:id="rId4"/>
    <externalReference r:id="rId5"/>
  </externalReferences>
  <definedNames>
    <definedName name="Inv_Cap">[1]Results!$E$182:$AD$182</definedName>
    <definedName name="NOPLAT">[1]Results!$E$145:$AD$145</definedName>
    <definedName name="One">'[1]Forecast Drivers'!$D$330</definedName>
    <definedName name="Products">[2]Array0!$B$5:$C$7</definedName>
    <definedName name="Rev">'[1]Forecast Drivers'!$E$25:$S$25</definedName>
  </definedNames>
  <calcPr calcId="191029" calcMode="autoNoTable" iterate="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18" i="1" l="1"/>
  <c r="I18" i="1"/>
  <c r="H18" i="1"/>
  <c r="D21" i="1"/>
  <c r="E28" i="11"/>
  <c r="E8" i="11"/>
  <c r="E9" i="11"/>
  <c r="E27" i="11"/>
  <c r="E26" i="11"/>
  <c r="E25" i="11"/>
  <c r="E10" i="11"/>
  <c r="E24" i="11"/>
  <c r="E23" i="11"/>
  <c r="E22" i="11"/>
  <c r="E21" i="11"/>
  <c r="E20" i="11"/>
  <c r="E19" i="11"/>
  <c r="E18" i="11"/>
  <c r="E7" i="11"/>
  <c r="H15" i="1"/>
  <c r="H14" i="1"/>
  <c r="I10" i="1"/>
  <c r="H10" i="1"/>
  <c r="J10" i="1"/>
  <c r="H8" i="1"/>
  <c r="I15" i="1"/>
  <c r="I14" i="1"/>
  <c r="J15" i="1"/>
  <c r="J14" i="1"/>
  <c r="I12" i="1"/>
  <c r="I17" i="1" s="1"/>
  <c r="I20" i="1" s="1"/>
  <c r="I21" i="1" s="1"/>
  <c r="J17" i="1"/>
  <c r="J21" i="1"/>
  <c r="D15" i="1"/>
  <c r="F32" i="1"/>
  <c r="F31" i="1"/>
  <c r="F30" i="1"/>
  <c r="F29" i="1"/>
  <c r="F28" i="1"/>
  <c r="E5" i="9"/>
  <c r="E4" i="9"/>
  <c r="B3" i="11"/>
  <c r="B2" i="11"/>
  <c r="B2" i="1"/>
  <c r="B19" i="11"/>
  <c r="B20" i="11" s="1"/>
  <c r="B21" i="11" s="1"/>
  <c r="B22" i="11" s="1"/>
  <c r="B23" i="11" s="1"/>
  <c r="B24" i="11" s="1"/>
  <c r="B25" i="11" s="1"/>
  <c r="B26" i="11" s="1"/>
  <c r="B27" i="11" s="1"/>
  <c r="J12" i="1" l="1"/>
  <c r="J11" i="1" s="1"/>
  <c r="H11" i="1" s="1"/>
  <c r="H12" i="1" s="1"/>
  <c r="H17" i="1" s="1"/>
  <c r="D20" i="1" s="1"/>
  <c r="E11" i="11"/>
  <c r="E14" i="11" s="1"/>
  <c r="D27" i="1"/>
  <c r="H20" i="1" l="1"/>
  <c r="H21" i="1" s="1"/>
  <c r="D34" i="1"/>
  <c r="D28" i="1" l="1"/>
  <c r="H28" i="1" s="1"/>
  <c r="D33" i="1"/>
  <c r="D29" i="1"/>
  <c r="H29" i="1" s="1"/>
  <c r="D32" i="1"/>
  <c r="D31" i="1"/>
  <c r="H31" i="1" s="1"/>
  <c r="D30" i="1"/>
  <c r="H30" i="1" l="1"/>
  <c r="J30" i="1"/>
  <c r="H32" i="1"/>
  <c r="J32" i="1"/>
  <c r="H33" i="1"/>
  <c r="J29" i="1"/>
  <c r="J31" i="1"/>
  <c r="J28" i="1"/>
  <c r="J33" i="1" l="1"/>
  <c r="C27" i="1" l="1"/>
  <c r="H36" i="1" l="1"/>
  <c r="D22" i="1" s="1"/>
  <c r="D23" i="1" s="1"/>
  <c r="D35" i="1" l="1"/>
  <c r="C35" i="1" s="1"/>
  <c r="C36" i="1" s="1"/>
  <c r="D36"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Wall Street Prep</author>
  </authors>
  <commentList>
    <comment ref="H7" authorId="0" shapeId="0" xr:uid="{00000000-0006-0000-0000-000001000000}">
      <text>
        <r>
          <rPr>
            <b/>
            <sz val="9"/>
            <color indexed="81"/>
            <rFont val="Tahoma"/>
            <family val="2"/>
          </rPr>
          <t>Wall Street Prep:</t>
        </r>
        <r>
          <rPr>
            <sz val="9"/>
            <color indexed="81"/>
            <rFont val="Tahoma"/>
            <family val="2"/>
          </rPr>
          <t xml:space="preserve">
</t>
        </r>
        <r>
          <rPr>
            <b/>
            <sz val="9"/>
            <color indexed="81"/>
            <rFont val="Tahoma"/>
            <family val="2"/>
          </rPr>
          <t xml:space="preserve">1 = Explicit EBITDA multiple assumption
</t>
        </r>
        <r>
          <rPr>
            <sz val="9"/>
            <color indexed="81"/>
            <rFont val="Tahoma"/>
            <family val="2"/>
          </rPr>
          <t xml:space="preserve">When a private company undergoes an LBO, the valuation discussion is expressed in terms of a multiple of EBITDA. Therefore, we input an EBITDA multiple assumption in this cell and work our way down to the implied offer value and offer value per share. 
</t>
        </r>
        <r>
          <rPr>
            <b/>
            <sz val="9"/>
            <color indexed="81"/>
            <rFont val="Tahoma"/>
            <family val="2"/>
          </rPr>
          <t xml:space="preserve">2 = Explicit offer price per share assumption
</t>
        </r>
        <r>
          <rPr>
            <sz val="9"/>
            <color indexed="81"/>
            <rFont val="Tahoma"/>
            <family val="2"/>
          </rPr>
          <t xml:space="preserve">However, offer value is sometimes also expressed in terms of offer price per share (usually when analyzing a public company), so rather that hardcoding an EBITDA multiple assumption, you could hard-code an offer price per share and work your way up to an implied EBITDA multiple. </t>
        </r>
      </text>
    </comment>
    <comment ref="D10" authorId="0" shapeId="0" xr:uid="{00000000-0006-0000-0000-000002000000}">
      <text>
        <r>
          <rPr>
            <b/>
            <sz val="9"/>
            <color indexed="81"/>
            <rFont val="Tahoma"/>
            <family val="2"/>
          </rPr>
          <t>Wall Street Prep:</t>
        </r>
        <r>
          <rPr>
            <sz val="9"/>
            <color indexed="81"/>
            <rFont val="Tahoma"/>
            <family val="2"/>
          </rPr>
          <t xml:space="preserve">
If the model "blows up" (i.e. REF and DIV/0 everywhere), turn the circuit breaker above on, and then immediately off again. 
</t>
        </r>
        <r>
          <rPr>
            <b/>
            <sz val="9"/>
            <color indexed="81"/>
            <rFont val="Tahoma"/>
            <family val="2"/>
          </rPr>
          <t xml:space="preserve">Why do we need this?
</t>
        </r>
        <r>
          <rPr>
            <sz val="9"/>
            <color indexed="81"/>
            <rFont val="Tahoma"/>
            <family val="2"/>
          </rPr>
          <t xml:space="preserve">This model has an intentional circularity in the calculation of interest expense and interest income. 
Interest expense is calculated as interest rate times average current and prior period revolver debt balances. Since current period revolver balance is itself impacted by current period interest expense, the circularity exists.
The same logic applies to interest expense.
</t>
        </r>
        <r>
          <rPr>
            <b/>
            <sz val="9"/>
            <color indexed="81"/>
            <rFont val="Tahoma"/>
            <family val="2"/>
          </rPr>
          <t xml:space="preserve">Setting Iterations in Excel
</t>
        </r>
        <r>
          <rPr>
            <sz val="9"/>
            <color indexed="81"/>
            <rFont val="Tahoma"/>
            <family val="2"/>
          </rPr>
          <t xml:space="preserve">Make sure that iterations are selected under Excel Options &gt; Formulas
</t>
        </r>
        <r>
          <rPr>
            <b/>
            <sz val="9"/>
            <color indexed="81"/>
            <rFont val="Tahoma"/>
            <family val="2"/>
          </rPr>
          <t>Removing circularity altogether</t>
        </r>
        <r>
          <rPr>
            <sz val="9"/>
            <color indexed="81"/>
            <rFont val="Tahoma"/>
            <family val="2"/>
          </rPr>
          <t xml:space="preserve">
To avoid a circularity altogether, calculate interest expense using prior period debt balances (as opposed to average balances).</t>
        </r>
      </text>
    </comment>
    <comment ref="B13" authorId="0" shapeId="0" xr:uid="{00000000-0006-0000-0000-000003000000}">
      <text>
        <r>
          <rPr>
            <b/>
            <sz val="9"/>
            <color indexed="81"/>
            <rFont val="Tahoma"/>
            <family val="2"/>
          </rPr>
          <t>Wall Street Prep:</t>
        </r>
        <r>
          <rPr>
            <sz val="9"/>
            <color indexed="81"/>
            <rFont val="Tahoma"/>
            <family val="2"/>
          </rPr>
          <t xml:space="preserve">
Input the last twelve months (LTM) EBITDA. </t>
        </r>
      </text>
    </comment>
    <comment ref="B14" authorId="0" shapeId="0" xr:uid="{00000000-0006-0000-0000-000004000000}">
      <text>
        <r>
          <rPr>
            <b/>
            <sz val="9"/>
            <color indexed="81"/>
            <rFont val="Tahoma"/>
            <family val="2"/>
          </rPr>
          <t>Wall Street Prep:</t>
        </r>
        <r>
          <rPr>
            <sz val="9"/>
            <color indexed="81"/>
            <rFont val="Tahoma"/>
            <family val="2"/>
          </rPr>
          <t xml:space="preserve">
Include all debt and debt equivalents as of the most recent filing</t>
        </r>
      </text>
    </comment>
    <comment ref="B15" authorId="0" shapeId="0" xr:uid="{00000000-0006-0000-0000-000005000000}">
      <text>
        <r>
          <rPr>
            <b/>
            <sz val="9"/>
            <color indexed="81"/>
            <rFont val="Tahoma"/>
            <family val="2"/>
          </rPr>
          <t>Wall Street Prep:</t>
        </r>
        <r>
          <rPr>
            <sz val="9"/>
            <color indexed="81"/>
            <rFont val="Tahoma"/>
            <family val="2"/>
          </rPr>
          <t xml:space="preserve">
Include all cash and equivalents as of most recent filing.</t>
        </r>
      </text>
    </comment>
    <comment ref="J26" authorId="0" shapeId="0" xr:uid="{00000000-0006-0000-0000-000006000000}">
      <text>
        <r>
          <rPr>
            <b/>
            <sz val="9"/>
            <color indexed="81"/>
            <rFont val="Tahoma"/>
            <family val="2"/>
          </rPr>
          <t>Wall Street Prep:</t>
        </r>
        <r>
          <rPr>
            <sz val="9"/>
            <color indexed="81"/>
            <rFont val="Tahoma"/>
            <family val="2"/>
          </rPr>
          <t xml:space="preserve">
Accounting rules require that financing fees be capitalized and subsequently amortized over the term of the loan.
This contrasts with the accounting treatment of transaction fees, which are expensed as incurred.</t>
        </r>
      </text>
    </comment>
    <comment ref="D27" authorId="0" shapeId="0" xr:uid="{00000000-0006-0000-0000-000007000000}">
      <text>
        <r>
          <rPr>
            <b/>
            <sz val="9"/>
            <color indexed="81"/>
            <rFont val="Tahoma"/>
            <family val="2"/>
          </rPr>
          <t>Wall Street Prep:</t>
        </r>
        <r>
          <rPr>
            <sz val="9"/>
            <color indexed="81"/>
            <rFont val="Tahoma"/>
            <family val="2"/>
          </rPr>
          <t xml:space="preserve">
$1.4 in excess cash used in BMC LBO</t>
        </r>
      </text>
    </comment>
    <comment ref="D28" authorId="0" shapeId="0" xr:uid="{00000000-0006-0000-0000-000008000000}">
      <text>
        <r>
          <rPr>
            <b/>
            <sz val="9"/>
            <color indexed="81"/>
            <rFont val="Tahoma"/>
            <family val="2"/>
          </rPr>
          <t>Wall Street Prep:</t>
        </r>
        <r>
          <rPr>
            <sz val="9"/>
            <color indexed="81"/>
            <rFont val="Tahoma"/>
            <family val="2"/>
          </rPr>
          <t xml:space="preserve">
Up to $350m in availability on revolver with 5 year term</t>
        </r>
      </text>
    </comment>
    <comment ref="D29" authorId="0" shapeId="0" xr:uid="{00000000-0006-0000-0000-000009000000}">
      <text>
        <r>
          <rPr>
            <b/>
            <sz val="9"/>
            <color indexed="81"/>
            <rFont val="Tahoma"/>
            <family val="2"/>
          </rPr>
          <t>Wall Street Prep:</t>
        </r>
        <r>
          <rPr>
            <sz val="9"/>
            <color indexed="81"/>
            <rFont val="Tahoma"/>
            <family val="2"/>
          </rPr>
          <t xml:space="preserve">
Originally $3.2b senior secured 7 year term loan reduced to $2.88b</t>
        </r>
      </text>
    </comment>
    <comment ref="D30" authorId="0" shapeId="0" xr:uid="{00000000-0006-0000-0000-00000A000000}">
      <text>
        <r>
          <rPr>
            <b/>
            <sz val="9"/>
            <color indexed="81"/>
            <rFont val="Tahoma"/>
            <family val="2"/>
          </rPr>
          <t>Wall Street Prep:</t>
        </r>
        <r>
          <rPr>
            <sz val="9"/>
            <color indexed="81"/>
            <rFont val="Tahoma"/>
            <family val="2"/>
          </rPr>
          <t xml:space="preserve">
Originally $1b second senior secured tranche, 7 year term loan reduced to 670m</t>
        </r>
      </text>
    </comment>
    <comment ref="D31" authorId="0" shapeId="0" xr:uid="{00000000-0006-0000-0000-00000B000000}">
      <text>
        <r>
          <rPr>
            <b/>
            <sz val="9"/>
            <color indexed="81"/>
            <rFont val="Tahoma"/>
            <family val="2"/>
          </rPr>
          <t>Wall Street Prep:</t>
        </r>
        <r>
          <rPr>
            <sz val="9"/>
            <color indexed="81"/>
            <rFont val="Tahoma"/>
            <family val="2"/>
          </rPr>
          <t xml:space="preserve">
Originally $1.38b high yield bond, matures 2021 increased to $1.625b.</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Wall Street Prep</author>
  </authors>
  <commentList>
    <comment ref="E5" authorId="0" shapeId="0" xr:uid="{00000000-0006-0000-0100-000001000000}">
      <text>
        <r>
          <rPr>
            <b/>
            <sz val="9"/>
            <color indexed="81"/>
            <rFont val="Tahoma"/>
            <family val="2"/>
          </rPr>
          <t>Wall Street Prep:</t>
        </r>
        <r>
          <rPr>
            <sz val="9"/>
            <color indexed="81"/>
            <rFont val="Tahoma"/>
            <family val="2"/>
          </rPr>
          <t xml:space="preserve">
Hard-code to avoid circularity when offer price is derived from an explicit EBITDA multiple assumption.
</t>
        </r>
        <r>
          <rPr>
            <i/>
            <sz val="9"/>
            <color indexed="81"/>
            <rFont val="Tahoma"/>
            <family val="2"/>
          </rPr>
          <t>Deeper dive</t>
        </r>
        <r>
          <rPr>
            <b/>
            <sz val="9"/>
            <color indexed="81"/>
            <rFont val="Tahoma"/>
            <family val="2"/>
          </rPr>
          <t xml:space="preserve">
</t>
        </r>
        <r>
          <rPr>
            <sz val="9"/>
            <color indexed="81"/>
            <rFont val="Tahoma"/>
            <family val="2"/>
          </rPr>
          <t>The circularity exists because for a given offer value, the more shares will lead to lower offer price per share, while the now lower offer price per share leads to fewer repurchases and a larger dilutive impact/share count, once again lowering the offer price per share and on and on...</t>
        </r>
      </text>
    </comment>
  </commentList>
</comments>
</file>

<file path=xl/sharedStrings.xml><?xml version="1.0" encoding="utf-8"?>
<sst xmlns="http://schemas.openxmlformats.org/spreadsheetml/2006/main" count="79" uniqueCount="76">
  <si>
    <t>$ mm except per share</t>
  </si>
  <si>
    <t>Company name</t>
  </si>
  <si>
    <t>Circuit breaker:</t>
  </si>
  <si>
    <t>Diluted shares outstanding</t>
  </si>
  <si>
    <t>Revolver</t>
  </si>
  <si>
    <t>Cash</t>
  </si>
  <si>
    <t>Total proceeds ($mm)</t>
  </si>
  <si>
    <t>Total shares repurchased (mm)</t>
  </si>
  <si>
    <t>Net dilutive options</t>
  </si>
  <si>
    <t xml:space="preserve">Dilutive impact of shares from other securities </t>
  </si>
  <si>
    <t>Net diluted shares outstanding</t>
  </si>
  <si>
    <t>Enterprise value</t>
  </si>
  <si>
    <t>Exercise price</t>
  </si>
  <si>
    <t>In-the-money exercisable options</t>
  </si>
  <si>
    <t>High</t>
  </si>
  <si>
    <t>Low</t>
  </si>
  <si>
    <t>52 week high low</t>
  </si>
  <si>
    <t>52 week high</t>
  </si>
  <si>
    <t>52 week low</t>
  </si>
  <si>
    <t>Date</t>
  </si>
  <si>
    <t>Open</t>
  </si>
  <si>
    <t>Close</t>
  </si>
  <si>
    <t>Volume</t>
  </si>
  <si>
    <t>LTM EBITDA</t>
  </si>
  <si>
    <t>Offer value</t>
  </si>
  <si>
    <t>Buyout of equity</t>
  </si>
  <si>
    <t>Excess cash</t>
  </si>
  <si>
    <t>Refinancing of oldco debt</t>
  </si>
  <si>
    <t>Sponsor equity</t>
  </si>
  <si>
    <t>Total Uses</t>
  </si>
  <si>
    <t>Term Loan A</t>
  </si>
  <si>
    <t>Term Loan B</t>
  </si>
  <si>
    <t>Senior Note</t>
  </si>
  <si>
    <t>Sub Note</t>
  </si>
  <si>
    <t>Preferred stock</t>
  </si>
  <si>
    <t>EV / LTM EBITDA</t>
  </si>
  <si>
    <t>Offer value / per share</t>
  </si>
  <si>
    <t>% Premium / discount</t>
  </si>
  <si>
    <t>Ticker (if applicable)</t>
  </si>
  <si>
    <t>Current share price (if applicable)</t>
  </si>
  <si>
    <t>GENERAL INPUTS</t>
  </si>
  <si>
    <t>INITIAL VALUATION</t>
  </si>
  <si>
    <t>EBITDA turns</t>
  </si>
  <si>
    <t>$ investment</t>
  </si>
  <si>
    <t>Total Sources</t>
  </si>
  <si>
    <t>SOURCES OF FUNDS</t>
  </si>
  <si>
    <t>USES OF FUNDS</t>
  </si>
  <si>
    <t>Mgmt rollover</t>
  </si>
  <si>
    <t>BMC</t>
  </si>
  <si>
    <t>Offer price</t>
  </si>
  <si>
    <t>Out. shares</t>
  </si>
  <si>
    <t>In-the-$-shares</t>
  </si>
  <si>
    <t>Plus: Cash (latest filing)</t>
  </si>
  <si>
    <t>Basic shares outstanding (latest filing)</t>
  </si>
  <si>
    <t>Less: Gross Debt (latest filing)</t>
  </si>
  <si>
    <t>Latest closing share price date (f applicable)</t>
  </si>
  <si>
    <t>Select a valuation approach:</t>
  </si>
  <si>
    <t>EV / LTM EBITDA multiple at exit</t>
  </si>
  <si>
    <t>Explicit EBITDA</t>
  </si>
  <si>
    <t>Explicit offer/share</t>
  </si>
  <si>
    <t>Financing fees</t>
  </si>
  <si>
    <t>Term</t>
  </si>
  <si>
    <t>% fees</t>
  </si>
  <si>
    <t>Fee amort / year</t>
  </si>
  <si>
    <t>Options outstanding</t>
  </si>
  <si>
    <t>EBITDA (LTM)</t>
  </si>
  <si>
    <t>Minimum cash desired</t>
  </si>
  <si>
    <t xml:space="preserve">SELECT FINANCIAL DATA / ASSMUPTIONS </t>
  </si>
  <si>
    <t>FEES</t>
  </si>
  <si>
    <t>% of offer value</t>
  </si>
  <si>
    <t>Fee</t>
  </si>
  <si>
    <t>Trans. fees</t>
  </si>
  <si>
    <t>Fees (transaction &amp; financing)</t>
  </si>
  <si>
    <t>Gross Debt (input as a -)</t>
  </si>
  <si>
    <t xml:space="preserve">  </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</si>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</sst>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3">
    <numFmt numFmtId="5" formatCode="&quot;$&quot;#,##0_);\(&quot;$&quot;#,##0\)"/>
    <numFmt numFmtId="6" formatCode="&quot;$&quot;#,##0_);[Red]\(&quot;$&quot;#,##0\)"/>
    <numFmt numFmtId="7" formatCode="&quot;$&quot;#,##0.00_);\(&quot;$&quot;#,##0.00\)"/>
    <numFmt numFmtId="8" formatCode="&quot;$&quot;#,##0.00_);[Red]\(&quot;$&quot;#,##0.00\)"/>
    <numFmt numFmtId="43" formatCode="_(* #,##0.00_);_(* \(#,##0.00\);_(* &quot;-&quot;??_);_(@_)"/>
    <numFmt numFmtId="164" formatCode="&quot;$&quot;#,##0.00_);\(&quot;$&quot;#,##0.00\);@_)"/>
    <numFmt numFmtId="165" formatCode="#,##0.0_);\(#,##0.0\);@_)"/>
    <numFmt numFmtId="166" formatCode="0.0%_);\(0.0%\);@_)"/>
    <numFmt numFmtId="167" formatCode="0.0%"/>
    <numFmt numFmtId="168" formatCode="#,##0.000_);\(#,##0.000\)"/>
    <numFmt numFmtId="169" formatCode="0%_);\(0%\);@_)"/>
    <numFmt numFmtId="170" formatCode="#,##0.00_);\(#,##0\)"/>
    <numFmt numFmtId="171" formatCode="#,##0.0%_);\(#,##0.0%\)"/>
    <numFmt numFmtId="172" formatCode="0.0\ \x"/>
    <numFmt numFmtId="173" formatCode="#,##0.00\ ;\(#,##0.00\)"/>
    <numFmt numFmtId="174" formatCode="&quot;$&quot;#,##0.00\ ;\(&quot;$&quot;#,##0.00\)"/>
    <numFmt numFmtId="175" formatCode="0.0%_);\(0.0%\)"/>
    <numFmt numFmtId="176" formatCode="0.000\ \x&quot;rate&quot;"/>
    <numFmt numFmtId="177" formatCode="#,##0.000_);[Red]\(#,##0.000\)"/>
    <numFmt numFmtId="178" formatCode="0.00_);\(0.00\);0.00"/>
    <numFmt numFmtId="179" formatCode="\C&quot;$&quot;#,##0.00_);[Red]\(&quot;$&quot;#,##0.00\)"/>
    <numFmt numFmtId="180" formatCode="#,##0%_);\(#,##0.0%\)"/>
    <numFmt numFmtId="181" formatCode="_(* #,##0.00000000_);_(* \(#,##0.00000000\);_(* &quot;-&quot;?_);_(@_)"/>
    <numFmt numFmtId="182" formatCode="mmm\-d\-yyyy"/>
    <numFmt numFmtId="183" formatCode="mmm\-yyyy"/>
    <numFmt numFmtId="184" formatCode="yyyy"/>
    <numFmt numFmtId="185" formatCode="0.00\x&quot;rate&quot;"/>
    <numFmt numFmtId="186" formatCode="0.0&quot;  &quot;"/>
    <numFmt numFmtId="187" formatCode="&quot;$&quot;#,##0.0\ ;[Red]\(&quot;$&quot;#,##0\)"/>
    <numFmt numFmtId="188" formatCode="_(&quot;$&quot;* #,##0.00_);_(&quot;$&quot;* \(#,##0.00\);_(&quot;$&quot;* &quot;-&quot;?_);_(@_)"/>
    <numFmt numFmtId="189" formatCode="&quot;$&quot;#,##0.000_);[Red]\(&quot;$&quot;#,##0.000\)"/>
    <numFmt numFmtId="190" formatCode="&quot;$&quot;#,##0.00&quot;A&quot;;[Red]\(&quot;$&quot;#,##0.00\)&quot;A&quot;"/>
    <numFmt numFmtId="191" formatCode="#,##0.0\ ;[Red]\(&quot;$&quot;#,##0\)"/>
    <numFmt numFmtId="192" formatCode="&quot;$&quot;#,##0.00&quot;E&quot;;[Red]\(&quot;$&quot;#,##0.00\)&quot;E&quot;"/>
    <numFmt numFmtId="193" formatCode="_([$€-2]* #,##0.00_);_([$€-2]* \(#,##0.00\);_([$€-2]* &quot;-&quot;??_)"/>
    <numFmt numFmtId="194" formatCode="#,##0.00;\(#,##0.00\)"/>
    <numFmt numFmtId="195" formatCode=".%\,\(0.0%%;\t"/>
    <numFmt numFmtId="196" formatCode="#,##0.0_);[Red]\(#,##0.0\)"/>
    <numFmt numFmtId="197" formatCode="0.0%_);[Red]\(0.0%\)"/>
    <numFmt numFmtId="198" formatCode="0.00_);\(0.00\);0.00_)"/>
    <numFmt numFmtId="199" formatCode="#,##0\x"/>
    <numFmt numFmtId="200" formatCode="&quot;TKR&quot;\ 0"/>
    <numFmt numFmtId="201" formatCode=".%\,\(0.%%;\t"/>
    <numFmt numFmtId="202" formatCode="&quot;$&quot;#,###.0\ \ "/>
    <numFmt numFmtId="203" formatCode="#,##0.00\x_);[Red]\(#,##0.00\x\)"/>
    <numFmt numFmtId="204" formatCode="#,##0.0_);\(#,##0.0\)"/>
    <numFmt numFmtId="205" formatCode="#,##0.00\x_);[Red]\(#,##0.00\x\);&quot;--  &quot;"/>
    <numFmt numFmtId="206" formatCode="_(* #,##0.0_);_(* \(#,##0.0\);_(* &quot;-&quot;??_);_(@_)"/>
    <numFmt numFmtId="207" formatCode="0.0\x_);[Red]\(0.0\x\)"/>
    <numFmt numFmtId="208" formatCode="0.0\ "/>
    <numFmt numFmtId="209" formatCode="&quot;$&quot;#,##0.0;\(&quot;$&quot;#,##0.00\)"/>
    <numFmt numFmtId="210" formatCode="#,##0.00%_);\(#,##0.00%\)"/>
    <numFmt numFmtId="211" formatCode="0.00\%;\-0.00\%;0.00\%"/>
    <numFmt numFmtId="212" formatCode="0.0%\ ;\(0.0%\)"/>
    <numFmt numFmtId="213" formatCode="_(&quot;$&quot;* #,##0_);_(&quot;$&quot;* \(#,##0\);_(&quot;$&quot;* &quot;-&quot;??_);_(@_)"/>
    <numFmt numFmtId="214" formatCode="&quot;$&quot;0.00\ "/>
    <numFmt numFmtId="215" formatCode="0.0\ \ \ \ \ "/>
    <numFmt numFmtId="216" formatCode="0.00\x;\-0.00\x;0.00\x"/>
    <numFmt numFmtId="217" formatCode="&quot;$&quot;#,##0.000_);\(&quot;$&quot;#,##0.000\)"/>
    <numFmt numFmtId="218" formatCode="#,##0.0_);\(#,##0.0\);_(* &quot;-&quot;_)"/>
    <numFmt numFmtId="219" formatCode="_(&quot;$&quot;* #,##0.00_);_(&quot;$&quot;* \(#,##0.00\);_(* &quot;-&quot;_);_(@_)"/>
    <numFmt numFmtId="220" formatCode="0.00%_);[Red]\(0.00%\)"/>
    <numFmt numFmtId="221" formatCode="#,##0.0\x_);\(#,##0.0\x\)"/>
    <numFmt numFmtId="222" formatCode="#,##0.00\x_);\(#,##0.00\x\)"/>
    <numFmt numFmtId="223" formatCode="###0&quot;E&quot;_)"/>
    <numFmt numFmtId="224" formatCode="0.0\x_);\(0.0\x\);@_)"/>
    <numFmt numFmtId="225" formatCode="0.00\x__"/>
    <numFmt numFmtId="226" formatCode="&quot;Approach&quot;\ 0"/>
    <numFmt numFmtId="227" formatCode="0\ &quot;yrs&quot;"/>
    <numFmt numFmtId="228" formatCode="&quot;Tranche&quot;\ 0"/>
    <numFmt numFmtId="229" formatCode="0.0\x_);"/>
    <numFmt numFmtId="230" formatCode="_([$$-409]* #,##0.00_);_([$$-409]* \(#,##0.00\);_([$$-409]* &quot;-&quot;??_);_(@_)"/>
    <numFmt numFmtId="231" formatCode="0.0_);\(0.0\);0.0_)"/>
  </numFmts>
  <fonts count="82">
    <font>
      <sz val="11"/>
      <color theme="1"/>
      <name val="Calibri"/>
      <family val="2"/>
      <scheme val="minor"/>
    </font>
    <font>
      <b/>
      <sz val="11"/>
      <color theme="1"/>
      <name val="Calibri"/>
      <family val="2"/>
      <scheme val="minor"/>
    </font>
    <font>
      <b/>
      <sz val="20"/>
      <color theme="1"/>
      <name val="Calibri"/>
      <family val="2"/>
      <scheme val="minor"/>
    </font>
    <font>
      <i/>
      <sz val="11"/>
      <color rgb="FF000000"/>
      <name val="Calibri"/>
      <family val="2"/>
      <scheme val="minor"/>
    </font>
    <font>
      <sz val="11"/>
      <color rgb="FF000000"/>
      <name val="Calibri"/>
      <family val="2"/>
      <scheme val="minor"/>
    </font>
    <font>
      <sz val="11"/>
      <color rgb="FF0000FF"/>
      <name val="Calibri"/>
      <family val="2"/>
      <scheme val="minor"/>
    </font>
    <font>
      <b/>
      <sz val="11"/>
      <color rgb="FF000000"/>
      <name val="Calibri"/>
      <family val="2"/>
      <scheme val="minor"/>
    </font>
    <font>
      <b/>
      <sz val="11"/>
      <color rgb="FF0000FF"/>
      <name val="Calibri"/>
      <family val="2"/>
      <scheme val="minor"/>
    </font>
    <font>
      <b/>
      <sz val="9"/>
      <color indexed="81"/>
      <name val="Tahoma"/>
      <family val="2"/>
    </font>
    <font>
      <sz val="9"/>
      <color indexed="81"/>
      <name val="Tahoma"/>
      <family val="2"/>
    </font>
    <font>
      <sz val="10"/>
      <name val="GillSans"/>
    </font>
    <font>
      <sz val="8"/>
      <color indexed="49"/>
      <name val="Times New Roman"/>
      <family val="1"/>
    </font>
    <font>
      <sz val="10"/>
      <name val="Arial"/>
      <family val="2"/>
    </font>
    <font>
      <sz val="10"/>
      <name val="Trebuchet MS"/>
      <family val="2"/>
    </font>
    <font>
      <sz val="11"/>
      <color indexed="8"/>
      <name val="Calibri"/>
      <family val="2"/>
    </font>
    <font>
      <sz val="11"/>
      <color indexed="9"/>
      <name val="Calibri"/>
      <family val="2"/>
    </font>
    <font>
      <sz val="11"/>
      <color indexed="20"/>
      <name val="Calibri"/>
      <family val="2"/>
    </font>
    <font>
      <sz val="8"/>
      <name val="Times New Roman"/>
      <family val="1"/>
    </font>
    <font>
      <sz val="10"/>
      <name val="Times New Roman"/>
      <family val="1"/>
    </font>
    <font>
      <b/>
      <sz val="18"/>
      <name val="Tms Rmn"/>
    </font>
    <font>
      <b/>
      <sz val="11"/>
      <color indexed="52"/>
      <name val="Calibri"/>
      <family val="2"/>
    </font>
    <font>
      <b/>
      <sz val="11"/>
      <color indexed="9"/>
      <name val="Calibri"/>
      <family val="2"/>
    </font>
    <font>
      <b/>
      <sz val="7"/>
      <name val="GillSans"/>
    </font>
    <font>
      <sz val="10"/>
      <name val="Geneva"/>
    </font>
    <font>
      <sz val="24"/>
      <name val="Arial"/>
      <family val="2"/>
    </font>
    <font>
      <sz val="8"/>
      <name val="Arial"/>
      <family val="2"/>
    </font>
    <font>
      <sz val="10"/>
      <name val="Helvetica"/>
      <family val="2"/>
    </font>
    <font>
      <b/>
      <sz val="8"/>
      <name val="Arial"/>
      <family val="2"/>
    </font>
    <font>
      <b/>
      <sz val="8"/>
      <name val="Times New Roman"/>
      <family val="1"/>
    </font>
    <font>
      <i/>
      <sz val="11"/>
      <color indexed="23"/>
      <name val="Calibri"/>
      <family val="2"/>
    </font>
    <font>
      <sz val="11"/>
      <color indexed="17"/>
      <name val="Calibri"/>
      <family val="2"/>
    </font>
    <font>
      <i/>
      <sz val="8"/>
      <color indexed="17"/>
      <name val="Times New Roman"/>
      <family val="1"/>
    </font>
    <font>
      <sz val="8"/>
      <color indexed="21"/>
      <name val="Arial"/>
      <family val="2"/>
    </font>
    <font>
      <b/>
      <sz val="15"/>
      <color indexed="56"/>
      <name val="Calibri"/>
      <family val="2"/>
    </font>
    <font>
      <b/>
      <sz val="13"/>
      <color indexed="56"/>
      <name val="Calibri"/>
      <family val="2"/>
    </font>
    <font>
      <b/>
      <sz val="11"/>
      <color indexed="56"/>
      <name val="Calibri"/>
      <family val="2"/>
    </font>
    <font>
      <sz val="10"/>
      <color indexed="12"/>
      <name val="Trebuchet MS"/>
      <family val="2"/>
    </font>
    <font>
      <sz val="10"/>
      <name val="MS Sans Serif"/>
      <family val="2"/>
    </font>
    <font>
      <sz val="11"/>
      <color indexed="62"/>
      <name val="Calibri"/>
      <family val="2"/>
    </font>
    <font>
      <b/>
      <sz val="10"/>
      <color indexed="9"/>
      <name val="Tms Rmn"/>
    </font>
    <font>
      <b/>
      <sz val="10"/>
      <name val="Arial"/>
      <family val="2"/>
    </font>
    <font>
      <sz val="11"/>
      <color indexed="52"/>
      <name val="Calibri"/>
      <family val="2"/>
    </font>
    <font>
      <sz val="8"/>
      <color indexed="18"/>
      <name val="Times New Roman"/>
      <family val="1"/>
    </font>
    <font>
      <sz val="11"/>
      <color indexed="60"/>
      <name val="Calibri"/>
      <family val="2"/>
    </font>
    <font>
      <b/>
      <sz val="11"/>
      <color indexed="63"/>
      <name val="Calibri"/>
      <family val="2"/>
    </font>
    <font>
      <sz val="10"/>
      <name val="Palatino"/>
    </font>
    <font>
      <sz val="12"/>
      <name val="Baskerville MT"/>
    </font>
    <font>
      <u/>
      <sz val="10"/>
      <name val="GillSans"/>
      <family val="2"/>
    </font>
    <font>
      <sz val="10"/>
      <name val="GillSans Light"/>
    </font>
    <font>
      <b/>
      <sz val="12"/>
      <name val="Arial"/>
      <family val="2"/>
    </font>
    <font>
      <b/>
      <sz val="16"/>
      <name val="Arial"/>
      <family val="2"/>
    </font>
    <font>
      <sz val="8"/>
      <name val="MS Sans Serif"/>
      <family val="2"/>
    </font>
    <font>
      <sz val="8.25"/>
      <color indexed="8"/>
      <name val="Arial"/>
      <family val="2"/>
    </font>
    <font>
      <b/>
      <u val="singleAccounting"/>
      <sz val="8"/>
      <color indexed="8"/>
      <name val="Arial"/>
      <family val="2"/>
    </font>
    <font>
      <sz val="8"/>
      <color indexed="8"/>
      <name val="Arial"/>
      <family val="2"/>
    </font>
    <font>
      <sz val="8"/>
      <color indexed="39"/>
      <name val="Arial"/>
      <family val="2"/>
    </font>
    <font>
      <sz val="7"/>
      <name val="Times New Roman"/>
      <family val="1"/>
    </font>
    <font>
      <sz val="7"/>
      <color indexed="17"/>
      <name val="Times New Roman"/>
      <family val="1"/>
    </font>
    <font>
      <sz val="7"/>
      <color indexed="18"/>
      <name val="Times New Roman"/>
      <family val="1"/>
    </font>
    <font>
      <b/>
      <sz val="12"/>
      <name val="GillSans"/>
      <family val="2"/>
    </font>
    <font>
      <b/>
      <sz val="18"/>
      <color indexed="56"/>
      <name val="Cambria"/>
      <family val="2"/>
    </font>
    <font>
      <b/>
      <sz val="11"/>
      <name val="GillSans"/>
    </font>
    <font>
      <b/>
      <sz val="8"/>
      <color indexed="18"/>
      <name val="Times New Roman"/>
      <family val="1"/>
    </font>
    <font>
      <i/>
      <sz val="8"/>
      <name val="Times New Roman"/>
      <family val="1"/>
    </font>
    <font>
      <u/>
      <sz val="11"/>
      <name val="GillSans"/>
      <family val="2"/>
    </font>
    <font>
      <b/>
      <sz val="11"/>
      <color indexed="8"/>
      <name val="Calibri"/>
      <family val="2"/>
    </font>
    <font>
      <sz val="11"/>
      <color indexed="10"/>
      <name val="Calibri"/>
      <family val="2"/>
    </font>
    <font>
      <b/>
      <sz val="11"/>
      <color rgb="FF008000"/>
      <name val="Calibri"/>
      <family val="2"/>
      <scheme val="minor"/>
    </font>
    <font>
      <i/>
      <sz val="11"/>
      <color theme="1"/>
      <name val="Calibri"/>
      <family val="2"/>
      <scheme val="minor"/>
    </font>
    <font>
      <i/>
      <sz val="11"/>
      <color rgb="FF0000FF"/>
      <name val="Calibri"/>
      <family val="2"/>
      <scheme val="minor"/>
    </font>
    <font>
      <u/>
      <sz val="11"/>
      <color theme="1"/>
      <name val="Calibri"/>
      <family val="2"/>
      <scheme val="minor"/>
    </font>
    <font>
      <i/>
      <sz val="11"/>
      <color rgb="FF008000"/>
      <name val="Calibri"/>
      <family val="2"/>
      <scheme val="minor"/>
    </font>
    <font>
      <b/>
      <sz val="13"/>
      <color theme="1"/>
      <name val="Calibri"/>
      <family val="2"/>
      <scheme val="minor"/>
    </font>
    <font>
      <u val="singleAccounting"/>
      <sz val="10"/>
      <color theme="1"/>
      <name val="Calibri"/>
      <family val="2"/>
      <scheme val="minor"/>
    </font>
    <font>
      <i/>
      <sz val="11"/>
      <color indexed="12"/>
      <name val="Calibri"/>
      <family val="2"/>
      <scheme val="minor"/>
    </font>
    <font>
      <i/>
      <sz val="10"/>
      <color theme="1"/>
      <name val="Calibri"/>
      <family val="2"/>
      <scheme val="minor"/>
    </font>
    <font>
      <i/>
      <sz val="9"/>
      <color indexed="81"/>
      <name val="Tahoma"/>
      <family val="2"/>
    </font>
    <font>
      <i/>
      <sz val="11"/>
      <color indexed="8"/>
      <name val="Calibri"/>
      <family val="2"/>
      <scheme val="minor"/>
    </font>
    <font>
      <b/>
      <i/>
      <sz val="11"/>
      <color indexed="8"/>
      <name val="Calibri"/>
      <family val="2"/>
      <scheme val="minor"/>
    </font>
    <font>
      <b/>
      <sz val="11"/>
      <name val="Calibri"/>
      <family val="2"/>
      <scheme val="minor"/>
    </font>
    <font>
      <sz val="11"/>
      <name val="Calibri"/>
      <family val="2"/>
      <scheme val="minor"/>
    </font>
    <font>
      <sz val="11"/>
      <color rgb="FF00B050"/>
      <name val="Calibri"/>
      <family val="2"/>
      <scheme val="minor"/>
    </font>
  </fonts>
  <fills count="32">
    <fill>
      <patternFill patternType="none"/>
    </fill>
    <fill>
      <patternFill patternType="gray125"/>
    </fill>
    <fill>
      <patternFill patternType="solid">
        <fgColor indexed="22"/>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lightGray">
        <fgColor indexed="12"/>
      </patternFill>
    </fill>
    <fill>
      <patternFill patternType="solid">
        <fgColor indexed="26"/>
        <bgColor indexed="64"/>
      </patternFill>
    </fill>
    <fill>
      <patternFill patternType="solid">
        <fgColor indexed="15"/>
        <bgColor indexed="64"/>
      </patternFill>
    </fill>
    <fill>
      <patternFill patternType="solid">
        <fgColor indexed="43"/>
      </patternFill>
    </fill>
    <fill>
      <patternFill patternType="solid">
        <fgColor indexed="8"/>
        <bgColor indexed="64"/>
      </patternFill>
    </fill>
    <fill>
      <patternFill patternType="solid">
        <fgColor indexed="13"/>
        <bgColor indexed="64"/>
      </patternFill>
    </fill>
    <fill>
      <patternFill patternType="solid">
        <fgColor indexed="26"/>
      </patternFill>
    </fill>
    <fill>
      <patternFill patternType="solid">
        <fgColor indexed="61"/>
        <bgColor indexed="64"/>
      </patternFill>
    </fill>
    <fill>
      <patternFill patternType="solid">
        <fgColor rgb="FFFFFF99"/>
        <bgColor indexed="64"/>
      </patternFill>
    </fill>
  </fills>
  <borders count="26">
    <border>
      <left/>
      <right/>
      <top/>
      <bottom/>
      <diagonal/>
    </border>
    <border>
      <left/>
      <right/>
      <top style="medium">
        <color rgb="FF000000"/>
      </top>
      <bottom style="medium">
        <color rgb="FF000000"/>
      </bottom>
      <diagonal/>
    </border>
    <border>
      <left/>
      <right/>
      <top/>
      <bottom style="thin">
        <color rgb="FF000000"/>
      </bottom>
      <diagonal/>
    </border>
    <border>
      <left/>
      <right/>
      <top/>
      <bottom style="medium">
        <color rgb="FF000000"/>
      </bottom>
      <diagonal/>
    </border>
    <border>
      <left style="thin">
        <color indexed="23"/>
      </left>
      <right style="thin">
        <color indexed="23"/>
      </right>
      <top style="thin">
        <color indexed="23"/>
      </top>
      <bottom style="thin">
        <color indexed="23"/>
      </bottom>
      <diagonal/>
    </border>
    <border>
      <left/>
      <right/>
      <top/>
      <bottom style="double">
        <color indexed="64"/>
      </bottom>
      <diagonal/>
    </border>
    <border>
      <left style="double">
        <color indexed="63"/>
      </left>
      <right style="double">
        <color indexed="63"/>
      </right>
      <top style="double">
        <color indexed="63"/>
      </top>
      <bottom style="double">
        <color indexed="63"/>
      </bottom>
      <diagonal/>
    </border>
    <border>
      <left/>
      <right/>
      <top/>
      <bottom style="thin">
        <color indexed="64"/>
      </bottom>
      <diagonal/>
    </border>
    <border>
      <left/>
      <right style="thin">
        <color indexed="64"/>
      </right>
      <top/>
      <bottom/>
      <diagonal/>
    </border>
    <border>
      <left style="thin">
        <color indexed="9"/>
      </left>
      <right style="thin">
        <color indexed="9"/>
      </right>
      <top/>
      <bottom/>
      <diagonal/>
    </border>
    <border>
      <left style="thin">
        <color indexed="64"/>
      </left>
      <right style="thin">
        <color indexed="64"/>
      </right>
      <top style="thin">
        <color indexed="64"/>
      </top>
      <bottom style="thin">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8"/>
      </left>
      <right style="thin">
        <color indexed="8"/>
      </right>
      <top style="thin">
        <color indexed="8"/>
      </top>
      <bottom style="thin">
        <color indexed="8"/>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style="thin">
        <color indexed="64"/>
      </right>
      <top style="thin">
        <color indexed="64"/>
      </top>
      <bottom/>
      <diagonal/>
    </border>
    <border>
      <left/>
      <right/>
      <top/>
      <bottom style="thick">
        <color indexed="64"/>
      </bottom>
      <diagonal/>
    </border>
    <border>
      <left/>
      <right/>
      <top style="thin">
        <color indexed="62"/>
      </top>
      <bottom style="double">
        <color indexed="62"/>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diagonal/>
    </border>
  </borders>
  <cellStyleXfs count="187">
    <xf numFmtId="0" fontId="0" fillId="0" borderId="0"/>
    <xf numFmtId="0" fontId="10" fillId="0" borderId="0"/>
    <xf numFmtId="170" fontId="10" fillId="0" borderId="0">
      <alignment horizontal="right"/>
    </xf>
    <xf numFmtId="171" fontId="10" fillId="2" borderId="0"/>
    <xf numFmtId="172" fontId="10" fillId="2" borderId="0"/>
    <xf numFmtId="171" fontId="10" fillId="2" borderId="0"/>
    <xf numFmtId="173" fontId="10" fillId="2" borderId="0"/>
    <xf numFmtId="174" fontId="10" fillId="2" borderId="0">
      <alignment horizontal="right"/>
    </xf>
    <xf numFmtId="175" fontId="11" fillId="0" borderId="0" applyFont="0" applyFill="0" applyBorder="0" applyAlignment="0" applyProtection="0"/>
    <xf numFmtId="0" fontId="12" fillId="0" borderId="0" applyNumberFormat="0" applyFont="0" applyFill="0" applyBorder="0" applyAlignment="0" applyProtection="0"/>
    <xf numFmtId="176" fontId="13" fillId="0" borderId="0"/>
    <xf numFmtId="0" fontId="14" fillId="3" borderId="0" applyNumberFormat="0" applyBorder="0" applyAlignment="0" applyProtection="0"/>
    <xf numFmtId="0" fontId="14" fillId="4" borderId="0" applyNumberFormat="0" applyBorder="0" applyAlignment="0" applyProtection="0"/>
    <xf numFmtId="0" fontId="14" fillId="5" borderId="0" applyNumberFormat="0" applyBorder="0" applyAlignment="0" applyProtection="0"/>
    <xf numFmtId="0" fontId="14" fillId="6" borderId="0" applyNumberFormat="0" applyBorder="0" applyAlignment="0" applyProtection="0"/>
    <xf numFmtId="0" fontId="14" fillId="7" borderId="0" applyNumberFormat="0" applyBorder="0" applyAlignment="0" applyProtection="0"/>
    <xf numFmtId="0" fontId="14" fillId="8" borderId="0" applyNumberFormat="0" applyBorder="0" applyAlignment="0" applyProtection="0"/>
    <xf numFmtId="0" fontId="14" fillId="9" borderId="0" applyNumberFormat="0" applyBorder="0" applyAlignment="0" applyProtection="0"/>
    <xf numFmtId="0" fontId="14" fillId="10" borderId="0" applyNumberFormat="0" applyBorder="0" applyAlignment="0" applyProtection="0"/>
    <xf numFmtId="0" fontId="14" fillId="11" borderId="0" applyNumberFormat="0" applyBorder="0" applyAlignment="0" applyProtection="0"/>
    <xf numFmtId="0" fontId="14" fillId="6" borderId="0" applyNumberFormat="0" applyBorder="0" applyAlignment="0" applyProtection="0"/>
    <xf numFmtId="0" fontId="14" fillId="9" borderId="0" applyNumberFormat="0" applyBorder="0" applyAlignment="0" applyProtection="0"/>
    <xf numFmtId="0" fontId="14" fillId="12" borderId="0" applyNumberFormat="0" applyBorder="0" applyAlignment="0" applyProtection="0"/>
    <xf numFmtId="0" fontId="15" fillId="13" borderId="0" applyNumberFormat="0" applyBorder="0" applyAlignment="0" applyProtection="0"/>
    <xf numFmtId="0" fontId="15" fillId="10" borderId="0" applyNumberFormat="0" applyBorder="0" applyAlignment="0" applyProtection="0"/>
    <xf numFmtId="0" fontId="15" fillId="11" borderId="0" applyNumberFormat="0" applyBorder="0" applyAlignment="0" applyProtection="0"/>
    <xf numFmtId="0" fontId="15" fillId="14" borderId="0" applyNumberFormat="0" applyBorder="0" applyAlignment="0" applyProtection="0"/>
    <xf numFmtId="0" fontId="15" fillId="15" borderId="0" applyNumberFormat="0" applyBorder="0" applyAlignment="0" applyProtection="0"/>
    <xf numFmtId="0" fontId="15" fillId="16" borderId="0" applyNumberFormat="0" applyBorder="0" applyAlignment="0" applyProtection="0"/>
    <xf numFmtId="0" fontId="15" fillId="17" borderId="0" applyNumberFormat="0" applyBorder="0" applyAlignment="0" applyProtection="0"/>
    <xf numFmtId="0" fontId="15" fillId="18" borderId="0" applyNumberFormat="0" applyBorder="0" applyAlignment="0" applyProtection="0"/>
    <xf numFmtId="0" fontId="15" fillId="19" borderId="0" applyNumberFormat="0" applyBorder="0" applyAlignment="0" applyProtection="0"/>
    <xf numFmtId="0" fontId="15" fillId="14" borderId="0" applyNumberFormat="0" applyBorder="0" applyAlignment="0" applyProtection="0"/>
    <xf numFmtId="0" fontId="15" fillId="15" borderId="0" applyNumberFormat="0" applyBorder="0" applyAlignment="0" applyProtection="0"/>
    <xf numFmtId="0" fontId="15" fillId="20" borderId="0" applyNumberFormat="0" applyBorder="0" applyAlignment="0" applyProtection="0"/>
    <xf numFmtId="0" fontId="13" fillId="0" borderId="0"/>
    <xf numFmtId="0" fontId="16" fillId="4" borderId="0" applyNumberFormat="0" applyBorder="0" applyAlignment="0" applyProtection="0"/>
    <xf numFmtId="177" fontId="17" fillId="0" borderId="0" applyFont="0" applyFill="0" applyBorder="0" applyAlignment="0" applyProtection="0"/>
    <xf numFmtId="38" fontId="17" fillId="0" borderId="0" applyFill="0" applyBorder="0" applyAlignment="0" applyProtection="0">
      <protection locked="0"/>
    </xf>
    <xf numFmtId="0" fontId="18" fillId="0" borderId="0"/>
    <xf numFmtId="37" fontId="19" fillId="0" borderId="0">
      <alignment horizontal="centerContinuous"/>
    </xf>
    <xf numFmtId="0" fontId="20" fillId="21" borderId="4" applyNumberFormat="0" applyAlignment="0" applyProtection="0"/>
    <xf numFmtId="177" fontId="17" fillId="0" borderId="0" applyFont="0" applyFill="0" applyBorder="0" applyAlignment="0" applyProtection="0">
      <protection locked="0"/>
    </xf>
    <xf numFmtId="177" fontId="17" fillId="0" borderId="5" applyFont="0" applyFill="0" applyAlignment="0" applyProtection="0"/>
    <xf numFmtId="0" fontId="21" fillId="22" borderId="6" applyNumberFormat="0" applyAlignment="0" applyProtection="0"/>
    <xf numFmtId="0" fontId="12" fillId="0" borderId="0">
      <alignment horizontal="center" wrapText="1"/>
      <protection hidden="1"/>
    </xf>
    <xf numFmtId="0" fontId="22" fillId="0" borderId="7" applyNumberFormat="0" applyFill="0" applyBorder="0" applyProtection="0">
      <alignment horizontal="left" vertical="center"/>
    </xf>
    <xf numFmtId="0" fontId="22" fillId="0" borderId="7" applyNumberFormat="0" applyFill="0" applyBorder="0" applyProtection="0">
      <alignment horizontal="right" vertical="center"/>
    </xf>
    <xf numFmtId="43" fontId="12" fillId="0" borderId="0" applyFont="0" applyFill="0" applyBorder="0" applyAlignment="0" applyProtection="0"/>
    <xf numFmtId="37" fontId="23" fillId="0" borderId="0" applyFont="0" applyFill="0" applyBorder="0" applyAlignment="0" applyProtection="0"/>
    <xf numFmtId="39" fontId="23" fillId="0" borderId="0" applyFont="0" applyFill="0" applyBorder="0" applyAlignment="0" applyProtection="0"/>
    <xf numFmtId="0" fontId="24" fillId="23" borderId="0">
      <alignment horizontal="center" vertical="center" wrapText="1"/>
    </xf>
    <xf numFmtId="178" fontId="12" fillId="0" borderId="0" applyFill="0" applyBorder="0">
      <alignment horizontal="right"/>
      <protection locked="0"/>
    </xf>
    <xf numFmtId="0" fontId="25" fillId="0" borderId="0" applyFont="0" applyFill="0" applyBorder="0" applyAlignment="0"/>
    <xf numFmtId="7" fontId="26" fillId="0" borderId="0" applyFont="0" applyFill="0" applyBorder="0" applyAlignment="0" applyProtection="0"/>
    <xf numFmtId="5" fontId="23" fillId="0" borderId="0" applyFont="0" applyFill="0" applyBorder="0" applyAlignment="0" applyProtection="0"/>
    <xf numFmtId="179" fontId="13" fillId="0" borderId="0" applyFill="0" applyBorder="0" applyProtection="0">
      <alignment horizontal="right"/>
    </xf>
    <xf numFmtId="180" fontId="10" fillId="2" borderId="8">
      <alignment horizontal="right"/>
    </xf>
    <xf numFmtId="181" fontId="10" fillId="2" borderId="8">
      <alignment horizontal="right"/>
    </xf>
    <xf numFmtId="180" fontId="10" fillId="2" borderId="8">
      <alignment horizontal="right"/>
    </xf>
    <xf numFmtId="15" fontId="27" fillId="0" borderId="0" applyFill="0" applyBorder="0" applyAlignment="0"/>
    <xf numFmtId="182" fontId="25" fillId="24" borderId="0" applyFont="0" applyFill="0" applyBorder="0" applyAlignment="0" applyProtection="0"/>
    <xf numFmtId="183" fontId="27" fillId="0" borderId="7"/>
    <xf numFmtId="14" fontId="28" fillId="0" borderId="0" applyFont="0" applyFill="0" applyBorder="0" applyAlignment="0" applyProtection="0">
      <alignment horizontal="center"/>
    </xf>
    <xf numFmtId="184" fontId="28" fillId="0" borderId="0" applyFont="0" applyFill="0" applyBorder="0" applyAlignment="0" applyProtection="0">
      <alignment horizontal="center"/>
    </xf>
    <xf numFmtId="185" fontId="13" fillId="0" borderId="0" applyFont="0" applyFill="0" applyBorder="0" applyAlignment="0" applyProtection="0"/>
    <xf numFmtId="8" fontId="17" fillId="0" borderId="0" applyFont="0" applyFill="0" applyBorder="0" applyAlignment="0" applyProtection="0"/>
    <xf numFmtId="6" fontId="17" fillId="0" borderId="0" applyFont="0" applyFill="0" applyBorder="0" applyAlignment="0" applyProtection="0">
      <alignment horizontal="right"/>
    </xf>
    <xf numFmtId="6" fontId="17" fillId="0" borderId="0" applyFont="0" applyFill="0" applyBorder="0" applyAlignment="0" applyProtection="0"/>
    <xf numFmtId="39" fontId="10" fillId="25" borderId="0"/>
    <xf numFmtId="7" fontId="10" fillId="25" borderId="0" applyBorder="0"/>
    <xf numFmtId="186" fontId="10" fillId="25" borderId="0"/>
    <xf numFmtId="187" fontId="10" fillId="0" borderId="0"/>
    <xf numFmtId="188" fontId="10" fillId="25" borderId="0"/>
    <xf numFmtId="189" fontId="10" fillId="25" borderId="0"/>
    <xf numFmtId="190" fontId="18" fillId="0" borderId="0" applyFont="0" applyFill="0" applyBorder="0" applyProtection="0">
      <alignment horizontal="left"/>
      <protection locked="0"/>
    </xf>
    <xf numFmtId="191" fontId="10" fillId="0" borderId="0"/>
    <xf numFmtId="192" fontId="18" fillId="0" borderId="0" applyFont="0" applyFill="0" applyBorder="0" applyProtection="0">
      <alignment horizontal="left"/>
      <protection locked="0"/>
    </xf>
    <xf numFmtId="193" fontId="12" fillId="0" borderId="0" applyFont="0" applyFill="0" applyBorder="0" applyAlignment="0" applyProtection="0"/>
    <xf numFmtId="0" fontId="29" fillId="0" borderId="0" applyNumberFormat="0" applyFill="0" applyBorder="0" applyAlignment="0" applyProtection="0"/>
    <xf numFmtId="175" fontId="10" fillId="0" borderId="9"/>
    <xf numFmtId="194" fontId="10" fillId="2" borderId="8">
      <alignment horizontal="right"/>
    </xf>
    <xf numFmtId="195" fontId="10" fillId="2" borderId="8">
      <alignment horizontal="right"/>
    </xf>
    <xf numFmtId="194" fontId="10" fillId="2" borderId="8">
      <alignment horizontal="right"/>
    </xf>
    <xf numFmtId="196" fontId="17" fillId="0" borderId="0" applyFill="0" applyBorder="0" applyAlignment="0" applyProtection="0">
      <protection locked="0"/>
    </xf>
    <xf numFmtId="0" fontId="30" fillId="5" borderId="0" applyNumberFormat="0" applyBorder="0" applyAlignment="0" applyProtection="0"/>
    <xf numFmtId="197" fontId="31" fillId="0" borderId="0" applyFill="0" applyBorder="0" applyAlignment="0" applyProtection="0"/>
    <xf numFmtId="175" fontId="32" fillId="0" borderId="0" applyAlignment="0">
      <alignment horizontal="left"/>
      <protection locked="0"/>
    </xf>
    <xf numFmtId="196" fontId="13" fillId="26" borderId="10" applyNumberFormat="0" applyFont="0" applyAlignment="0" applyProtection="0"/>
    <xf numFmtId="0" fontId="33" fillId="0" borderId="11" applyNumberFormat="0" applyFill="0" applyAlignment="0" applyProtection="0"/>
    <xf numFmtId="0" fontId="34" fillId="0" borderId="12" applyNumberFormat="0" applyFill="0" applyAlignment="0" applyProtection="0"/>
    <xf numFmtId="0" fontId="35" fillId="0" borderId="13" applyNumberFormat="0" applyFill="0" applyAlignment="0" applyProtection="0"/>
    <xf numFmtId="0" fontId="35" fillId="0" borderId="0" applyNumberFormat="0" applyFill="0" applyBorder="0" applyAlignment="0" applyProtection="0"/>
    <xf numFmtId="196" fontId="36" fillId="0" borderId="0" applyNumberFormat="0" applyFill="0" applyBorder="0" applyAlignment="0" applyProtection="0"/>
    <xf numFmtId="0" fontId="37" fillId="0" borderId="0"/>
    <xf numFmtId="177" fontId="17" fillId="0" borderId="0" applyFont="0" applyFill="0" applyBorder="0" applyAlignment="0" applyProtection="0"/>
    <xf numFmtId="38" fontId="17" fillId="0" borderId="0" applyFill="0" applyBorder="0" applyAlignment="0" applyProtection="0">
      <alignment horizontal="right"/>
      <protection locked="0"/>
    </xf>
    <xf numFmtId="0" fontId="38" fillId="8" borderId="4" applyNumberFormat="0" applyAlignment="0" applyProtection="0"/>
    <xf numFmtId="0" fontId="25" fillId="24" borderId="0" applyFont="0" applyBorder="0" applyAlignment="0">
      <protection locked="0"/>
    </xf>
    <xf numFmtId="0" fontId="12" fillId="0" borderId="0" applyFill="0" applyBorder="0">
      <alignment horizontal="right"/>
      <protection locked="0"/>
    </xf>
    <xf numFmtId="17" fontId="39" fillId="27" borderId="0"/>
    <xf numFmtId="198" fontId="12" fillId="0" borderId="0" applyFill="0" applyBorder="0">
      <alignment horizontal="right"/>
      <protection locked="0"/>
    </xf>
    <xf numFmtId="0" fontId="40" fillId="28" borderId="14">
      <alignment horizontal="left" vertical="center" wrapText="1"/>
    </xf>
    <xf numFmtId="0" fontId="41" fillId="0" borderId="15" applyNumberFormat="0" applyFill="0" applyAlignment="0" applyProtection="0"/>
    <xf numFmtId="167" fontId="17" fillId="0" borderId="0" applyFont="0" applyFill="0" applyBorder="0" applyAlignment="0" applyProtection="0">
      <alignment horizontal="right"/>
    </xf>
    <xf numFmtId="199" fontId="10" fillId="0" borderId="0">
      <alignment horizontal="right"/>
    </xf>
    <xf numFmtId="200" fontId="10" fillId="25" borderId="0">
      <alignment horizontal="right"/>
    </xf>
    <xf numFmtId="201" fontId="10" fillId="0" borderId="0">
      <alignment horizontal="right"/>
    </xf>
    <xf numFmtId="199" fontId="10" fillId="0" borderId="0">
      <alignment horizontal="right"/>
    </xf>
    <xf numFmtId="175" fontId="42" fillId="0" borderId="0" applyFill="0" applyBorder="0" applyAlignment="0" applyProtection="0">
      <alignment horizontal="right"/>
    </xf>
    <xf numFmtId="175" fontId="42" fillId="0" borderId="0" applyFill="0" applyBorder="0" applyAlignment="0" applyProtection="0"/>
    <xf numFmtId="202" fontId="10" fillId="2" borderId="8">
      <alignment horizontal="right"/>
    </xf>
    <xf numFmtId="203" fontId="17" fillId="0" borderId="0" applyFont="0" applyFill="0" applyBorder="0" applyAlignment="0" applyProtection="0"/>
    <xf numFmtId="0" fontId="23" fillId="2" borderId="0" applyFont="0" applyBorder="0" applyAlignment="0" applyProtection="0">
      <alignment horizontal="right"/>
      <protection hidden="1"/>
    </xf>
    <xf numFmtId="0" fontId="43" fillId="26" borderId="0" applyNumberFormat="0" applyBorder="0" applyAlignment="0" applyProtection="0"/>
    <xf numFmtId="37" fontId="26" fillId="0" borderId="0" applyFont="0" applyFill="0" applyBorder="0" applyAlignment="0" applyProtection="0"/>
    <xf numFmtId="204" fontId="12" fillId="0" borderId="0" applyFont="0" applyFill="0" applyBorder="0" applyAlignment="0" applyProtection="0"/>
    <xf numFmtId="39" fontId="12" fillId="0" borderId="0" applyFont="0" applyFill="0" applyBorder="0" applyAlignment="0" applyProtection="0"/>
    <xf numFmtId="168" fontId="12" fillId="0" borderId="0" applyFont="0" applyFill="0" applyBorder="0" applyAlignment="0" applyProtection="0"/>
    <xf numFmtId="0" fontId="12" fillId="0" borderId="0"/>
    <xf numFmtId="0" fontId="27" fillId="0" borderId="0" applyNumberFormat="0" applyFill="0" applyBorder="0" applyAlignment="0" applyProtection="0"/>
    <xf numFmtId="0" fontId="25" fillId="0" borderId="0" applyFont="0" applyFill="0" applyBorder="0" applyAlignment="0" applyProtection="0"/>
    <xf numFmtId="205" fontId="25" fillId="0" borderId="0" applyFont="0" applyFill="0" applyBorder="0" applyAlignment="0" applyProtection="0"/>
    <xf numFmtId="0" fontId="14" fillId="29" borderId="16" applyNumberFormat="0" applyFont="0" applyAlignment="0" applyProtection="0"/>
    <xf numFmtId="0" fontId="23" fillId="0" borderId="0" applyFont="0" applyFill="0" applyBorder="0" applyAlignment="0" applyProtection="0"/>
    <xf numFmtId="206" fontId="12" fillId="0" borderId="0" applyFont="0" applyFill="0" applyBorder="0" applyAlignment="0" applyProtection="0"/>
    <xf numFmtId="0" fontId="23" fillId="0" borderId="0" applyFont="0" applyFill="0" applyBorder="0" applyAlignment="0" applyProtection="0"/>
    <xf numFmtId="0" fontId="44" fillId="21" borderId="17" applyNumberFormat="0" applyAlignment="0" applyProtection="0"/>
    <xf numFmtId="207" fontId="17" fillId="0" borderId="0" applyFont="0" applyFill="0" applyBorder="0" applyAlignment="0" applyProtection="0">
      <alignment horizontal="right"/>
    </xf>
    <xf numFmtId="0" fontId="45" fillId="0" borderId="0" applyNumberFormat="0" applyFill="0" applyBorder="0" applyAlignment="0" applyProtection="0"/>
    <xf numFmtId="0" fontId="25" fillId="0" borderId="0"/>
    <xf numFmtId="208" fontId="10" fillId="25" borderId="0"/>
    <xf numFmtId="9" fontId="17" fillId="0" borderId="0" applyFont="0" applyFill="0" applyBorder="0" applyAlignment="0" applyProtection="0">
      <alignment horizontal="right"/>
    </xf>
    <xf numFmtId="209" fontId="10" fillId="0" borderId="0"/>
    <xf numFmtId="0" fontId="12" fillId="0" borderId="0" applyFont="0" applyFill="0" applyBorder="0" applyAlignment="0"/>
    <xf numFmtId="171" fontId="12" fillId="0" borderId="0" applyFont="0" applyFill="0" applyBorder="0" applyAlignment="0" applyProtection="0"/>
    <xf numFmtId="210" fontId="12" fillId="0" borderId="0" applyFont="0" applyFill="0" applyBorder="0" applyAlignment="0" applyProtection="0"/>
    <xf numFmtId="211" fontId="12" fillId="0" borderId="0" applyFill="0" applyBorder="0">
      <alignment horizontal="right"/>
      <protection locked="0"/>
    </xf>
    <xf numFmtId="197" fontId="17" fillId="0" borderId="0" applyFont="0" applyFill="0" applyBorder="0" applyAlignment="0" applyProtection="0"/>
    <xf numFmtId="8" fontId="17" fillId="0" borderId="0" applyFont="0" applyFill="0" applyBorder="0" applyAlignment="0" applyProtection="0"/>
    <xf numFmtId="177" fontId="17" fillId="0" borderId="0" applyFont="0" applyFill="0" applyBorder="0" applyAlignment="0" applyProtection="0">
      <protection locked="0"/>
    </xf>
    <xf numFmtId="196" fontId="17" fillId="0" borderId="0" applyFill="0" applyBorder="0" applyAlignment="0" applyProtection="0"/>
    <xf numFmtId="38" fontId="17" fillId="0" borderId="0" applyFont="0" applyFill="0" applyBorder="0" applyAlignment="0" applyProtection="0"/>
    <xf numFmtId="173" fontId="10" fillId="2" borderId="18">
      <alignment horizontal="right"/>
    </xf>
    <xf numFmtId="212" fontId="46" fillId="2" borderId="0"/>
    <xf numFmtId="213" fontId="10" fillId="2" borderId="0"/>
    <xf numFmtId="0" fontId="47" fillId="0" borderId="0">
      <alignment horizontal="center"/>
    </xf>
    <xf numFmtId="0" fontId="10" fillId="0" borderId="7">
      <alignment horizontal="centerContinuous"/>
    </xf>
    <xf numFmtId="214" fontId="10" fillId="2" borderId="0">
      <alignment horizontal="right"/>
    </xf>
    <xf numFmtId="215" fontId="10" fillId="2" borderId="8">
      <alignment horizontal="right"/>
    </xf>
    <xf numFmtId="216" fontId="12" fillId="0" borderId="0">
      <alignment horizontal="right"/>
      <protection locked="0"/>
    </xf>
    <xf numFmtId="196" fontId="28" fillId="0" borderId="0" applyFont="0" applyFill="0" applyBorder="0" applyAlignment="0" applyProtection="0"/>
    <xf numFmtId="0" fontId="48" fillId="0" borderId="0" applyNumberFormat="0" applyFill="0" applyBorder="0" applyProtection="0">
      <alignment horizontal="right" vertical="center"/>
    </xf>
    <xf numFmtId="0" fontId="49" fillId="23" borderId="10">
      <alignment horizontal="center" vertical="center" wrapText="1"/>
      <protection hidden="1"/>
    </xf>
    <xf numFmtId="177" fontId="17" fillId="0" borderId="0" applyFill="0" applyBorder="0" applyAlignment="0" applyProtection="0">
      <protection locked="0"/>
    </xf>
    <xf numFmtId="217" fontId="28" fillId="0" borderId="0" applyFont="0" applyFill="0" applyBorder="0" applyAlignment="0" applyProtection="0">
      <alignment horizontal="right"/>
    </xf>
    <xf numFmtId="38" fontId="12" fillId="0" borderId="0" applyFont="0" applyFill="0" applyBorder="0" applyAlignment="0" applyProtection="0"/>
    <xf numFmtId="0" fontId="50" fillId="0" borderId="19" applyNumberFormat="0" applyFill="0" applyProtection="0">
      <alignment horizontal="left" vertical="top" wrapText="1"/>
    </xf>
    <xf numFmtId="0" fontId="37" fillId="0" borderId="0" applyNumberFormat="0" applyFill="0" applyBorder="0" applyProtection="0">
      <alignment horizontal="left" vertical="top" wrapText="1"/>
    </xf>
    <xf numFmtId="0" fontId="51" fillId="0" borderId="0" applyNumberFormat="0" applyFill="0" applyProtection="0">
      <alignment horizontal="left" vertical="top" wrapText="1"/>
    </xf>
    <xf numFmtId="0" fontId="52" fillId="0" borderId="0" applyNumberFormat="0" applyFill="0" applyBorder="0" applyProtection="0"/>
    <xf numFmtId="0" fontId="53" fillId="30" borderId="0" applyNumberFormat="0" applyBorder="0" applyProtection="0"/>
    <xf numFmtId="0" fontId="54" fillId="0" borderId="0" applyNumberFormat="0" applyFill="0" applyBorder="0" applyProtection="0">
      <alignment vertical="top"/>
    </xf>
    <xf numFmtId="218" fontId="55" fillId="0" borderId="0" applyFill="0" applyBorder="0" applyProtection="0">
      <alignment horizontal="right" wrapText="1"/>
    </xf>
    <xf numFmtId="219" fontId="55" fillId="0" borderId="0" applyFill="0" applyBorder="0" applyProtection="0">
      <alignment horizontal="right"/>
    </xf>
    <xf numFmtId="4" fontId="25" fillId="0" borderId="0" applyFill="0" applyBorder="0" applyProtection="0">
      <alignment horizontal="right"/>
    </xf>
    <xf numFmtId="189" fontId="56" fillId="0" borderId="0" applyFill="0" applyBorder="0" applyAlignment="0" applyProtection="0"/>
    <xf numFmtId="220" fontId="57" fillId="0" borderId="0" applyFill="0" applyBorder="0" applyAlignment="0" applyProtection="0">
      <alignment horizontal="left"/>
      <protection locked="0"/>
    </xf>
    <xf numFmtId="220" fontId="57" fillId="0" borderId="0" applyFill="0" applyBorder="0" applyAlignment="0" applyProtection="0"/>
    <xf numFmtId="220" fontId="58" fillId="0" borderId="0" applyFill="0" applyBorder="0" applyAlignment="0" applyProtection="0">
      <alignment horizontal="left"/>
      <protection locked="0"/>
    </xf>
    <xf numFmtId="220" fontId="58" fillId="0" borderId="0" applyFill="0" applyBorder="0" applyAlignment="0" applyProtection="0">
      <protection locked="0"/>
    </xf>
    <xf numFmtId="196" fontId="17" fillId="0" borderId="0" applyFill="0" applyBorder="0" applyAlignment="0" applyProtection="0">
      <protection locked="0"/>
    </xf>
    <xf numFmtId="196" fontId="56" fillId="0" borderId="0" applyFill="0" applyBorder="0" applyAlignment="0" applyProtection="0"/>
    <xf numFmtId="49" fontId="59" fillId="0" borderId="0"/>
    <xf numFmtId="221" fontId="12" fillId="0" borderId="0" applyFont="0" applyFill="0" applyBorder="0" applyAlignment="0" applyProtection="0"/>
    <xf numFmtId="222" fontId="12" fillId="0" borderId="0" applyFont="0" applyFill="0" applyBorder="0" applyAlignment="0" applyProtection="0"/>
    <xf numFmtId="0" fontId="60" fillId="0" borderId="0" applyNumberFormat="0" applyFill="0" applyBorder="0" applyAlignment="0" applyProtection="0"/>
    <xf numFmtId="0" fontId="61" fillId="1" borderId="0" applyNumberFormat="0" applyBorder="0" applyProtection="0">
      <alignment horizontal="left" vertical="center"/>
    </xf>
    <xf numFmtId="196" fontId="62" fillId="0" borderId="0" applyNumberFormat="0" applyFill="0" applyBorder="0" applyAlignment="0" applyProtection="0"/>
    <xf numFmtId="0" fontId="12" fillId="0" borderId="0" applyBorder="0"/>
    <xf numFmtId="38" fontId="63" fillId="0" borderId="0" applyFill="0" applyBorder="0" applyAlignment="0" applyProtection="0">
      <alignment horizontal="left"/>
    </xf>
    <xf numFmtId="0" fontId="64" fillId="0" borderId="0"/>
    <xf numFmtId="0" fontId="65" fillId="0" borderId="20" applyNumberFormat="0" applyFill="0" applyAlignment="0" applyProtection="0"/>
    <xf numFmtId="0" fontId="66" fillId="0" borderId="0" applyNumberFormat="0" applyFill="0" applyBorder="0" applyAlignment="0" applyProtection="0"/>
    <xf numFmtId="1" fontId="17" fillId="0" borderId="0" applyFont="0" applyFill="0" applyBorder="0" applyAlignment="0" applyProtection="0"/>
    <xf numFmtId="223" fontId="26" fillId="0" borderId="0" applyFont="0" applyFill="0" applyBorder="0" applyAlignment="0" applyProtection="0"/>
    <xf numFmtId="217" fontId="18" fillId="0" borderId="0" applyNumberFormat="0" applyFill="0" applyBorder="0" applyAlignment="0" applyProtection="0"/>
  </cellStyleXfs>
  <cellXfs count="93">
    <xf numFmtId="0" fontId="0" fillId="0" borderId="0" xfId="0"/>
    <xf numFmtId="0" fontId="2" fillId="0" borderId="1" xfId="0" applyFont="1" applyBorder="1"/>
    <xf numFmtId="14" fontId="3" fillId="0" borderId="0" xfId="0" applyNumberFormat="1" applyFont="1" applyFill="1" applyBorder="1" applyAlignment="1">
      <alignment horizontal="left"/>
    </xf>
    <xf numFmtId="0" fontId="5" fillId="0" borderId="0" xfId="0" applyFont="1" applyFill="1" applyBorder="1" applyAlignment="1">
      <alignment horizontal="right"/>
    </xf>
    <xf numFmtId="0" fontId="6" fillId="0" borderId="0" xfId="0" applyFont="1" applyFill="1" applyBorder="1"/>
    <xf numFmtId="0" fontId="4" fillId="0" borderId="0" xfId="0" applyFont="1" applyFill="1" applyBorder="1"/>
    <xf numFmtId="165" fontId="5" fillId="0" borderId="0" xfId="0" applyNumberFormat="1" applyFont="1" applyFill="1" applyBorder="1" applyAlignment="1">
      <alignment horizontal="right"/>
    </xf>
    <xf numFmtId="0" fontId="0" fillId="0" borderId="0" xfId="0" applyFont="1"/>
    <xf numFmtId="0" fontId="0" fillId="0" borderId="1" xfId="0" applyFont="1" applyBorder="1"/>
    <xf numFmtId="0" fontId="67" fillId="0" borderId="0" xfId="0" applyFont="1" applyBorder="1"/>
    <xf numFmtId="0" fontId="0" fillId="0" borderId="0" xfId="0" applyFont="1" applyBorder="1"/>
    <xf numFmtId="14" fontId="68" fillId="0" borderId="0" xfId="0" applyNumberFormat="1" applyFont="1" applyBorder="1"/>
    <xf numFmtId="0" fontId="1" fillId="0" borderId="2" xfId="0" applyFont="1" applyBorder="1"/>
    <xf numFmtId="0" fontId="0" fillId="0" borderId="2" xfId="0" applyFont="1" applyBorder="1"/>
    <xf numFmtId="0" fontId="1" fillId="0" borderId="0" xfId="0" applyFont="1" applyBorder="1"/>
    <xf numFmtId="0" fontId="1" fillId="0" borderId="0" xfId="0" applyFont="1"/>
    <xf numFmtId="0" fontId="0" fillId="0" borderId="0" xfId="0" applyFont="1" applyBorder="1" applyAlignment="1">
      <alignment horizontal="left" indent="1"/>
    </xf>
    <xf numFmtId="0" fontId="0" fillId="0" borderId="0" xfId="0" applyFont="1" applyFill="1" applyBorder="1" applyAlignment="1">
      <alignment horizontal="left" indent="1"/>
    </xf>
    <xf numFmtId="0" fontId="0" fillId="0" borderId="0" xfId="0" applyFont="1" applyAlignment="1">
      <alignment horizontal="left" indent="1"/>
    </xf>
    <xf numFmtId="0" fontId="1" fillId="0" borderId="0" xfId="0" applyFont="1" applyBorder="1" applyAlignment="1">
      <alignment horizontal="left"/>
    </xf>
    <xf numFmtId="0" fontId="68" fillId="0" borderId="0" xfId="0" applyFont="1"/>
    <xf numFmtId="0" fontId="68" fillId="0" borderId="0" xfId="0" applyFont="1" applyAlignment="1">
      <alignment horizontal="left" indent="1"/>
    </xf>
    <xf numFmtId="14" fontId="0" fillId="0" borderId="0" xfId="0" applyNumberFormat="1"/>
    <xf numFmtId="0" fontId="0" fillId="0" borderId="3" xfId="0" applyBorder="1"/>
    <xf numFmtId="0" fontId="72" fillId="0" borderId="3" xfId="0" applyFont="1" applyBorder="1"/>
    <xf numFmtId="165" fontId="0" fillId="0" borderId="2" xfId="0" applyNumberFormat="1" applyFont="1" applyBorder="1"/>
    <xf numFmtId="204" fontId="0" fillId="0" borderId="0" xfId="0" applyNumberFormat="1" applyFont="1"/>
    <xf numFmtId="0" fontId="4" fillId="0" borderId="0" xfId="0" applyFont="1" applyFill="1" applyBorder="1" applyAlignment="1">
      <alignment horizontal="left" indent="1"/>
    </xf>
    <xf numFmtId="204" fontId="0" fillId="0" borderId="0" xfId="0" applyNumberFormat="1" applyFont="1" applyBorder="1"/>
    <xf numFmtId="0" fontId="1" fillId="0" borderId="2" xfId="0" applyFont="1" applyBorder="1" applyAlignment="1">
      <alignment horizontal="left"/>
    </xf>
    <xf numFmtId="0" fontId="6" fillId="0" borderId="2" xfId="0" applyFont="1" applyFill="1" applyBorder="1"/>
    <xf numFmtId="0" fontId="70" fillId="0" borderId="0" xfId="0" applyFont="1" applyAlignment="1">
      <alignment horizontal="left" indent="1"/>
    </xf>
    <xf numFmtId="0" fontId="3" fillId="0" borderId="0" xfId="0" applyFont="1" applyFill="1" applyBorder="1" applyAlignment="1">
      <alignment horizontal="left" indent="1"/>
    </xf>
    <xf numFmtId="0" fontId="4" fillId="0" borderId="0" xfId="0" applyFont="1" applyBorder="1" applyAlignment="1">
      <alignment horizontal="left" indent="1"/>
    </xf>
    <xf numFmtId="0" fontId="73" fillId="0" borderId="0" xfId="0" applyFont="1" applyBorder="1"/>
    <xf numFmtId="0" fontId="73" fillId="0" borderId="0" xfId="0" applyFont="1"/>
    <xf numFmtId="204" fontId="1" fillId="0" borderId="0" xfId="0" applyNumberFormat="1" applyFont="1" applyBorder="1"/>
    <xf numFmtId="204" fontId="1" fillId="0" borderId="0" xfId="0" applyNumberFormat="1" applyFont="1"/>
    <xf numFmtId="166" fontId="5" fillId="0" borderId="0" xfId="0" applyNumberFormat="1" applyFont="1" applyFill="1"/>
    <xf numFmtId="0" fontId="70" fillId="0" borderId="0" xfId="0" applyFont="1" applyBorder="1" applyAlignment="1">
      <alignment horizontal="left" indent="1"/>
    </xf>
    <xf numFmtId="164" fontId="7" fillId="0" borderId="0" xfId="0" applyNumberFormat="1" applyFont="1"/>
    <xf numFmtId="204" fontId="0" fillId="0" borderId="2" xfId="0" applyNumberFormat="1" applyFont="1" applyBorder="1"/>
    <xf numFmtId="169" fontId="0" fillId="0" borderId="0" xfId="0" applyNumberFormat="1" applyFont="1" applyFill="1" applyBorder="1"/>
    <xf numFmtId="169" fontId="4" fillId="0" borderId="0" xfId="0" applyNumberFormat="1" applyFont="1" applyAlignment="1">
      <alignment horizontal="right"/>
    </xf>
    <xf numFmtId="226" fontId="1" fillId="0" borderId="0" xfId="0" applyNumberFormat="1" applyFont="1"/>
    <xf numFmtId="226" fontId="1" fillId="0" borderId="0" xfId="0" applyNumberFormat="1" applyFont="1" applyAlignment="1">
      <alignment horizontal="right"/>
    </xf>
    <xf numFmtId="0" fontId="75" fillId="0" borderId="0" xfId="0" applyFont="1" applyAlignment="1">
      <alignment horizontal="right"/>
    </xf>
    <xf numFmtId="204" fontId="0" fillId="0" borderId="0" xfId="0" applyNumberFormat="1" applyFont="1" applyFill="1" applyBorder="1"/>
    <xf numFmtId="204" fontId="1" fillId="0" borderId="0" xfId="0" applyNumberFormat="1" applyFont="1" applyFill="1" applyBorder="1"/>
    <xf numFmtId="204" fontId="4" fillId="0" borderId="0" xfId="0" applyNumberFormat="1" applyFont="1" applyAlignment="1">
      <alignment horizontal="right"/>
    </xf>
    <xf numFmtId="0" fontId="73" fillId="0" borderId="0" xfId="0" applyFont="1" applyAlignment="1">
      <alignment horizontal="right"/>
    </xf>
    <xf numFmtId="228" fontId="0" fillId="0" borderId="0" xfId="0" applyNumberFormat="1" applyAlignment="1">
      <alignment horizontal="left"/>
    </xf>
    <xf numFmtId="14" fontId="68" fillId="0" borderId="0" xfId="0" applyNumberFormat="1" applyFont="1" applyAlignment="1">
      <alignment horizontal="left"/>
    </xf>
    <xf numFmtId="0" fontId="71" fillId="0" borderId="0" xfId="0" applyFont="1" applyAlignment="1">
      <alignment horizontal="left" indent="1"/>
    </xf>
    <xf numFmtId="0" fontId="0" fillId="0" borderId="1" xfId="0" applyBorder="1"/>
    <xf numFmtId="227" fontId="5" fillId="0" borderId="0" xfId="0" applyNumberFormat="1" applyFont="1" applyFill="1"/>
    <xf numFmtId="225" fontId="77" fillId="0" borderId="0" xfId="186" applyNumberFormat="1" applyFont="1" applyBorder="1" applyAlignment="1" applyProtection="1">
      <alignment horizontal="center"/>
    </xf>
    <xf numFmtId="225" fontId="69" fillId="0" borderId="0" xfId="186" applyNumberFormat="1" applyFont="1" applyBorder="1" applyAlignment="1" applyProtection="1">
      <alignment horizontal="center"/>
    </xf>
    <xf numFmtId="225" fontId="74" fillId="0" borderId="0" xfId="186" applyNumberFormat="1" applyFont="1" applyBorder="1" applyAlignment="1" applyProtection="1">
      <alignment horizontal="center"/>
      <protection locked="0"/>
    </xf>
    <xf numFmtId="225" fontId="74" fillId="0" borderId="0" xfId="186" applyNumberFormat="1" applyFont="1" applyFill="1" applyBorder="1" applyAlignment="1" applyProtection="1">
      <alignment horizontal="center"/>
      <protection locked="0"/>
    </xf>
    <xf numFmtId="225" fontId="78" fillId="0" borderId="0" xfId="186" applyNumberFormat="1" applyFont="1" applyBorder="1" applyAlignment="1" applyProtection="1">
      <alignment horizontal="center"/>
    </xf>
    <xf numFmtId="204" fontId="4" fillId="0" borderId="2" xfId="0" applyNumberFormat="1" applyFont="1" applyBorder="1" applyAlignment="1">
      <alignment horizontal="right"/>
    </xf>
    <xf numFmtId="0" fontId="1" fillId="0" borderId="0" xfId="0" applyFont="1" applyAlignment="1">
      <alignment horizontal="left" indent="2"/>
    </xf>
    <xf numFmtId="167" fontId="5" fillId="0" borderId="0" xfId="0" applyNumberFormat="1" applyFont="1" applyBorder="1"/>
    <xf numFmtId="226" fontId="7" fillId="31" borderId="21" xfId="0" applyNumberFormat="1" applyFont="1" applyFill="1" applyBorder="1" applyAlignment="1">
      <alignment horizontal="center"/>
    </xf>
    <xf numFmtId="224" fontId="75" fillId="0" borderId="0" xfId="0" applyNumberFormat="1" applyFont="1" applyFill="1" applyBorder="1" applyAlignment="1">
      <alignment horizontal="center"/>
    </xf>
    <xf numFmtId="0" fontId="0" fillId="0" borderId="2" xfId="0" applyBorder="1"/>
    <xf numFmtId="37" fontId="0" fillId="0" borderId="0" xfId="0" applyNumberFormat="1"/>
    <xf numFmtId="0" fontId="5" fillId="0" borderId="0" xfId="0" applyFont="1"/>
    <xf numFmtId="14" fontId="5" fillId="0" borderId="0" xfId="0" applyNumberFormat="1" applyFont="1"/>
    <xf numFmtId="37" fontId="5" fillId="0" borderId="0" xfId="0" applyNumberFormat="1" applyFont="1"/>
    <xf numFmtId="37" fontId="0" fillId="0" borderId="0" xfId="0" applyNumberFormat="1" applyFont="1" applyBorder="1"/>
    <xf numFmtId="39" fontId="7" fillId="0" borderId="0" xfId="0" applyNumberFormat="1" applyFont="1" applyAlignment="1">
      <alignment horizontal="right"/>
    </xf>
    <xf numFmtId="166" fontId="0" fillId="0" borderId="0" xfId="0" applyNumberFormat="1"/>
    <xf numFmtId="37" fontId="1" fillId="0" borderId="0" xfId="0" applyNumberFormat="1" applyFont="1"/>
    <xf numFmtId="229" fontId="0" fillId="0" borderId="0" xfId="0" applyNumberFormat="1"/>
    <xf numFmtId="39" fontId="79" fillId="0" borderId="0" xfId="0" applyNumberFormat="1" applyFont="1" applyAlignment="1">
      <alignment horizontal="right"/>
    </xf>
    <xf numFmtId="229" fontId="5" fillId="0" borderId="0" xfId="0" applyNumberFormat="1" applyFont="1"/>
    <xf numFmtId="230" fontId="5" fillId="0" borderId="0" xfId="0" applyNumberFormat="1" applyFont="1"/>
    <xf numFmtId="231" fontId="5" fillId="0" borderId="0" xfId="0" applyNumberFormat="1" applyFont="1"/>
    <xf numFmtId="231" fontId="0" fillId="0" borderId="0" xfId="0" applyNumberFormat="1"/>
    <xf numFmtId="37" fontId="0" fillId="0" borderId="22" xfId="0" applyNumberFormat="1" applyBorder="1"/>
    <xf numFmtId="229" fontId="80" fillId="0" borderId="23" xfId="0" applyNumberFormat="1" applyFont="1" applyBorder="1"/>
    <xf numFmtId="37" fontId="1" fillId="0" borderId="23" xfId="0" applyNumberFormat="1" applyFont="1" applyBorder="1"/>
    <xf numFmtId="0" fontId="0" fillId="0" borderId="23" xfId="0" applyBorder="1"/>
    <xf numFmtId="37" fontId="0" fillId="0" borderId="23" xfId="0" applyNumberFormat="1" applyBorder="1"/>
    <xf numFmtId="39" fontId="79" fillId="0" borderId="23" xfId="0" applyNumberFormat="1" applyFont="1" applyBorder="1" applyAlignment="1">
      <alignment horizontal="right"/>
    </xf>
    <xf numFmtId="166" fontId="0" fillId="0" borderId="24" xfId="0" applyNumberFormat="1" applyBorder="1"/>
    <xf numFmtId="204" fontId="80" fillId="0" borderId="0" xfId="0" applyNumberFormat="1" applyFont="1"/>
    <xf numFmtId="204" fontId="81" fillId="0" borderId="23" xfId="0" applyNumberFormat="1" applyFont="1" applyBorder="1"/>
    <xf numFmtId="204" fontId="4" fillId="0" borderId="0" xfId="0" applyNumberFormat="1" applyFont="1" applyFill="1" applyBorder="1" applyAlignment="1">
      <alignment horizontal="right"/>
    </xf>
    <xf numFmtId="204" fontId="0" fillId="0" borderId="0" xfId="0" applyNumberFormat="1"/>
    <xf numFmtId="204" fontId="1" fillId="0" borderId="25" xfId="0" applyNumberFormat="1" applyFont="1" applyBorder="1"/>
  </cellXfs>
  <cellStyles count="187">
    <cellStyle name="$" xfId="1" xr:uid="{00000000-0005-0000-0000-000000000000}"/>
    <cellStyle name="$m" xfId="2" xr:uid="{00000000-0005-0000-0000-000001000000}"/>
    <cellStyle name="$q" xfId="3" xr:uid="{00000000-0005-0000-0000-000002000000}"/>
    <cellStyle name="$q*" xfId="4" xr:uid="{00000000-0005-0000-0000-000003000000}"/>
    <cellStyle name="$q_valuation" xfId="5" xr:uid="{00000000-0005-0000-0000-000004000000}"/>
    <cellStyle name="$qA" xfId="6" xr:uid="{00000000-0005-0000-0000-000005000000}"/>
    <cellStyle name="$qRange" xfId="7" xr:uid="{00000000-0005-0000-0000-000006000000}"/>
    <cellStyle name="%" xfId="8" xr:uid="{00000000-0005-0000-0000-000007000000}"/>
    <cellStyle name="******************************************" xfId="9" xr:uid="{00000000-0005-0000-0000-000008000000}"/>
    <cellStyle name="2 Decimal Places_MA Software Comps - List_AccretionDilution OTGS v16.xls Chart 1" xfId="10" xr:uid="{00000000-0005-0000-0000-000009000000}"/>
    <cellStyle name="20% - Accent1 2" xfId="11" xr:uid="{00000000-0005-0000-0000-00000A000000}"/>
    <cellStyle name="20% - Accent2 2" xfId="12" xr:uid="{00000000-0005-0000-0000-00000B000000}"/>
    <cellStyle name="20% - Accent3 2" xfId="13" xr:uid="{00000000-0005-0000-0000-00000C000000}"/>
    <cellStyle name="20% - Accent4 2" xfId="14" xr:uid="{00000000-0005-0000-0000-00000D000000}"/>
    <cellStyle name="20% - Accent5 2" xfId="15" xr:uid="{00000000-0005-0000-0000-00000E000000}"/>
    <cellStyle name="20% - Accent6 2" xfId="16" xr:uid="{00000000-0005-0000-0000-00000F000000}"/>
    <cellStyle name="40% - Accent1 2" xfId="17" xr:uid="{00000000-0005-0000-0000-000010000000}"/>
    <cellStyle name="40% - Accent2 2" xfId="18" xr:uid="{00000000-0005-0000-0000-000011000000}"/>
    <cellStyle name="40% - Accent3 2" xfId="19" xr:uid="{00000000-0005-0000-0000-000012000000}"/>
    <cellStyle name="40% - Accent4 2" xfId="20" xr:uid="{00000000-0005-0000-0000-000013000000}"/>
    <cellStyle name="40% - Accent5 2" xfId="21" xr:uid="{00000000-0005-0000-0000-000014000000}"/>
    <cellStyle name="40% - Accent6 2" xfId="22" xr:uid="{00000000-0005-0000-0000-000015000000}"/>
    <cellStyle name="60% - Accent1 2" xfId="23" xr:uid="{00000000-0005-0000-0000-000016000000}"/>
    <cellStyle name="60% - Accent2 2" xfId="24" xr:uid="{00000000-0005-0000-0000-000017000000}"/>
    <cellStyle name="60% - Accent3 2" xfId="25" xr:uid="{00000000-0005-0000-0000-000018000000}"/>
    <cellStyle name="60% - Accent4 2" xfId="26" xr:uid="{00000000-0005-0000-0000-000019000000}"/>
    <cellStyle name="60% - Accent5 2" xfId="27" xr:uid="{00000000-0005-0000-0000-00001A000000}"/>
    <cellStyle name="60% - Accent6 2" xfId="28" xr:uid="{00000000-0005-0000-0000-00001B000000}"/>
    <cellStyle name="Accent1 2" xfId="29" xr:uid="{00000000-0005-0000-0000-00001C000000}"/>
    <cellStyle name="Accent2 2" xfId="30" xr:uid="{00000000-0005-0000-0000-00001D000000}"/>
    <cellStyle name="Accent3 2" xfId="31" xr:uid="{00000000-0005-0000-0000-00001E000000}"/>
    <cellStyle name="Accent4 2" xfId="32" xr:uid="{00000000-0005-0000-0000-00001F000000}"/>
    <cellStyle name="Accent5 2" xfId="33" xr:uid="{00000000-0005-0000-0000-000020000000}"/>
    <cellStyle name="Accent6 2" xfId="34" xr:uid="{00000000-0005-0000-0000-000021000000}"/>
    <cellStyle name="AFE" xfId="35" xr:uid="{00000000-0005-0000-0000-000022000000}"/>
    <cellStyle name="Bad 2" xfId="36" xr:uid="{00000000-0005-0000-0000-000023000000}"/>
    <cellStyle name="Balance" xfId="37" xr:uid="{00000000-0005-0000-0000-000024000000}"/>
    <cellStyle name="BalanceSheet" xfId="38" xr:uid="{00000000-0005-0000-0000-000025000000}"/>
    <cellStyle name="Body_$Numeric" xfId="39" xr:uid="{00000000-0005-0000-0000-000026000000}"/>
    <cellStyle name="Bold Header" xfId="40" xr:uid="{00000000-0005-0000-0000-000027000000}"/>
    <cellStyle name="Calculation 2" xfId="41" xr:uid="{00000000-0005-0000-0000-000028000000}"/>
    <cellStyle name="CashFlow" xfId="42" xr:uid="{00000000-0005-0000-0000-000029000000}"/>
    <cellStyle name="Check" xfId="43" xr:uid="{00000000-0005-0000-0000-00002A000000}"/>
    <cellStyle name="Check Cell 2" xfId="44" xr:uid="{00000000-0005-0000-0000-00002B000000}"/>
    <cellStyle name="ColHeading" xfId="45" xr:uid="{00000000-0005-0000-0000-00002C000000}"/>
    <cellStyle name="colheadleft" xfId="46" xr:uid="{00000000-0005-0000-0000-00002D000000}"/>
    <cellStyle name="colheadright" xfId="47" xr:uid="{00000000-0005-0000-0000-00002E000000}"/>
    <cellStyle name="Comma 2" xfId="48" xr:uid="{00000000-0005-0000-0000-00002F000000}"/>
    <cellStyle name="Comma0" xfId="49" xr:uid="{00000000-0005-0000-0000-000030000000}"/>
    <cellStyle name="Comma2" xfId="50" xr:uid="{00000000-0005-0000-0000-000031000000}"/>
    <cellStyle name="Company" xfId="51" xr:uid="{00000000-0005-0000-0000-000032000000}"/>
    <cellStyle name="CurRatio" xfId="52" xr:uid="{00000000-0005-0000-0000-000033000000}"/>
    <cellStyle name="Currency [1]" xfId="53" xr:uid="{00000000-0005-0000-0000-000034000000}"/>
    <cellStyle name="Currency [2]" xfId="54" xr:uid="{00000000-0005-0000-0000-000035000000}"/>
    <cellStyle name="Currency0" xfId="55" xr:uid="{00000000-0005-0000-0000-000036000000}"/>
    <cellStyle name="Currency2" xfId="56" xr:uid="{00000000-0005-0000-0000-000037000000}"/>
    <cellStyle name="d_yield" xfId="57" xr:uid="{00000000-0005-0000-0000-000038000000}"/>
    <cellStyle name="d_yield_CW's MAKER MODEL" xfId="58" xr:uid="{00000000-0005-0000-0000-000039000000}"/>
    <cellStyle name="d_yield_valuation" xfId="59" xr:uid="{00000000-0005-0000-0000-00003A000000}"/>
    <cellStyle name="Date [d-mmm-yy]" xfId="60" xr:uid="{00000000-0005-0000-0000-00003B000000}"/>
    <cellStyle name="Date [mmm-d-yyyy]" xfId="61" xr:uid="{00000000-0005-0000-0000-00003C000000}"/>
    <cellStyle name="Date [mmm-yyyy]" xfId="62" xr:uid="{00000000-0005-0000-0000-00003D000000}"/>
    <cellStyle name="Dates" xfId="63" xr:uid="{00000000-0005-0000-0000-00003E000000}"/>
    <cellStyle name="DateYear" xfId="64" xr:uid="{00000000-0005-0000-0000-00003F000000}"/>
    <cellStyle name="Dezimal_Capital expenditure planning FY 2000" xfId="65" xr:uid="{00000000-0005-0000-0000-000040000000}"/>
    <cellStyle name="Dollar" xfId="66" xr:uid="{00000000-0005-0000-0000-000041000000}"/>
    <cellStyle name="Dollars" xfId="67" xr:uid="{00000000-0005-0000-0000-000042000000}"/>
    <cellStyle name="DollarWhole" xfId="68" xr:uid="{00000000-0005-0000-0000-000043000000}"/>
    <cellStyle name="eps" xfId="69" xr:uid="{00000000-0005-0000-0000-000044000000}"/>
    <cellStyle name="eps$" xfId="70" xr:uid="{00000000-0005-0000-0000-000045000000}"/>
    <cellStyle name="eps$A" xfId="71" xr:uid="{00000000-0005-0000-0000-000046000000}"/>
    <cellStyle name="eps$E" xfId="72" xr:uid="{00000000-0005-0000-0000-000047000000}"/>
    <cellStyle name="eps_CW's MAKER MODEL" xfId="73" xr:uid="{00000000-0005-0000-0000-000048000000}"/>
    <cellStyle name="epsA" xfId="74" xr:uid="{00000000-0005-0000-0000-000049000000}"/>
    <cellStyle name="EPSActual" xfId="75" xr:uid="{00000000-0005-0000-0000-00004A000000}"/>
    <cellStyle name="epsE" xfId="76" xr:uid="{00000000-0005-0000-0000-00004B000000}"/>
    <cellStyle name="EPSEstimate" xfId="77" xr:uid="{00000000-0005-0000-0000-00004C000000}"/>
    <cellStyle name="Euro" xfId="78" xr:uid="{00000000-0005-0000-0000-00004D000000}"/>
    <cellStyle name="Explanatory Text 2" xfId="79" xr:uid="{00000000-0005-0000-0000-00004E000000}"/>
    <cellStyle name="fy_eps$" xfId="80" xr:uid="{00000000-0005-0000-0000-00004F000000}"/>
    <cellStyle name="g_rate" xfId="81" xr:uid="{00000000-0005-0000-0000-000050000000}"/>
    <cellStyle name="g_rate_CW's MAKER MODEL" xfId="82" xr:uid="{00000000-0005-0000-0000-000051000000}"/>
    <cellStyle name="g_rate_valuation" xfId="83" xr:uid="{00000000-0005-0000-0000-000052000000}"/>
    <cellStyle name="General" xfId="84" xr:uid="{00000000-0005-0000-0000-000053000000}"/>
    <cellStyle name="Good 2" xfId="85" xr:uid="{00000000-0005-0000-0000-000054000000}"/>
    <cellStyle name="GrowthRate" xfId="86" xr:uid="{00000000-0005-0000-0000-000055000000}"/>
    <cellStyle name="GrowthSeq" xfId="87" xr:uid="{00000000-0005-0000-0000-000056000000}"/>
    <cellStyle name="Hard Number Input" xfId="88" xr:uid="{00000000-0005-0000-0000-000057000000}"/>
    <cellStyle name="Heading 1 2" xfId="89" xr:uid="{00000000-0005-0000-0000-000058000000}"/>
    <cellStyle name="Heading 2 2" xfId="90" xr:uid="{00000000-0005-0000-0000-000059000000}"/>
    <cellStyle name="Heading 3 2" xfId="91" xr:uid="{00000000-0005-0000-0000-00005A000000}"/>
    <cellStyle name="Heading 4 2" xfId="92" xr:uid="{00000000-0005-0000-0000-00005B000000}"/>
    <cellStyle name="Historical Number" xfId="93" xr:uid="{00000000-0005-0000-0000-00005C000000}"/>
    <cellStyle name="iemens" xfId="94" xr:uid="{00000000-0005-0000-0000-00005D000000}"/>
    <cellStyle name="Income" xfId="95" xr:uid="{00000000-0005-0000-0000-00005E000000}"/>
    <cellStyle name="IncomeStatement" xfId="96" xr:uid="{00000000-0005-0000-0000-00005F000000}"/>
    <cellStyle name="Input 2" xfId="97" xr:uid="{00000000-0005-0000-0000-000060000000}"/>
    <cellStyle name="Input Fixed [0]" xfId="98" xr:uid="{00000000-0005-0000-0000-000061000000}"/>
    <cellStyle name="Integer" xfId="99" xr:uid="{00000000-0005-0000-0000-000062000000}"/>
    <cellStyle name="Inverse Header" xfId="100" xr:uid="{00000000-0005-0000-0000-000063000000}"/>
    <cellStyle name="Item" xfId="101" xr:uid="{00000000-0005-0000-0000-000064000000}"/>
    <cellStyle name="ItemTypeClass" xfId="102" xr:uid="{00000000-0005-0000-0000-000065000000}"/>
    <cellStyle name="Linked Cell 2" xfId="103" xr:uid="{00000000-0005-0000-0000-000066000000}"/>
    <cellStyle name="LTGR" xfId="104" xr:uid="{00000000-0005-0000-0000-000067000000}"/>
    <cellStyle name="m" xfId="105" xr:uid="{00000000-0005-0000-0000-000068000000}"/>
    <cellStyle name="m$" xfId="106" xr:uid="{00000000-0005-0000-0000-000069000000}"/>
    <cellStyle name="m_CW's MAKER MODEL" xfId="107" xr:uid="{00000000-0005-0000-0000-00006A000000}"/>
    <cellStyle name="m_valuation" xfId="108" xr:uid="{00000000-0005-0000-0000-00006B000000}"/>
    <cellStyle name="Margin" xfId="109" xr:uid="{00000000-0005-0000-0000-00006C000000}"/>
    <cellStyle name="Margins" xfId="110" xr:uid="{00000000-0005-0000-0000-00006D000000}"/>
    <cellStyle name="mm" xfId="111" xr:uid="{00000000-0005-0000-0000-00006E000000}"/>
    <cellStyle name="Multiple" xfId="112" xr:uid="{00000000-0005-0000-0000-00006F000000}"/>
    <cellStyle name="NA is zero" xfId="113" xr:uid="{00000000-0005-0000-0000-000070000000}"/>
    <cellStyle name="Neutral 2" xfId="114" xr:uid="{00000000-0005-0000-0000-000071000000}"/>
    <cellStyle name="Normal" xfId="0" builtinId="0"/>
    <cellStyle name="Normal [0]" xfId="115" xr:uid="{00000000-0005-0000-0000-000073000000}"/>
    <cellStyle name="Normal [1]" xfId="116" xr:uid="{00000000-0005-0000-0000-000074000000}"/>
    <cellStyle name="Normal [2]" xfId="117" xr:uid="{00000000-0005-0000-0000-000075000000}"/>
    <cellStyle name="Normal [3]" xfId="118" xr:uid="{00000000-0005-0000-0000-000076000000}"/>
    <cellStyle name="Normal 2" xfId="119" xr:uid="{00000000-0005-0000-0000-000077000000}"/>
    <cellStyle name="Normal Bold" xfId="120" xr:uid="{00000000-0005-0000-0000-000078000000}"/>
    <cellStyle name="Normal Pct" xfId="121" xr:uid="{00000000-0005-0000-0000-000079000000}"/>
    <cellStyle name="Normal_Matrix LBO Model v2 - Tri-State_05_EBITDA" xfId="186" xr:uid="{00000000-0005-0000-0000-00007A000000}"/>
    <cellStyle name="NormalX" xfId="122" xr:uid="{00000000-0005-0000-0000-00007B000000}"/>
    <cellStyle name="Note 2" xfId="123" xr:uid="{00000000-0005-0000-0000-00007C000000}"/>
    <cellStyle name="NPPESalesPct" xfId="124" xr:uid="{00000000-0005-0000-0000-00007D000000}"/>
    <cellStyle name="Number" xfId="125" xr:uid="{00000000-0005-0000-0000-00007E000000}"/>
    <cellStyle name="NWI%S" xfId="126" xr:uid="{00000000-0005-0000-0000-00007F000000}"/>
    <cellStyle name="Output 2" xfId="127" xr:uid="{00000000-0005-0000-0000-000080000000}"/>
    <cellStyle name="P/E" xfId="128" xr:uid="{00000000-0005-0000-0000-000081000000}"/>
    <cellStyle name="Palatino" xfId="129" xr:uid="{00000000-0005-0000-0000-000082000000}"/>
    <cellStyle name="pc1" xfId="130" xr:uid="{00000000-0005-0000-0000-000083000000}"/>
    <cellStyle name="pe" xfId="131" xr:uid="{00000000-0005-0000-0000-000084000000}"/>
    <cellStyle name="PE/LTGR" xfId="132" xr:uid="{00000000-0005-0000-0000-000085000000}"/>
    <cellStyle name="PEG" xfId="133" xr:uid="{00000000-0005-0000-0000-000086000000}"/>
    <cellStyle name="Percent [0]" xfId="134" xr:uid="{00000000-0005-0000-0000-000087000000}"/>
    <cellStyle name="Percent [1]" xfId="135" xr:uid="{00000000-0005-0000-0000-000088000000}"/>
    <cellStyle name="Percent [2]" xfId="136" xr:uid="{00000000-0005-0000-0000-000089000000}"/>
    <cellStyle name="PercentChange" xfId="137" xr:uid="{00000000-0005-0000-0000-00008A000000}"/>
    <cellStyle name="PercentPresentation" xfId="138" xr:uid="{00000000-0005-0000-0000-00008B000000}"/>
    <cellStyle name="PerShare" xfId="139" xr:uid="{00000000-0005-0000-0000-00008C000000}"/>
    <cellStyle name="POPS" xfId="140" xr:uid="{00000000-0005-0000-0000-00008D000000}"/>
    <cellStyle name="Presentation" xfId="141" xr:uid="{00000000-0005-0000-0000-00008E000000}"/>
    <cellStyle name="PresentationZero" xfId="142" xr:uid="{00000000-0005-0000-0000-00008F000000}"/>
    <cellStyle name="price" xfId="143" xr:uid="{00000000-0005-0000-0000-000090000000}"/>
    <cellStyle name="q" xfId="144" xr:uid="{00000000-0005-0000-0000-000091000000}"/>
    <cellStyle name="q_CW's MAKER MODEL" xfId="145" xr:uid="{00000000-0005-0000-0000-000092000000}"/>
    <cellStyle name="QEPS-h" xfId="146" xr:uid="{00000000-0005-0000-0000-000093000000}"/>
    <cellStyle name="QEPS-H1" xfId="147" xr:uid="{00000000-0005-0000-0000-000094000000}"/>
    <cellStyle name="qRange" xfId="148" xr:uid="{00000000-0005-0000-0000-000095000000}"/>
    <cellStyle name="range" xfId="149" xr:uid="{00000000-0005-0000-0000-000096000000}"/>
    <cellStyle name="RatioX" xfId="150" xr:uid="{00000000-0005-0000-0000-000097000000}"/>
    <cellStyle name="Report" xfId="151" xr:uid="{00000000-0005-0000-0000-000098000000}"/>
    <cellStyle name="Right" xfId="152" xr:uid="{00000000-0005-0000-0000-000099000000}"/>
    <cellStyle name="SectionHeading" xfId="153" xr:uid="{00000000-0005-0000-0000-00009A000000}"/>
    <cellStyle name="Shares" xfId="154" xr:uid="{00000000-0005-0000-0000-00009B000000}"/>
    <cellStyle name="StockPrice" xfId="155" xr:uid="{00000000-0005-0000-0000-00009C000000}"/>
    <cellStyle name="Style 1" xfId="156" xr:uid="{00000000-0005-0000-0000-00009D000000}"/>
    <cellStyle name="Style 21" xfId="157" xr:uid="{00000000-0005-0000-0000-00009E000000}"/>
    <cellStyle name="Style 22" xfId="158" xr:uid="{00000000-0005-0000-0000-00009F000000}"/>
    <cellStyle name="Style 23" xfId="159" xr:uid="{00000000-0005-0000-0000-0000A0000000}"/>
    <cellStyle name="Style 24" xfId="160" xr:uid="{00000000-0005-0000-0000-0000A1000000}"/>
    <cellStyle name="Style 26" xfId="161" xr:uid="{00000000-0005-0000-0000-0000A2000000}"/>
    <cellStyle name="Style 27" xfId="162" xr:uid="{00000000-0005-0000-0000-0000A3000000}"/>
    <cellStyle name="Style 34" xfId="163" xr:uid="{00000000-0005-0000-0000-0000A4000000}"/>
    <cellStyle name="Style 37" xfId="164" xr:uid="{00000000-0005-0000-0000-0000A5000000}"/>
    <cellStyle name="Style 63" xfId="165" xr:uid="{00000000-0005-0000-0000-0000A6000000}"/>
    <cellStyle name="SubDollar" xfId="166" xr:uid="{00000000-0005-0000-0000-0000A7000000}"/>
    <cellStyle name="SubGrowth" xfId="167" xr:uid="{00000000-0005-0000-0000-0000A8000000}"/>
    <cellStyle name="SubGrowthRate" xfId="168" xr:uid="{00000000-0005-0000-0000-0000A9000000}"/>
    <cellStyle name="SubMargins" xfId="169" xr:uid="{00000000-0005-0000-0000-0000AA000000}"/>
    <cellStyle name="SubPenetration" xfId="170" xr:uid="{00000000-0005-0000-0000-0000AB000000}"/>
    <cellStyle name="Subscribers" xfId="171" xr:uid="{00000000-0005-0000-0000-0000AC000000}"/>
    <cellStyle name="SubVariable" xfId="172" xr:uid="{00000000-0005-0000-0000-0000AD000000}"/>
    <cellStyle name="tcn" xfId="173" xr:uid="{00000000-0005-0000-0000-0000AE000000}"/>
    <cellStyle name="Times [1]" xfId="174" xr:uid="{00000000-0005-0000-0000-0000AF000000}"/>
    <cellStyle name="Times [2]" xfId="175" xr:uid="{00000000-0005-0000-0000-0000B0000000}"/>
    <cellStyle name="Title 2" xfId="176" xr:uid="{00000000-0005-0000-0000-0000B1000000}"/>
    <cellStyle name="title2" xfId="177" xr:uid="{00000000-0005-0000-0000-0000B2000000}"/>
    <cellStyle name="TitleII" xfId="178" xr:uid="{00000000-0005-0000-0000-0000B3000000}"/>
    <cellStyle name="Titles" xfId="179" xr:uid="{00000000-0005-0000-0000-0000B4000000}"/>
    <cellStyle name="TitleSub" xfId="180" xr:uid="{00000000-0005-0000-0000-0000B5000000}"/>
    <cellStyle name="tn" xfId="181" xr:uid="{00000000-0005-0000-0000-0000B6000000}"/>
    <cellStyle name="Total 2" xfId="182" xr:uid="{00000000-0005-0000-0000-0000B7000000}"/>
    <cellStyle name="Warning Text 2" xfId="183" xr:uid="{00000000-0005-0000-0000-0000B8000000}"/>
    <cellStyle name="WholeNumber" xfId="184" xr:uid="{00000000-0005-0000-0000-0000B9000000}"/>
    <cellStyle name="Year&quot;E&quot;" xfId="185" xr:uid="{00000000-0005-0000-0000-0000BA000000}"/>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2.xml"/><Relationship Id="rId4" Type="http://schemas.openxmlformats.org/officeDocument/2006/relationships/externalLink" Target="externalLinks/externalLink1.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DOCUME~1/Owner/LOCALS~1/Temp/Rar$DI00.921/Valuation_2010_Model.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nkumar.WSP/Downloads/DataSet1.xlsb"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istorical Data"/>
      <sheetName val="Forecast Drivers"/>
      <sheetName val="Results"/>
      <sheetName val="Valuation Summary"/>
    </sheetNames>
    <sheetDataSet>
      <sheetData sheetId="0" refreshError="1"/>
      <sheetData sheetId="1">
        <row r="25">
          <cell r="E25">
            <v>0</v>
          </cell>
          <cell r="F25">
            <v>0</v>
          </cell>
          <cell r="G25">
            <v>0</v>
          </cell>
          <cell r="H25">
            <v>0</v>
          </cell>
          <cell r="I25">
            <v>0</v>
          </cell>
          <cell r="J25">
            <v>0</v>
          </cell>
          <cell r="K25">
            <v>0</v>
          </cell>
          <cell r="L25">
            <v>0</v>
          </cell>
          <cell r="M25">
            <v>0</v>
          </cell>
          <cell r="N25">
            <v>0</v>
          </cell>
          <cell r="O25">
            <v>0</v>
          </cell>
          <cell r="P25">
            <v>0</v>
          </cell>
          <cell r="Q25">
            <v>0</v>
          </cell>
          <cell r="R25">
            <v>0</v>
          </cell>
          <cell r="S25">
            <v>0</v>
          </cell>
        </row>
        <row r="330">
          <cell r="D330">
            <v>1</v>
          </cell>
        </row>
      </sheetData>
      <sheetData sheetId="2">
        <row r="142">
          <cell r="F142">
            <v>0</v>
          </cell>
        </row>
        <row r="145">
          <cell r="F145">
            <v>0</v>
          </cell>
          <cell r="G145">
            <v>0</v>
          </cell>
          <cell r="H145">
            <v>0</v>
          </cell>
          <cell r="I145">
            <v>0</v>
          </cell>
          <cell r="J145">
            <v>0</v>
          </cell>
          <cell r="K145">
            <v>0</v>
          </cell>
          <cell r="L145">
            <v>0</v>
          </cell>
          <cell r="M145">
            <v>0</v>
          </cell>
          <cell r="N145">
            <v>0</v>
          </cell>
          <cell r="O145">
            <v>0</v>
          </cell>
          <cell r="P145">
            <v>0</v>
          </cell>
          <cell r="Q145">
            <v>0</v>
          </cell>
          <cell r="R145">
            <v>0</v>
          </cell>
          <cell r="S145">
            <v>0</v>
          </cell>
          <cell r="T145">
            <v>0</v>
          </cell>
          <cell r="U145">
            <v>0</v>
          </cell>
          <cell r="V145">
            <v>0</v>
          </cell>
          <cell r="W145">
            <v>0</v>
          </cell>
          <cell r="X145">
            <v>0</v>
          </cell>
          <cell r="Y145">
            <v>0</v>
          </cell>
          <cell r="Z145">
            <v>0</v>
          </cell>
          <cell r="AA145">
            <v>0</v>
          </cell>
          <cell r="AB145">
            <v>0</v>
          </cell>
          <cell r="AC145">
            <v>0</v>
          </cell>
          <cell r="AD145">
            <v>0</v>
          </cell>
        </row>
        <row r="182">
          <cell r="E182">
            <v>0</v>
          </cell>
          <cell r="F182">
            <v>0</v>
          </cell>
          <cell r="G182">
            <v>0</v>
          </cell>
          <cell r="H182">
            <v>0</v>
          </cell>
          <cell r="I182">
            <v>0</v>
          </cell>
          <cell r="J182">
            <v>0</v>
          </cell>
          <cell r="K182">
            <v>0</v>
          </cell>
          <cell r="L182">
            <v>0</v>
          </cell>
          <cell r="M182">
            <v>0</v>
          </cell>
          <cell r="N182">
            <v>0</v>
          </cell>
          <cell r="O182">
            <v>0</v>
          </cell>
          <cell r="P182">
            <v>0</v>
          </cell>
          <cell r="Q182">
            <v>0</v>
          </cell>
          <cell r="R182">
            <v>0</v>
          </cell>
          <cell r="S182">
            <v>0</v>
          </cell>
          <cell r="T182">
            <v>0</v>
          </cell>
          <cell r="U182">
            <v>0</v>
          </cell>
          <cell r="V182">
            <v>0</v>
          </cell>
          <cell r="W182">
            <v>0</v>
          </cell>
          <cell r="X182">
            <v>0</v>
          </cell>
          <cell r="Y182">
            <v>0</v>
          </cell>
          <cell r="Z182">
            <v>0</v>
          </cell>
          <cell r="AA182">
            <v>0</v>
          </cell>
          <cell r="AB182">
            <v>0</v>
          </cell>
          <cell r="AC182">
            <v>0</v>
          </cell>
          <cell r="AD182">
            <v>0</v>
          </cell>
        </row>
      </sheetData>
      <sheetData sheetId="3"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irc_ans"/>
      <sheetName val="Circ"/>
      <sheetName val="Reg 0"/>
      <sheetName val="Reg_ans"/>
      <sheetName val="CF"/>
      <sheetName val="CF_ans"/>
      <sheetName val="BoostToolkitClipBoard2010"/>
      <sheetName val="DS0"/>
      <sheetName val="DS0_ans"/>
      <sheetName val="Data Set1"/>
      <sheetName val="DataSet2"/>
      <sheetName val="DataSet3"/>
      <sheetName val="Other"/>
      <sheetName val="DataSet4"/>
      <sheetName val="Array0"/>
      <sheetName val="Array1"/>
      <sheetName val="Array2"/>
      <sheetName val="Array3"/>
      <sheetName val="Array4"/>
      <sheetName val="Array5"/>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ow r="5">
          <cell r="B5" t="str">
            <v>iPad</v>
          </cell>
          <cell r="C5">
            <v>500</v>
          </cell>
        </row>
        <row r="6">
          <cell r="B6" t="str">
            <v>iPod</v>
          </cell>
          <cell r="C6">
            <v>200</v>
          </cell>
        </row>
        <row r="7">
          <cell r="B7" t="str">
            <v>iPhone</v>
          </cell>
          <cell r="C7">
            <v>400</v>
          </cell>
        </row>
      </sheetData>
      <sheetData sheetId="15"/>
      <sheetData sheetId="16"/>
      <sheetData sheetId="17"/>
      <sheetData sheetId="18"/>
      <sheetData sheetId="1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R37"/>
  <sheetViews>
    <sheetView tabSelected="1" zoomScaleNormal="100" workbookViewId="0">
      <selection activeCell="D36" sqref="D36"/>
    </sheetView>
  </sheetViews>
  <sheetFormatPr defaultRowHeight="15"/>
  <cols>
    <col min="1" max="1" width="1.7109375" style="7" customWidth="1"/>
    <col min="2" max="2" width="34.7109375" style="7" customWidth="1"/>
    <col min="3" max="10" width="15.7109375" style="7" customWidth="1"/>
    <col min="11" max="12" width="12.85546875" style="7" customWidth="1"/>
    <col min="13" max="16384" width="9.140625" style="7"/>
  </cols>
  <sheetData>
    <row r="1" spans="2:10" ht="15.75" thickBot="1"/>
    <row r="2" spans="2:10" ht="27" thickBot="1">
      <c r="B2" s="1" t="str">
        <f>"Leveraged Buyout Model for "&amp;D6</f>
        <v>Leveraged Buyout Model for BMC</v>
      </c>
      <c r="C2" s="8"/>
      <c r="D2" s="8"/>
      <c r="E2" s="8"/>
      <c r="F2" s="8"/>
      <c r="G2" s="8"/>
      <c r="H2" s="8"/>
      <c r="I2" s="8"/>
      <c r="J2" s="8"/>
    </row>
    <row r="3" spans="2:10">
      <c r="B3" s="2" t="s">
        <v>0</v>
      </c>
      <c r="C3" s="9"/>
      <c r="F3" s="10"/>
      <c r="G3" s="10"/>
      <c r="H3" s="10"/>
      <c r="I3" s="10"/>
      <c r="J3" s="10"/>
    </row>
    <row r="4" spans="2:10">
      <c r="B4" s="11"/>
      <c r="D4" s="9"/>
    </row>
    <row r="5" spans="2:10">
      <c r="B5" s="12" t="s">
        <v>40</v>
      </c>
      <c r="C5" s="13"/>
      <c r="D5" s="13"/>
      <c r="E5" s="10"/>
      <c r="F5" s="30" t="s">
        <v>41</v>
      </c>
      <c r="G5" s="13"/>
      <c r="H5" s="13"/>
      <c r="I5" s="13"/>
      <c r="J5" s="13"/>
    </row>
    <row r="6" spans="2:10">
      <c r="B6" s="33" t="s">
        <v>1</v>
      </c>
      <c r="D6" s="3" t="s">
        <v>48</v>
      </c>
      <c r="E6" s="10"/>
    </row>
    <row r="7" spans="2:10">
      <c r="B7" s="33" t="s">
        <v>38</v>
      </c>
      <c r="D7" s="3" t="s">
        <v>48</v>
      </c>
      <c r="E7" s="10"/>
      <c r="F7" s="20" t="s">
        <v>56</v>
      </c>
      <c r="H7" s="64">
        <v>2</v>
      </c>
      <c r="I7" s="44">
        <v>1</v>
      </c>
      <c r="J7" s="45">
        <v>2</v>
      </c>
    </row>
    <row r="8" spans="2:10">
      <c r="B8" s="27" t="s">
        <v>39</v>
      </c>
      <c r="D8" s="68">
        <v>45.42</v>
      </c>
      <c r="E8" s="10"/>
      <c r="H8" s="65" t="str">
        <f>CHOOSE(H7,I8,J8)</f>
        <v>Explicit offer/share</v>
      </c>
      <c r="I8" s="46" t="s">
        <v>58</v>
      </c>
      <c r="J8" s="46" t="s">
        <v>59</v>
      </c>
    </row>
    <row r="9" spans="2:10">
      <c r="B9" s="33" t="s">
        <v>55</v>
      </c>
      <c r="D9" s="69">
        <v>41400</v>
      </c>
      <c r="E9" s="10"/>
      <c r="H9"/>
      <c r="I9"/>
      <c r="J9"/>
    </row>
    <row r="10" spans="2:10">
      <c r="B10" s="27" t="s">
        <v>2</v>
      </c>
      <c r="D10" s="6"/>
      <c r="E10" s="10"/>
      <c r="F10" s="5" t="s">
        <v>23</v>
      </c>
      <c r="H10" s="81">
        <f t="shared" ref="H10:I10" si="0">$D$13</f>
        <v>880</v>
      </c>
      <c r="I10" s="67">
        <f t="shared" si="0"/>
        <v>880</v>
      </c>
      <c r="J10" s="67">
        <f>$D$13</f>
        <v>880</v>
      </c>
    </row>
    <row r="11" spans="2:10">
      <c r="E11" s="10"/>
      <c r="F11" s="5" t="s">
        <v>35</v>
      </c>
      <c r="H11" s="82">
        <f>CHOOSE(H7,I11,J11)</f>
        <v>7.3477571022727286</v>
      </c>
      <c r="I11" s="77">
        <v>8</v>
      </c>
      <c r="J11" s="75">
        <f>J12/J10</f>
        <v>7.3477571022727286</v>
      </c>
    </row>
    <row r="12" spans="2:10">
      <c r="B12" s="12" t="s">
        <v>67</v>
      </c>
      <c r="C12" s="13"/>
      <c r="D12" s="12"/>
      <c r="E12" s="10"/>
      <c r="F12" s="4" t="s">
        <v>11</v>
      </c>
      <c r="H12" s="83">
        <f>H10*H11</f>
        <v>6466.0262500000008</v>
      </c>
      <c r="I12" s="74">
        <f>I11*I10</f>
        <v>7040</v>
      </c>
      <c r="J12" s="74">
        <f>J17-SUM(J14:J15)</f>
        <v>6466.0262500000008</v>
      </c>
    </row>
    <row r="13" spans="2:10">
      <c r="B13" s="27" t="s">
        <v>65</v>
      </c>
      <c r="C13"/>
      <c r="D13" s="70">
        <v>880</v>
      </c>
      <c r="E13" s="10"/>
      <c r="H13" s="84"/>
      <c r="I13"/>
      <c r="J13"/>
    </row>
    <row r="14" spans="2:10">
      <c r="B14" s="27" t="s">
        <v>73</v>
      </c>
      <c r="C14"/>
      <c r="D14" s="70">
        <v>-1306</v>
      </c>
      <c r="E14" s="10"/>
      <c r="F14" s="27" t="s">
        <v>54</v>
      </c>
      <c r="H14" s="85">
        <f>$D$14</f>
        <v>-1306</v>
      </c>
      <c r="I14" s="67">
        <f>$D$14</f>
        <v>-1306</v>
      </c>
      <c r="J14" s="67">
        <f>$D$14</f>
        <v>-1306</v>
      </c>
    </row>
    <row r="15" spans="2:10">
      <c r="B15" s="27" t="s">
        <v>5</v>
      </c>
      <c r="C15"/>
      <c r="D15" s="70">
        <f>1379.2+131.2+71.5</f>
        <v>1581.9</v>
      </c>
      <c r="E15" s="71"/>
      <c r="F15" s="27" t="s">
        <v>52</v>
      </c>
      <c r="H15" s="85">
        <f>$D$15</f>
        <v>1581.9</v>
      </c>
      <c r="I15" s="67">
        <f>$D$15</f>
        <v>1581.9</v>
      </c>
      <c r="J15" s="67">
        <f>$D$15</f>
        <v>1581.9</v>
      </c>
    </row>
    <row r="16" spans="2:10">
      <c r="B16" s="18" t="s">
        <v>66</v>
      </c>
      <c r="C16"/>
      <c r="D16" s="70">
        <v>180</v>
      </c>
      <c r="E16" s="10"/>
      <c r="H16" s="84"/>
      <c r="I16"/>
      <c r="J16"/>
    </row>
    <row r="17" spans="2:18">
      <c r="B17" s="27" t="s">
        <v>57</v>
      </c>
      <c r="C17"/>
      <c r="D17" s="77">
        <v>7.3</v>
      </c>
      <c r="E17" s="10"/>
      <c r="F17" s="4" t="s">
        <v>24</v>
      </c>
      <c r="H17" s="83">
        <f>H12+(SUM(H14:H15))</f>
        <v>6741.9262500000004</v>
      </c>
      <c r="I17" s="74">
        <f>I12+(SUM(I14:I15))</f>
        <v>7315.9</v>
      </c>
      <c r="J17" s="74">
        <f>J18*J20</f>
        <v>6741.9262500000004</v>
      </c>
    </row>
    <row r="18" spans="2:18">
      <c r="C18"/>
      <c r="D18"/>
      <c r="F18" s="7" t="s">
        <v>3</v>
      </c>
      <c r="H18" s="89">
        <f>Shares!$E$14</f>
        <v>145.77137837837839</v>
      </c>
      <c r="I18" s="88">
        <f>Shares!$E$14</f>
        <v>145.77137837837839</v>
      </c>
      <c r="J18" s="88">
        <f>Shares!$E$14</f>
        <v>145.77137837837839</v>
      </c>
      <c r="K18"/>
      <c r="L18" s="43"/>
    </row>
    <row r="19" spans="2:18">
      <c r="B19" s="30" t="s">
        <v>46</v>
      </c>
      <c r="C19" s="66"/>
      <c r="D19" s="66"/>
      <c r="H19" s="84"/>
      <c r="I19"/>
      <c r="J19"/>
      <c r="K19"/>
      <c r="L19" s="43"/>
    </row>
    <row r="20" spans="2:18">
      <c r="B20" s="17" t="s">
        <v>25</v>
      </c>
      <c r="C20"/>
      <c r="D20" s="91">
        <f>H17</f>
        <v>6741.9262500000004</v>
      </c>
      <c r="F20" s="4" t="s">
        <v>36</v>
      </c>
      <c r="H20" s="86">
        <f>H17/H18</f>
        <v>46.25</v>
      </c>
      <c r="I20" s="76">
        <f>I17/I18</f>
        <v>50.187492780716781</v>
      </c>
      <c r="J20" s="72">
        <v>46.25</v>
      </c>
      <c r="K20"/>
      <c r="L20" s="43"/>
    </row>
    <row r="21" spans="2:18">
      <c r="B21" s="17" t="s">
        <v>27</v>
      </c>
      <c r="C21"/>
      <c r="D21" s="91">
        <f>-D14</f>
        <v>1306</v>
      </c>
      <c r="F21" s="32" t="s">
        <v>37</v>
      </c>
      <c r="H21" s="87">
        <f>H20/$D$8-1</f>
        <v>1.8273888154997753E-2</v>
      </c>
      <c r="I21" s="73">
        <f>I20/$D$8-1</f>
        <v>0.10496461428262394</v>
      </c>
      <c r="J21" s="73">
        <f>J20/$D$8-1</f>
        <v>1.8273888154997753E-2</v>
      </c>
      <c r="K21"/>
      <c r="L21" s="43"/>
    </row>
    <row r="22" spans="2:18">
      <c r="B22" s="17" t="s">
        <v>72</v>
      </c>
      <c r="C22"/>
      <c r="D22" s="91">
        <f>H33+H36</f>
        <v>204.314525</v>
      </c>
      <c r="H22" t="s">
        <v>74</v>
      </c>
      <c r="I22"/>
      <c r="J22"/>
      <c r="K22" s="43"/>
      <c r="L22" s="43"/>
    </row>
    <row r="23" spans="2:18">
      <c r="B23" s="14" t="s">
        <v>29</v>
      </c>
      <c r="C23"/>
      <c r="D23" s="92">
        <f>SUM(D20:D22)</f>
        <v>8252.2407750000002</v>
      </c>
      <c r="H23"/>
      <c r="I23"/>
      <c r="J23"/>
      <c r="K23" s="43"/>
      <c r="L23" s="43"/>
    </row>
    <row r="24" spans="2:18">
      <c r="C24"/>
      <c r="D24"/>
      <c r="H24" s="32"/>
      <c r="J24" s="42"/>
      <c r="K24" s="43"/>
      <c r="L24" s="43"/>
    </row>
    <row r="25" spans="2:18">
      <c r="B25" s="30" t="s">
        <v>45</v>
      </c>
      <c r="C25" s="13"/>
      <c r="D25" s="13"/>
      <c r="E25" s="10"/>
      <c r="F25" s="12" t="s">
        <v>68</v>
      </c>
      <c r="G25" s="13"/>
      <c r="H25" s="13"/>
      <c r="I25" s="13"/>
      <c r="J25" s="13"/>
    </row>
    <row r="26" spans="2:18" ht="16.5">
      <c r="C26" s="34" t="s">
        <v>42</v>
      </c>
      <c r="D26" s="35" t="s">
        <v>43</v>
      </c>
      <c r="G26" s="50" t="s">
        <v>62</v>
      </c>
      <c r="H26" s="50" t="s">
        <v>70</v>
      </c>
      <c r="I26" s="50" t="s">
        <v>61</v>
      </c>
      <c r="J26" s="50" t="s">
        <v>63</v>
      </c>
    </row>
    <row r="27" spans="2:18">
      <c r="B27" s="27" t="s">
        <v>26</v>
      </c>
      <c r="C27" s="56">
        <f>D27/$D$13</f>
        <v>1.593068181818182</v>
      </c>
      <c r="D27" s="26">
        <f>MAX(0,D15-D16)</f>
        <v>1401.9</v>
      </c>
      <c r="F27" s="20" t="s">
        <v>60</v>
      </c>
    </row>
    <row r="28" spans="2:18">
      <c r="B28" s="27" t="s">
        <v>4</v>
      </c>
      <c r="C28" s="57">
        <v>0</v>
      </c>
      <c r="D28" s="28">
        <f t="shared" ref="D28:D34" si="1">$D$13*C28</f>
        <v>0</v>
      </c>
      <c r="F28" s="18" t="str">
        <f>B28</f>
        <v>Revolver</v>
      </c>
      <c r="G28" s="38">
        <v>0.01</v>
      </c>
      <c r="H28" s="26">
        <f>D28*G28</f>
        <v>0</v>
      </c>
      <c r="I28" s="55">
        <v>5</v>
      </c>
      <c r="J28" s="49">
        <f>IFERROR(G28*D28/I28, "NM")</f>
        <v>0</v>
      </c>
    </row>
    <row r="29" spans="2:18">
      <c r="B29" s="16" t="s">
        <v>30</v>
      </c>
      <c r="C29" s="58">
        <v>3.27</v>
      </c>
      <c r="D29" s="28">
        <f t="shared" si="1"/>
        <v>2877.6</v>
      </c>
      <c r="F29" s="18" t="str">
        <f>B29</f>
        <v>Term Loan A</v>
      </c>
      <c r="G29" s="38">
        <v>1.4999999999999999E-2</v>
      </c>
      <c r="H29" s="26">
        <f>D29*G29</f>
        <v>43.163999999999994</v>
      </c>
      <c r="I29" s="55">
        <v>7</v>
      </c>
      <c r="J29" s="49">
        <f>IFERROR(G29*D29/I29, "NM")</f>
        <v>6.1662857142857135</v>
      </c>
    </row>
    <row r="30" spans="2:18">
      <c r="B30" s="16" t="s">
        <v>31</v>
      </c>
      <c r="C30" s="58">
        <v>0.76</v>
      </c>
      <c r="D30" s="28">
        <f t="shared" si="1"/>
        <v>668.8</v>
      </c>
      <c r="F30" s="18" t="str">
        <f>B30</f>
        <v>Term Loan B</v>
      </c>
      <c r="G30" s="38">
        <v>1.4999999999999999E-2</v>
      </c>
      <c r="H30" s="26">
        <f>D30*G30</f>
        <v>10.031999999999998</v>
      </c>
      <c r="I30" s="55">
        <v>7</v>
      </c>
      <c r="J30" s="49">
        <f>IFERROR(G30*D30/I30, "NM")</f>
        <v>1.4331428571428568</v>
      </c>
      <c r="P30" s="14"/>
      <c r="R30" s="36"/>
    </row>
    <row r="31" spans="2:18">
      <c r="B31" s="16" t="s">
        <v>32</v>
      </c>
      <c r="C31" s="58">
        <v>1.85</v>
      </c>
      <c r="D31" s="28">
        <f t="shared" si="1"/>
        <v>1628</v>
      </c>
      <c r="F31" s="18" t="str">
        <f>B31</f>
        <v>Senior Note</v>
      </c>
      <c r="G31" s="38">
        <v>0.01</v>
      </c>
      <c r="H31" s="26">
        <f>D31*G31</f>
        <v>16.28</v>
      </c>
      <c r="I31" s="55">
        <v>8</v>
      </c>
      <c r="J31" s="49">
        <f>IFERROR(G31*D31/I31, "NM")</f>
        <v>2.0350000000000001</v>
      </c>
      <c r="P31" s="14"/>
      <c r="R31" s="36"/>
    </row>
    <row r="32" spans="2:18">
      <c r="B32" s="16" t="s">
        <v>33</v>
      </c>
      <c r="C32" s="58">
        <v>0</v>
      </c>
      <c r="D32" s="28">
        <f t="shared" si="1"/>
        <v>0</v>
      </c>
      <c r="F32" s="18" t="str">
        <f>B32</f>
        <v>Sub Note</v>
      </c>
      <c r="G32" s="38">
        <v>0</v>
      </c>
      <c r="H32" s="41">
        <f>D32*G32</f>
        <v>0</v>
      </c>
      <c r="I32" s="55">
        <v>0</v>
      </c>
      <c r="J32" s="61" t="str">
        <f>IFERROR(G32*D32/I32, "NM")</f>
        <v>NM</v>
      </c>
      <c r="P32" s="14"/>
      <c r="R32" s="36"/>
    </row>
    <row r="33" spans="2:18">
      <c r="B33" s="16" t="s">
        <v>34</v>
      </c>
      <c r="C33" s="58">
        <v>0</v>
      </c>
      <c r="D33" s="28">
        <f t="shared" si="1"/>
        <v>0</v>
      </c>
      <c r="F33" s="62" t="s">
        <v>60</v>
      </c>
      <c r="H33" s="37">
        <f>SUM(H28:H32)</f>
        <v>69.475999999999999</v>
      </c>
      <c r="I33" s="21"/>
      <c r="J33" s="26">
        <f>SUM(J28:J32)</f>
        <v>9.63442857142857</v>
      </c>
      <c r="P33" s="14"/>
      <c r="R33" s="36"/>
    </row>
    <row r="34" spans="2:18">
      <c r="B34" s="17" t="s">
        <v>47</v>
      </c>
      <c r="C34" s="59">
        <v>0</v>
      </c>
      <c r="D34" s="47">
        <f t="shared" si="1"/>
        <v>0</v>
      </c>
      <c r="H34" s="37"/>
      <c r="J34" s="90"/>
      <c r="P34" s="14"/>
      <c r="R34" s="36"/>
    </row>
    <row r="35" spans="2:18" ht="16.5">
      <c r="B35" s="16" t="s">
        <v>28</v>
      </c>
      <c r="C35" s="56">
        <f>D35/$D$13</f>
        <v>1.9044781534090909</v>
      </c>
      <c r="D35" s="41">
        <f>D23-SUM(D27:D34)</f>
        <v>1675.940775</v>
      </c>
      <c r="F35" s="18"/>
      <c r="G35" s="50" t="s">
        <v>69</v>
      </c>
      <c r="H35" s="50" t="s">
        <v>70</v>
      </c>
      <c r="J35" s="7" t="s">
        <v>75</v>
      </c>
      <c r="P35" s="14"/>
      <c r="R35" s="36"/>
    </row>
    <row r="36" spans="2:18">
      <c r="B36" s="19" t="s">
        <v>44</v>
      </c>
      <c r="C36" s="60">
        <f>SUM(C27:C35)</f>
        <v>9.3775463352272723</v>
      </c>
      <c r="D36" s="48">
        <f>SUM(D27:D35)</f>
        <v>8252.2407750000002</v>
      </c>
      <c r="F36" s="62" t="s">
        <v>71</v>
      </c>
      <c r="G36" s="63">
        <v>0.02</v>
      </c>
      <c r="H36" s="37">
        <f>G36*H17</f>
        <v>134.838525</v>
      </c>
    </row>
    <row r="37" spans="2:18">
      <c r="E37" s="10"/>
      <c r="K37" s="10"/>
    </row>
  </sheetData>
  <dataValidations disablePrompts="1" count="4">
    <dataValidation type="list" allowBlank="1" showInputMessage="1" showErrorMessage="1" sqref="B3" xr:uid="{00000000-0002-0000-0000-000000000000}">
      <formula1>"$ bns except per share, $ mm except per share,$ in thousands except per share"</formula1>
    </dataValidation>
    <dataValidation type="list" allowBlank="1" showInputMessage="1" showErrorMessage="1" sqref="H7" xr:uid="{00000000-0002-0000-0000-000001000000}">
      <formula1>$I$7:$J$7</formula1>
    </dataValidation>
    <dataValidation allowBlank="1" showInputMessage="1" showErrorMessage="1" promptTitle="Input transaction fee assumption" prompt="Includes legal, accounting and advisory related fees.  Input as a % of the offer value." sqref="G36" xr:uid="{00000000-0002-0000-0000-000002000000}"/>
    <dataValidation type="list" allowBlank="1" showInputMessage="1" showErrorMessage="1" sqref="D10" xr:uid="{E1779F1B-1AD6-436A-91EC-895B1E673F2F}">
      <formula1>"ON,OFF"</formula1>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E28"/>
  <sheetViews>
    <sheetView zoomScaleNormal="100" workbookViewId="0">
      <selection activeCell="F46" sqref="F46"/>
    </sheetView>
  </sheetViews>
  <sheetFormatPr defaultRowHeight="15"/>
  <cols>
    <col min="1" max="1" width="1.7109375" customWidth="1"/>
    <col min="2" max="2" width="36.5703125" bestFit="1" customWidth="1"/>
    <col min="3" max="5" width="15.85546875" customWidth="1"/>
  </cols>
  <sheetData>
    <row r="1" spans="2:5" ht="15.75" thickBot="1"/>
    <row r="2" spans="2:5" ht="27" thickBot="1">
      <c r="B2" s="1" t="str">
        <f>"Diluted shares for "&amp;LBO!D6</f>
        <v>Diluted shares for BMC</v>
      </c>
      <c r="C2" s="8"/>
      <c r="D2" s="8"/>
      <c r="E2" s="54"/>
    </row>
    <row r="3" spans="2:5">
      <c r="B3" s="52" t="str">
        <f>LBO!B3</f>
        <v>$ mm except per share</v>
      </c>
      <c r="C3" s="7"/>
    </row>
    <row r="4" spans="2:5">
      <c r="B4" s="18"/>
      <c r="C4" s="7"/>
    </row>
    <row r="5" spans="2:5">
      <c r="B5" s="18" t="s">
        <v>49</v>
      </c>
      <c r="C5" s="7"/>
      <c r="E5" s="40">
        <v>46.25</v>
      </c>
    </row>
    <row r="6" spans="2:5">
      <c r="B6" s="53"/>
      <c r="C6" s="7"/>
    </row>
    <row r="7" spans="2:5">
      <c r="B7" s="27" t="s">
        <v>53</v>
      </c>
      <c r="E7" s="79">
        <f>143973000/1000000</f>
        <v>143.97300000000001</v>
      </c>
    </row>
    <row r="8" spans="2:5">
      <c r="B8" s="18" t="s">
        <v>13</v>
      </c>
      <c r="C8" s="7"/>
      <c r="E8" s="80">
        <f>E28</f>
        <v>10.7</v>
      </c>
    </row>
    <row r="9" spans="2:5">
      <c r="B9" s="16" t="s">
        <v>6</v>
      </c>
      <c r="C9" s="7"/>
      <c r="E9" s="80">
        <f>SUMPRODUCT(E18:E27,D18:D27)</f>
        <v>411.70000000000005</v>
      </c>
    </row>
    <row r="10" spans="2:5">
      <c r="B10" s="16" t="s">
        <v>7</v>
      </c>
      <c r="C10" s="7"/>
      <c r="E10" s="80">
        <f>E9/E5</f>
        <v>8.9016216216216222</v>
      </c>
    </row>
    <row r="11" spans="2:5">
      <c r="B11" s="16" t="s">
        <v>8</v>
      </c>
      <c r="C11" s="7"/>
      <c r="E11" s="80">
        <f>E8-E10</f>
        <v>1.7983783783783771</v>
      </c>
    </row>
    <row r="12" spans="2:5">
      <c r="B12" s="16" t="s">
        <v>9</v>
      </c>
      <c r="C12" s="7"/>
      <c r="E12" s="79">
        <v>0</v>
      </c>
    </row>
    <row r="13" spans="2:5">
      <c r="B13" s="16"/>
      <c r="C13" s="7"/>
    </row>
    <row r="14" spans="2:5">
      <c r="B14" s="19" t="s">
        <v>10</v>
      </c>
      <c r="C14" s="7"/>
      <c r="D14" s="26"/>
      <c r="E14" s="80">
        <f>E7+E11+E12</f>
        <v>145.77137837837839</v>
      </c>
    </row>
    <row r="15" spans="2:5">
      <c r="B15" s="19"/>
      <c r="C15" s="7"/>
      <c r="D15" s="26"/>
    </row>
    <row r="16" spans="2:5">
      <c r="B16" s="29" t="s">
        <v>64</v>
      </c>
      <c r="C16" s="13"/>
      <c r="D16" s="41"/>
      <c r="E16" s="25"/>
    </row>
    <row r="17" spans="2:5">
      <c r="C17" s="31" t="s">
        <v>50</v>
      </c>
      <c r="D17" s="31" t="s">
        <v>12</v>
      </c>
      <c r="E17" s="39" t="s">
        <v>51</v>
      </c>
    </row>
    <row r="18" spans="2:5">
      <c r="B18" s="51">
        <v>1</v>
      </c>
      <c r="C18" s="68">
        <v>0.2</v>
      </c>
      <c r="D18" s="78">
        <v>15</v>
      </c>
      <c r="E18">
        <f>IF(D18&lt;$E$5,C18,0)</f>
        <v>0.2</v>
      </c>
    </row>
    <row r="19" spans="2:5">
      <c r="B19" s="51">
        <f>B18+1</f>
        <v>2</v>
      </c>
      <c r="C19" s="68">
        <v>0.7</v>
      </c>
      <c r="D19" s="78">
        <v>18</v>
      </c>
      <c r="E19">
        <f t="shared" ref="E19:E27" si="0">IF(D19&lt;$E$5,C19,0)</f>
        <v>0.7</v>
      </c>
    </row>
    <row r="20" spans="2:5">
      <c r="B20" s="51">
        <f t="shared" ref="B20:B24" si="1">B19+1</f>
        <v>3</v>
      </c>
      <c r="C20" s="68">
        <v>0.1</v>
      </c>
      <c r="D20" s="78">
        <v>22</v>
      </c>
      <c r="E20">
        <f t="shared" si="0"/>
        <v>0.1</v>
      </c>
    </row>
    <row r="21" spans="2:5">
      <c r="B21" s="51">
        <f t="shared" si="1"/>
        <v>4</v>
      </c>
      <c r="C21" s="68">
        <v>0.3</v>
      </c>
      <c r="D21" s="78">
        <v>28</v>
      </c>
      <c r="E21">
        <f t="shared" si="0"/>
        <v>0.3</v>
      </c>
    </row>
    <row r="22" spans="2:5">
      <c r="B22" s="51">
        <f t="shared" si="1"/>
        <v>5</v>
      </c>
      <c r="C22" s="68">
        <v>0.3</v>
      </c>
      <c r="D22" s="78">
        <v>32</v>
      </c>
      <c r="E22">
        <f t="shared" si="0"/>
        <v>0.3</v>
      </c>
    </row>
    <row r="23" spans="2:5">
      <c r="B23" s="51">
        <f t="shared" si="1"/>
        <v>6</v>
      </c>
      <c r="C23" s="68">
        <v>0.4</v>
      </c>
      <c r="D23" s="78">
        <v>36</v>
      </c>
      <c r="E23">
        <f t="shared" si="0"/>
        <v>0.4</v>
      </c>
    </row>
    <row r="24" spans="2:5">
      <c r="B24" s="51">
        <f t="shared" si="1"/>
        <v>7</v>
      </c>
      <c r="C24" s="68">
        <v>1.3</v>
      </c>
      <c r="D24" s="78">
        <v>39</v>
      </c>
      <c r="E24">
        <f t="shared" si="0"/>
        <v>1.3</v>
      </c>
    </row>
    <row r="25" spans="2:5">
      <c r="B25" s="51">
        <f t="shared" ref="B25:B26" si="2">B24+1</f>
        <v>8</v>
      </c>
      <c r="C25" s="68">
        <v>7.4</v>
      </c>
      <c r="D25" s="78">
        <v>42</v>
      </c>
      <c r="E25">
        <f t="shared" si="0"/>
        <v>7.4</v>
      </c>
    </row>
    <row r="26" spans="2:5">
      <c r="B26" s="51">
        <f t="shared" si="2"/>
        <v>9</v>
      </c>
      <c r="E26">
        <f t="shared" si="0"/>
        <v>0</v>
      </c>
    </row>
    <row r="27" spans="2:5">
      <c r="B27" s="51">
        <f t="shared" ref="B27" si="3">B26+1</f>
        <v>10</v>
      </c>
      <c r="E27" s="66">
        <f t="shared" si="0"/>
        <v>0</v>
      </c>
    </row>
    <row r="28" spans="2:5">
      <c r="E28" s="15">
        <f>SUM(E18:E27)</f>
        <v>10.7</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F268"/>
  <sheetViews>
    <sheetView zoomScaleNormal="100" workbookViewId="0">
      <selection activeCell="G9" sqref="G9"/>
    </sheetView>
  </sheetViews>
  <sheetFormatPr defaultRowHeight="15"/>
  <cols>
    <col min="1" max="1" width="19.42578125" bestFit="1" customWidth="1"/>
    <col min="2" max="5" width="9.28515625" bestFit="1" customWidth="1"/>
    <col min="6" max="6" width="10.85546875" bestFit="1" customWidth="1"/>
    <col min="9" max="9" width="9.28515625" bestFit="1" customWidth="1"/>
  </cols>
  <sheetData>
    <row r="2" spans="1:6" ht="18" thickBot="1">
      <c r="A2" s="24" t="s">
        <v>16</v>
      </c>
      <c r="B2" s="23"/>
      <c r="C2" s="23"/>
      <c r="D2" s="23"/>
      <c r="E2" s="23"/>
      <c r="F2" s="23"/>
    </row>
    <row r="4" spans="1:6">
      <c r="A4" t="s">
        <v>17</v>
      </c>
      <c r="E4" s="15">
        <f>MAX(E8:E268)</f>
        <v>46.33</v>
      </c>
    </row>
    <row r="5" spans="1:6">
      <c r="A5" t="s">
        <v>18</v>
      </c>
      <c r="E5" s="15">
        <f>MIN(E8:E268)</f>
        <v>37.51</v>
      </c>
    </row>
    <row r="7" spans="1:6">
      <c r="A7" t="s">
        <v>19</v>
      </c>
      <c r="B7" t="s">
        <v>20</v>
      </c>
      <c r="C7" t="s">
        <v>14</v>
      </c>
      <c r="D7" t="s">
        <v>15</v>
      </c>
      <c r="E7" s="15" t="s">
        <v>21</v>
      </c>
      <c r="F7" t="s">
        <v>22</v>
      </c>
    </row>
    <row r="8" spans="1:6">
      <c r="A8" s="22">
        <v>41400</v>
      </c>
      <c r="B8">
        <v>45.5</v>
      </c>
      <c r="C8">
        <v>45.71</v>
      </c>
      <c r="D8">
        <v>45.07</v>
      </c>
      <c r="E8" s="15">
        <v>45.42</v>
      </c>
      <c r="F8" s="67">
        <v>34229100</v>
      </c>
    </row>
    <row r="9" spans="1:6">
      <c r="A9" s="22">
        <v>41397</v>
      </c>
      <c r="B9">
        <v>45.67</v>
      </c>
      <c r="C9">
        <v>45.77</v>
      </c>
      <c r="D9">
        <v>45.35</v>
      </c>
      <c r="E9" s="15">
        <v>45.42</v>
      </c>
      <c r="F9" s="67">
        <v>2058200</v>
      </c>
    </row>
    <row r="10" spans="1:6">
      <c r="A10" s="22">
        <v>41396</v>
      </c>
      <c r="B10">
        <v>45.45</v>
      </c>
      <c r="C10">
        <v>45.49</v>
      </c>
      <c r="D10">
        <v>44.97</v>
      </c>
      <c r="E10" s="15">
        <v>45.24</v>
      </c>
      <c r="F10" s="67">
        <v>3022300</v>
      </c>
    </row>
    <row r="11" spans="1:6">
      <c r="A11" s="22">
        <v>41395</v>
      </c>
      <c r="B11">
        <v>45.84</v>
      </c>
      <c r="C11">
        <v>45.96</v>
      </c>
      <c r="D11">
        <v>45.25</v>
      </c>
      <c r="E11" s="15">
        <v>45.39</v>
      </c>
      <c r="F11" s="67">
        <v>2306800</v>
      </c>
    </row>
    <row r="12" spans="1:6">
      <c r="A12" s="22">
        <v>41394</v>
      </c>
      <c r="B12">
        <v>45.34</v>
      </c>
      <c r="C12">
        <v>45.52</v>
      </c>
      <c r="D12">
        <v>45.17</v>
      </c>
      <c r="E12" s="15">
        <v>45.48</v>
      </c>
      <c r="F12" s="67">
        <v>2096700</v>
      </c>
    </row>
    <row r="13" spans="1:6">
      <c r="A13" s="22">
        <v>41393</v>
      </c>
      <c r="B13">
        <v>45.5</v>
      </c>
      <c r="C13">
        <v>45.7</v>
      </c>
      <c r="D13">
        <v>45.28</v>
      </c>
      <c r="E13" s="15">
        <v>45.43</v>
      </c>
      <c r="F13" s="67">
        <v>2294400</v>
      </c>
    </row>
    <row r="14" spans="1:6">
      <c r="A14" s="22">
        <v>41390</v>
      </c>
      <c r="B14">
        <v>45.68</v>
      </c>
      <c r="C14">
        <v>45.86</v>
      </c>
      <c r="D14">
        <v>45.53</v>
      </c>
      <c r="E14" s="15">
        <v>45.6</v>
      </c>
      <c r="F14" s="67">
        <v>1694700</v>
      </c>
    </row>
    <row r="15" spans="1:6">
      <c r="A15" s="22">
        <v>41389</v>
      </c>
      <c r="B15">
        <v>45.07</v>
      </c>
      <c r="C15">
        <v>45.83</v>
      </c>
      <c r="D15">
        <v>44.87</v>
      </c>
      <c r="E15" s="15">
        <v>45.69</v>
      </c>
      <c r="F15" s="67">
        <v>2360900</v>
      </c>
    </row>
    <row r="16" spans="1:6">
      <c r="A16" s="22">
        <v>41388</v>
      </c>
      <c r="B16">
        <v>45</v>
      </c>
      <c r="C16">
        <v>45.62</v>
      </c>
      <c r="D16">
        <v>44.22</v>
      </c>
      <c r="E16" s="15">
        <v>44.9</v>
      </c>
      <c r="F16" s="67">
        <v>6814000</v>
      </c>
    </row>
    <row r="17" spans="1:6">
      <c r="A17" s="22">
        <v>41387</v>
      </c>
      <c r="B17">
        <v>44.05</v>
      </c>
      <c r="C17">
        <v>44.29</v>
      </c>
      <c r="D17">
        <v>43.66</v>
      </c>
      <c r="E17" s="15">
        <v>44.13</v>
      </c>
      <c r="F17" s="67">
        <v>2856300</v>
      </c>
    </row>
    <row r="18" spans="1:6">
      <c r="A18" s="22">
        <v>41386</v>
      </c>
      <c r="B18">
        <v>44.08</v>
      </c>
      <c r="C18">
        <v>44.09</v>
      </c>
      <c r="D18">
        <v>43.41</v>
      </c>
      <c r="E18" s="15">
        <v>43.88</v>
      </c>
      <c r="F18" s="67">
        <v>1078900</v>
      </c>
    </row>
    <row r="19" spans="1:6">
      <c r="A19" s="22">
        <v>41383</v>
      </c>
      <c r="B19">
        <v>43.56</v>
      </c>
      <c r="C19">
        <v>44.08</v>
      </c>
      <c r="D19">
        <v>43.3</v>
      </c>
      <c r="E19" s="15">
        <v>43.86</v>
      </c>
      <c r="F19" s="67">
        <v>1367800</v>
      </c>
    </row>
    <row r="20" spans="1:6">
      <c r="A20" s="22">
        <v>41382</v>
      </c>
      <c r="B20">
        <v>44.21</v>
      </c>
      <c r="C20">
        <v>44.25</v>
      </c>
      <c r="D20">
        <v>43.44</v>
      </c>
      <c r="E20" s="15">
        <v>43.75</v>
      </c>
      <c r="F20" s="67">
        <v>1451300</v>
      </c>
    </row>
    <row r="21" spans="1:6">
      <c r="A21" s="22">
        <v>41381</v>
      </c>
      <c r="B21">
        <v>44.51</v>
      </c>
      <c r="C21">
        <v>44.68</v>
      </c>
      <c r="D21">
        <v>43.54</v>
      </c>
      <c r="E21" s="15">
        <v>44.03</v>
      </c>
      <c r="F21" s="67">
        <v>2156400</v>
      </c>
    </row>
    <row r="22" spans="1:6">
      <c r="A22" s="22">
        <v>41380</v>
      </c>
      <c r="B22">
        <v>44.59</v>
      </c>
      <c r="C22">
        <v>45.03</v>
      </c>
      <c r="D22">
        <v>44.5</v>
      </c>
      <c r="E22" s="15">
        <v>44.88</v>
      </c>
      <c r="F22" s="67">
        <v>1223400</v>
      </c>
    </row>
    <row r="23" spans="1:6">
      <c r="A23" s="22">
        <v>41379</v>
      </c>
      <c r="B23">
        <v>44.9</v>
      </c>
      <c r="C23">
        <v>45</v>
      </c>
      <c r="D23">
        <v>44.32</v>
      </c>
      <c r="E23" s="15">
        <v>44.32</v>
      </c>
      <c r="F23" s="67">
        <v>1273900</v>
      </c>
    </row>
    <row r="24" spans="1:6">
      <c r="A24" s="22">
        <v>41376</v>
      </c>
      <c r="B24">
        <v>45.02</v>
      </c>
      <c r="C24">
        <v>45.02</v>
      </c>
      <c r="D24">
        <v>44.65</v>
      </c>
      <c r="E24" s="15">
        <v>44.93</v>
      </c>
      <c r="F24" s="67">
        <v>1566600</v>
      </c>
    </row>
    <row r="25" spans="1:6">
      <c r="A25" s="22">
        <v>41375</v>
      </c>
      <c r="B25">
        <v>44.72</v>
      </c>
      <c r="C25">
        <v>45.65</v>
      </c>
      <c r="D25">
        <v>44.53</v>
      </c>
      <c r="E25" s="15">
        <v>45.02</v>
      </c>
      <c r="F25" s="67">
        <v>4248900</v>
      </c>
    </row>
    <row r="26" spans="1:6">
      <c r="A26" s="22">
        <v>41374</v>
      </c>
      <c r="B26">
        <v>44.45</v>
      </c>
      <c r="C26">
        <v>44.93</v>
      </c>
      <c r="D26">
        <v>44.37</v>
      </c>
      <c r="E26" s="15">
        <v>44.75</v>
      </c>
      <c r="F26" s="67">
        <v>2023200</v>
      </c>
    </row>
    <row r="27" spans="1:6">
      <c r="A27" s="22">
        <v>41373</v>
      </c>
      <c r="B27">
        <v>44.5</v>
      </c>
      <c r="C27">
        <v>44.62</v>
      </c>
      <c r="D27">
        <v>43.98</v>
      </c>
      <c r="E27" s="15">
        <v>44.34</v>
      </c>
      <c r="F27" s="67">
        <v>1952800</v>
      </c>
    </row>
    <row r="28" spans="1:6">
      <c r="A28" s="22">
        <v>41372</v>
      </c>
      <c r="B28">
        <v>45.05</v>
      </c>
      <c r="C28">
        <v>45.1</v>
      </c>
      <c r="D28">
        <v>44.42</v>
      </c>
      <c r="E28" s="15">
        <v>44.45</v>
      </c>
      <c r="F28" s="67">
        <v>1625500</v>
      </c>
    </row>
    <row r="29" spans="1:6">
      <c r="A29" s="22">
        <v>41369</v>
      </c>
      <c r="B29">
        <v>44.55</v>
      </c>
      <c r="C29">
        <v>45.28</v>
      </c>
      <c r="D29">
        <v>44.03</v>
      </c>
      <c r="E29" s="15">
        <v>45.11</v>
      </c>
      <c r="F29" s="67">
        <v>1635700</v>
      </c>
    </row>
    <row r="30" spans="1:6">
      <c r="A30" s="22">
        <v>41368</v>
      </c>
      <c r="B30">
        <v>45.42</v>
      </c>
      <c r="C30">
        <v>45.59</v>
      </c>
      <c r="D30">
        <v>44.93</v>
      </c>
      <c r="E30" s="15">
        <v>45.14</v>
      </c>
      <c r="F30" s="67">
        <v>1004100</v>
      </c>
    </row>
    <row r="31" spans="1:6">
      <c r="A31" s="22">
        <v>41367</v>
      </c>
      <c r="B31">
        <v>46.09</v>
      </c>
      <c r="C31">
        <v>46.3</v>
      </c>
      <c r="D31">
        <v>45.07</v>
      </c>
      <c r="E31" s="15">
        <v>45.44</v>
      </c>
      <c r="F31" s="67">
        <v>1471300</v>
      </c>
    </row>
    <row r="32" spans="1:6">
      <c r="A32" s="22">
        <v>41366</v>
      </c>
      <c r="B32">
        <v>46.19</v>
      </c>
      <c r="C32">
        <v>46.49</v>
      </c>
      <c r="D32">
        <v>46.03</v>
      </c>
      <c r="E32" s="15">
        <v>46.06</v>
      </c>
      <c r="F32" s="67">
        <v>1169600</v>
      </c>
    </row>
    <row r="33" spans="1:6">
      <c r="A33" s="22">
        <v>41365</v>
      </c>
      <c r="B33">
        <v>46.29</v>
      </c>
      <c r="C33">
        <v>46.5</v>
      </c>
      <c r="D33">
        <v>45.87</v>
      </c>
      <c r="E33" s="15">
        <v>46.02</v>
      </c>
      <c r="F33" s="67">
        <v>1124600</v>
      </c>
    </row>
    <row r="34" spans="1:6">
      <c r="A34" s="22">
        <v>41362</v>
      </c>
      <c r="B34">
        <v>46.33</v>
      </c>
      <c r="C34">
        <v>46.33</v>
      </c>
      <c r="D34">
        <v>46.33</v>
      </c>
      <c r="E34" s="15">
        <v>46.33</v>
      </c>
      <c r="F34" s="67">
        <v>0</v>
      </c>
    </row>
    <row r="35" spans="1:6">
      <c r="A35" s="22">
        <v>41361</v>
      </c>
      <c r="B35">
        <v>45.61</v>
      </c>
      <c r="C35">
        <v>46.48</v>
      </c>
      <c r="D35">
        <v>45.61</v>
      </c>
      <c r="E35" s="15">
        <v>46.33</v>
      </c>
      <c r="F35" s="67">
        <v>1145800</v>
      </c>
    </row>
    <row r="36" spans="1:6">
      <c r="A36" s="22">
        <v>41360</v>
      </c>
      <c r="B36">
        <v>45.63</v>
      </c>
      <c r="C36">
        <v>45.92</v>
      </c>
      <c r="D36">
        <v>45.25</v>
      </c>
      <c r="E36" s="15">
        <v>45.73</v>
      </c>
      <c r="F36" s="67">
        <v>1127000</v>
      </c>
    </row>
    <row r="37" spans="1:6">
      <c r="A37" s="22">
        <v>41359</v>
      </c>
      <c r="B37">
        <v>45.86</v>
      </c>
      <c r="C37">
        <v>46.18</v>
      </c>
      <c r="D37">
        <v>45.66</v>
      </c>
      <c r="E37" s="15">
        <v>45.78</v>
      </c>
      <c r="F37" s="67">
        <v>1283100</v>
      </c>
    </row>
    <row r="38" spans="1:6">
      <c r="A38" s="22">
        <v>41358</v>
      </c>
      <c r="B38">
        <v>45.95</v>
      </c>
      <c r="C38">
        <v>46.05</v>
      </c>
      <c r="D38">
        <v>45.49</v>
      </c>
      <c r="E38" s="15">
        <v>45.7</v>
      </c>
      <c r="F38" s="67">
        <v>1757200</v>
      </c>
    </row>
    <row r="39" spans="1:6">
      <c r="A39" s="22">
        <v>41355</v>
      </c>
      <c r="B39">
        <v>45.49</v>
      </c>
      <c r="C39">
        <v>45.93</v>
      </c>
      <c r="D39">
        <v>45.39</v>
      </c>
      <c r="E39" s="15">
        <v>45.74</v>
      </c>
      <c r="F39" s="67">
        <v>2110000</v>
      </c>
    </row>
    <row r="40" spans="1:6">
      <c r="A40" s="22">
        <v>41354</v>
      </c>
      <c r="B40">
        <v>43.61</v>
      </c>
      <c r="C40">
        <v>47.98</v>
      </c>
      <c r="D40">
        <v>43.5</v>
      </c>
      <c r="E40" s="15">
        <v>45.48</v>
      </c>
      <c r="F40" s="67">
        <v>6592300</v>
      </c>
    </row>
    <row r="41" spans="1:6">
      <c r="A41" s="22">
        <v>41353</v>
      </c>
      <c r="B41">
        <v>44.03</v>
      </c>
      <c r="C41">
        <v>44.45</v>
      </c>
      <c r="D41">
        <v>43.83</v>
      </c>
      <c r="E41" s="15">
        <v>43.99</v>
      </c>
      <c r="F41" s="67">
        <v>914200</v>
      </c>
    </row>
    <row r="42" spans="1:6">
      <c r="A42" s="22">
        <v>41352</v>
      </c>
      <c r="B42">
        <v>44.09</v>
      </c>
      <c r="C42">
        <v>44.16</v>
      </c>
      <c r="D42">
        <v>43.4</v>
      </c>
      <c r="E42" s="15">
        <v>43.68</v>
      </c>
      <c r="F42" s="67">
        <v>1214500</v>
      </c>
    </row>
    <row r="43" spans="1:6">
      <c r="A43" s="22">
        <v>41351</v>
      </c>
      <c r="B43">
        <v>43.65</v>
      </c>
      <c r="C43">
        <v>44.4</v>
      </c>
      <c r="D43">
        <v>43.56</v>
      </c>
      <c r="E43" s="15">
        <v>43.98</v>
      </c>
      <c r="F43" s="67">
        <v>1173700</v>
      </c>
    </row>
    <row r="44" spans="1:6">
      <c r="A44" s="22">
        <v>41348</v>
      </c>
      <c r="B44">
        <v>44.12</v>
      </c>
      <c r="C44">
        <v>44.69</v>
      </c>
      <c r="D44">
        <v>44.09</v>
      </c>
      <c r="E44" s="15">
        <v>44.12</v>
      </c>
      <c r="F44" s="67">
        <v>2730000</v>
      </c>
    </row>
    <row r="45" spans="1:6">
      <c r="A45" s="22">
        <v>41347</v>
      </c>
      <c r="B45">
        <v>43.88</v>
      </c>
      <c r="C45">
        <v>44.5</v>
      </c>
      <c r="D45">
        <v>43.83</v>
      </c>
      <c r="E45" s="15">
        <v>44.29</v>
      </c>
      <c r="F45" s="67">
        <v>2030500</v>
      </c>
    </row>
    <row r="46" spans="1:6">
      <c r="A46" s="22">
        <v>41346</v>
      </c>
      <c r="B46">
        <v>43.72</v>
      </c>
      <c r="C46">
        <v>44.12</v>
      </c>
      <c r="D46">
        <v>43.62</v>
      </c>
      <c r="E46" s="15">
        <v>43.66</v>
      </c>
      <c r="F46" s="67">
        <v>1725200</v>
      </c>
    </row>
    <row r="47" spans="1:6">
      <c r="A47" s="22">
        <v>41345</v>
      </c>
      <c r="B47">
        <v>43</v>
      </c>
      <c r="C47">
        <v>43.77</v>
      </c>
      <c r="D47">
        <v>43</v>
      </c>
      <c r="E47" s="15">
        <v>43.72</v>
      </c>
      <c r="F47" s="67">
        <v>1969000</v>
      </c>
    </row>
    <row r="48" spans="1:6">
      <c r="A48" s="22">
        <v>41344</v>
      </c>
      <c r="B48">
        <v>42.88</v>
      </c>
      <c r="C48">
        <v>43.48</v>
      </c>
      <c r="D48">
        <v>42.81</v>
      </c>
      <c r="E48" s="15">
        <v>43.4</v>
      </c>
      <c r="F48" s="67">
        <v>1858400</v>
      </c>
    </row>
    <row r="49" spans="1:6">
      <c r="A49" s="22">
        <v>41341</v>
      </c>
      <c r="B49">
        <v>42.46</v>
      </c>
      <c r="C49">
        <v>43.13</v>
      </c>
      <c r="D49">
        <v>42.35</v>
      </c>
      <c r="E49" s="15">
        <v>42.91</v>
      </c>
      <c r="F49" s="67">
        <v>1595900</v>
      </c>
    </row>
    <row r="50" spans="1:6">
      <c r="A50" s="22">
        <v>41340</v>
      </c>
      <c r="B50">
        <v>42.2</v>
      </c>
      <c r="C50">
        <v>42.55</v>
      </c>
      <c r="D50">
        <v>42.18</v>
      </c>
      <c r="E50" s="15">
        <v>42.33</v>
      </c>
      <c r="F50" s="67">
        <v>844600</v>
      </c>
    </row>
    <row r="51" spans="1:6">
      <c r="A51" s="22">
        <v>41339</v>
      </c>
      <c r="B51">
        <v>42.34</v>
      </c>
      <c r="C51">
        <v>42.63</v>
      </c>
      <c r="D51">
        <v>42.18</v>
      </c>
      <c r="E51" s="15">
        <v>42.22</v>
      </c>
      <c r="F51" s="67">
        <v>1318300</v>
      </c>
    </row>
    <row r="52" spans="1:6">
      <c r="A52" s="22">
        <v>41338</v>
      </c>
      <c r="B52">
        <v>41.41</v>
      </c>
      <c r="C52">
        <v>42.77</v>
      </c>
      <c r="D52">
        <v>41.37</v>
      </c>
      <c r="E52" s="15">
        <v>42.32</v>
      </c>
      <c r="F52" s="67">
        <v>2841500</v>
      </c>
    </row>
    <row r="53" spans="1:6">
      <c r="A53" s="22">
        <v>41337</v>
      </c>
      <c r="B53">
        <v>40.35</v>
      </c>
      <c r="C53">
        <v>40.880000000000003</v>
      </c>
      <c r="D53">
        <v>40.35</v>
      </c>
      <c r="E53" s="15">
        <v>40.799999999999997</v>
      </c>
      <c r="F53" s="67">
        <v>1428200</v>
      </c>
    </row>
    <row r="54" spans="1:6">
      <c r="A54" s="22">
        <v>41334</v>
      </c>
      <c r="B54">
        <v>39.83</v>
      </c>
      <c r="C54">
        <v>40.69</v>
      </c>
      <c r="D54">
        <v>39.46</v>
      </c>
      <c r="E54" s="15">
        <v>40.43</v>
      </c>
      <c r="F54" s="67">
        <v>1672500</v>
      </c>
    </row>
    <row r="55" spans="1:6">
      <c r="A55" s="22">
        <v>41333</v>
      </c>
      <c r="B55">
        <v>40.17</v>
      </c>
      <c r="C55">
        <v>40.619999999999997</v>
      </c>
      <c r="D55">
        <v>40.049999999999997</v>
      </c>
      <c r="E55" s="15">
        <v>40.11</v>
      </c>
      <c r="F55" s="67">
        <v>2814900</v>
      </c>
    </row>
    <row r="56" spans="1:6">
      <c r="A56" s="22">
        <v>41332</v>
      </c>
      <c r="B56">
        <v>40.01</v>
      </c>
      <c r="C56">
        <v>40.53</v>
      </c>
      <c r="D56">
        <v>39.880000000000003</v>
      </c>
      <c r="E56" s="15">
        <v>40.06</v>
      </c>
      <c r="F56" s="67">
        <v>1715200</v>
      </c>
    </row>
    <row r="57" spans="1:6">
      <c r="A57" s="22">
        <v>41331</v>
      </c>
      <c r="B57">
        <v>40.200000000000003</v>
      </c>
      <c r="C57">
        <v>40.270000000000003</v>
      </c>
      <c r="D57">
        <v>39.549999999999997</v>
      </c>
      <c r="E57" s="15">
        <v>40.03</v>
      </c>
      <c r="F57" s="67">
        <v>1904600</v>
      </c>
    </row>
    <row r="58" spans="1:6">
      <c r="A58" s="22">
        <v>41330</v>
      </c>
      <c r="B58">
        <v>40.61</v>
      </c>
      <c r="C58">
        <v>40.9</v>
      </c>
      <c r="D58">
        <v>40.06</v>
      </c>
      <c r="E58" s="15">
        <v>40.1</v>
      </c>
      <c r="F58" s="67">
        <v>1926800</v>
      </c>
    </row>
    <row r="59" spans="1:6">
      <c r="A59" s="22">
        <v>41327</v>
      </c>
      <c r="B59">
        <v>40.619999999999997</v>
      </c>
      <c r="C59">
        <v>40.74</v>
      </c>
      <c r="D59">
        <v>40.4</v>
      </c>
      <c r="E59" s="15">
        <v>40.54</v>
      </c>
      <c r="F59" s="67">
        <v>1363200</v>
      </c>
    </row>
    <row r="60" spans="1:6">
      <c r="A60" s="22">
        <v>41326</v>
      </c>
      <c r="B60">
        <v>41.09</v>
      </c>
      <c r="C60">
        <v>41.2</v>
      </c>
      <c r="D60">
        <v>40.15</v>
      </c>
      <c r="E60" s="15">
        <v>40.46</v>
      </c>
      <c r="F60" s="67">
        <v>1580100</v>
      </c>
    </row>
    <row r="61" spans="1:6">
      <c r="A61" s="22">
        <v>41325</v>
      </c>
      <c r="B61">
        <v>41.62</v>
      </c>
      <c r="C61">
        <v>42.13</v>
      </c>
      <c r="D61">
        <v>41.1</v>
      </c>
      <c r="E61" s="15">
        <v>41.11</v>
      </c>
      <c r="F61" s="67">
        <v>1591200</v>
      </c>
    </row>
    <row r="62" spans="1:6">
      <c r="A62" s="22">
        <v>41324</v>
      </c>
      <c r="B62">
        <v>41.42</v>
      </c>
      <c r="C62">
        <v>41.79</v>
      </c>
      <c r="D62">
        <v>41.2</v>
      </c>
      <c r="E62" s="15">
        <v>41.59</v>
      </c>
      <c r="F62" s="67">
        <v>1148200</v>
      </c>
    </row>
    <row r="63" spans="1:6">
      <c r="A63" s="22">
        <v>41323</v>
      </c>
      <c r="B63">
        <v>41.37</v>
      </c>
      <c r="C63">
        <v>41.37</v>
      </c>
      <c r="D63">
        <v>41.37</v>
      </c>
      <c r="E63" s="15">
        <v>41.37</v>
      </c>
      <c r="F63" s="67">
        <v>0</v>
      </c>
    </row>
    <row r="64" spans="1:6">
      <c r="A64" s="22">
        <v>41320</v>
      </c>
      <c r="B64">
        <v>41.29</v>
      </c>
      <c r="C64">
        <v>41.82</v>
      </c>
      <c r="D64">
        <v>41.27</v>
      </c>
      <c r="E64" s="15">
        <v>41.37</v>
      </c>
      <c r="F64" s="67">
        <v>1437300</v>
      </c>
    </row>
    <row r="65" spans="1:6">
      <c r="A65" s="22">
        <v>41319</v>
      </c>
      <c r="B65">
        <v>41</v>
      </c>
      <c r="C65">
        <v>41.57</v>
      </c>
      <c r="D65">
        <v>40.92</v>
      </c>
      <c r="E65" s="15">
        <v>41.46</v>
      </c>
      <c r="F65" s="67">
        <v>1182500</v>
      </c>
    </row>
    <row r="66" spans="1:6">
      <c r="A66" s="22">
        <v>41318</v>
      </c>
      <c r="B66">
        <v>41.28</v>
      </c>
      <c r="C66">
        <v>41.43</v>
      </c>
      <c r="D66">
        <v>40.97</v>
      </c>
      <c r="E66" s="15">
        <v>41.09</v>
      </c>
      <c r="F66" s="67">
        <v>1813600</v>
      </c>
    </row>
    <row r="67" spans="1:6">
      <c r="A67" s="22">
        <v>41317</v>
      </c>
      <c r="B67">
        <v>41.4</v>
      </c>
      <c r="C67">
        <v>41.59</v>
      </c>
      <c r="D67">
        <v>41.17</v>
      </c>
      <c r="E67" s="15">
        <v>41.24</v>
      </c>
      <c r="F67" s="67">
        <v>1378100</v>
      </c>
    </row>
    <row r="68" spans="1:6">
      <c r="A68" s="22">
        <v>41316</v>
      </c>
      <c r="B68">
        <v>41.8</v>
      </c>
      <c r="C68">
        <v>41.86</v>
      </c>
      <c r="D68">
        <v>40.94</v>
      </c>
      <c r="E68" s="15">
        <v>41.4</v>
      </c>
      <c r="F68" s="67">
        <v>2472600</v>
      </c>
    </row>
    <row r="69" spans="1:6">
      <c r="A69" s="22">
        <v>41313</v>
      </c>
      <c r="B69">
        <v>42</v>
      </c>
      <c r="C69">
        <v>42.46</v>
      </c>
      <c r="D69">
        <v>41.56</v>
      </c>
      <c r="E69" s="15">
        <v>41.86</v>
      </c>
      <c r="F69" s="67">
        <v>1231600</v>
      </c>
    </row>
    <row r="70" spans="1:6">
      <c r="A70" s="22">
        <v>41312</v>
      </c>
      <c r="B70">
        <v>41.6</v>
      </c>
      <c r="C70">
        <v>41.98</v>
      </c>
      <c r="D70">
        <v>41.49</v>
      </c>
      <c r="E70" s="15">
        <v>41.95</v>
      </c>
      <c r="F70" s="67">
        <v>1919200</v>
      </c>
    </row>
    <row r="71" spans="1:6">
      <c r="A71" s="22">
        <v>41311</v>
      </c>
      <c r="B71">
        <v>41.91</v>
      </c>
      <c r="C71">
        <v>42.17</v>
      </c>
      <c r="D71">
        <v>41.6</v>
      </c>
      <c r="E71" s="15">
        <v>41.85</v>
      </c>
      <c r="F71" s="67">
        <v>2420600</v>
      </c>
    </row>
    <row r="72" spans="1:6">
      <c r="A72" s="22">
        <v>41310</v>
      </c>
      <c r="B72">
        <v>41.84</v>
      </c>
      <c r="C72">
        <v>42.25</v>
      </c>
      <c r="D72">
        <v>41.59</v>
      </c>
      <c r="E72" s="15">
        <v>42.1</v>
      </c>
      <c r="F72" s="67">
        <v>1671600</v>
      </c>
    </row>
    <row r="73" spans="1:6">
      <c r="A73" s="22">
        <v>41309</v>
      </c>
      <c r="B73">
        <v>41.81</v>
      </c>
      <c r="C73">
        <v>42.21</v>
      </c>
      <c r="D73">
        <v>41.55</v>
      </c>
      <c r="E73" s="15">
        <v>41.56</v>
      </c>
      <c r="F73" s="67">
        <v>1851700</v>
      </c>
    </row>
    <row r="74" spans="1:6">
      <c r="A74" s="22">
        <v>41306</v>
      </c>
      <c r="B74">
        <v>41.97</v>
      </c>
      <c r="C74">
        <v>42.44</v>
      </c>
      <c r="D74">
        <v>41.63</v>
      </c>
      <c r="E74" s="15">
        <v>42.17</v>
      </c>
      <c r="F74" s="67">
        <v>1643200</v>
      </c>
    </row>
    <row r="75" spans="1:6">
      <c r="A75" s="22">
        <v>41305</v>
      </c>
      <c r="B75">
        <v>41.34</v>
      </c>
      <c r="C75">
        <v>41.95</v>
      </c>
      <c r="D75">
        <v>41.34</v>
      </c>
      <c r="E75" s="15">
        <v>41.55</v>
      </c>
      <c r="F75" s="67">
        <v>1523700</v>
      </c>
    </row>
    <row r="76" spans="1:6">
      <c r="A76" s="22">
        <v>41304</v>
      </c>
      <c r="B76">
        <v>41.65</v>
      </c>
      <c r="C76">
        <v>41.85</v>
      </c>
      <c r="D76">
        <v>41.22</v>
      </c>
      <c r="E76" s="15">
        <v>41.47</v>
      </c>
      <c r="F76" s="67">
        <v>2894600</v>
      </c>
    </row>
    <row r="77" spans="1:6">
      <c r="A77" s="22">
        <v>41303</v>
      </c>
      <c r="B77">
        <v>40</v>
      </c>
      <c r="C77">
        <v>41.71</v>
      </c>
      <c r="D77">
        <v>40</v>
      </c>
      <c r="E77" s="15">
        <v>41.71</v>
      </c>
      <c r="F77" s="67">
        <v>4776700</v>
      </c>
    </row>
    <row r="78" spans="1:6">
      <c r="A78" s="22">
        <v>41302</v>
      </c>
      <c r="B78">
        <v>44.8</v>
      </c>
      <c r="C78">
        <v>44.99</v>
      </c>
      <c r="D78">
        <v>44.42</v>
      </c>
      <c r="E78" s="15">
        <v>44.48</v>
      </c>
      <c r="F78" s="67">
        <v>1739200</v>
      </c>
    </row>
    <row r="79" spans="1:6">
      <c r="A79" s="22">
        <v>41299</v>
      </c>
      <c r="B79">
        <v>44.25</v>
      </c>
      <c r="C79">
        <v>44.82</v>
      </c>
      <c r="D79">
        <v>44.1</v>
      </c>
      <c r="E79" s="15">
        <v>44.5</v>
      </c>
      <c r="F79" s="67">
        <v>1062100</v>
      </c>
    </row>
    <row r="80" spans="1:6">
      <c r="A80" s="22">
        <v>41298</v>
      </c>
      <c r="B80">
        <v>43.86</v>
      </c>
      <c r="C80">
        <v>44.53</v>
      </c>
      <c r="D80">
        <v>43.85</v>
      </c>
      <c r="E80" s="15">
        <v>44.05</v>
      </c>
      <c r="F80" s="67">
        <v>993700</v>
      </c>
    </row>
    <row r="81" spans="1:6">
      <c r="A81" s="22">
        <v>41297</v>
      </c>
      <c r="B81">
        <v>43.73</v>
      </c>
      <c r="C81">
        <v>44.22</v>
      </c>
      <c r="D81">
        <v>43.54</v>
      </c>
      <c r="E81" s="15">
        <v>43.91</v>
      </c>
      <c r="F81" s="67">
        <v>1443000</v>
      </c>
    </row>
    <row r="82" spans="1:6">
      <c r="A82" s="22">
        <v>41296</v>
      </c>
      <c r="B82">
        <v>43.7</v>
      </c>
      <c r="C82">
        <v>43.83</v>
      </c>
      <c r="D82">
        <v>43.22</v>
      </c>
      <c r="E82" s="15">
        <v>43.36</v>
      </c>
      <c r="F82" s="67">
        <v>1117200</v>
      </c>
    </row>
    <row r="83" spans="1:6">
      <c r="A83" s="22">
        <v>41295</v>
      </c>
      <c r="B83">
        <v>43.81</v>
      </c>
      <c r="C83">
        <v>43.81</v>
      </c>
      <c r="D83">
        <v>43.81</v>
      </c>
      <c r="E83" s="15">
        <v>43.81</v>
      </c>
      <c r="F83" s="67">
        <v>0</v>
      </c>
    </row>
    <row r="84" spans="1:6">
      <c r="A84" s="22">
        <v>41292</v>
      </c>
      <c r="B84">
        <v>42.87</v>
      </c>
      <c r="C84">
        <v>43.82</v>
      </c>
      <c r="D84">
        <v>42.87</v>
      </c>
      <c r="E84" s="15">
        <v>43.81</v>
      </c>
      <c r="F84" s="67">
        <v>2141600</v>
      </c>
    </row>
    <row r="85" spans="1:6">
      <c r="A85" s="22">
        <v>41291</v>
      </c>
      <c r="B85">
        <v>42.82</v>
      </c>
      <c r="C85">
        <v>42.95</v>
      </c>
      <c r="D85">
        <v>42.65</v>
      </c>
      <c r="E85" s="15">
        <v>42.76</v>
      </c>
      <c r="F85" s="67">
        <v>995600</v>
      </c>
    </row>
    <row r="86" spans="1:6">
      <c r="A86" s="22">
        <v>41290</v>
      </c>
      <c r="B86">
        <v>42.61</v>
      </c>
      <c r="C86">
        <v>42.83</v>
      </c>
      <c r="D86">
        <v>42.17</v>
      </c>
      <c r="E86" s="15">
        <v>42.62</v>
      </c>
      <c r="F86" s="67">
        <v>1140500</v>
      </c>
    </row>
    <row r="87" spans="1:6">
      <c r="A87" s="22">
        <v>41289</v>
      </c>
      <c r="B87">
        <v>42.25</v>
      </c>
      <c r="C87">
        <v>42.82</v>
      </c>
      <c r="D87">
        <v>42.2</v>
      </c>
      <c r="E87" s="15">
        <v>42.65</v>
      </c>
      <c r="F87" s="67">
        <v>1545100</v>
      </c>
    </row>
    <row r="88" spans="1:6">
      <c r="A88" s="22">
        <v>41288</v>
      </c>
      <c r="B88">
        <v>42.49</v>
      </c>
      <c r="C88">
        <v>42.86</v>
      </c>
      <c r="D88">
        <v>42.28</v>
      </c>
      <c r="E88" s="15">
        <v>42.64</v>
      </c>
      <c r="F88" s="67">
        <v>957400</v>
      </c>
    </row>
    <row r="89" spans="1:6">
      <c r="A89" s="22">
        <v>41285</v>
      </c>
      <c r="B89">
        <v>42.25</v>
      </c>
      <c r="C89">
        <v>42.76</v>
      </c>
      <c r="D89">
        <v>42.13</v>
      </c>
      <c r="E89" s="15">
        <v>42.68</v>
      </c>
      <c r="F89" s="67">
        <v>1276800</v>
      </c>
    </row>
    <row r="90" spans="1:6">
      <c r="A90" s="22">
        <v>41284</v>
      </c>
      <c r="B90">
        <v>42.02</v>
      </c>
      <c r="C90">
        <v>42.41</v>
      </c>
      <c r="D90">
        <v>41.88</v>
      </c>
      <c r="E90" s="15">
        <v>42.23</v>
      </c>
      <c r="F90" s="67">
        <v>1810400</v>
      </c>
    </row>
    <row r="91" spans="1:6">
      <c r="A91" s="22">
        <v>41283</v>
      </c>
      <c r="B91">
        <v>41.05</v>
      </c>
      <c r="C91">
        <v>41.95</v>
      </c>
      <c r="D91">
        <v>41.01</v>
      </c>
      <c r="E91" s="15">
        <v>41.82</v>
      </c>
      <c r="F91" s="67">
        <v>1743400</v>
      </c>
    </row>
    <row r="92" spans="1:6">
      <c r="A92" s="22">
        <v>41282</v>
      </c>
      <c r="B92">
        <v>40.24</v>
      </c>
      <c r="C92">
        <v>41.08</v>
      </c>
      <c r="D92">
        <v>40.17</v>
      </c>
      <c r="E92" s="15">
        <v>40.92</v>
      </c>
      <c r="F92" s="67">
        <v>1186000</v>
      </c>
    </row>
    <row r="93" spans="1:6">
      <c r="A93" s="22">
        <v>41281</v>
      </c>
      <c r="B93">
        <v>40.700000000000003</v>
      </c>
      <c r="C93">
        <v>40.9</v>
      </c>
      <c r="D93">
        <v>40.28</v>
      </c>
      <c r="E93" s="15">
        <v>40.42</v>
      </c>
      <c r="F93" s="67">
        <v>916100</v>
      </c>
    </row>
    <row r="94" spans="1:6">
      <c r="A94" s="22">
        <v>41278</v>
      </c>
      <c r="B94">
        <v>40.92</v>
      </c>
      <c r="C94">
        <v>41.17</v>
      </c>
      <c r="D94">
        <v>40.72</v>
      </c>
      <c r="E94" s="15">
        <v>40.93</v>
      </c>
      <c r="F94" s="67">
        <v>818000</v>
      </c>
    </row>
    <row r="95" spans="1:6">
      <c r="A95" s="22">
        <v>41277</v>
      </c>
      <c r="B95">
        <v>41.04</v>
      </c>
      <c r="C95">
        <v>41.23</v>
      </c>
      <c r="D95">
        <v>40.68</v>
      </c>
      <c r="E95" s="15">
        <v>40.76</v>
      </c>
      <c r="F95" s="67">
        <v>976000</v>
      </c>
    </row>
    <row r="96" spans="1:6">
      <c r="A96" s="22">
        <v>41276</v>
      </c>
      <c r="B96">
        <v>40.28</v>
      </c>
      <c r="C96">
        <v>41.09</v>
      </c>
      <c r="D96">
        <v>40.21</v>
      </c>
      <c r="E96" s="15">
        <v>41.09</v>
      </c>
      <c r="F96" s="67">
        <v>2498700</v>
      </c>
    </row>
    <row r="97" spans="1:6">
      <c r="A97" s="22">
        <v>41275</v>
      </c>
      <c r="B97">
        <v>39.619999999999997</v>
      </c>
      <c r="C97">
        <v>39.619999999999997</v>
      </c>
      <c r="D97">
        <v>39.619999999999997</v>
      </c>
      <c r="E97" s="15">
        <v>39.619999999999997</v>
      </c>
      <c r="F97" s="67">
        <v>0</v>
      </c>
    </row>
    <row r="98" spans="1:6">
      <c r="A98" s="22">
        <v>41274</v>
      </c>
      <c r="B98">
        <v>39.56</v>
      </c>
      <c r="C98">
        <v>39.75</v>
      </c>
      <c r="D98">
        <v>39.31</v>
      </c>
      <c r="E98" s="15">
        <v>39.619999999999997</v>
      </c>
      <c r="F98" s="67">
        <v>1433100</v>
      </c>
    </row>
    <row r="99" spans="1:6">
      <c r="A99" s="22">
        <v>41271</v>
      </c>
      <c r="B99">
        <v>39.72</v>
      </c>
      <c r="C99">
        <v>39.880000000000003</v>
      </c>
      <c r="D99">
        <v>39.450000000000003</v>
      </c>
      <c r="E99" s="15">
        <v>39.56</v>
      </c>
      <c r="F99" s="67">
        <v>799400</v>
      </c>
    </row>
    <row r="100" spans="1:6">
      <c r="A100" s="22">
        <v>41270</v>
      </c>
      <c r="B100">
        <v>40.35</v>
      </c>
      <c r="C100">
        <v>40.39</v>
      </c>
      <c r="D100">
        <v>39.409999999999997</v>
      </c>
      <c r="E100" s="15">
        <v>39.880000000000003</v>
      </c>
      <c r="F100" s="67">
        <v>1381500</v>
      </c>
    </row>
    <row r="101" spans="1:6">
      <c r="A101" s="22">
        <v>41269</v>
      </c>
      <c r="B101">
        <v>40.74</v>
      </c>
      <c r="C101">
        <v>40.97</v>
      </c>
      <c r="D101">
        <v>40.29</v>
      </c>
      <c r="E101" s="15">
        <v>40.39</v>
      </c>
      <c r="F101" s="67">
        <v>982900</v>
      </c>
    </row>
    <row r="102" spans="1:6">
      <c r="A102" s="22">
        <v>41268</v>
      </c>
      <c r="B102">
        <v>40.869999999999997</v>
      </c>
      <c r="C102">
        <v>40.869999999999997</v>
      </c>
      <c r="D102">
        <v>40.869999999999997</v>
      </c>
      <c r="E102" s="15">
        <v>40.869999999999997</v>
      </c>
      <c r="F102" s="67">
        <v>0</v>
      </c>
    </row>
    <row r="103" spans="1:6">
      <c r="A103" s="22">
        <v>41267</v>
      </c>
      <c r="B103">
        <v>40.83</v>
      </c>
      <c r="C103">
        <v>41.04</v>
      </c>
      <c r="D103">
        <v>40.450000000000003</v>
      </c>
      <c r="E103" s="15">
        <v>40.869999999999997</v>
      </c>
      <c r="F103" s="67">
        <v>446900</v>
      </c>
    </row>
    <row r="104" spans="1:6">
      <c r="A104" s="22">
        <v>41264</v>
      </c>
      <c r="B104">
        <v>40.86</v>
      </c>
      <c r="C104">
        <v>41.1</v>
      </c>
      <c r="D104">
        <v>40.29</v>
      </c>
      <c r="E104" s="15">
        <v>40.71</v>
      </c>
      <c r="F104" s="67">
        <v>2968100</v>
      </c>
    </row>
    <row r="105" spans="1:6">
      <c r="A105" s="22">
        <v>41263</v>
      </c>
      <c r="B105">
        <v>41.98</v>
      </c>
      <c r="C105">
        <v>42.04</v>
      </c>
      <c r="D105">
        <v>41.79</v>
      </c>
      <c r="E105" s="15">
        <v>41.94</v>
      </c>
      <c r="F105" s="67">
        <v>1632100</v>
      </c>
    </row>
    <row r="106" spans="1:6">
      <c r="A106" s="22">
        <v>41262</v>
      </c>
      <c r="B106">
        <v>41.79</v>
      </c>
      <c r="C106">
        <v>42.3</v>
      </c>
      <c r="D106">
        <v>41.69</v>
      </c>
      <c r="E106" s="15">
        <v>41.91</v>
      </c>
      <c r="F106" s="67">
        <v>2858900</v>
      </c>
    </row>
    <row r="107" spans="1:6">
      <c r="A107" s="22">
        <v>41261</v>
      </c>
      <c r="B107">
        <v>41.11</v>
      </c>
      <c r="C107">
        <v>41.69</v>
      </c>
      <c r="D107">
        <v>40.82</v>
      </c>
      <c r="E107" s="15">
        <v>41.67</v>
      </c>
      <c r="F107" s="67">
        <v>2153400</v>
      </c>
    </row>
    <row r="108" spans="1:6">
      <c r="A108" s="22">
        <v>41260</v>
      </c>
      <c r="B108">
        <v>40.159999999999997</v>
      </c>
      <c r="C108">
        <v>41.1</v>
      </c>
      <c r="D108">
        <v>39.99</v>
      </c>
      <c r="E108" s="15">
        <v>41.08</v>
      </c>
      <c r="F108" s="67">
        <v>2233600</v>
      </c>
    </row>
    <row r="109" spans="1:6">
      <c r="A109" s="22">
        <v>41257</v>
      </c>
      <c r="B109">
        <v>39.729999999999997</v>
      </c>
      <c r="C109">
        <v>40.32</v>
      </c>
      <c r="D109">
        <v>39.61</v>
      </c>
      <c r="E109" s="15">
        <v>40.18</v>
      </c>
      <c r="F109" s="67">
        <v>995400</v>
      </c>
    </row>
    <row r="110" spans="1:6">
      <c r="A110" s="22">
        <v>41256</v>
      </c>
      <c r="B110">
        <v>40.68</v>
      </c>
      <c r="C110">
        <v>40.98</v>
      </c>
      <c r="D110">
        <v>39.799999999999997</v>
      </c>
      <c r="E110" s="15">
        <v>39.89</v>
      </c>
      <c r="F110" s="67">
        <v>1573100</v>
      </c>
    </row>
    <row r="111" spans="1:6">
      <c r="A111" s="22">
        <v>41255</v>
      </c>
      <c r="B111">
        <v>41.59</v>
      </c>
      <c r="C111">
        <v>41.6</v>
      </c>
      <c r="D111">
        <v>40.67</v>
      </c>
      <c r="E111" s="15">
        <v>40.799999999999997</v>
      </c>
      <c r="F111" s="67">
        <v>2112200</v>
      </c>
    </row>
    <row r="112" spans="1:6">
      <c r="A112" s="22">
        <v>41254</v>
      </c>
      <c r="B112">
        <v>41.3</v>
      </c>
      <c r="C112">
        <v>41.59</v>
      </c>
      <c r="D112">
        <v>40.950000000000003</v>
      </c>
      <c r="E112" s="15">
        <v>41.53</v>
      </c>
      <c r="F112" s="67">
        <v>1884300</v>
      </c>
    </row>
    <row r="113" spans="1:6">
      <c r="A113" s="22">
        <v>41253</v>
      </c>
      <c r="B113">
        <v>40.51</v>
      </c>
      <c r="C113">
        <v>41.42</v>
      </c>
      <c r="D113">
        <v>40.51</v>
      </c>
      <c r="E113" s="15">
        <v>41.42</v>
      </c>
      <c r="F113" s="67">
        <v>1126200</v>
      </c>
    </row>
    <row r="114" spans="1:6">
      <c r="A114" s="22">
        <v>41250</v>
      </c>
      <c r="B114">
        <v>41.01</v>
      </c>
      <c r="C114">
        <v>41.05</v>
      </c>
      <c r="D114">
        <v>40.69</v>
      </c>
      <c r="E114" s="15">
        <v>40.81</v>
      </c>
      <c r="F114" s="67">
        <v>1099200</v>
      </c>
    </row>
    <row r="115" spans="1:6">
      <c r="A115" s="22">
        <v>41249</v>
      </c>
      <c r="B115">
        <v>40.22</v>
      </c>
      <c r="C115">
        <v>40.74</v>
      </c>
      <c r="D115">
        <v>40.03</v>
      </c>
      <c r="E115" s="15">
        <v>40.729999999999997</v>
      </c>
      <c r="F115" s="67">
        <v>732200</v>
      </c>
    </row>
    <row r="116" spans="1:6">
      <c r="A116" s="22">
        <v>41248</v>
      </c>
      <c r="B116">
        <v>40.28</v>
      </c>
      <c r="C116">
        <v>40.380000000000003</v>
      </c>
      <c r="D116">
        <v>39.869999999999997</v>
      </c>
      <c r="E116" s="15">
        <v>40.200000000000003</v>
      </c>
      <c r="F116" s="67">
        <v>1217500</v>
      </c>
    </row>
    <row r="117" spans="1:6">
      <c r="A117" s="22">
        <v>41247</v>
      </c>
      <c r="B117">
        <v>40.6</v>
      </c>
      <c r="C117">
        <v>40.74</v>
      </c>
      <c r="D117">
        <v>40.22</v>
      </c>
      <c r="E117" s="15">
        <v>40.42</v>
      </c>
      <c r="F117" s="67">
        <v>937400</v>
      </c>
    </row>
    <row r="118" spans="1:6">
      <c r="A118" s="22">
        <v>41246</v>
      </c>
      <c r="B118">
        <v>41.08</v>
      </c>
      <c r="C118">
        <v>41.1</v>
      </c>
      <c r="D118">
        <v>40.54</v>
      </c>
      <c r="E118" s="15">
        <v>40.54</v>
      </c>
      <c r="F118" s="67">
        <v>861200</v>
      </c>
    </row>
    <row r="119" spans="1:6">
      <c r="A119" s="22">
        <v>41243</v>
      </c>
      <c r="B119">
        <v>40.950000000000003</v>
      </c>
      <c r="C119">
        <v>41.03</v>
      </c>
      <c r="D119">
        <v>40.72</v>
      </c>
      <c r="E119" s="15">
        <v>40.96</v>
      </c>
      <c r="F119" s="67">
        <v>1196900</v>
      </c>
    </row>
    <row r="120" spans="1:6">
      <c r="A120" s="22">
        <v>41242</v>
      </c>
      <c r="B120">
        <v>41</v>
      </c>
      <c r="C120">
        <v>41.08</v>
      </c>
      <c r="D120">
        <v>40.630000000000003</v>
      </c>
      <c r="E120" s="15">
        <v>40.880000000000003</v>
      </c>
      <c r="F120" s="67">
        <v>1101900</v>
      </c>
    </row>
    <row r="121" spans="1:6">
      <c r="A121" s="22">
        <v>41241</v>
      </c>
      <c r="B121">
        <v>40.340000000000003</v>
      </c>
      <c r="C121">
        <v>40.98</v>
      </c>
      <c r="D121">
        <v>39.93</v>
      </c>
      <c r="E121" s="15">
        <v>40.950000000000003</v>
      </c>
      <c r="F121" s="67">
        <v>1041000</v>
      </c>
    </row>
    <row r="122" spans="1:6">
      <c r="A122" s="22">
        <v>41240</v>
      </c>
      <c r="B122">
        <v>40.19</v>
      </c>
      <c r="C122">
        <v>41.36</v>
      </c>
      <c r="D122">
        <v>40.020000000000003</v>
      </c>
      <c r="E122" s="15">
        <v>40.619999999999997</v>
      </c>
      <c r="F122" s="67">
        <v>1894700</v>
      </c>
    </row>
    <row r="123" spans="1:6">
      <c r="A123" s="22">
        <v>41239</v>
      </c>
      <c r="B123">
        <v>40.090000000000003</v>
      </c>
      <c r="C123">
        <v>40.299999999999997</v>
      </c>
      <c r="D123">
        <v>39.79</v>
      </c>
      <c r="E123" s="15">
        <v>40.26</v>
      </c>
      <c r="F123" s="67">
        <v>1097800</v>
      </c>
    </row>
    <row r="124" spans="1:6">
      <c r="A124" s="22">
        <v>41236</v>
      </c>
      <c r="B124">
        <v>39.840000000000003</v>
      </c>
      <c r="C124">
        <v>40.26</v>
      </c>
      <c r="D124">
        <v>39.64</v>
      </c>
      <c r="E124" s="15">
        <v>40.19</v>
      </c>
      <c r="F124" s="67">
        <v>318800</v>
      </c>
    </row>
    <row r="125" spans="1:6">
      <c r="A125" s="22">
        <v>41235</v>
      </c>
      <c r="B125">
        <v>39.68</v>
      </c>
      <c r="C125">
        <v>39.68</v>
      </c>
      <c r="D125">
        <v>39.68</v>
      </c>
      <c r="E125" s="15">
        <v>39.68</v>
      </c>
      <c r="F125" s="67">
        <v>0</v>
      </c>
    </row>
    <row r="126" spans="1:6">
      <c r="A126" s="22">
        <v>41234</v>
      </c>
      <c r="B126">
        <v>39.53</v>
      </c>
      <c r="C126">
        <v>39.880000000000003</v>
      </c>
      <c r="D126">
        <v>39.479999999999997</v>
      </c>
      <c r="E126" s="15">
        <v>39.68</v>
      </c>
      <c r="F126" s="67">
        <v>536800</v>
      </c>
    </row>
    <row r="127" spans="1:6">
      <c r="A127" s="22">
        <v>41233</v>
      </c>
      <c r="B127">
        <v>39.58</v>
      </c>
      <c r="C127">
        <v>39.71</v>
      </c>
      <c r="D127">
        <v>39.33</v>
      </c>
      <c r="E127" s="15">
        <v>39.56</v>
      </c>
      <c r="F127" s="67">
        <v>1292700</v>
      </c>
    </row>
    <row r="128" spans="1:6">
      <c r="A128" s="22">
        <v>41232</v>
      </c>
      <c r="B128">
        <v>39.29</v>
      </c>
      <c r="C128">
        <v>39.659999999999997</v>
      </c>
      <c r="D128">
        <v>39.03</v>
      </c>
      <c r="E128" s="15">
        <v>39.590000000000003</v>
      </c>
      <c r="F128" s="67">
        <v>1018900</v>
      </c>
    </row>
    <row r="129" spans="1:6">
      <c r="A129" s="22">
        <v>41229</v>
      </c>
      <c r="B129">
        <v>38.89</v>
      </c>
      <c r="C129">
        <v>38.99</v>
      </c>
      <c r="D129">
        <v>38.04</v>
      </c>
      <c r="E129" s="15">
        <v>38.729999999999997</v>
      </c>
      <c r="F129" s="67">
        <v>1214600</v>
      </c>
    </row>
    <row r="130" spans="1:6">
      <c r="A130" s="22">
        <v>41228</v>
      </c>
      <c r="B130">
        <v>39.33</v>
      </c>
      <c r="C130">
        <v>39.47</v>
      </c>
      <c r="D130">
        <v>38.61</v>
      </c>
      <c r="E130" s="15">
        <v>39.01</v>
      </c>
      <c r="F130" s="67">
        <v>971800</v>
      </c>
    </row>
    <row r="131" spans="1:6">
      <c r="A131" s="22">
        <v>41227</v>
      </c>
      <c r="B131">
        <v>39.9</v>
      </c>
      <c r="C131">
        <v>40</v>
      </c>
      <c r="D131">
        <v>39.049999999999997</v>
      </c>
      <c r="E131" s="15">
        <v>39.26</v>
      </c>
      <c r="F131" s="67">
        <v>1222000</v>
      </c>
    </row>
    <row r="132" spans="1:6">
      <c r="A132" s="22">
        <v>41226</v>
      </c>
      <c r="B132">
        <v>39.92</v>
      </c>
      <c r="C132">
        <v>39.99</v>
      </c>
      <c r="D132">
        <v>39.54</v>
      </c>
      <c r="E132" s="15">
        <v>39.74</v>
      </c>
      <c r="F132" s="67">
        <v>805800</v>
      </c>
    </row>
    <row r="133" spans="1:6">
      <c r="A133" s="22">
        <v>41225</v>
      </c>
      <c r="B133">
        <v>40.299999999999997</v>
      </c>
      <c r="C133">
        <v>40.32</v>
      </c>
      <c r="D133">
        <v>39.729999999999997</v>
      </c>
      <c r="E133" s="15">
        <v>40.119999999999997</v>
      </c>
      <c r="F133" s="67">
        <v>642000</v>
      </c>
    </row>
    <row r="134" spans="1:6">
      <c r="A134" s="22">
        <v>41222</v>
      </c>
      <c r="B134">
        <v>39.82</v>
      </c>
      <c r="C134">
        <v>40.590000000000003</v>
      </c>
      <c r="D134">
        <v>39.82</v>
      </c>
      <c r="E134" s="15">
        <v>40.24</v>
      </c>
      <c r="F134" s="67">
        <v>972900</v>
      </c>
    </row>
    <row r="135" spans="1:6">
      <c r="A135" s="22">
        <v>41221</v>
      </c>
      <c r="B135">
        <v>40.94</v>
      </c>
      <c r="C135">
        <v>41.05</v>
      </c>
      <c r="D135">
        <v>39.96</v>
      </c>
      <c r="E135" s="15">
        <v>39.979999999999997</v>
      </c>
      <c r="F135" s="67">
        <v>1022600</v>
      </c>
    </row>
    <row r="136" spans="1:6">
      <c r="A136" s="22">
        <v>41220</v>
      </c>
      <c r="B136">
        <v>41.25</v>
      </c>
      <c r="C136">
        <v>41.34</v>
      </c>
      <c r="D136">
        <v>40.96</v>
      </c>
      <c r="E136" s="15">
        <v>41.08</v>
      </c>
      <c r="F136" s="67">
        <v>1507400</v>
      </c>
    </row>
    <row r="137" spans="1:6">
      <c r="A137" s="22">
        <v>41219</v>
      </c>
      <c r="B137">
        <v>41.21</v>
      </c>
      <c r="C137">
        <v>41.86</v>
      </c>
      <c r="D137">
        <v>41.19</v>
      </c>
      <c r="E137" s="15">
        <v>41.55</v>
      </c>
      <c r="F137" s="67">
        <v>2564300</v>
      </c>
    </row>
    <row r="138" spans="1:6">
      <c r="A138" s="22">
        <v>41218</v>
      </c>
      <c r="B138">
        <v>40.700000000000003</v>
      </c>
      <c r="C138">
        <v>41.16</v>
      </c>
      <c r="D138">
        <v>40.67</v>
      </c>
      <c r="E138" s="15">
        <v>41.06</v>
      </c>
      <c r="F138" s="67">
        <v>1298300</v>
      </c>
    </row>
    <row r="139" spans="1:6">
      <c r="A139" s="22">
        <v>41215</v>
      </c>
      <c r="B139">
        <v>41.11</v>
      </c>
      <c r="C139">
        <v>41.34</v>
      </c>
      <c r="D139">
        <v>40.97</v>
      </c>
      <c r="E139" s="15">
        <v>41.04</v>
      </c>
      <c r="F139" s="67">
        <v>1719300</v>
      </c>
    </row>
    <row r="140" spans="1:6">
      <c r="A140" s="22">
        <v>41214</v>
      </c>
      <c r="B140">
        <v>41.5</v>
      </c>
      <c r="C140">
        <v>41.72</v>
      </c>
      <c r="D140">
        <v>40.5</v>
      </c>
      <c r="E140" s="15">
        <v>40.98</v>
      </c>
      <c r="F140" s="67">
        <v>3891600</v>
      </c>
    </row>
    <row r="141" spans="1:6">
      <c r="A141" s="22">
        <v>41213</v>
      </c>
      <c r="B141">
        <v>41.02</v>
      </c>
      <c r="C141">
        <v>41.74</v>
      </c>
      <c r="D141">
        <v>40.49</v>
      </c>
      <c r="E141" s="15">
        <v>40.700000000000003</v>
      </c>
      <c r="F141" s="67">
        <v>1588900</v>
      </c>
    </row>
    <row r="142" spans="1:6">
      <c r="A142" s="22">
        <v>41212</v>
      </c>
      <c r="B142">
        <v>40.98</v>
      </c>
      <c r="C142">
        <v>40.98</v>
      </c>
      <c r="D142">
        <v>40.98</v>
      </c>
      <c r="E142" s="15">
        <v>40.98</v>
      </c>
      <c r="F142" s="67">
        <v>0</v>
      </c>
    </row>
    <row r="143" spans="1:6">
      <c r="A143" s="22">
        <v>41211</v>
      </c>
      <c r="B143">
        <v>40.98</v>
      </c>
      <c r="C143">
        <v>40.98</v>
      </c>
      <c r="D143">
        <v>40.98</v>
      </c>
      <c r="E143" s="15">
        <v>40.98</v>
      </c>
      <c r="F143" s="67">
        <v>0</v>
      </c>
    </row>
    <row r="144" spans="1:6">
      <c r="A144" s="22">
        <v>41208</v>
      </c>
      <c r="B144">
        <v>41.02</v>
      </c>
      <c r="C144">
        <v>41.58</v>
      </c>
      <c r="D144">
        <v>40.71</v>
      </c>
      <c r="E144" s="15">
        <v>40.98</v>
      </c>
      <c r="F144" s="67">
        <v>884200</v>
      </c>
    </row>
    <row r="145" spans="1:6">
      <c r="A145" s="22">
        <v>41207</v>
      </c>
      <c r="B145">
        <v>41.54</v>
      </c>
      <c r="C145">
        <v>41.74</v>
      </c>
      <c r="D145">
        <v>41.16</v>
      </c>
      <c r="E145" s="15">
        <v>41.47</v>
      </c>
      <c r="F145" s="67">
        <v>647800</v>
      </c>
    </row>
    <row r="146" spans="1:6">
      <c r="A146" s="22">
        <v>41206</v>
      </c>
      <c r="B146">
        <v>41.5</v>
      </c>
      <c r="C146">
        <v>41.76</v>
      </c>
      <c r="D146">
        <v>41.03</v>
      </c>
      <c r="E146" s="15">
        <v>41.38</v>
      </c>
      <c r="F146" s="67">
        <v>1233600</v>
      </c>
    </row>
    <row r="147" spans="1:6">
      <c r="A147" s="22">
        <v>41205</v>
      </c>
      <c r="B147">
        <v>40.770000000000003</v>
      </c>
      <c r="C147">
        <v>41.63</v>
      </c>
      <c r="D147">
        <v>40.35</v>
      </c>
      <c r="E147" s="15">
        <v>41.53</v>
      </c>
      <c r="F147" s="67">
        <v>1707300</v>
      </c>
    </row>
    <row r="148" spans="1:6">
      <c r="A148" s="22">
        <v>41204</v>
      </c>
      <c r="B148">
        <v>41.89</v>
      </c>
      <c r="C148">
        <v>41.89</v>
      </c>
      <c r="D148">
        <v>40.49</v>
      </c>
      <c r="E148" s="15">
        <v>41.02</v>
      </c>
      <c r="F148" s="67">
        <v>2081800</v>
      </c>
    </row>
    <row r="149" spans="1:6">
      <c r="A149" s="22">
        <v>41201</v>
      </c>
      <c r="B149">
        <v>41.12</v>
      </c>
      <c r="C149">
        <v>41.27</v>
      </c>
      <c r="D149">
        <v>40.24</v>
      </c>
      <c r="E149" s="15">
        <v>40.340000000000003</v>
      </c>
      <c r="F149" s="67">
        <v>1029700</v>
      </c>
    </row>
    <row r="150" spans="1:6">
      <c r="A150" s="22">
        <v>41200</v>
      </c>
      <c r="B150">
        <v>41.19</v>
      </c>
      <c r="C150">
        <v>41.46</v>
      </c>
      <c r="D150">
        <v>40.89</v>
      </c>
      <c r="E150" s="15">
        <v>41.1</v>
      </c>
      <c r="F150" s="67">
        <v>1115600</v>
      </c>
    </row>
    <row r="151" spans="1:6">
      <c r="A151" s="22">
        <v>41199</v>
      </c>
      <c r="B151">
        <v>41.59</v>
      </c>
      <c r="C151">
        <v>41.74</v>
      </c>
      <c r="D151">
        <v>41.05</v>
      </c>
      <c r="E151" s="15">
        <v>41.13</v>
      </c>
      <c r="F151" s="67">
        <v>1319000</v>
      </c>
    </row>
    <row r="152" spans="1:6">
      <c r="A152" s="22">
        <v>41198</v>
      </c>
      <c r="B152">
        <v>41.44</v>
      </c>
      <c r="C152">
        <v>42.17</v>
      </c>
      <c r="D152">
        <v>41.23</v>
      </c>
      <c r="E152" s="15">
        <v>42.02</v>
      </c>
      <c r="F152" s="67">
        <v>1311300</v>
      </c>
    </row>
    <row r="153" spans="1:6">
      <c r="A153" s="22">
        <v>41197</v>
      </c>
      <c r="B153">
        <v>42</v>
      </c>
      <c r="C153">
        <v>42.2</v>
      </c>
      <c r="D153">
        <v>41.14</v>
      </c>
      <c r="E153" s="15">
        <v>41.49</v>
      </c>
      <c r="F153" s="67">
        <v>1611200</v>
      </c>
    </row>
    <row r="154" spans="1:6">
      <c r="A154" s="22">
        <v>41194</v>
      </c>
      <c r="B154">
        <v>42.51</v>
      </c>
      <c r="C154">
        <v>42.78</v>
      </c>
      <c r="D154">
        <v>42.31</v>
      </c>
      <c r="E154" s="15">
        <v>42.55</v>
      </c>
      <c r="F154" s="67">
        <v>837300</v>
      </c>
    </row>
    <row r="155" spans="1:6">
      <c r="A155" s="22">
        <v>41193</v>
      </c>
      <c r="B155">
        <v>42.15</v>
      </c>
      <c r="C155">
        <v>42.52</v>
      </c>
      <c r="D155">
        <v>41.94</v>
      </c>
      <c r="E155" s="15">
        <v>42.43</v>
      </c>
      <c r="F155" s="67">
        <v>1319100</v>
      </c>
    </row>
    <row r="156" spans="1:6">
      <c r="A156" s="22">
        <v>41192</v>
      </c>
      <c r="B156">
        <v>42.46</v>
      </c>
      <c r="C156">
        <v>42.58</v>
      </c>
      <c r="D156">
        <v>41.91</v>
      </c>
      <c r="E156" s="15">
        <v>41.96</v>
      </c>
      <c r="F156" s="67">
        <v>1936500</v>
      </c>
    </row>
    <row r="157" spans="1:6">
      <c r="A157" s="22">
        <v>41191</v>
      </c>
      <c r="B157">
        <v>43.17</v>
      </c>
      <c r="C157">
        <v>43.24</v>
      </c>
      <c r="D157">
        <v>42.22</v>
      </c>
      <c r="E157" s="15">
        <v>42.45</v>
      </c>
      <c r="F157" s="67">
        <v>1101300</v>
      </c>
    </row>
    <row r="158" spans="1:6">
      <c r="A158" s="22">
        <v>41190</v>
      </c>
      <c r="B158">
        <v>43.19</v>
      </c>
      <c r="C158">
        <v>43.54</v>
      </c>
      <c r="D158">
        <v>43.05</v>
      </c>
      <c r="E158" s="15">
        <v>43.28</v>
      </c>
      <c r="F158" s="67">
        <v>712200</v>
      </c>
    </row>
    <row r="159" spans="1:6">
      <c r="A159" s="22">
        <v>41187</v>
      </c>
      <c r="B159">
        <v>43.67</v>
      </c>
      <c r="C159">
        <v>43.79</v>
      </c>
      <c r="D159">
        <v>43.2</v>
      </c>
      <c r="E159" s="15">
        <v>43.34</v>
      </c>
      <c r="F159" s="67">
        <v>1280300</v>
      </c>
    </row>
    <row r="160" spans="1:6">
      <c r="A160" s="22">
        <v>41186</v>
      </c>
      <c r="B160">
        <v>43.41</v>
      </c>
      <c r="C160">
        <v>43.62</v>
      </c>
      <c r="D160">
        <v>42.9</v>
      </c>
      <c r="E160" s="15">
        <v>43.39</v>
      </c>
      <c r="F160" s="67">
        <v>1049700</v>
      </c>
    </row>
    <row r="161" spans="1:6">
      <c r="A161" s="22">
        <v>41185</v>
      </c>
      <c r="B161">
        <v>43.45</v>
      </c>
      <c r="C161">
        <v>43.81</v>
      </c>
      <c r="D161">
        <v>42.97</v>
      </c>
      <c r="E161" s="15">
        <v>43.34</v>
      </c>
      <c r="F161" s="67">
        <v>1345100</v>
      </c>
    </row>
    <row r="162" spans="1:6">
      <c r="A162" s="22">
        <v>41184</v>
      </c>
      <c r="B162">
        <v>43</v>
      </c>
      <c r="C162">
        <v>44.06</v>
      </c>
      <c r="D162">
        <v>42.95</v>
      </c>
      <c r="E162" s="15">
        <v>43.48</v>
      </c>
      <c r="F162" s="67">
        <v>2710800</v>
      </c>
    </row>
    <row r="163" spans="1:6">
      <c r="A163" s="22">
        <v>41183</v>
      </c>
      <c r="B163">
        <v>41.88</v>
      </c>
      <c r="C163">
        <v>45</v>
      </c>
      <c r="D163">
        <v>41.22</v>
      </c>
      <c r="E163" s="15">
        <v>42.85</v>
      </c>
      <c r="F163" s="67">
        <v>6330500</v>
      </c>
    </row>
    <row r="164" spans="1:6">
      <c r="A164" s="22">
        <v>41180</v>
      </c>
      <c r="B164">
        <v>41.43</v>
      </c>
      <c r="C164">
        <v>41.75</v>
      </c>
      <c r="D164">
        <v>41.18</v>
      </c>
      <c r="E164" s="15">
        <v>41.49</v>
      </c>
      <c r="F164" s="67">
        <v>751200</v>
      </c>
    </row>
    <row r="165" spans="1:6">
      <c r="A165" s="22">
        <v>41179</v>
      </c>
      <c r="B165">
        <v>41.53</v>
      </c>
      <c r="C165">
        <v>41.86</v>
      </c>
      <c r="D165">
        <v>41.1</v>
      </c>
      <c r="E165" s="15">
        <v>41.67</v>
      </c>
      <c r="F165" s="67">
        <v>1022700</v>
      </c>
    </row>
    <row r="166" spans="1:6">
      <c r="A166" s="22">
        <v>41178</v>
      </c>
      <c r="B166">
        <v>41.91</v>
      </c>
      <c r="C166">
        <v>41.92</v>
      </c>
      <c r="D166">
        <v>41.26</v>
      </c>
      <c r="E166" s="15">
        <v>41.33</v>
      </c>
      <c r="F166" s="67">
        <v>1287500</v>
      </c>
    </row>
    <row r="167" spans="1:6">
      <c r="A167" s="22">
        <v>41177</v>
      </c>
      <c r="B167">
        <v>42.73</v>
      </c>
      <c r="C167">
        <v>42.87</v>
      </c>
      <c r="D167">
        <v>41.78</v>
      </c>
      <c r="E167" s="15">
        <v>41.85</v>
      </c>
      <c r="F167" s="67">
        <v>1204400</v>
      </c>
    </row>
    <row r="168" spans="1:6">
      <c r="A168" s="22">
        <v>41176</v>
      </c>
      <c r="B168">
        <v>42.51</v>
      </c>
      <c r="C168">
        <v>42.99</v>
      </c>
      <c r="D168">
        <v>42.38</v>
      </c>
      <c r="E168" s="15">
        <v>42.68</v>
      </c>
      <c r="F168" s="67">
        <v>862200</v>
      </c>
    </row>
    <row r="169" spans="1:6">
      <c r="A169" s="22">
        <v>41173</v>
      </c>
      <c r="B169">
        <v>42.83</v>
      </c>
      <c r="C169">
        <v>43.09</v>
      </c>
      <c r="D169">
        <v>42.51</v>
      </c>
      <c r="E169" s="15">
        <v>42.79</v>
      </c>
      <c r="F169" s="67">
        <v>3561100</v>
      </c>
    </row>
    <row r="170" spans="1:6">
      <c r="A170" s="22">
        <v>41172</v>
      </c>
      <c r="B170">
        <v>42.71</v>
      </c>
      <c r="C170">
        <v>43</v>
      </c>
      <c r="D170">
        <v>42.65</v>
      </c>
      <c r="E170" s="15">
        <v>42.83</v>
      </c>
      <c r="F170" s="67">
        <v>671700</v>
      </c>
    </row>
    <row r="171" spans="1:6">
      <c r="A171" s="22">
        <v>41171</v>
      </c>
      <c r="B171">
        <v>43</v>
      </c>
      <c r="C171">
        <v>43.48</v>
      </c>
      <c r="D171">
        <v>42.85</v>
      </c>
      <c r="E171" s="15">
        <v>42.94</v>
      </c>
      <c r="F171" s="67">
        <v>737300</v>
      </c>
    </row>
    <row r="172" spans="1:6">
      <c r="A172" s="22">
        <v>41170</v>
      </c>
      <c r="B172">
        <v>43.6</v>
      </c>
      <c r="C172">
        <v>44.2</v>
      </c>
      <c r="D172">
        <v>42.99</v>
      </c>
      <c r="E172" s="15">
        <v>43.09</v>
      </c>
      <c r="F172" s="67">
        <v>1080200</v>
      </c>
    </row>
    <row r="173" spans="1:6">
      <c r="A173" s="22">
        <v>41169</v>
      </c>
      <c r="B173">
        <v>43.2</v>
      </c>
      <c r="C173">
        <v>43.25</v>
      </c>
      <c r="D173">
        <v>42.71</v>
      </c>
      <c r="E173" s="15">
        <v>42.99</v>
      </c>
      <c r="F173" s="67">
        <v>769600</v>
      </c>
    </row>
    <row r="174" spans="1:6">
      <c r="A174" s="22">
        <v>41166</v>
      </c>
      <c r="B174">
        <v>42.95</v>
      </c>
      <c r="C174">
        <v>43.42</v>
      </c>
      <c r="D174">
        <v>42.76</v>
      </c>
      <c r="E174" s="15">
        <v>43.09</v>
      </c>
      <c r="F174" s="67">
        <v>920600</v>
      </c>
    </row>
    <row r="175" spans="1:6">
      <c r="A175" s="22">
        <v>41165</v>
      </c>
      <c r="B175">
        <v>42.7</v>
      </c>
      <c r="C175">
        <v>43.24</v>
      </c>
      <c r="D175">
        <v>42.37</v>
      </c>
      <c r="E175" s="15">
        <v>42.96</v>
      </c>
      <c r="F175" s="67">
        <v>785600</v>
      </c>
    </row>
    <row r="176" spans="1:6">
      <c r="A176" s="22">
        <v>41164</v>
      </c>
      <c r="B176">
        <v>42.81</v>
      </c>
      <c r="C176">
        <v>42.95</v>
      </c>
      <c r="D176">
        <v>42.49</v>
      </c>
      <c r="E176" s="15">
        <v>42.67</v>
      </c>
      <c r="F176" s="67">
        <v>769900</v>
      </c>
    </row>
    <row r="177" spans="1:6">
      <c r="A177" s="22">
        <v>41163</v>
      </c>
      <c r="B177">
        <v>42.59</v>
      </c>
      <c r="C177">
        <v>43</v>
      </c>
      <c r="D177">
        <v>42.07</v>
      </c>
      <c r="E177" s="15">
        <v>42.76</v>
      </c>
      <c r="F177" s="67">
        <v>896400</v>
      </c>
    </row>
    <row r="178" spans="1:6">
      <c r="A178" s="22">
        <v>41162</v>
      </c>
      <c r="B178">
        <v>43.08</v>
      </c>
      <c r="C178">
        <v>43.16</v>
      </c>
      <c r="D178">
        <v>42.52</v>
      </c>
      <c r="E178" s="15">
        <v>42.7</v>
      </c>
      <c r="F178" s="67">
        <v>1323600</v>
      </c>
    </row>
    <row r="179" spans="1:6">
      <c r="A179" s="22">
        <v>41159</v>
      </c>
      <c r="B179">
        <v>43.34</v>
      </c>
      <c r="C179">
        <v>43.48</v>
      </c>
      <c r="D179">
        <v>43.11</v>
      </c>
      <c r="E179" s="15">
        <v>43.33</v>
      </c>
      <c r="F179" s="67">
        <v>856800</v>
      </c>
    </row>
    <row r="180" spans="1:6">
      <c r="A180" s="22">
        <v>41158</v>
      </c>
      <c r="B180">
        <v>42.36</v>
      </c>
      <c r="C180">
        <v>43.61</v>
      </c>
      <c r="D180">
        <v>42.29</v>
      </c>
      <c r="E180" s="15">
        <v>43.49</v>
      </c>
      <c r="F180" s="67">
        <v>1710200</v>
      </c>
    </row>
    <row r="181" spans="1:6">
      <c r="A181" s="22">
        <v>41157</v>
      </c>
      <c r="B181">
        <v>41.86</v>
      </c>
      <c r="C181">
        <v>42.24</v>
      </c>
      <c r="D181">
        <v>41.74</v>
      </c>
      <c r="E181" s="15">
        <v>42.18</v>
      </c>
      <c r="F181" s="67">
        <v>1323100</v>
      </c>
    </row>
    <row r="182" spans="1:6">
      <c r="A182" s="22">
        <v>41156</v>
      </c>
      <c r="B182">
        <v>41.43</v>
      </c>
      <c r="C182">
        <v>42.13</v>
      </c>
      <c r="D182">
        <v>41.31</v>
      </c>
      <c r="E182" s="15">
        <v>42</v>
      </c>
      <c r="F182" s="67">
        <v>1093100</v>
      </c>
    </row>
    <row r="183" spans="1:6">
      <c r="A183" s="22">
        <v>41155</v>
      </c>
      <c r="B183">
        <v>41.4</v>
      </c>
      <c r="C183">
        <v>41.4</v>
      </c>
      <c r="D183">
        <v>41.4</v>
      </c>
      <c r="E183" s="15">
        <v>41.4</v>
      </c>
      <c r="F183" s="67">
        <v>0</v>
      </c>
    </row>
    <row r="184" spans="1:6">
      <c r="A184" s="22">
        <v>41152</v>
      </c>
      <c r="B184">
        <v>41.46</v>
      </c>
      <c r="C184">
        <v>41.82</v>
      </c>
      <c r="D184">
        <v>41.07</v>
      </c>
      <c r="E184" s="15">
        <v>41.4</v>
      </c>
      <c r="F184" s="67">
        <v>1066600</v>
      </c>
    </row>
    <row r="185" spans="1:6">
      <c r="A185" s="22">
        <v>41151</v>
      </c>
      <c r="B185">
        <v>41.57</v>
      </c>
      <c r="C185">
        <v>41.6</v>
      </c>
      <c r="D185">
        <v>40.98</v>
      </c>
      <c r="E185" s="15">
        <v>41.09</v>
      </c>
      <c r="F185" s="67">
        <v>780100</v>
      </c>
    </row>
    <row r="186" spans="1:6">
      <c r="A186" s="22">
        <v>41150</v>
      </c>
      <c r="B186">
        <v>41.54</v>
      </c>
      <c r="C186">
        <v>41.82</v>
      </c>
      <c r="D186">
        <v>41.44</v>
      </c>
      <c r="E186" s="15">
        <v>41.75</v>
      </c>
      <c r="F186" s="67">
        <v>815200</v>
      </c>
    </row>
    <row r="187" spans="1:6">
      <c r="A187" s="22">
        <v>41149</v>
      </c>
      <c r="B187">
        <v>41.58</v>
      </c>
      <c r="C187">
        <v>41.94</v>
      </c>
      <c r="D187">
        <v>41.36</v>
      </c>
      <c r="E187" s="15">
        <v>41.68</v>
      </c>
      <c r="F187" s="67">
        <v>980000</v>
      </c>
    </row>
    <row r="188" spans="1:6">
      <c r="A188" s="22">
        <v>41148</v>
      </c>
      <c r="B188">
        <v>42.2</v>
      </c>
      <c r="C188">
        <v>42.22</v>
      </c>
      <c r="D188">
        <v>41.48</v>
      </c>
      <c r="E188" s="15">
        <v>41.54</v>
      </c>
      <c r="F188" s="67">
        <v>1056700</v>
      </c>
    </row>
    <row r="189" spans="1:6">
      <c r="A189" s="22">
        <v>41145</v>
      </c>
      <c r="B189">
        <v>41.86</v>
      </c>
      <c r="C189">
        <v>42.51</v>
      </c>
      <c r="D189">
        <v>41.81</v>
      </c>
      <c r="E189" s="15">
        <v>42.14</v>
      </c>
      <c r="F189" s="67">
        <v>1097900</v>
      </c>
    </row>
    <row r="190" spans="1:6">
      <c r="A190" s="22">
        <v>41144</v>
      </c>
      <c r="B190">
        <v>41.99</v>
      </c>
      <c r="C190">
        <v>42.35</v>
      </c>
      <c r="D190">
        <v>41.82</v>
      </c>
      <c r="E190" s="15">
        <v>42.04</v>
      </c>
      <c r="F190" s="67">
        <v>909300</v>
      </c>
    </row>
    <row r="191" spans="1:6">
      <c r="A191" s="22">
        <v>41143</v>
      </c>
      <c r="B191">
        <v>42.27</v>
      </c>
      <c r="C191">
        <v>42.42</v>
      </c>
      <c r="D191">
        <v>42.05</v>
      </c>
      <c r="E191" s="15">
        <v>42.17</v>
      </c>
      <c r="F191" s="67">
        <v>1272600</v>
      </c>
    </row>
    <row r="192" spans="1:6">
      <c r="A192" s="22">
        <v>41142</v>
      </c>
      <c r="B192">
        <v>42.26</v>
      </c>
      <c r="C192">
        <v>42.59</v>
      </c>
      <c r="D192">
        <v>42.14</v>
      </c>
      <c r="E192" s="15">
        <v>42.28</v>
      </c>
      <c r="F192" s="67">
        <v>1156900</v>
      </c>
    </row>
    <row r="193" spans="1:6">
      <c r="A193" s="22">
        <v>41141</v>
      </c>
      <c r="B193">
        <v>42.8</v>
      </c>
      <c r="C193">
        <v>42.8</v>
      </c>
      <c r="D193">
        <v>42.15</v>
      </c>
      <c r="E193" s="15">
        <v>42.24</v>
      </c>
      <c r="F193" s="67">
        <v>1209100</v>
      </c>
    </row>
    <row r="194" spans="1:6">
      <c r="A194" s="22">
        <v>41138</v>
      </c>
      <c r="B194">
        <v>42.48</v>
      </c>
      <c r="C194">
        <v>42.8</v>
      </c>
      <c r="D194">
        <v>41.89</v>
      </c>
      <c r="E194" s="15">
        <v>42.66</v>
      </c>
      <c r="F194" s="67">
        <v>1534100</v>
      </c>
    </row>
    <row r="195" spans="1:6">
      <c r="A195" s="22">
        <v>41137</v>
      </c>
      <c r="B195">
        <v>41.5</v>
      </c>
      <c r="C195">
        <v>42.43</v>
      </c>
      <c r="D195">
        <v>41.43</v>
      </c>
      <c r="E195" s="15">
        <v>42.4</v>
      </c>
      <c r="F195" s="67">
        <v>1482700</v>
      </c>
    </row>
    <row r="196" spans="1:6">
      <c r="A196" s="22">
        <v>41136</v>
      </c>
      <c r="B196">
        <v>40.99</v>
      </c>
      <c r="C196">
        <v>41.51</v>
      </c>
      <c r="D196">
        <v>40.85</v>
      </c>
      <c r="E196" s="15">
        <v>41.4</v>
      </c>
      <c r="F196" s="67">
        <v>609600</v>
      </c>
    </row>
    <row r="197" spans="1:6">
      <c r="A197" s="22">
        <v>41135</v>
      </c>
      <c r="B197">
        <v>41.11</v>
      </c>
      <c r="C197">
        <v>41.65</v>
      </c>
      <c r="D197">
        <v>40.94</v>
      </c>
      <c r="E197" s="15">
        <v>41.05</v>
      </c>
      <c r="F197" s="67">
        <v>1387400</v>
      </c>
    </row>
    <row r="198" spans="1:6">
      <c r="A198" s="22">
        <v>41134</v>
      </c>
      <c r="B198">
        <v>41.13</v>
      </c>
      <c r="C198">
        <v>41.33</v>
      </c>
      <c r="D198">
        <v>40.9</v>
      </c>
      <c r="E198" s="15">
        <v>41.01</v>
      </c>
      <c r="F198" s="67">
        <v>1147800</v>
      </c>
    </row>
    <row r="199" spans="1:6">
      <c r="A199" s="22">
        <v>41131</v>
      </c>
      <c r="B199">
        <v>40.93</v>
      </c>
      <c r="C199">
        <v>41.29</v>
      </c>
      <c r="D199">
        <v>40.9</v>
      </c>
      <c r="E199" s="15">
        <v>41.25</v>
      </c>
      <c r="F199" s="67">
        <v>843700</v>
      </c>
    </row>
    <row r="200" spans="1:6">
      <c r="A200" s="22">
        <v>41130</v>
      </c>
      <c r="B200">
        <v>40.71</v>
      </c>
      <c r="C200">
        <v>41.4</v>
      </c>
      <c r="D200">
        <v>40.68</v>
      </c>
      <c r="E200" s="15">
        <v>41</v>
      </c>
      <c r="F200" s="67">
        <v>1527000</v>
      </c>
    </row>
    <row r="201" spans="1:6">
      <c r="A201" s="22">
        <v>41129</v>
      </c>
      <c r="B201">
        <v>40.590000000000003</v>
      </c>
      <c r="C201">
        <v>41.23</v>
      </c>
      <c r="D201">
        <v>40.5</v>
      </c>
      <c r="E201" s="15">
        <v>40.93</v>
      </c>
      <c r="F201" s="67">
        <v>2104600</v>
      </c>
    </row>
    <row r="202" spans="1:6">
      <c r="A202" s="22">
        <v>41128</v>
      </c>
      <c r="B202">
        <v>40.340000000000003</v>
      </c>
      <c r="C202">
        <v>41.07</v>
      </c>
      <c r="D202">
        <v>40.32</v>
      </c>
      <c r="E202" s="15">
        <v>40.76</v>
      </c>
      <c r="F202" s="67">
        <v>2185300</v>
      </c>
    </row>
    <row r="203" spans="1:6">
      <c r="A203" s="22">
        <v>41127</v>
      </c>
      <c r="B203">
        <v>39.35</v>
      </c>
      <c r="C203">
        <v>40.72</v>
      </c>
      <c r="D203">
        <v>39.25</v>
      </c>
      <c r="E203" s="15">
        <v>40.340000000000003</v>
      </c>
      <c r="F203" s="67">
        <v>2203300</v>
      </c>
    </row>
    <row r="204" spans="1:6">
      <c r="A204" s="22">
        <v>41124</v>
      </c>
      <c r="B204">
        <v>38.26</v>
      </c>
      <c r="C204">
        <v>39.36</v>
      </c>
      <c r="D204">
        <v>38.08</v>
      </c>
      <c r="E204" s="15">
        <v>39.130000000000003</v>
      </c>
      <c r="F204" s="67">
        <v>2363800</v>
      </c>
    </row>
    <row r="205" spans="1:6">
      <c r="A205" s="22">
        <v>41123</v>
      </c>
      <c r="B205">
        <v>36.869999999999997</v>
      </c>
      <c r="C205">
        <v>37.86</v>
      </c>
      <c r="D205">
        <v>36.61</v>
      </c>
      <c r="E205" s="15">
        <v>37.81</v>
      </c>
      <c r="F205" s="67">
        <v>1965800</v>
      </c>
    </row>
    <row r="206" spans="1:6">
      <c r="A206" s="22">
        <v>41122</v>
      </c>
      <c r="B206">
        <v>36.92</v>
      </c>
      <c r="C206">
        <v>37.96</v>
      </c>
      <c r="D206">
        <v>35.479999999999997</v>
      </c>
      <c r="E206" s="15">
        <v>37.51</v>
      </c>
      <c r="F206" s="67">
        <v>4906500</v>
      </c>
    </row>
    <row r="207" spans="1:6">
      <c r="A207" s="22">
        <v>41121</v>
      </c>
      <c r="B207">
        <v>39.770000000000003</v>
      </c>
      <c r="C207">
        <v>39.99</v>
      </c>
      <c r="D207">
        <v>39.17</v>
      </c>
      <c r="E207" s="15">
        <v>39.6</v>
      </c>
      <c r="F207" s="67">
        <v>2479700</v>
      </c>
    </row>
    <row r="208" spans="1:6">
      <c r="A208" s="22">
        <v>41120</v>
      </c>
      <c r="B208">
        <v>39.93</v>
      </c>
      <c r="C208">
        <v>40.479999999999997</v>
      </c>
      <c r="D208">
        <v>39.29</v>
      </c>
      <c r="E208" s="15">
        <v>39.520000000000003</v>
      </c>
      <c r="F208" s="67">
        <v>1893200</v>
      </c>
    </row>
    <row r="209" spans="1:6">
      <c r="A209" s="22">
        <v>41117</v>
      </c>
      <c r="B209">
        <v>40</v>
      </c>
      <c r="C209">
        <v>40.11</v>
      </c>
      <c r="D209">
        <v>39.18</v>
      </c>
      <c r="E209" s="15">
        <v>39.76</v>
      </c>
      <c r="F209" s="67">
        <v>1922400</v>
      </c>
    </row>
    <row r="210" spans="1:6">
      <c r="A210" s="22">
        <v>41116</v>
      </c>
      <c r="B210">
        <v>39.840000000000003</v>
      </c>
      <c r="C210">
        <v>40.42</v>
      </c>
      <c r="D210">
        <v>39.4</v>
      </c>
      <c r="E210" s="15">
        <v>39.92</v>
      </c>
      <c r="F210" s="67">
        <v>1069200</v>
      </c>
    </row>
    <row r="211" spans="1:6">
      <c r="A211" s="22">
        <v>41115</v>
      </c>
      <c r="B211">
        <v>38.71</v>
      </c>
      <c r="C211">
        <v>39.43</v>
      </c>
      <c r="D211">
        <v>38.58</v>
      </c>
      <c r="E211" s="15">
        <v>39.130000000000003</v>
      </c>
      <c r="F211" s="67">
        <v>1218100</v>
      </c>
    </row>
    <row r="212" spans="1:6">
      <c r="A212" s="22">
        <v>41114</v>
      </c>
      <c r="B212">
        <v>39.31</v>
      </c>
      <c r="C212">
        <v>39.44</v>
      </c>
      <c r="D212">
        <v>38.520000000000003</v>
      </c>
      <c r="E212" s="15">
        <v>38.75</v>
      </c>
      <c r="F212" s="67">
        <v>1632900</v>
      </c>
    </row>
    <row r="213" spans="1:6">
      <c r="A213" s="22">
        <v>41113</v>
      </c>
      <c r="B213">
        <v>39.64</v>
      </c>
      <c r="C213">
        <v>39.72</v>
      </c>
      <c r="D213">
        <v>38.56</v>
      </c>
      <c r="E213" s="15">
        <v>39.299999999999997</v>
      </c>
      <c r="F213" s="67">
        <v>1595300</v>
      </c>
    </row>
    <row r="214" spans="1:6">
      <c r="A214" s="22">
        <v>41110</v>
      </c>
      <c r="B214">
        <v>40.880000000000003</v>
      </c>
      <c r="C214">
        <v>40.880000000000003</v>
      </c>
      <c r="D214">
        <v>40.229999999999997</v>
      </c>
      <c r="E214" s="15">
        <v>40.42</v>
      </c>
      <c r="F214" s="67">
        <v>1012800</v>
      </c>
    </row>
    <row r="215" spans="1:6">
      <c r="A215" s="22">
        <v>41109</v>
      </c>
      <c r="B215">
        <v>40.659999999999997</v>
      </c>
      <c r="C215">
        <v>41.27</v>
      </c>
      <c r="D215">
        <v>40.54</v>
      </c>
      <c r="E215" s="15">
        <v>40.83</v>
      </c>
      <c r="F215" s="67">
        <v>1302100</v>
      </c>
    </row>
    <row r="216" spans="1:6">
      <c r="A216" s="22">
        <v>41108</v>
      </c>
      <c r="B216">
        <v>39.17</v>
      </c>
      <c r="C216">
        <v>40.94</v>
      </c>
      <c r="D216">
        <v>39.090000000000003</v>
      </c>
      <c r="E216" s="15">
        <v>40.6</v>
      </c>
      <c r="F216" s="67">
        <v>1112200</v>
      </c>
    </row>
    <row r="217" spans="1:6">
      <c r="A217" s="22">
        <v>41107</v>
      </c>
      <c r="B217">
        <v>39.47</v>
      </c>
      <c r="C217">
        <v>39.619999999999997</v>
      </c>
      <c r="D217">
        <v>38.85</v>
      </c>
      <c r="E217" s="15">
        <v>39.51</v>
      </c>
      <c r="F217" s="67">
        <v>717200</v>
      </c>
    </row>
    <row r="218" spans="1:6">
      <c r="A218" s="22">
        <v>41106</v>
      </c>
      <c r="B218">
        <v>39.29</v>
      </c>
      <c r="C218">
        <v>39.479999999999997</v>
      </c>
      <c r="D218">
        <v>38.86</v>
      </c>
      <c r="E218" s="15">
        <v>39.32</v>
      </c>
      <c r="F218" s="67">
        <v>1218100</v>
      </c>
    </row>
    <row r="219" spans="1:6">
      <c r="A219" s="22">
        <v>41103</v>
      </c>
      <c r="B219">
        <v>39.020000000000003</v>
      </c>
      <c r="C219">
        <v>39.61</v>
      </c>
      <c r="D219">
        <v>38.94</v>
      </c>
      <c r="E219" s="15">
        <v>39.53</v>
      </c>
      <c r="F219" s="67">
        <v>1245300</v>
      </c>
    </row>
    <row r="220" spans="1:6">
      <c r="A220" s="22">
        <v>41102</v>
      </c>
      <c r="B220">
        <v>39.15</v>
      </c>
      <c r="C220">
        <v>39.33</v>
      </c>
      <c r="D220">
        <v>38.76</v>
      </c>
      <c r="E220" s="15">
        <v>39.07</v>
      </c>
      <c r="F220" s="67">
        <v>1199600</v>
      </c>
    </row>
    <row r="221" spans="1:6">
      <c r="A221" s="22">
        <v>41101</v>
      </c>
      <c r="B221">
        <v>39.64</v>
      </c>
      <c r="C221">
        <v>40.1</v>
      </c>
      <c r="D221">
        <v>39.21</v>
      </c>
      <c r="E221" s="15">
        <v>39.450000000000003</v>
      </c>
      <c r="F221" s="67">
        <v>1108700</v>
      </c>
    </row>
    <row r="222" spans="1:6">
      <c r="A222" s="22">
        <v>41100</v>
      </c>
      <c r="B222">
        <v>40.340000000000003</v>
      </c>
      <c r="C222">
        <v>40.6</v>
      </c>
      <c r="D222">
        <v>39.44</v>
      </c>
      <c r="E222" s="15">
        <v>39.64</v>
      </c>
      <c r="F222" s="67">
        <v>1340900</v>
      </c>
    </row>
    <row r="223" spans="1:6">
      <c r="A223" s="22">
        <v>41099</v>
      </c>
      <c r="B223">
        <v>40.47</v>
      </c>
      <c r="C223">
        <v>40.61</v>
      </c>
      <c r="D223">
        <v>39.82</v>
      </c>
      <c r="E223" s="15">
        <v>40.18</v>
      </c>
      <c r="F223" s="67">
        <v>1689500</v>
      </c>
    </row>
    <row r="224" spans="1:6">
      <c r="A224" s="22">
        <v>41096</v>
      </c>
      <c r="B224">
        <v>41.92</v>
      </c>
      <c r="C224">
        <v>42.12</v>
      </c>
      <c r="D224">
        <v>40.33</v>
      </c>
      <c r="E224" s="15">
        <v>40.67</v>
      </c>
      <c r="F224" s="67">
        <v>2169000</v>
      </c>
    </row>
    <row r="225" spans="1:6">
      <c r="A225" s="22">
        <v>41095</v>
      </c>
      <c r="B225">
        <v>42.38</v>
      </c>
      <c r="C225">
        <v>42.8</v>
      </c>
      <c r="D225">
        <v>41.97</v>
      </c>
      <c r="E225" s="15">
        <v>42.18</v>
      </c>
      <c r="F225" s="67">
        <v>1235000</v>
      </c>
    </row>
    <row r="226" spans="1:6">
      <c r="A226" s="22">
        <v>41094</v>
      </c>
      <c r="B226">
        <v>42.29</v>
      </c>
      <c r="C226">
        <v>42.29</v>
      </c>
      <c r="D226">
        <v>42.29</v>
      </c>
      <c r="E226" s="15">
        <v>42.29</v>
      </c>
      <c r="F226" s="67">
        <v>0</v>
      </c>
    </row>
    <row r="227" spans="1:6">
      <c r="A227" s="22">
        <v>41093</v>
      </c>
      <c r="B227">
        <v>42.91</v>
      </c>
      <c r="C227">
        <v>42.94</v>
      </c>
      <c r="D227">
        <v>42.04</v>
      </c>
      <c r="E227" s="15">
        <v>42.29</v>
      </c>
      <c r="F227" s="67">
        <v>1223400</v>
      </c>
    </row>
    <row r="228" spans="1:6">
      <c r="A228" s="22">
        <v>41092</v>
      </c>
      <c r="B228">
        <v>43</v>
      </c>
      <c r="C228">
        <v>43.6</v>
      </c>
      <c r="D228">
        <v>42.44</v>
      </c>
      <c r="E228" s="15">
        <v>42.58</v>
      </c>
      <c r="F228" s="67">
        <v>1157800</v>
      </c>
    </row>
    <row r="229" spans="1:6">
      <c r="A229" s="22">
        <v>41089</v>
      </c>
      <c r="B229">
        <v>42.14</v>
      </c>
      <c r="C229">
        <v>42.7</v>
      </c>
      <c r="D229">
        <v>41.81</v>
      </c>
      <c r="E229" s="15">
        <v>42.68</v>
      </c>
      <c r="F229" s="67">
        <v>1657200</v>
      </c>
    </row>
    <row r="230" spans="1:6">
      <c r="A230" s="22">
        <v>41088</v>
      </c>
      <c r="B230">
        <v>41.5</v>
      </c>
      <c r="C230">
        <v>41.64</v>
      </c>
      <c r="D230">
        <v>40.950000000000003</v>
      </c>
      <c r="E230" s="15">
        <v>41.53</v>
      </c>
      <c r="F230" s="67">
        <v>733700</v>
      </c>
    </row>
    <row r="231" spans="1:6">
      <c r="A231" s="22">
        <v>41087</v>
      </c>
      <c r="B231">
        <v>41.69</v>
      </c>
      <c r="C231">
        <v>42.04</v>
      </c>
      <c r="D231">
        <v>41.39</v>
      </c>
      <c r="E231" s="15">
        <v>41.71</v>
      </c>
      <c r="F231" s="67">
        <v>1079600</v>
      </c>
    </row>
    <row r="232" spans="1:6">
      <c r="A232" s="22">
        <v>41086</v>
      </c>
      <c r="B232">
        <v>41.83</v>
      </c>
      <c r="C232">
        <v>42</v>
      </c>
      <c r="D232">
        <v>41.45</v>
      </c>
      <c r="E232" s="15">
        <v>41.52</v>
      </c>
      <c r="F232" s="67">
        <v>1325900</v>
      </c>
    </row>
    <row r="233" spans="1:6">
      <c r="A233" s="22">
        <v>41085</v>
      </c>
      <c r="B233">
        <v>42.67</v>
      </c>
      <c r="C233">
        <v>42.72</v>
      </c>
      <c r="D233">
        <v>41.73</v>
      </c>
      <c r="E233" s="15">
        <v>41.78</v>
      </c>
      <c r="F233" s="67">
        <v>1405400</v>
      </c>
    </row>
    <row r="234" spans="1:6">
      <c r="A234" s="22">
        <v>41082</v>
      </c>
      <c r="B234">
        <v>42.32</v>
      </c>
      <c r="C234">
        <v>43.02</v>
      </c>
      <c r="D234">
        <v>42.32</v>
      </c>
      <c r="E234" s="15">
        <v>42.9</v>
      </c>
      <c r="F234" s="67">
        <v>1898100</v>
      </c>
    </row>
    <row r="235" spans="1:6">
      <c r="A235" s="22">
        <v>41081</v>
      </c>
      <c r="B235">
        <v>43.77</v>
      </c>
      <c r="C235">
        <v>43.99</v>
      </c>
      <c r="D235">
        <v>42.18</v>
      </c>
      <c r="E235" s="15">
        <v>42.32</v>
      </c>
      <c r="F235" s="67">
        <v>2368500</v>
      </c>
    </row>
    <row r="236" spans="1:6">
      <c r="A236" s="22">
        <v>41080</v>
      </c>
      <c r="B236">
        <v>43.94</v>
      </c>
      <c r="C236">
        <v>44.2</v>
      </c>
      <c r="D236">
        <v>43.68</v>
      </c>
      <c r="E236" s="15">
        <v>43.96</v>
      </c>
      <c r="F236" s="67">
        <v>1455100</v>
      </c>
    </row>
    <row r="237" spans="1:6">
      <c r="A237" s="22">
        <v>41079</v>
      </c>
      <c r="B237">
        <v>44.3</v>
      </c>
      <c r="C237">
        <v>44.69</v>
      </c>
      <c r="D237">
        <v>43.64</v>
      </c>
      <c r="E237" s="15">
        <v>43.83</v>
      </c>
      <c r="F237" s="67">
        <v>1695400</v>
      </c>
    </row>
    <row r="238" spans="1:6">
      <c r="A238" s="22">
        <v>41078</v>
      </c>
      <c r="B238">
        <v>43.69</v>
      </c>
      <c r="C238">
        <v>44.32</v>
      </c>
      <c r="D238">
        <v>43.45</v>
      </c>
      <c r="E238" s="15">
        <v>44.01</v>
      </c>
      <c r="F238" s="67">
        <v>1407300</v>
      </c>
    </row>
    <row r="239" spans="1:6">
      <c r="A239" s="22">
        <v>41075</v>
      </c>
      <c r="B239">
        <v>43.07</v>
      </c>
      <c r="C239">
        <v>43.85</v>
      </c>
      <c r="D239">
        <v>42.92</v>
      </c>
      <c r="E239" s="15">
        <v>43.76</v>
      </c>
      <c r="F239" s="67">
        <v>2489400</v>
      </c>
    </row>
    <row r="240" spans="1:6">
      <c r="A240" s="22">
        <v>41074</v>
      </c>
      <c r="B240">
        <v>43.31</v>
      </c>
      <c r="C240">
        <v>43.65</v>
      </c>
      <c r="D240">
        <v>42.68</v>
      </c>
      <c r="E240" s="15">
        <v>43</v>
      </c>
      <c r="F240" s="67">
        <v>2866600</v>
      </c>
    </row>
    <row r="241" spans="1:6">
      <c r="A241" s="22">
        <v>41073</v>
      </c>
      <c r="B241">
        <v>43</v>
      </c>
      <c r="C241">
        <v>43.73</v>
      </c>
      <c r="D241">
        <v>42.52</v>
      </c>
      <c r="E241" s="15">
        <v>43.44</v>
      </c>
      <c r="F241" s="67">
        <v>2176800</v>
      </c>
    </row>
    <row r="242" spans="1:6">
      <c r="A242" s="22">
        <v>41072</v>
      </c>
      <c r="B242">
        <v>42.48</v>
      </c>
      <c r="C242">
        <v>43.29</v>
      </c>
      <c r="D242">
        <v>42.3</v>
      </c>
      <c r="E242" s="15">
        <v>43.25</v>
      </c>
      <c r="F242" s="67">
        <v>1772100</v>
      </c>
    </row>
    <row r="243" spans="1:6">
      <c r="A243" s="22">
        <v>41071</v>
      </c>
      <c r="B243">
        <v>43.67</v>
      </c>
      <c r="C243">
        <v>43.78</v>
      </c>
      <c r="D243">
        <v>42.38</v>
      </c>
      <c r="E243" s="15">
        <v>42.47</v>
      </c>
      <c r="F243" s="67">
        <v>1672800</v>
      </c>
    </row>
    <row r="244" spans="1:6">
      <c r="A244" s="22">
        <v>41068</v>
      </c>
      <c r="B244">
        <v>43.36</v>
      </c>
      <c r="C244">
        <v>43.84</v>
      </c>
      <c r="D244">
        <v>43.21</v>
      </c>
      <c r="E244" s="15">
        <v>43.7</v>
      </c>
      <c r="F244" s="67">
        <v>1416100</v>
      </c>
    </row>
    <row r="245" spans="1:6">
      <c r="A245" s="22">
        <v>41067</v>
      </c>
      <c r="B245">
        <v>44</v>
      </c>
      <c r="C245">
        <v>44.07</v>
      </c>
      <c r="D245">
        <v>43.32</v>
      </c>
      <c r="E245" s="15">
        <v>43.71</v>
      </c>
      <c r="F245" s="67">
        <v>2255900</v>
      </c>
    </row>
    <row r="246" spans="1:6">
      <c r="A246" s="22">
        <v>41066</v>
      </c>
      <c r="B246">
        <v>42.52</v>
      </c>
      <c r="C246">
        <v>43.71</v>
      </c>
      <c r="D246">
        <v>42.36</v>
      </c>
      <c r="E246" s="15">
        <v>43.71</v>
      </c>
      <c r="F246" s="67">
        <v>1886000</v>
      </c>
    </row>
    <row r="247" spans="1:6">
      <c r="A247" s="22">
        <v>41065</v>
      </c>
      <c r="B247">
        <v>41.24</v>
      </c>
      <c r="C247">
        <v>42.38</v>
      </c>
      <c r="D247">
        <v>41.23</v>
      </c>
      <c r="E247" s="15">
        <v>42.23</v>
      </c>
      <c r="F247" s="67">
        <v>1126500</v>
      </c>
    </row>
    <row r="248" spans="1:6">
      <c r="A248" s="22">
        <v>41064</v>
      </c>
      <c r="B248">
        <v>42.04</v>
      </c>
      <c r="C248">
        <v>42.86</v>
      </c>
      <c r="D248">
        <v>41.27</v>
      </c>
      <c r="E248" s="15">
        <v>41.71</v>
      </c>
      <c r="F248" s="67">
        <v>1466500</v>
      </c>
    </row>
    <row r="249" spans="1:6">
      <c r="A249" s="22">
        <v>41061</v>
      </c>
      <c r="B249">
        <v>41.73</v>
      </c>
      <c r="C249">
        <v>42.56</v>
      </c>
      <c r="D249">
        <v>41.62</v>
      </c>
      <c r="E249" s="15">
        <v>41.89</v>
      </c>
      <c r="F249" s="67">
        <v>2829900</v>
      </c>
    </row>
    <row r="250" spans="1:6">
      <c r="A250" s="22">
        <v>41060</v>
      </c>
      <c r="B250">
        <v>43.12</v>
      </c>
      <c r="C250">
        <v>43.12</v>
      </c>
      <c r="D250">
        <v>41.77</v>
      </c>
      <c r="E250" s="15">
        <v>42.32</v>
      </c>
      <c r="F250" s="67">
        <v>3210800</v>
      </c>
    </row>
    <row r="251" spans="1:6">
      <c r="A251" s="22">
        <v>41059</v>
      </c>
      <c r="B251">
        <v>43.36</v>
      </c>
      <c r="C251">
        <v>43.38</v>
      </c>
      <c r="D251">
        <v>42.83</v>
      </c>
      <c r="E251" s="15">
        <v>43</v>
      </c>
      <c r="F251" s="67">
        <v>1445800</v>
      </c>
    </row>
    <row r="252" spans="1:6">
      <c r="A252" s="22">
        <v>41058</v>
      </c>
      <c r="B252">
        <v>44.05</v>
      </c>
      <c r="C252">
        <v>44.29</v>
      </c>
      <c r="D252">
        <v>43.27</v>
      </c>
      <c r="E252" s="15">
        <v>43.86</v>
      </c>
      <c r="F252" s="67">
        <v>1788200</v>
      </c>
    </row>
    <row r="253" spans="1:6">
      <c r="A253" s="22">
        <v>41057</v>
      </c>
      <c r="B253">
        <v>43.69</v>
      </c>
      <c r="C253">
        <v>43.69</v>
      </c>
      <c r="D253">
        <v>43.69</v>
      </c>
      <c r="E253" s="15">
        <v>43.69</v>
      </c>
      <c r="F253" s="67">
        <v>0</v>
      </c>
    </row>
    <row r="254" spans="1:6">
      <c r="A254" s="22">
        <v>41054</v>
      </c>
      <c r="B254">
        <v>43.15</v>
      </c>
      <c r="C254">
        <v>44.16</v>
      </c>
      <c r="D254">
        <v>43.01</v>
      </c>
      <c r="E254" s="15">
        <v>43.69</v>
      </c>
      <c r="F254" s="67">
        <v>2365600</v>
      </c>
    </row>
    <row r="255" spans="1:6">
      <c r="A255" s="22">
        <v>41053</v>
      </c>
      <c r="B255">
        <v>43.19</v>
      </c>
      <c r="C255">
        <v>43.24</v>
      </c>
      <c r="D255">
        <v>42.44</v>
      </c>
      <c r="E255" s="15">
        <v>42.97</v>
      </c>
      <c r="F255" s="67">
        <v>2489100</v>
      </c>
    </row>
    <row r="256" spans="1:6">
      <c r="A256" s="22">
        <v>41052</v>
      </c>
      <c r="B256">
        <v>42.37</v>
      </c>
      <c r="C256">
        <v>43.51</v>
      </c>
      <c r="D256">
        <v>42.01</v>
      </c>
      <c r="E256" s="15">
        <v>43.39</v>
      </c>
      <c r="F256" s="67">
        <v>2624200</v>
      </c>
    </row>
    <row r="257" spans="1:6">
      <c r="A257" s="22">
        <v>41051</v>
      </c>
      <c r="B257">
        <v>42.9</v>
      </c>
      <c r="C257">
        <v>43.01</v>
      </c>
      <c r="D257">
        <v>42.47</v>
      </c>
      <c r="E257" s="15">
        <v>42.73</v>
      </c>
      <c r="F257" s="67">
        <v>1839100</v>
      </c>
    </row>
    <row r="258" spans="1:6">
      <c r="A258" s="22">
        <v>41050</v>
      </c>
      <c r="B258">
        <v>41.59</v>
      </c>
      <c r="C258">
        <v>43.18</v>
      </c>
      <c r="D258">
        <v>41.49</v>
      </c>
      <c r="E258" s="15">
        <v>42.96</v>
      </c>
      <c r="F258" s="67">
        <v>2735200</v>
      </c>
    </row>
    <row r="259" spans="1:6">
      <c r="A259" s="22">
        <v>41047</v>
      </c>
      <c r="B259">
        <v>42.52</v>
      </c>
      <c r="C259">
        <v>43.05</v>
      </c>
      <c r="D259">
        <v>41.54</v>
      </c>
      <c r="E259" s="15">
        <v>41.66</v>
      </c>
      <c r="F259" s="67">
        <v>4568800</v>
      </c>
    </row>
    <row r="260" spans="1:6">
      <c r="A260" s="22">
        <v>41046</v>
      </c>
      <c r="B260">
        <v>43.5</v>
      </c>
      <c r="C260">
        <v>43.7</v>
      </c>
      <c r="D260">
        <v>42.35</v>
      </c>
      <c r="E260" s="15">
        <v>42.38</v>
      </c>
      <c r="F260" s="67">
        <v>2546500</v>
      </c>
    </row>
    <row r="261" spans="1:6">
      <c r="A261" s="22">
        <v>41045</v>
      </c>
      <c r="B261">
        <v>44.5</v>
      </c>
      <c r="C261">
        <v>44.5</v>
      </c>
      <c r="D261">
        <v>43.29</v>
      </c>
      <c r="E261" s="15">
        <v>43.3</v>
      </c>
      <c r="F261" s="67">
        <v>5806700</v>
      </c>
    </row>
    <row r="262" spans="1:6">
      <c r="A262" s="22">
        <v>41044</v>
      </c>
      <c r="B262">
        <v>43.75</v>
      </c>
      <c r="C262">
        <v>45.7</v>
      </c>
      <c r="D262">
        <v>42.88</v>
      </c>
      <c r="E262" s="15">
        <v>44.51</v>
      </c>
      <c r="F262" s="67">
        <v>9349900</v>
      </c>
    </row>
    <row r="263" spans="1:6">
      <c r="A263" s="22">
        <v>41043</v>
      </c>
      <c r="B263">
        <v>42.03</v>
      </c>
      <c r="C263">
        <v>44.35</v>
      </c>
      <c r="D263">
        <v>41.73</v>
      </c>
      <c r="E263" s="15">
        <v>43.92</v>
      </c>
      <c r="F263" s="67">
        <v>7045700</v>
      </c>
    </row>
    <row r="264" spans="1:6">
      <c r="A264" s="22">
        <v>41040</v>
      </c>
      <c r="B264">
        <v>40.11</v>
      </c>
      <c r="C264">
        <v>40.93</v>
      </c>
      <c r="D264">
        <v>40.07</v>
      </c>
      <c r="E264" s="15">
        <v>40.4</v>
      </c>
      <c r="F264" s="67">
        <v>1823400</v>
      </c>
    </row>
    <row r="265" spans="1:6">
      <c r="A265" s="22">
        <v>41039</v>
      </c>
      <c r="B265">
        <v>38.97</v>
      </c>
      <c r="C265">
        <v>40.68</v>
      </c>
      <c r="D265">
        <v>38.97</v>
      </c>
      <c r="E265" s="15">
        <v>40.28</v>
      </c>
      <c r="F265" s="67">
        <v>3679900</v>
      </c>
    </row>
    <row r="266" spans="1:6">
      <c r="A266" s="22">
        <v>41038</v>
      </c>
      <c r="B266">
        <v>39.46</v>
      </c>
      <c r="C266">
        <v>40.15</v>
      </c>
      <c r="D266">
        <v>39.08</v>
      </c>
      <c r="E266" s="15">
        <v>39.71</v>
      </c>
      <c r="F266" s="67">
        <v>2542600</v>
      </c>
    </row>
    <row r="267" spans="1:6">
      <c r="A267" s="22">
        <v>41037</v>
      </c>
      <c r="B267">
        <v>39.81</v>
      </c>
      <c r="C267">
        <v>39.92</v>
      </c>
      <c r="D267">
        <v>39.130000000000003</v>
      </c>
      <c r="E267" s="15">
        <v>39.86</v>
      </c>
      <c r="F267" s="67">
        <v>2381000</v>
      </c>
    </row>
    <row r="268" spans="1:6">
      <c r="A268" s="22">
        <v>41036</v>
      </c>
      <c r="B268">
        <v>39.9</v>
      </c>
      <c r="C268">
        <v>40.33</v>
      </c>
      <c r="D268">
        <v>39.86</v>
      </c>
      <c r="E268" s="15">
        <v>40.06</v>
      </c>
      <c r="F268" s="67">
        <v>1631100</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LBO</vt:lpstr>
      <vt:lpstr>Shares</vt:lpstr>
      <vt:lpstr>52wkHL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Wall Street Prep</dc:creator>
  <cp:lastModifiedBy>Massimo</cp:lastModifiedBy>
  <cp:lastPrinted>2014-05-30T16:55:05Z</cp:lastPrinted>
  <dcterms:created xsi:type="dcterms:W3CDTF">2014-05-28T19:09:08Z</dcterms:created>
  <dcterms:modified xsi:type="dcterms:W3CDTF">2022-11-27T21:39:34Z</dcterms:modified>
</cp:coreProperties>
</file>