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hannan\Dropbox (Wall Street Prep)\Course Materials- WSP\LBO-BMC\"/>
    </mc:Choice>
  </mc:AlternateContent>
  <bookViews>
    <workbookView xWindow="720" yWindow="588" windowWidth="15240" windowHeight="12120"/>
  </bookViews>
  <sheets>
    <sheet name="LBO" sheetId="1" r:id="rId1"/>
    <sheet name="Shares" sheetId="11" r:id="rId2"/>
    <sheet name="52wkHL" sheetId="9" r:id="rId3"/>
  </sheets>
  <externalReferences>
    <externalReference r:id="rId4"/>
    <externalReference r:id="rId5"/>
  </externalReferences>
  <definedNames>
    <definedName name="_xlnm._FilterDatabase" localSheetId="0" hidden="1">LBO!$F$129:$J$129</definedName>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C380" i="1" l="1"/>
  <c r="E392" i="1" s="1"/>
  <c r="C379" i="1"/>
  <c r="E391" i="1" s="1"/>
  <c r="C378" i="1"/>
  <c r="F340" i="1"/>
  <c r="E340" i="1"/>
  <c r="F334" i="1"/>
  <c r="E334" i="1"/>
  <c r="F328" i="1"/>
  <c r="E328" i="1"/>
  <c r="F327" i="1"/>
  <c r="E327" i="1"/>
  <c r="F326" i="1"/>
  <c r="E326" i="1"/>
  <c r="F325" i="1"/>
  <c r="E325" i="1"/>
  <c r="C381" i="1" l="1"/>
  <c r="G392" i="1"/>
  <c r="H392" i="1" s="1"/>
  <c r="I392" i="1" s="1"/>
  <c r="J392" i="1" s="1"/>
  <c r="K392" i="1" s="1"/>
  <c r="G391" i="1"/>
  <c r="E329" i="1"/>
  <c r="F218" i="1"/>
  <c r="G218" i="1" s="1"/>
  <c r="H218" i="1" s="1"/>
  <c r="E211" i="1"/>
  <c r="E212" i="1"/>
  <c r="E146" i="1"/>
  <c r="D146" i="1"/>
  <c r="F329" i="1" l="1"/>
  <c r="H391" i="1"/>
  <c r="I218" i="1"/>
  <c r="B266" i="1"/>
  <c r="I391" i="1" l="1"/>
  <c r="J218" i="1"/>
  <c r="F332" i="1"/>
  <c r="E332" i="1"/>
  <c r="F324" i="1"/>
  <c r="E324" i="1"/>
  <c r="C89" i="1"/>
  <c r="J391" i="1" l="1"/>
  <c r="F333" i="1"/>
  <c r="F336" i="1" s="1"/>
  <c r="E333" i="1"/>
  <c r="K391" i="1" l="1"/>
  <c r="E336" i="1"/>
  <c r="C231" i="1" l="1"/>
  <c r="E393" i="1" l="1"/>
  <c r="C382" i="1"/>
  <c r="C383" i="1" l="1"/>
  <c r="H8" i="1" l="1"/>
  <c r="B2" i="1"/>
  <c r="F281" i="1"/>
  <c r="G281" i="1" s="1"/>
  <c r="H281" i="1" s="1"/>
  <c r="I281" i="1" s="1"/>
  <c r="J281" i="1" s="1"/>
  <c r="F302" i="1"/>
  <c r="C203" i="1"/>
  <c r="E203" i="1"/>
  <c r="D203" i="1"/>
  <c r="E89" i="1"/>
  <c r="D89" i="1"/>
  <c r="E74" i="1"/>
  <c r="D74" i="1"/>
  <c r="E39" i="1"/>
  <c r="E88" i="1" s="1"/>
  <c r="F32" i="1"/>
  <c r="F31" i="1"/>
  <c r="F30" i="1"/>
  <c r="F29" i="1"/>
  <c r="F28" i="1"/>
  <c r="B283" i="1"/>
  <c r="B284" i="1"/>
  <c r="B285" i="1"/>
  <c r="E5" i="9"/>
  <c r="E4" i="9"/>
  <c r="B3" i="11"/>
  <c r="B2" i="11"/>
  <c r="B19" i="11"/>
  <c r="B20" i="11" s="1"/>
  <c r="B21" i="11" s="1"/>
  <c r="B22" i="11" s="1"/>
  <c r="B23" i="11" s="1"/>
  <c r="B24" i="11" s="1"/>
  <c r="B25" i="11" s="1"/>
  <c r="B26" i="11" s="1"/>
  <c r="B27" i="11" s="1"/>
  <c r="E144" i="1" l="1"/>
  <c r="F323" i="1" s="1"/>
  <c r="E73" i="1"/>
  <c r="E202" i="1"/>
  <c r="E305" i="1"/>
  <c r="E306" i="1" s="1"/>
  <c r="E307" i="1" s="1"/>
  <c r="E308" i="1" s="1"/>
  <c r="G303" i="1"/>
  <c r="H303" i="1" s="1"/>
  <c r="I303" i="1" s="1"/>
  <c r="J303" i="1" s="1"/>
  <c r="E322" i="1"/>
  <c r="B345" i="1"/>
  <c r="B344" i="1"/>
  <c r="E345" i="1"/>
  <c r="D345" i="1"/>
  <c r="B364" i="1"/>
  <c r="B363" i="1"/>
  <c r="B362" i="1"/>
  <c r="B361" i="1"/>
  <c r="B359" i="1"/>
  <c r="B358" i="1"/>
  <c r="B353" i="1"/>
  <c r="B346" i="1"/>
  <c r="B334" i="1"/>
  <c r="B357" i="1" s="1"/>
  <c r="B333" i="1"/>
  <c r="B356" i="1" s="1"/>
  <c r="B332" i="1"/>
  <c r="B355" i="1" s="1"/>
  <c r="B329" i="1"/>
  <c r="B352" i="1" s="1"/>
  <c r="B328" i="1"/>
  <c r="B351" i="1" s="1"/>
  <c r="B327" i="1"/>
  <c r="B350" i="1" s="1"/>
  <c r="B326" i="1"/>
  <c r="B349" i="1" s="1"/>
  <c r="B325" i="1"/>
  <c r="B348" i="1" s="1"/>
  <c r="B324" i="1"/>
  <c r="B347" i="1" s="1"/>
  <c r="K95" i="1"/>
  <c r="K101" i="1"/>
  <c r="F330" i="1" l="1"/>
  <c r="F341" i="1" s="1"/>
  <c r="D144" i="1" l="1"/>
  <c r="E323" i="1" s="1"/>
  <c r="F321" i="1"/>
  <c r="E314" i="1"/>
  <c r="E315" i="1" s="1"/>
  <c r="E316" i="1" s="1"/>
  <c r="E317" i="1" s="1"/>
  <c r="G312" i="1"/>
  <c r="H312" i="1" s="1"/>
  <c r="I312" i="1" s="1"/>
  <c r="J312" i="1" s="1"/>
  <c r="F292" i="1"/>
  <c r="G293" i="1"/>
  <c r="H293" i="1" s="1"/>
  <c r="I293" i="1" s="1"/>
  <c r="J293" i="1" s="1"/>
  <c r="E295" i="1"/>
  <c r="E296" i="1" s="1"/>
  <c r="E297" i="1" s="1"/>
  <c r="E298" i="1" s="1"/>
  <c r="E330" i="1" l="1"/>
  <c r="E341" i="1" s="1"/>
  <c r="D145" i="1"/>
  <c r="E145" i="1"/>
  <c r="F344" i="1"/>
  <c r="B275" i="1"/>
  <c r="B274" i="1"/>
  <c r="B242" i="1" l="1"/>
  <c r="B254" i="1" l="1"/>
  <c r="B273" i="1" l="1"/>
  <c r="B272" i="1"/>
  <c r="B271" i="1"/>
  <c r="B270" i="1"/>
  <c r="B269" i="1"/>
  <c r="B268" i="1"/>
  <c r="B260" i="1"/>
  <c r="B248" i="1"/>
  <c r="B255" i="1"/>
  <c r="C140" i="1"/>
  <c r="B243" i="1" l="1"/>
  <c r="B249" i="1"/>
  <c r="B261" i="1"/>
  <c r="B256" i="1" l="1"/>
  <c r="B250" i="1"/>
  <c r="B263" i="1"/>
  <c r="B262" i="1"/>
  <c r="B244" i="1"/>
  <c r="B252" i="1" l="1"/>
  <c r="B245" i="1"/>
  <c r="B251" i="1"/>
  <c r="B257" i="1"/>
  <c r="B246" i="1"/>
  <c r="B258" i="1"/>
  <c r="B264" i="1"/>
  <c r="D140" i="1" l="1"/>
  <c r="B140" i="1"/>
  <c r="B139" i="1"/>
  <c r="B113" i="1"/>
  <c r="B112" i="1"/>
  <c r="F322" i="1"/>
  <c r="F345" i="1" l="1"/>
  <c r="E139" i="1"/>
  <c r="D39" i="1"/>
  <c r="D202" i="1" s="1"/>
  <c r="F39" i="1"/>
  <c r="F202" i="1" s="1"/>
  <c r="E140" i="1"/>
  <c r="F40" i="1"/>
  <c r="F203" i="1" l="1"/>
  <c r="F89" i="1"/>
  <c r="F73" i="1"/>
  <c r="F88" i="1"/>
  <c r="F74" i="1"/>
  <c r="D88" i="1"/>
  <c r="D73" i="1"/>
  <c r="E344" i="1"/>
  <c r="E321" i="1"/>
  <c r="J322" i="1"/>
  <c r="G345" i="1"/>
  <c r="G390" i="1" s="1"/>
  <c r="J321" i="1"/>
  <c r="G344" i="1"/>
  <c r="G389" i="1" s="1"/>
  <c r="F236" i="1"/>
  <c r="G39" i="1"/>
  <c r="G202" i="1" s="1"/>
  <c r="C39" i="1"/>
  <c r="D139" i="1"/>
  <c r="F140" i="1"/>
  <c r="F113" i="1"/>
  <c r="G40" i="1"/>
  <c r="G203" i="1" s="1"/>
  <c r="F139" i="1"/>
  <c r="F112" i="1"/>
  <c r="C202" i="1" l="1"/>
  <c r="C88" i="1"/>
  <c r="H345" i="1"/>
  <c r="H390" i="1" s="1"/>
  <c r="G74" i="1"/>
  <c r="G89" i="1"/>
  <c r="G73" i="1"/>
  <c r="G88" i="1"/>
  <c r="C139" i="1"/>
  <c r="D344" i="1"/>
  <c r="H39" i="1"/>
  <c r="H202" i="1" s="1"/>
  <c r="H344" i="1"/>
  <c r="H389" i="1" s="1"/>
  <c r="G236" i="1"/>
  <c r="G139" i="1"/>
  <c r="G112" i="1"/>
  <c r="G140" i="1"/>
  <c r="G113" i="1"/>
  <c r="H40" i="1"/>
  <c r="H203" i="1" s="1"/>
  <c r="I345" i="1" l="1"/>
  <c r="I390" i="1" s="1"/>
  <c r="H74" i="1"/>
  <c r="H89" i="1"/>
  <c r="I344" i="1"/>
  <c r="I389" i="1" s="1"/>
  <c r="H88" i="1"/>
  <c r="H73" i="1"/>
  <c r="H236" i="1"/>
  <c r="H112" i="1"/>
  <c r="H139" i="1"/>
  <c r="I39" i="1"/>
  <c r="I202" i="1" s="1"/>
  <c r="H113" i="1"/>
  <c r="I40" i="1"/>
  <c r="I203" i="1" s="1"/>
  <c r="H140" i="1"/>
  <c r="I88" i="1" l="1"/>
  <c r="I73" i="1"/>
  <c r="J345" i="1"/>
  <c r="J390" i="1" s="1"/>
  <c r="I89" i="1"/>
  <c r="I74" i="1"/>
  <c r="I236" i="1"/>
  <c r="J344" i="1"/>
  <c r="J389" i="1" s="1"/>
  <c r="I113" i="1"/>
  <c r="I140" i="1"/>
  <c r="J40" i="1"/>
  <c r="J203" i="1" s="1"/>
  <c r="F216" i="1" s="1"/>
  <c r="I112" i="1"/>
  <c r="I139" i="1"/>
  <c r="J39" i="1"/>
  <c r="J202" i="1" s="1"/>
  <c r="K345" i="1" l="1"/>
  <c r="K390" i="1" s="1"/>
  <c r="J89" i="1"/>
  <c r="J74" i="1"/>
  <c r="J73" i="1"/>
  <c r="J88" i="1"/>
  <c r="J236" i="1"/>
  <c r="K344" i="1"/>
  <c r="K389" i="1" s="1"/>
  <c r="J139" i="1"/>
  <c r="J112" i="1"/>
  <c r="J140" i="1"/>
  <c r="J113" i="1"/>
  <c r="E18" i="11" l="1"/>
  <c r="E19" i="11"/>
  <c r="E20" i="11"/>
  <c r="E21" i="11"/>
  <c r="E22" i="11"/>
  <c r="E23" i="11"/>
  <c r="E24" i="11"/>
  <c r="E25" i="11"/>
  <c r="E26" i="11"/>
  <c r="E27" i="11"/>
  <c r="E9" i="11" l="1"/>
  <c r="E10" i="11" s="1"/>
  <c r="E28" i="11"/>
  <c r="E8" i="11" s="1"/>
  <c r="E11" i="11" l="1"/>
  <c r="E14" i="11" s="1"/>
  <c r="C283" i="1"/>
  <c r="C385" i="1" l="1"/>
  <c r="C386" i="1" s="1"/>
  <c r="E6" i="11"/>
  <c r="C282" i="1"/>
  <c r="C287" i="1" s="1"/>
  <c r="C288" i="1" s="1"/>
  <c r="C284" i="1" l="1"/>
  <c r="C285" i="1" s="1"/>
  <c r="C230" i="1" l="1"/>
  <c r="D230" i="1" s="1"/>
  <c r="D231" i="1" s="1"/>
  <c r="E230" i="1" l="1"/>
  <c r="E231" i="1"/>
  <c r="G393" i="1" l="1"/>
  <c r="H393" i="1" l="1"/>
  <c r="I393" i="1" l="1"/>
  <c r="J393" i="1" l="1"/>
  <c r="K393" i="1" l="1"/>
  <c r="E312" i="1" l="1"/>
  <c r="C281" i="1"/>
  <c r="E303" i="1"/>
  <c r="E293"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B47" authorId="0" shapeId="0">
      <text>
        <r>
          <rPr>
            <b/>
            <sz val="9"/>
            <color indexed="81"/>
            <rFont val="Tahoma"/>
            <family val="2"/>
          </rPr>
          <t>Wall Street Prep:</t>
        </r>
        <r>
          <rPr>
            <sz val="9"/>
            <color indexed="81"/>
            <rFont val="Tahoma"/>
            <family val="2"/>
          </rPr>
          <t xml:space="preserve">
includes capitalized financing fees, and D&amp;A from write-ups. Usually ignored by analysts when analyzing true ongoing profitability.</t>
        </r>
      </text>
    </comment>
    <comment ref="B59" authorId="0" shapeId="0">
      <text>
        <r>
          <rPr>
            <b/>
            <sz val="9"/>
            <color indexed="81"/>
            <rFont val="Tahoma"/>
            <family val="2"/>
          </rPr>
          <t>Wall Street Prep:</t>
        </r>
        <r>
          <rPr>
            <sz val="9"/>
            <color indexed="81"/>
            <rFont val="Tahoma"/>
            <family val="2"/>
          </rPr>
          <t xml:space="preserve">
includes capitalized financing fees, and D&amp;A from write-ups. Usually ignored by analysts when analyzing true ongoing profitability.</t>
        </r>
      </text>
    </comment>
    <comment ref="F61" authorId="0" shapeId="0">
      <text>
        <r>
          <rPr>
            <b/>
            <sz val="9"/>
            <color indexed="81"/>
            <rFont val="Tahoma"/>
            <family val="2"/>
          </rPr>
          <t>Wall Street Prep:</t>
        </r>
        <r>
          <rPr>
            <sz val="9"/>
            <color indexed="81"/>
            <rFont val="Tahoma"/>
            <family val="2"/>
          </rPr>
          <t xml:space="preserve">
BMC projections per Merger Proxy, p.72</t>
        </r>
      </text>
    </comment>
    <comment ref="G61" authorId="0" shapeId="0">
      <text>
        <r>
          <rPr>
            <b/>
            <sz val="9"/>
            <color indexed="81"/>
            <rFont val="Tahoma"/>
            <family val="2"/>
          </rPr>
          <t>Wall Street Prep:</t>
        </r>
        <r>
          <rPr>
            <sz val="9"/>
            <color indexed="81"/>
            <rFont val="Tahoma"/>
            <family val="2"/>
          </rPr>
          <t xml:space="preserve">
BMC projections per Merger Proxy, p.72</t>
        </r>
      </text>
    </comment>
    <comment ref="H61" authorId="0" shapeId="0">
      <text>
        <r>
          <rPr>
            <b/>
            <sz val="9"/>
            <color indexed="81"/>
            <rFont val="Tahoma"/>
            <family val="2"/>
          </rPr>
          <t>Wall Street Prep:</t>
        </r>
        <r>
          <rPr>
            <sz val="9"/>
            <color indexed="81"/>
            <rFont val="Tahoma"/>
            <family val="2"/>
          </rPr>
          <t xml:space="preserve">
BMC projections per Merger Proxy, p.72</t>
        </r>
      </text>
    </comment>
    <comment ref="I61" authorId="0" shapeId="0">
      <text>
        <r>
          <rPr>
            <b/>
            <sz val="9"/>
            <color indexed="81"/>
            <rFont val="Tahoma"/>
            <family val="2"/>
          </rPr>
          <t>Wall Street Prep:</t>
        </r>
        <r>
          <rPr>
            <sz val="9"/>
            <color indexed="81"/>
            <rFont val="Tahoma"/>
            <family val="2"/>
          </rPr>
          <t xml:space="preserve">
BMC projections per Merger Proxy, p.72</t>
        </r>
      </text>
    </comment>
    <comment ref="J61" authorId="0" shapeId="0">
      <text>
        <r>
          <rPr>
            <b/>
            <sz val="9"/>
            <color indexed="81"/>
            <rFont val="Tahoma"/>
            <family val="2"/>
          </rPr>
          <t>Wall Street Prep:</t>
        </r>
        <r>
          <rPr>
            <sz val="9"/>
            <color indexed="81"/>
            <rFont val="Tahoma"/>
            <family val="2"/>
          </rPr>
          <t xml:space="preserve">
BMC projections per Merger Proxy, p.72</t>
        </r>
      </text>
    </comment>
    <comment ref="F65" authorId="0" shapeId="0">
      <text>
        <r>
          <rPr>
            <b/>
            <sz val="9"/>
            <color indexed="81"/>
            <rFont val="Tahoma"/>
            <family val="2"/>
          </rPr>
          <t>Wall Street Prep:</t>
        </r>
        <r>
          <rPr>
            <sz val="9"/>
            <color indexed="81"/>
            <rFont val="Tahoma"/>
            <family val="2"/>
          </rPr>
          <t xml:space="preserve">
BMC projections per Merger Proxy, p.72</t>
        </r>
      </text>
    </comment>
    <comment ref="G65" authorId="0" shapeId="0">
      <text>
        <r>
          <rPr>
            <b/>
            <sz val="9"/>
            <color indexed="81"/>
            <rFont val="Tahoma"/>
            <family val="2"/>
          </rPr>
          <t>Wall Street Prep:</t>
        </r>
        <r>
          <rPr>
            <sz val="9"/>
            <color indexed="81"/>
            <rFont val="Tahoma"/>
            <family val="2"/>
          </rPr>
          <t xml:space="preserve">
BMC projections per Merger Proxy, p.72</t>
        </r>
      </text>
    </comment>
    <comment ref="H65" authorId="0" shapeId="0">
      <text>
        <r>
          <rPr>
            <b/>
            <sz val="9"/>
            <color indexed="81"/>
            <rFont val="Tahoma"/>
            <family val="2"/>
          </rPr>
          <t>Wall Street Prep:</t>
        </r>
        <r>
          <rPr>
            <sz val="9"/>
            <color indexed="81"/>
            <rFont val="Tahoma"/>
            <family val="2"/>
          </rPr>
          <t xml:space="preserve">
BMC projections per Merger Proxy, p.72</t>
        </r>
      </text>
    </comment>
    <comment ref="I65" authorId="0" shapeId="0">
      <text>
        <r>
          <rPr>
            <b/>
            <sz val="9"/>
            <color indexed="81"/>
            <rFont val="Tahoma"/>
            <family val="2"/>
          </rPr>
          <t>Wall Street Prep:</t>
        </r>
        <r>
          <rPr>
            <sz val="9"/>
            <color indexed="81"/>
            <rFont val="Tahoma"/>
            <family val="2"/>
          </rPr>
          <t xml:space="preserve">
BMC projections per Merger Proxy, p.72</t>
        </r>
      </text>
    </comment>
    <comment ref="J65" authorId="0" shapeId="0">
      <text>
        <r>
          <rPr>
            <b/>
            <sz val="9"/>
            <color indexed="81"/>
            <rFont val="Tahoma"/>
            <family val="2"/>
          </rPr>
          <t>Wall Street Prep:</t>
        </r>
        <r>
          <rPr>
            <sz val="9"/>
            <color indexed="81"/>
            <rFont val="Tahoma"/>
            <family val="2"/>
          </rPr>
          <t xml:space="preserve">
BMC projections per Merger Proxy, p.72</t>
        </r>
      </text>
    </comment>
    <comment ref="F70" authorId="0" shapeId="0">
      <text>
        <r>
          <rPr>
            <b/>
            <sz val="9"/>
            <color indexed="81"/>
            <rFont val="Tahoma"/>
            <family val="2"/>
          </rPr>
          <t>Wall Street Prep:</t>
        </r>
        <r>
          <rPr>
            <sz val="9"/>
            <color indexed="81"/>
            <rFont val="Tahoma"/>
            <family val="2"/>
          </rPr>
          <t xml:space="preserve">
Tried to get close to BMC projections per Merger Proxy, p.72</t>
        </r>
      </text>
    </comment>
    <comment ref="D76"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6"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2" authorId="0" shapeId="0">
      <text>
        <r>
          <rPr>
            <b/>
            <sz val="9"/>
            <color indexed="81"/>
            <rFont val="Tahoma"/>
            <family val="2"/>
          </rPr>
          <t>Wall Street Prep:</t>
        </r>
        <r>
          <rPr>
            <sz val="9"/>
            <color indexed="81"/>
            <rFont val="Tahoma"/>
            <family val="2"/>
          </rPr>
          <t xml:space="preserve">
Includes accrued expenses and both current and long term deferred revenue</t>
        </r>
      </text>
    </comment>
    <comment ref="E82" authorId="0" shapeId="0">
      <text>
        <r>
          <rPr>
            <b/>
            <sz val="9"/>
            <color indexed="81"/>
            <rFont val="Tahoma"/>
            <family val="2"/>
          </rPr>
          <t>Wall Street Prep:</t>
        </r>
        <r>
          <rPr>
            <sz val="9"/>
            <color indexed="81"/>
            <rFont val="Tahoma"/>
            <family val="2"/>
          </rPr>
          <t xml:space="preserve">
Includes accrued expenses and both current and long term deferred revenue</t>
        </r>
      </text>
    </comment>
    <comment ref="F92"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2"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2"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2"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2" authorId="0" shapeId="0">
      <text>
        <r>
          <rPr>
            <b/>
            <sz val="9"/>
            <color indexed="81"/>
            <rFont val="Tahoma"/>
            <family val="2"/>
          </rPr>
          <t>Wall Street Prep:</t>
        </r>
        <r>
          <rPr>
            <sz val="9"/>
            <color indexed="81"/>
            <rFont val="Tahoma"/>
            <family val="2"/>
          </rPr>
          <t xml:space="preserve">
Tried to approximate mangement guidance in Merger proxy p.72</t>
        </r>
      </text>
    </comment>
    <comment ref="C93" authorId="0" shapeId="0">
      <text>
        <r>
          <rPr>
            <b/>
            <sz val="9"/>
            <color indexed="81"/>
            <rFont val="Tahoma"/>
            <family val="2"/>
          </rPr>
          <t>Wall Street Prep:</t>
        </r>
        <r>
          <rPr>
            <sz val="9"/>
            <color indexed="81"/>
            <rFont val="Tahoma"/>
            <family val="2"/>
          </rPr>
          <t xml:space="preserve">
Source: BMC 10K 2013 p. 72</t>
        </r>
      </text>
    </comment>
    <comment ref="D93" authorId="0" shapeId="0">
      <text>
        <r>
          <rPr>
            <b/>
            <sz val="9"/>
            <color indexed="81"/>
            <rFont val="Tahoma"/>
            <family val="2"/>
          </rPr>
          <t>Wall Street Prep:</t>
        </r>
        <r>
          <rPr>
            <sz val="9"/>
            <color indexed="81"/>
            <rFont val="Tahoma"/>
            <family val="2"/>
          </rPr>
          <t xml:space="preserve">
Source: BMC 10K 2013 p. 72</t>
        </r>
      </text>
    </comment>
    <comment ref="E93" authorId="0" shapeId="0">
      <text>
        <r>
          <rPr>
            <b/>
            <sz val="9"/>
            <color indexed="81"/>
            <rFont val="Tahoma"/>
            <family val="2"/>
          </rPr>
          <t>Wall Street Prep:</t>
        </r>
        <r>
          <rPr>
            <sz val="9"/>
            <color indexed="81"/>
            <rFont val="Tahoma"/>
            <family val="2"/>
          </rPr>
          <t xml:space="preserve">
Source: BMC 10K 2013 p. 72</t>
        </r>
      </text>
    </comment>
    <comment ref="K93"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C98" authorId="0" shapeId="0">
      <text>
        <r>
          <rPr>
            <b/>
            <sz val="9"/>
            <color indexed="81"/>
            <rFont val="Tahoma"/>
            <family val="2"/>
          </rPr>
          <t>Wall Street Prep:</t>
        </r>
        <r>
          <rPr>
            <sz val="9"/>
            <color indexed="81"/>
            <rFont val="Tahoma"/>
            <family val="2"/>
          </rPr>
          <t xml:space="preserve">
BMC 2013 10K, CFS.</t>
        </r>
      </text>
    </comment>
    <comment ref="D98" authorId="0" shapeId="0">
      <text>
        <r>
          <rPr>
            <b/>
            <sz val="9"/>
            <color indexed="81"/>
            <rFont val="Tahoma"/>
            <family val="2"/>
          </rPr>
          <t>Wall Street Prep:</t>
        </r>
        <r>
          <rPr>
            <sz val="9"/>
            <color indexed="81"/>
            <rFont val="Tahoma"/>
            <family val="2"/>
          </rPr>
          <t xml:space="preserve">
BMC 2013 10K, CFS.</t>
        </r>
      </text>
    </comment>
    <comment ref="E98" authorId="0" shapeId="0">
      <text>
        <r>
          <rPr>
            <b/>
            <sz val="9"/>
            <color indexed="81"/>
            <rFont val="Tahoma"/>
            <family val="2"/>
          </rPr>
          <t>Wall Street Prep:</t>
        </r>
        <r>
          <rPr>
            <sz val="9"/>
            <color indexed="81"/>
            <rFont val="Tahoma"/>
            <family val="2"/>
          </rPr>
          <t xml:space="preserve">
BMC 2013 10K, CFS.</t>
        </r>
      </text>
    </comment>
    <comment ref="F98" authorId="0" shapeId="0">
      <text>
        <r>
          <rPr>
            <b/>
            <sz val="9"/>
            <color indexed="81"/>
            <rFont val="Tahoma"/>
            <family val="2"/>
          </rPr>
          <t>Wall Street Prep:</t>
        </r>
        <r>
          <rPr>
            <sz val="9"/>
            <color indexed="81"/>
            <rFont val="Tahoma"/>
            <family val="2"/>
          </rPr>
          <t xml:space="preserve">
BMC projections per Merger Proxy, p.72</t>
        </r>
      </text>
    </comment>
    <comment ref="G98" authorId="0" shapeId="0">
      <text>
        <r>
          <rPr>
            <b/>
            <sz val="9"/>
            <color indexed="81"/>
            <rFont val="Tahoma"/>
            <family val="2"/>
          </rPr>
          <t>Wall Street Prep:</t>
        </r>
        <r>
          <rPr>
            <sz val="9"/>
            <color indexed="81"/>
            <rFont val="Tahoma"/>
            <family val="2"/>
          </rPr>
          <t xml:space="preserve">
BMC projections per Merger Proxy, p.72</t>
        </r>
      </text>
    </comment>
    <comment ref="H98" authorId="0" shapeId="0">
      <text>
        <r>
          <rPr>
            <b/>
            <sz val="9"/>
            <color indexed="81"/>
            <rFont val="Tahoma"/>
            <family val="2"/>
          </rPr>
          <t>Wall Street Prep:</t>
        </r>
        <r>
          <rPr>
            <sz val="9"/>
            <color indexed="81"/>
            <rFont val="Tahoma"/>
            <family val="2"/>
          </rPr>
          <t xml:space="preserve">
BMC projections per Merger Proxy, p.72</t>
        </r>
      </text>
    </comment>
    <comment ref="I98" authorId="0" shapeId="0">
      <text>
        <r>
          <rPr>
            <b/>
            <sz val="9"/>
            <color indexed="81"/>
            <rFont val="Tahoma"/>
            <family val="2"/>
          </rPr>
          <t>Wall Street Prep:</t>
        </r>
        <r>
          <rPr>
            <sz val="9"/>
            <color indexed="81"/>
            <rFont val="Tahoma"/>
            <family val="2"/>
          </rPr>
          <t xml:space="preserve">
BMC projections per Merger Proxy, p.72</t>
        </r>
      </text>
    </comment>
    <comment ref="J98" authorId="0" shapeId="0">
      <text>
        <r>
          <rPr>
            <b/>
            <sz val="9"/>
            <color indexed="81"/>
            <rFont val="Tahoma"/>
            <family val="2"/>
          </rPr>
          <t>Wall Street Prep:</t>
        </r>
        <r>
          <rPr>
            <sz val="9"/>
            <color indexed="81"/>
            <rFont val="Tahoma"/>
            <family val="2"/>
          </rPr>
          <t xml:space="preserve">
BMC projections per Merger Proxy, p.72</t>
        </r>
      </text>
    </comment>
    <comment ref="C99" authorId="0" shapeId="0">
      <text>
        <r>
          <rPr>
            <b/>
            <sz val="9"/>
            <color indexed="81"/>
            <rFont val="Tahoma"/>
            <family val="2"/>
          </rPr>
          <t>Wall Street Prep:</t>
        </r>
        <r>
          <rPr>
            <sz val="9"/>
            <color indexed="81"/>
            <rFont val="Tahoma"/>
            <family val="2"/>
          </rPr>
          <t xml:space="preserve">
Source: BMC 2013 10K p. 60 </t>
        </r>
      </text>
    </comment>
    <comment ref="D99" authorId="0" shapeId="0">
      <text>
        <r>
          <rPr>
            <b/>
            <sz val="9"/>
            <color indexed="81"/>
            <rFont val="Tahoma"/>
            <family val="2"/>
          </rPr>
          <t>Wall Street Prep:</t>
        </r>
        <r>
          <rPr>
            <sz val="9"/>
            <color indexed="81"/>
            <rFont val="Tahoma"/>
            <family val="2"/>
          </rPr>
          <t xml:space="preserve">
Source: BMC 2013 10K p. 60 </t>
        </r>
      </text>
    </comment>
    <comment ref="E99" authorId="0" shapeId="0">
      <text>
        <r>
          <rPr>
            <b/>
            <sz val="9"/>
            <color indexed="81"/>
            <rFont val="Tahoma"/>
            <family val="2"/>
          </rPr>
          <t>Wall Street Prep:</t>
        </r>
        <r>
          <rPr>
            <sz val="9"/>
            <color indexed="81"/>
            <rFont val="Tahoma"/>
            <family val="2"/>
          </rPr>
          <t xml:space="preserve">
Source: BMC 2013 10K p. 60 </t>
        </r>
      </text>
    </comment>
    <comment ref="K99"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F105" authorId="0" shapeId="0">
      <text>
        <r>
          <rPr>
            <b/>
            <sz val="9"/>
            <color indexed="81"/>
            <rFont val="Tahoma"/>
            <family val="2"/>
          </rPr>
          <t>Wall Street Prep:</t>
        </r>
        <r>
          <rPr>
            <sz val="9"/>
            <color indexed="81"/>
            <rFont val="Tahoma"/>
            <family val="2"/>
          </rPr>
          <t xml:space="preserve">
BMC projections per Merger Proxy, p.72</t>
        </r>
      </text>
    </comment>
    <comment ref="G105" authorId="0" shapeId="0">
      <text>
        <r>
          <rPr>
            <b/>
            <sz val="9"/>
            <color indexed="81"/>
            <rFont val="Tahoma"/>
            <family val="2"/>
          </rPr>
          <t>Wall Street Prep:</t>
        </r>
        <r>
          <rPr>
            <sz val="9"/>
            <color indexed="81"/>
            <rFont val="Tahoma"/>
            <family val="2"/>
          </rPr>
          <t xml:space="preserve">
BMC projections per Merger Proxy, p.72</t>
        </r>
      </text>
    </comment>
    <comment ref="H105" authorId="0" shapeId="0">
      <text>
        <r>
          <rPr>
            <b/>
            <sz val="9"/>
            <color indexed="81"/>
            <rFont val="Tahoma"/>
            <family val="2"/>
          </rPr>
          <t>Wall Street Prep:</t>
        </r>
        <r>
          <rPr>
            <sz val="9"/>
            <color indexed="81"/>
            <rFont val="Tahoma"/>
            <family val="2"/>
          </rPr>
          <t xml:space="preserve">
BMC projections per Merger Proxy, p.72</t>
        </r>
      </text>
    </comment>
    <comment ref="I105" authorId="0" shapeId="0">
      <text>
        <r>
          <rPr>
            <b/>
            <sz val="9"/>
            <color indexed="81"/>
            <rFont val="Tahoma"/>
            <family val="2"/>
          </rPr>
          <t>Wall Street Prep:</t>
        </r>
        <r>
          <rPr>
            <sz val="9"/>
            <color indexed="81"/>
            <rFont val="Tahoma"/>
            <family val="2"/>
          </rPr>
          <t xml:space="preserve">
BMC projections per Merger Proxy, p.72</t>
        </r>
      </text>
    </comment>
    <comment ref="J105" authorId="0" shapeId="0">
      <text>
        <r>
          <rPr>
            <b/>
            <sz val="9"/>
            <color indexed="81"/>
            <rFont val="Tahoma"/>
            <family val="2"/>
          </rPr>
          <t>Wall Street Prep:</t>
        </r>
        <r>
          <rPr>
            <sz val="9"/>
            <color indexed="81"/>
            <rFont val="Tahoma"/>
            <family val="2"/>
          </rPr>
          <t xml:space="preserve">
BMC projections per Merger Proxy, p.72</t>
        </r>
      </text>
    </comment>
    <comment ref="D107" authorId="0" shapeId="0">
      <text>
        <r>
          <rPr>
            <b/>
            <sz val="9"/>
            <color indexed="81"/>
            <rFont val="Tahoma"/>
            <family val="2"/>
          </rPr>
          <t>Wall Street Prep:</t>
        </r>
        <r>
          <rPr>
            <sz val="9"/>
            <color indexed="81"/>
            <rFont val="Tahoma"/>
            <family val="2"/>
          </rPr>
          <t xml:space="preserve">
Includes goodwill and other assets </t>
        </r>
      </text>
    </comment>
    <comment ref="E107" authorId="0" shapeId="0">
      <text>
        <r>
          <rPr>
            <b/>
            <sz val="9"/>
            <color indexed="81"/>
            <rFont val="Tahoma"/>
            <family val="2"/>
          </rPr>
          <t>Wall Street Prep:</t>
        </r>
        <r>
          <rPr>
            <sz val="9"/>
            <color indexed="81"/>
            <rFont val="Tahoma"/>
            <family val="2"/>
          </rPr>
          <t xml:space="preserve">
Includes goodwill and other assets </t>
        </r>
      </text>
    </comment>
    <comment ref="B117" authorId="0" shapeId="0">
      <text>
        <r>
          <rPr>
            <b/>
            <sz val="9"/>
            <color indexed="81"/>
            <rFont val="Tahoma"/>
            <family val="2"/>
          </rPr>
          <t>Wall Street Prep:</t>
        </r>
        <r>
          <rPr>
            <sz val="9"/>
            <color indexed="81"/>
            <rFont val="Tahoma"/>
            <family val="2"/>
          </rPr>
          <t xml:space="preserve">
includes capitalized financing fees, and D&amp;A from write-ups. Usually ignored by analysts when analyzing true ongoing profitability.</t>
        </r>
      </text>
    </comment>
    <comment ref="E166" authorId="0" shapeId="0">
      <text>
        <r>
          <rPr>
            <b/>
            <sz val="9"/>
            <color indexed="81"/>
            <rFont val="Tahoma"/>
            <family val="2"/>
          </rPr>
          <t>Wall Street Prep:</t>
        </r>
        <r>
          <rPr>
            <sz val="9"/>
            <color indexed="81"/>
            <rFont val="Tahoma"/>
            <family val="2"/>
          </rPr>
          <t xml:space="preserve">
% of available cash to be used.</t>
        </r>
      </text>
    </comment>
    <comment ref="E174" authorId="0" shapeId="0">
      <text>
        <r>
          <rPr>
            <b/>
            <sz val="9"/>
            <color indexed="81"/>
            <rFont val="Tahoma"/>
            <family val="2"/>
          </rPr>
          <t>Wall Street Prep:</t>
        </r>
        <r>
          <rPr>
            <sz val="9"/>
            <color indexed="81"/>
            <rFont val="Tahoma"/>
            <family val="2"/>
          </rPr>
          <t xml:space="preserve">
% of available cash to be used.</t>
        </r>
      </text>
    </comment>
    <comment ref="F198"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8"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8"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8"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8"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32" authorId="0" shape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33" authorId="0" shape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 ref="H267" authorId="0" shapeId="0">
      <text>
        <r>
          <rPr>
            <b/>
            <sz val="9"/>
            <color indexed="81"/>
            <rFont val="Tahoma"/>
            <family val="2"/>
          </rPr>
          <t>Wall Street Prep:</t>
        </r>
        <r>
          <rPr>
            <sz val="9"/>
            <color indexed="81"/>
            <rFont val="Tahoma"/>
            <family val="2"/>
          </rPr>
          <t xml:space="preserve">
Fully diluted</t>
        </r>
      </text>
    </comment>
    <comment ref="E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F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H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I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J282"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322"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H322"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B334" authorId="0" shapeId="0">
      <text>
        <r>
          <rPr>
            <b/>
            <sz val="9"/>
            <color indexed="81"/>
            <rFont val="Tahoma"/>
            <family val="2"/>
          </rPr>
          <t>Wall Street Prep:</t>
        </r>
        <r>
          <rPr>
            <sz val="9"/>
            <color indexed="81"/>
            <rFont val="Tahoma"/>
            <family val="2"/>
          </rPr>
          <t xml:space="preserve">
Includes DTLs created in the LBO</t>
        </r>
      </text>
    </comment>
    <comment ref="I334" authorId="0" shapeId="0">
      <text>
        <r>
          <rPr>
            <b/>
            <sz val="9"/>
            <color indexed="81"/>
            <rFont val="Tahoma"/>
            <family val="2"/>
          </rPr>
          <t>Wall Street Prep:</t>
        </r>
        <r>
          <rPr>
            <sz val="9"/>
            <color indexed="81"/>
            <rFont val="Tahoma"/>
            <family val="2"/>
          </rPr>
          <t xml:space="preserve">
DTLs created in the LBO</t>
        </r>
      </text>
    </comment>
    <comment ref="B335" authorId="0" shapeId="0">
      <text>
        <r>
          <rPr>
            <b/>
            <sz val="9"/>
            <color indexed="81"/>
            <rFont val="Tahoma"/>
            <family val="2"/>
          </rPr>
          <t>Wall Street Prep:</t>
        </r>
        <r>
          <rPr>
            <sz val="9"/>
            <color indexed="81"/>
            <rFont val="Tahoma"/>
            <family val="2"/>
          </rPr>
          <t xml:space="preserve">
Include legacy noncontrolling interests and preferred stock for simplicty</t>
        </r>
      </text>
    </comment>
    <comment ref="G339" authorId="0" shapeId="0">
      <text>
        <r>
          <rPr>
            <b/>
            <sz val="9"/>
            <color indexed="81"/>
            <rFont val="Tahoma"/>
            <family val="2"/>
          </rPr>
          <t>Wall Street Prep:</t>
        </r>
        <r>
          <rPr>
            <sz val="9"/>
            <color indexed="81"/>
            <rFont val="Tahoma"/>
            <family val="2"/>
          </rPr>
          <t xml:space="preserve">
Excludes management rollover</t>
        </r>
      </text>
    </comment>
    <comment ref="F351" authorId="0" shapeId="0">
      <text>
        <r>
          <rPr>
            <b/>
            <sz val="9"/>
            <color indexed="81"/>
            <rFont val="Tahoma"/>
            <family val="2"/>
          </rPr>
          <t>Wall Street Prep:</t>
        </r>
        <r>
          <rPr>
            <sz val="9"/>
            <color indexed="81"/>
            <rFont val="Tahoma"/>
            <family val="2"/>
          </rPr>
          <t xml:space="preserve">
Includes capitalized financing fees</t>
        </r>
      </text>
    </comment>
    <comment ref="G351" authorId="0" shapeId="0">
      <text>
        <r>
          <rPr>
            <b/>
            <sz val="9"/>
            <color indexed="81"/>
            <rFont val="Tahoma"/>
            <family val="2"/>
          </rPr>
          <t>Wall Street Prep:</t>
        </r>
        <r>
          <rPr>
            <sz val="9"/>
            <color indexed="81"/>
            <rFont val="Tahoma"/>
            <family val="2"/>
          </rPr>
          <t xml:space="preserve">
Includes capitalized financing fees</t>
        </r>
      </text>
    </comment>
    <comment ref="H351" authorId="0" shapeId="0">
      <text>
        <r>
          <rPr>
            <b/>
            <sz val="9"/>
            <color indexed="81"/>
            <rFont val="Tahoma"/>
            <family val="2"/>
          </rPr>
          <t>Wall Street Prep:</t>
        </r>
        <r>
          <rPr>
            <sz val="9"/>
            <color indexed="81"/>
            <rFont val="Tahoma"/>
            <family val="2"/>
          </rPr>
          <t xml:space="preserve">
Includes capitalized financing fees</t>
        </r>
      </text>
    </comment>
    <comment ref="I351" authorId="0" shapeId="0">
      <text>
        <r>
          <rPr>
            <b/>
            <sz val="9"/>
            <color indexed="81"/>
            <rFont val="Tahoma"/>
            <family val="2"/>
          </rPr>
          <t>Wall Street Prep:</t>
        </r>
        <r>
          <rPr>
            <sz val="9"/>
            <color indexed="81"/>
            <rFont val="Tahoma"/>
            <family val="2"/>
          </rPr>
          <t xml:space="preserve">
Includes capitalized financing fees</t>
        </r>
      </text>
    </comment>
    <comment ref="J351" authorId="0" shapeId="0">
      <text>
        <r>
          <rPr>
            <b/>
            <sz val="9"/>
            <color indexed="81"/>
            <rFont val="Tahoma"/>
            <family val="2"/>
          </rPr>
          <t>Wall Street Prep:</t>
        </r>
        <r>
          <rPr>
            <sz val="9"/>
            <color indexed="81"/>
            <rFont val="Tahoma"/>
            <family val="2"/>
          </rPr>
          <t xml:space="preserve">
Includes capitalized financing fees</t>
        </r>
      </text>
    </comment>
    <comment ref="K351" authorId="0" shapeId="0">
      <text>
        <r>
          <rPr>
            <b/>
            <sz val="9"/>
            <color indexed="81"/>
            <rFont val="Tahoma"/>
            <family val="2"/>
          </rPr>
          <t>Wall Street Prep:</t>
        </r>
        <r>
          <rPr>
            <sz val="9"/>
            <color indexed="81"/>
            <rFont val="Tahoma"/>
            <family val="2"/>
          </rPr>
          <t xml:space="preserve">
Includes capitalized financing fees</t>
        </r>
      </text>
    </comment>
    <comment ref="F352" authorId="0" shapeId="0">
      <text>
        <r>
          <rPr>
            <b/>
            <sz val="9"/>
            <color indexed="81"/>
            <rFont val="Tahoma"/>
            <family val="2"/>
          </rPr>
          <t>Wall Street Prep:</t>
        </r>
        <r>
          <rPr>
            <sz val="9"/>
            <color indexed="81"/>
            <rFont val="Tahoma"/>
            <family val="2"/>
          </rPr>
          <t xml:space="preserve">
Includes goodwill created in the LBO </t>
        </r>
      </text>
    </comment>
    <comment ref="G352" authorId="0" shapeId="0">
      <text>
        <r>
          <rPr>
            <b/>
            <sz val="9"/>
            <color indexed="81"/>
            <rFont val="Tahoma"/>
            <family val="2"/>
          </rPr>
          <t>Wall Street Prep:</t>
        </r>
        <r>
          <rPr>
            <sz val="9"/>
            <color indexed="81"/>
            <rFont val="Tahoma"/>
            <family val="2"/>
          </rPr>
          <t xml:space="preserve">
Includes goodwill created in the LBO </t>
        </r>
      </text>
    </comment>
    <comment ref="H352" authorId="0" shapeId="0">
      <text>
        <r>
          <rPr>
            <b/>
            <sz val="9"/>
            <color indexed="81"/>
            <rFont val="Tahoma"/>
            <family val="2"/>
          </rPr>
          <t>Wall Street Prep:</t>
        </r>
        <r>
          <rPr>
            <sz val="9"/>
            <color indexed="81"/>
            <rFont val="Tahoma"/>
            <family val="2"/>
          </rPr>
          <t xml:space="preserve">
Includes goodwill created in the LBO </t>
        </r>
      </text>
    </comment>
    <comment ref="I352" authorId="0" shapeId="0">
      <text>
        <r>
          <rPr>
            <b/>
            <sz val="9"/>
            <color indexed="81"/>
            <rFont val="Tahoma"/>
            <family val="2"/>
          </rPr>
          <t>Wall Street Prep:</t>
        </r>
        <r>
          <rPr>
            <sz val="9"/>
            <color indexed="81"/>
            <rFont val="Tahoma"/>
            <family val="2"/>
          </rPr>
          <t xml:space="preserve">
Includes goodwill created in the LBO </t>
        </r>
      </text>
    </comment>
    <comment ref="J352" authorId="0" shapeId="0">
      <text>
        <r>
          <rPr>
            <b/>
            <sz val="9"/>
            <color indexed="81"/>
            <rFont val="Tahoma"/>
            <family val="2"/>
          </rPr>
          <t>Wall Street Prep:</t>
        </r>
        <r>
          <rPr>
            <sz val="9"/>
            <color indexed="81"/>
            <rFont val="Tahoma"/>
            <family val="2"/>
          </rPr>
          <t xml:space="preserve">
Includes goodwill created in the LBO </t>
        </r>
      </text>
    </comment>
    <comment ref="K352" authorId="0" shapeId="0">
      <text>
        <r>
          <rPr>
            <b/>
            <sz val="9"/>
            <color indexed="81"/>
            <rFont val="Tahoma"/>
            <family val="2"/>
          </rPr>
          <t>Wall Street Prep:</t>
        </r>
        <r>
          <rPr>
            <sz val="9"/>
            <color indexed="81"/>
            <rFont val="Tahoma"/>
            <family val="2"/>
          </rPr>
          <t xml:space="preserve">
Includes goodwill created in the LBO </t>
        </r>
      </text>
    </comment>
    <comment ref="F358" authorId="0" shapeId="0">
      <text>
        <r>
          <rPr>
            <b/>
            <sz val="9"/>
            <color indexed="81"/>
            <rFont val="Tahoma"/>
            <family val="2"/>
          </rPr>
          <t>Wall Street Prep:</t>
        </r>
        <r>
          <rPr>
            <sz val="9"/>
            <color indexed="81"/>
            <rFont val="Tahoma"/>
            <family val="2"/>
          </rPr>
          <t xml:space="preserve">
Include all LBO created debt tranches</t>
        </r>
      </text>
    </comment>
    <comment ref="G358" authorId="0" shapeId="0">
      <text>
        <r>
          <rPr>
            <b/>
            <sz val="9"/>
            <color indexed="81"/>
            <rFont val="Tahoma"/>
            <family val="2"/>
          </rPr>
          <t>Wall Street Prep:</t>
        </r>
        <r>
          <rPr>
            <sz val="9"/>
            <color indexed="81"/>
            <rFont val="Tahoma"/>
            <family val="2"/>
          </rPr>
          <t xml:space="preserve">
Include all LBO created debt tranches</t>
        </r>
      </text>
    </comment>
    <comment ref="H358" authorId="0" shapeId="0">
      <text>
        <r>
          <rPr>
            <b/>
            <sz val="9"/>
            <color indexed="81"/>
            <rFont val="Tahoma"/>
            <family val="2"/>
          </rPr>
          <t>Wall Street Prep:</t>
        </r>
        <r>
          <rPr>
            <sz val="9"/>
            <color indexed="81"/>
            <rFont val="Tahoma"/>
            <family val="2"/>
          </rPr>
          <t xml:space="preserve">
Include all LBO created debt tranches</t>
        </r>
      </text>
    </comment>
    <comment ref="I358" authorId="0" shapeId="0">
      <text>
        <r>
          <rPr>
            <b/>
            <sz val="9"/>
            <color indexed="81"/>
            <rFont val="Tahoma"/>
            <family val="2"/>
          </rPr>
          <t>Wall Street Prep:</t>
        </r>
        <r>
          <rPr>
            <sz val="9"/>
            <color indexed="81"/>
            <rFont val="Tahoma"/>
            <family val="2"/>
          </rPr>
          <t xml:space="preserve">
Include all LBO created debt tranches</t>
        </r>
      </text>
    </comment>
    <comment ref="J358" authorId="0" shapeId="0">
      <text>
        <r>
          <rPr>
            <b/>
            <sz val="9"/>
            <color indexed="81"/>
            <rFont val="Tahoma"/>
            <family val="2"/>
          </rPr>
          <t>Wall Street Prep:</t>
        </r>
        <r>
          <rPr>
            <sz val="9"/>
            <color indexed="81"/>
            <rFont val="Tahoma"/>
            <family val="2"/>
          </rPr>
          <t xml:space="preserve">
Include all LBO created debt tranches</t>
        </r>
      </text>
    </comment>
    <comment ref="K358" authorId="0" shapeId="0">
      <text>
        <r>
          <rPr>
            <b/>
            <sz val="9"/>
            <color indexed="81"/>
            <rFont val="Tahoma"/>
            <family val="2"/>
          </rPr>
          <t>Wall Street Prep:</t>
        </r>
        <r>
          <rPr>
            <sz val="9"/>
            <color indexed="81"/>
            <rFont val="Tahoma"/>
            <family val="2"/>
          </rPr>
          <t xml:space="preserve">
Include all LBO created debt tranches</t>
        </r>
      </text>
    </comment>
    <comment ref="G362"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H362"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I362"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J362"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K362"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<sst xmlns="http://schemas.openxmlformats.org/spreadsheetml/2006/main" count="345" uniqueCount="278">
  <si>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</si>
  <si>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</si>
  <si>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</si>
  <si>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</si>
  <si>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</si>
  <si>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</si>
  <si>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</si>
  <si>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</si>
  <si>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</si>
  <si>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</si>
  <si>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</si>
  <si>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</si>
  <si>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</si>
  <si>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</si>
  <si>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</si>
  <si>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</si>
  <si>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</si>
  <si>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</si>
  <si>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</si>
  <si>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</si>
  <si>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</si>
  <si>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Gross profit as % of sales</t>
  </si>
  <si>
    <t>R&amp;D margin</t>
  </si>
  <si>
    <t>SG&amp;A margin</t>
  </si>
  <si>
    <t>Tax rate</t>
  </si>
  <si>
    <t>Stock based compensation</t>
  </si>
  <si>
    <t>EBITDA</t>
  </si>
  <si>
    <t>Total</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</si>
  <si>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</si>
  <si>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</si>
  <si>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</si>
  <si>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</si>
  <si>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</si>
  <si>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</si>
  <si>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</si>
  <si>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</si>
  <si>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</si>
  <si>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</si>
  <si>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</si>
  <si>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</si>
  <si>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</si>
  <si>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</si>
  <si>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</si>
  <si>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</si>
  <si>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</si>
  <si>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</si>
  <si>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</si>
  <si>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</si>
  <si>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Equity value</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</si>
  <si>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</si>
  <si>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</si>
  <si>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</si>
  <si>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</si>
  <si>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</si>
  <si>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</si>
  <si>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</si>
  <si>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</si>
  <si>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</si>
  <si>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</si>
  <si>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</si>
  <si>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</si>
  <si>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</si>
  <si>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</si>
  <si>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</si>
  <si>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</si>
  <si>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</si>
  <si>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</si>
  <si>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</si>
  <si>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EBITDA at exit</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</si>
  <si>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</si>
  <si>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</si>
  <si>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</si>
  <si>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</si>
  <si>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</si>
  <si>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</si>
  <si>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</si>
  <si>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</si>
  <si>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</si>
  <si>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</si>
  <si>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</si>
  <si>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</si>
  <si>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</si>
  <si>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</si>
  <si>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</si>
  <si>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</si>
  <si>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</si>
  <si>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</si>
  <si>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</si>
  <si>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</si>
  <si>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</si>
  <si>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</si>
  <si>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</si>
  <si>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</si>
  <si>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</si>
  <si>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</si>
  <si>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</si>
  <si>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</si>
  <si>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</si>
  <si>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</si>
  <si>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</si>
  <si>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</si>
  <si>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</si>
  <si>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</si>
  <si>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</si>
  <si>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</si>
  <si>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</si>
  <si>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</si>
  <si>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</si>
  <si>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</si>
  <si>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</si>
  <si>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</si>
  <si>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RETURNS</t>
  </si>
  <si>
    <t>IRR</t>
  </si>
  <si>
    <t>Preferred stock</t>
  </si>
  <si>
    <t>Preferred stock, BOP</t>
  </si>
  <si>
    <t>Mandatory paydown (% of original)</t>
  </si>
  <si>
    <t>Preferred stock, EOP</t>
  </si>
  <si>
    <t>Net debt:</t>
  </si>
  <si>
    <t>EV / LTM EBITDA</t>
  </si>
  <si>
    <t>Offer value / per share</t>
  </si>
  <si>
    <t>% Premium / discount</t>
  </si>
  <si>
    <t>Ticker (if applicable)</t>
  </si>
  <si>
    <t>Current share price (if applicable)</t>
  </si>
  <si>
    <t>GENERAL INPUTS</t>
  </si>
  <si>
    <t>INITIAL VALUATION</t>
  </si>
  <si>
    <t>EXIT VALUATION</t>
  </si>
  <si>
    <t>Net Working Capital</t>
  </si>
  <si>
    <t>Other assets &amp; liabilities</t>
  </si>
  <si>
    <t>Initial</t>
  </si>
  <si>
    <t>EBITDA turns</t>
  </si>
  <si>
    <t>$ investment</t>
  </si>
  <si>
    <t>Total Sources</t>
  </si>
  <si>
    <t>Cash available for cash sweep</t>
  </si>
  <si>
    <t>Pref. stock</t>
  </si>
  <si>
    <t>Step</t>
  </si>
  <si>
    <t>EBITDA multiple at exit</t>
  </si>
  <si>
    <t>Financing</t>
  </si>
  <si>
    <t>% of Total Capital</t>
  </si>
  <si>
    <t>Expected IRR</t>
  </si>
  <si>
    <t>Sub. Note</t>
  </si>
  <si>
    <t>Mgmt equity</t>
  </si>
  <si>
    <t>PIK rate</t>
  </si>
  <si>
    <t>Cash rate</t>
  </si>
  <si>
    <t>PIK interest</t>
  </si>
  <si>
    <t>Sub Note - PIK interest</t>
  </si>
  <si>
    <t>Sub Note - Cash interest</t>
  </si>
  <si>
    <t>% AR</t>
  </si>
  <si>
    <t>Cash dividend</t>
  </si>
  <si>
    <t>Addback of PIK interest</t>
  </si>
  <si>
    <t>Cash-on-cash</t>
  </si>
  <si>
    <t>Sub Note at exit EBITDA multiple of:</t>
  </si>
  <si>
    <r>
      <t xml:space="preserve">Preferred Stock </t>
    </r>
    <r>
      <rPr>
        <sz val="11"/>
        <color theme="1"/>
        <rFont val="Calibri"/>
        <family val="2"/>
        <scheme val="minor"/>
      </rPr>
      <t>at exit EBITDA multiple of:</t>
    </r>
  </si>
  <si>
    <r>
      <t>Management Equity</t>
    </r>
    <r>
      <rPr>
        <sz val="11"/>
        <color theme="1"/>
        <rFont val="Calibri"/>
        <family val="2"/>
        <scheme val="minor"/>
      </rPr>
      <t xml:space="preserve"> at exit EBITDA multiple of:</t>
    </r>
  </si>
  <si>
    <r>
      <t xml:space="preserve">Sponsor's Equity </t>
    </r>
    <r>
      <rPr>
        <sz val="11"/>
        <color theme="1"/>
        <rFont val="Calibri"/>
        <family val="2"/>
        <scheme val="minor"/>
      </rPr>
      <t>at exit EBITDA multiple of:</t>
    </r>
  </si>
  <si>
    <t>% ownership</t>
  </si>
  <si>
    <t>% FD Ownership</t>
  </si>
  <si>
    <t>SOURCES OF FUNDS</t>
  </si>
  <si>
    <t>USES OF FUNDS</t>
  </si>
  <si>
    <t>Depreciation as a % of capex</t>
  </si>
  <si>
    <t>Mgmt rollover</t>
  </si>
  <si>
    <t>Yes</t>
  </si>
  <si>
    <t>Preferred dividend (cash)</t>
  </si>
  <si>
    <t>Cash sweep</t>
  </si>
  <si>
    <t>% of available cash used</t>
  </si>
  <si>
    <t>Multiple:</t>
  </si>
  <si>
    <t>Sub Note Equity Kicker</t>
  </si>
  <si>
    <t>Preferred</t>
  </si>
  <si>
    <t>Equity</t>
  </si>
  <si>
    <t>Kicker:</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</si>
  <si>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</si>
  <si>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</si>
  <si>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</si>
  <si>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</si>
  <si>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</si>
  <si>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</si>
  <si>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</si>
  <si>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</si>
  <si>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</si>
  <si>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</si>
  <si>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</si>
  <si>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</si>
  <si>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</si>
  <si>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</si>
  <si>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</si>
  <si>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</si>
  <si>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</si>
  <si>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</si>
  <si>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</si>
  <si>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</si>
  <si>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</si>
  <si>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</si>
  <si>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</si>
  <si>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</si>
  <si>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</si>
  <si>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</si>
  <si>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</si>
  <si>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</si>
  <si>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</si>
  <si>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</si>
  <si>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Software development costs</t>
  </si>
  <si>
    <t>Fully diluted</t>
  </si>
  <si>
    <t>Total Assets</t>
  </si>
  <si>
    <t>Total Liabilities</t>
  </si>
  <si>
    <t>Balance check</t>
  </si>
  <si>
    <t>Goodwill and other assets</t>
  </si>
  <si>
    <t>Uses of funds</t>
  </si>
  <si>
    <t>Sources of funds</t>
  </si>
  <si>
    <t xml:space="preserve">Debt </t>
  </si>
  <si>
    <t>LBO Preferred stock</t>
  </si>
  <si>
    <t>Accounting</t>
  </si>
  <si>
    <t>Pro forma</t>
  </si>
  <si>
    <t>Total equity</t>
  </si>
  <si>
    <t>NM</t>
  </si>
  <si>
    <t>Pro forma adjustments</t>
  </si>
  <si>
    <t>PRO FORMA BALANCE SHEET ADJUSTMENTS</t>
  </si>
  <si>
    <t>PRO FORMA BALANCE SHEET</t>
  </si>
  <si>
    <t xml:space="preserve">Purchases of intangible assets and capitalized software development costs </t>
  </si>
  <si>
    <t>LBO</t>
  </si>
  <si>
    <t>Offer</t>
  </si>
  <si>
    <t>Price:</t>
  </si>
  <si>
    <t>EXPLICIT EBITDA (APPROACH 1) MUST BE SELECTED FOR DATA TABLE TO APPEAR</t>
  </si>
  <si>
    <t>Financing fees</t>
  </si>
  <si>
    <t>Term</t>
  </si>
  <si>
    <t>% fees</t>
  </si>
  <si>
    <t>EXPLICIT OFFER PRICE / SHARE (APPROACH 2) MUST BE SELECTED FOR DATA TABLE TO APPEAR</t>
  </si>
  <si>
    <t>Capitalized financing fees</t>
  </si>
  <si>
    <t>Fee amort / year</t>
  </si>
  <si>
    <t>Capitalized financing fees, BOP</t>
  </si>
  <si>
    <t>Capitalized financing fees, EOP</t>
  </si>
  <si>
    <t>Options outstanding</t>
  </si>
  <si>
    <t>Sponsor Hurdle Rate (Minimum IRR)</t>
  </si>
  <si>
    <t>EV / LTM EBITDA multiple</t>
  </si>
  <si>
    <t>Offer Price / Share At Various Sponsor Hurdle Rates</t>
  </si>
  <si>
    <t>Sponsor IRR At Various Leverage And Initial EBITDA Multiple Sensitivity</t>
  </si>
  <si>
    <t>Sponsor IRR At Various Leverage And Offer Price / Share Sensitivity</t>
  </si>
  <si>
    <t>Sponsor IRR @ Preferred &amp; Sub Note Equity Kicker Sensitivity</t>
  </si>
  <si>
    <t>EBITDA (LTM)</t>
  </si>
  <si>
    <t>Minimum cash desired</t>
  </si>
  <si>
    <t xml:space="preserve">SELECT FINANCIAL DATA / ASSMUPTIONS </t>
  </si>
  <si>
    <t>FEES</t>
  </si>
  <si>
    <t>% of offer value</t>
  </si>
  <si>
    <t>Fee</t>
  </si>
  <si>
    <t>Trans. fees</t>
  </si>
  <si>
    <t>Fees (transaction &amp; financing)</t>
  </si>
  <si>
    <t>Initial equity inv.</t>
  </si>
  <si>
    <t>Actual</t>
  </si>
  <si>
    <t>SENSITIVITY ANALYISIS</t>
  </si>
  <si>
    <t>Highlight IRR &gt;</t>
  </si>
  <si>
    <t>Gross Debt (input as a -)</t>
  </si>
  <si>
    <t>Model-derived offer value sanity check</t>
  </si>
  <si>
    <t>% Other Assets</t>
  </si>
  <si>
    <t>Equity, BOP</t>
  </si>
  <si>
    <t>Less: Dividends</t>
  </si>
  <si>
    <t>Plus: Net income</t>
  </si>
  <si>
    <t>Plus: SBC</t>
  </si>
  <si>
    <t>Equity, EOP</t>
  </si>
  <si>
    <t>Book value of equity</t>
  </si>
  <si>
    <t>PP&amp;E write up</t>
  </si>
  <si>
    <t>Intangible asset write up</t>
  </si>
  <si>
    <t>Useful life</t>
  </si>
  <si>
    <t>Purchase price</t>
  </si>
  <si>
    <t>Goodwill</t>
  </si>
  <si>
    <t>Stock sale</t>
  </si>
  <si>
    <t>Purchase price allocation</t>
  </si>
  <si>
    <t>Fari market value</t>
  </si>
  <si>
    <t>Select a tax type:</t>
  </si>
  <si>
    <t>Select an accounting type:</t>
  </si>
  <si>
    <t xml:space="preserve">Deal related GAAP accounting adjustments </t>
  </si>
  <si>
    <t>Changes in deferred tax liabilities</t>
  </si>
  <si>
    <t>Deal-related D&amp;A (enter as -)</t>
  </si>
  <si>
    <t xml:space="preserve">Deal-related D&amp;A </t>
  </si>
  <si>
    <t>Deferred tax liabilities</t>
  </si>
  <si>
    <t>Total write-ups</t>
  </si>
  <si>
    <t xml:space="preserve">DTLs created </t>
  </si>
  <si>
    <t>Annual reduction:</t>
  </si>
  <si>
    <t>Incremental dep:</t>
  </si>
  <si>
    <t>Incremental amort:</t>
  </si>
  <si>
    <t>Input write-up</t>
  </si>
</sst>
</file>

<file path=xl/styles.xml><?xml version="1.0" encoding="utf-8"?>
<styleSheet xmlns="http://schemas.openxmlformats.org/spreadsheetml/2006/main" xmlns:mc="http://schemas.openxmlformats.org/markup-compatibility/2006" xmlns:x14ac="http://schemas.microsoft.com/office/spreadsheetml/2009/9/ac" mc:Ignorable="x14ac">
  <numFmts count="82">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x_);\(0.00\x\);@_)"/>
    <numFmt numFmtId="173" formatCode="#,##0.000_);\(#,##0.000\)"/>
    <numFmt numFmtId="174" formatCode="0.00%_);\(0.00%\);@_)"/>
    <numFmt numFmtId="175" formatCode="0%_);\(0%\);@_)"/>
    <numFmt numFmtId="176" formatCode="#,##0.00_);\(#,##0\)"/>
    <numFmt numFmtId="177" formatCode="#,##0.0%_);\(#,##0.0%\)"/>
    <numFmt numFmtId="178" formatCode="0.0\ \x"/>
    <numFmt numFmtId="179" formatCode="#,##0.00\ ;\(#,##0.00\)"/>
    <numFmt numFmtId="180" formatCode="&quot;$&quot;#,##0.00\ ;\(&quot;$&quot;#,##0.00\)"/>
    <numFmt numFmtId="181" formatCode="0.0%_);\(0.0%\)"/>
    <numFmt numFmtId="182" formatCode="0.000\ \x&quot;rate&quot;"/>
    <numFmt numFmtId="183" formatCode="#,##0.000_);[Red]\(#,##0.000\)"/>
    <numFmt numFmtId="184" formatCode="0.00_);\(0.00\);0.00"/>
    <numFmt numFmtId="185" formatCode="\C&quot;$&quot;#,##0.00_);[Red]\(&quot;$&quot;#,##0.00\)"/>
    <numFmt numFmtId="186" formatCode="#,##0%_);\(#,##0.0%\)"/>
    <numFmt numFmtId="187" formatCode="_(* #,##0.00000000_);_(* \(#,##0.00000000\);_(* &quot;-&quot;?_);_(@_)"/>
    <numFmt numFmtId="188" formatCode="mmm\-d\-yyyy"/>
    <numFmt numFmtId="189" formatCode="mmm\-yyyy"/>
    <numFmt numFmtId="190" formatCode="yyyy"/>
    <numFmt numFmtId="191" formatCode="0.00\x&quot;rate&quot;"/>
    <numFmt numFmtId="192" formatCode="0.0&quot;  &quot;"/>
    <numFmt numFmtId="193" formatCode="&quot;$&quot;#,##0.0\ ;[Red]\(&quot;$&quot;#,##0\)"/>
    <numFmt numFmtId="194" formatCode="_(&quot;$&quot;* #,##0.00_);_(&quot;$&quot;* \(#,##0.00\);_(&quot;$&quot;* &quot;-&quot;?_);_(@_)"/>
    <numFmt numFmtId="195" formatCode="&quot;$&quot;#,##0.000_);[Red]\(&quot;$&quot;#,##0.000\)"/>
    <numFmt numFmtId="196" formatCode="&quot;$&quot;#,##0.00&quot;A&quot;;[Red]\(&quot;$&quot;#,##0.00\)&quot;A&quot;"/>
    <numFmt numFmtId="197" formatCode="#,##0.0\ ;[Red]\(&quot;$&quot;#,##0\)"/>
    <numFmt numFmtId="198" formatCode="&quot;$&quot;#,##0.00&quot;E&quot;;[Red]\(&quot;$&quot;#,##0.00\)&quot;E&quot;"/>
    <numFmt numFmtId="199" formatCode="_([$€-2]* #,##0.00_);_([$€-2]* \(#,##0.00\);_([$€-2]* &quot;-&quot;??_)"/>
    <numFmt numFmtId="200" formatCode="#,##0.00;\(#,##0.00\)"/>
    <numFmt numFmtId="201" formatCode=".%\,\(0.0%%;\t"/>
    <numFmt numFmtId="202" formatCode="#,##0.0_);[Red]\(#,##0.0\)"/>
    <numFmt numFmtId="203" formatCode="0.0%_);[Red]\(0.0%\)"/>
    <numFmt numFmtId="204" formatCode="0.00_);\(0.00\);0.00_)"/>
    <numFmt numFmtId="205" formatCode="#,##0\x"/>
    <numFmt numFmtId="206" formatCode="&quot;TKR&quot;\ 0"/>
    <numFmt numFmtId="207" formatCode=".%\,\(0.%%;\t"/>
    <numFmt numFmtId="208" formatCode="&quot;$&quot;#,###.0\ \ "/>
    <numFmt numFmtId="209" formatCode="#,##0.00\x_);[Red]\(#,##0.00\x\)"/>
    <numFmt numFmtId="210" formatCode="#,##0.0_);\(#,##0.0\)"/>
    <numFmt numFmtId="211" formatCode="#,##0.00\x_);[Red]\(#,##0.00\x\);&quot;--  &quot;"/>
    <numFmt numFmtId="212" formatCode="_(* #,##0.0_);_(* \(#,##0.0\);_(* &quot;-&quot;??_);_(@_)"/>
    <numFmt numFmtId="213" formatCode="0.0\x_);[Red]\(0.0\x\)"/>
    <numFmt numFmtId="214" formatCode="0.0\ "/>
    <numFmt numFmtId="215" formatCode="&quot;$&quot;#,##0.0;\(&quot;$&quot;#,##0.00\)"/>
    <numFmt numFmtId="216" formatCode="#,##0.00%_);\(#,##0.00%\)"/>
    <numFmt numFmtId="217" formatCode="0.00\%;\-0.00\%;0.00\%"/>
    <numFmt numFmtId="218" formatCode="0.0%\ ;\(0.0%\)"/>
    <numFmt numFmtId="219" formatCode="_(&quot;$&quot;* #,##0_);_(&quot;$&quot;* \(#,##0\);_(&quot;$&quot;* &quot;-&quot;??_);_(@_)"/>
    <numFmt numFmtId="220" formatCode="&quot;$&quot;0.00\ "/>
    <numFmt numFmtId="221" formatCode="0.0\ \ \ \ \ "/>
    <numFmt numFmtId="222" formatCode="0.00\x;\-0.00\x;0.00\x"/>
    <numFmt numFmtId="223" formatCode="&quot;$&quot;#,##0.000_);\(&quot;$&quot;#,##0.000\)"/>
    <numFmt numFmtId="224" formatCode="#,##0.0_);\(#,##0.0\);_(* &quot;-&quot;_)"/>
    <numFmt numFmtId="225" formatCode="_(&quot;$&quot;* #,##0.00_);_(&quot;$&quot;* \(#,##0.00\);_(* &quot;-&quot;_);_(@_)"/>
    <numFmt numFmtId="226" formatCode="0.00%_);[Red]\(0.00%\)"/>
    <numFmt numFmtId="227" formatCode="#,##0.0\x_);\(#,##0.0\x\)"/>
    <numFmt numFmtId="228" formatCode="#,##0.00\x_);\(#,##0.00\x\)"/>
    <numFmt numFmtId="229" formatCode="###0&quot;E&quot;_)"/>
    <numFmt numFmtId="230" formatCode="0.0\x_);\(0.0\x\);@_)"/>
    <numFmt numFmtId="231" formatCode="0.00\x__"/>
    <numFmt numFmtId="232" formatCode="\L\ \+\ 0%"/>
    <numFmt numFmtId="233" formatCode="0.000%_);\(0.000%\);@_)"/>
    <numFmt numFmtId="234" formatCode="&quot;Approach&quot;\ 0"/>
    <numFmt numFmtId="235" formatCode="0.0"/>
    <numFmt numFmtId="236" formatCode="0\ &quot;yrs&quot;"/>
    <numFmt numFmtId="237" formatCode="&quot;Tranche&quot;\ 0"/>
    <numFmt numFmtId="238" formatCode="&quot;Assumed exit on &quot;[$-409]mmmm\ d\,\ yyyy;@"/>
    <numFmt numFmtId="239" formatCode="0\A"/>
    <numFmt numFmtId="240" formatCode="General\ &quot;yrs&quot;"/>
  </numFmts>
  <fonts count="91">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i/>
      <sz val="10"/>
      <color rgb="FF0000FF"/>
      <name val="Calibri"/>
      <family val="2"/>
      <scheme val="minor"/>
    </font>
    <font>
      <i/>
      <sz val="10"/>
      <color rgb="FF000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sz val="10"/>
      <color theme="1"/>
      <name val="Calibri"/>
      <family val="2"/>
      <scheme val="minor"/>
    </font>
    <font>
      <i/>
      <sz val="10"/>
      <color theme="1"/>
      <name val="Calibri"/>
      <family val="2"/>
      <scheme val="minor"/>
    </font>
    <font>
      <u/>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u/>
      <sz val="9"/>
      <color indexed="81"/>
      <name val="Tahoma"/>
      <family val="2"/>
    </font>
    <font>
      <b/>
      <i/>
      <sz val="10"/>
      <color theme="1"/>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33">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rgb="FF000000"/>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87">
    <xf numFmtId="0" fontId="0" fillId="0" borderId="0"/>
    <xf numFmtId="0" fontId="10" fillId="0" borderId="0"/>
    <xf numFmtId="176" fontId="10" fillId="0" borderId="0">
      <alignment horizontal="right"/>
    </xf>
    <xf numFmtId="177" fontId="10" fillId="2" borderId="0"/>
    <xf numFmtId="178" fontId="10" fillId="2" borderId="0"/>
    <xf numFmtId="177" fontId="10" fillId="2" borderId="0"/>
    <xf numFmtId="179" fontId="10" fillId="2" borderId="0"/>
    <xf numFmtId="180" fontId="10" fillId="2" borderId="0">
      <alignment horizontal="right"/>
    </xf>
    <xf numFmtId="181" fontId="11" fillId="0" borderId="0" applyFont="0" applyFill="0" applyBorder="0" applyAlignment="0" applyProtection="0"/>
    <xf numFmtId="0" fontId="12" fillId="0" borderId="0" applyNumberFormat="0" applyFont="0" applyFill="0" applyBorder="0" applyAlignment="0" applyProtection="0"/>
    <xf numFmtId="182"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3"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5" applyNumberFormat="0" applyAlignment="0" applyProtection="0"/>
    <xf numFmtId="183" fontId="17" fillId="0" borderId="0" applyFont="0" applyFill="0" applyBorder="0" applyAlignment="0" applyProtection="0">
      <protection locked="0"/>
    </xf>
    <xf numFmtId="183" fontId="17" fillId="0" borderId="6" applyFont="0" applyFill="0" applyAlignment="0" applyProtection="0"/>
    <xf numFmtId="0" fontId="21" fillId="22" borderId="7" applyNumberFormat="0" applyAlignment="0" applyProtection="0"/>
    <xf numFmtId="0" fontId="12" fillId="0" borderId="0">
      <alignment horizontal="center" wrapText="1"/>
      <protection hidden="1"/>
    </xf>
    <xf numFmtId="0" fontId="22" fillId="0" borderId="8" applyNumberFormat="0" applyFill="0" applyBorder="0" applyProtection="0">
      <alignment horizontal="left" vertical="center"/>
    </xf>
    <xf numFmtId="0" fontId="22" fillId="0" borderId="8"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4"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5" fontId="13" fillId="0" borderId="0" applyFill="0" applyBorder="0" applyProtection="0">
      <alignment horizontal="right"/>
    </xf>
    <xf numFmtId="186" fontId="10" fillId="2" borderId="9">
      <alignment horizontal="right"/>
    </xf>
    <xf numFmtId="187" fontId="10" fillId="2" borderId="9">
      <alignment horizontal="right"/>
    </xf>
    <xf numFmtId="186" fontId="10" fillId="2" borderId="9">
      <alignment horizontal="right"/>
    </xf>
    <xf numFmtId="15" fontId="27" fillId="0" borderId="0" applyFill="0" applyBorder="0" applyAlignment="0"/>
    <xf numFmtId="188" fontId="25" fillId="24" borderId="0" applyFont="0" applyFill="0" applyBorder="0" applyAlignment="0" applyProtection="0"/>
    <xf numFmtId="189" fontId="27" fillId="0" borderId="8"/>
    <xf numFmtId="14" fontId="28" fillId="0" borderId="0" applyFont="0" applyFill="0" applyBorder="0" applyAlignment="0" applyProtection="0">
      <alignment horizontal="center"/>
    </xf>
    <xf numFmtId="190" fontId="28" fillId="0" borderId="0" applyFont="0" applyFill="0" applyBorder="0" applyAlignment="0" applyProtection="0">
      <alignment horizontal="center"/>
    </xf>
    <xf numFmtId="191"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2" fontId="10" fillId="25" borderId="0"/>
    <xf numFmtId="193" fontId="10" fillId="0" borderId="0"/>
    <xf numFmtId="194" fontId="10" fillId="25" borderId="0"/>
    <xf numFmtId="195" fontId="10" fillId="25" borderId="0"/>
    <xf numFmtId="196" fontId="18" fillId="0" borderId="0" applyFont="0" applyFill="0" applyBorder="0" applyProtection="0">
      <alignment horizontal="left"/>
      <protection locked="0"/>
    </xf>
    <xf numFmtId="197" fontId="10" fillId="0" borderId="0"/>
    <xf numFmtId="198" fontId="18" fillId="0" borderId="0" applyFont="0" applyFill="0" applyBorder="0" applyProtection="0">
      <alignment horizontal="left"/>
      <protection locked="0"/>
    </xf>
    <xf numFmtId="199" fontId="12" fillId="0" borderId="0" applyFont="0" applyFill="0" applyBorder="0" applyAlignment="0" applyProtection="0"/>
    <xf numFmtId="0" fontId="29" fillId="0" borderId="0" applyNumberFormat="0" applyFill="0" applyBorder="0" applyAlignment="0" applyProtection="0"/>
    <xf numFmtId="181" fontId="10" fillId="0" borderId="10"/>
    <xf numFmtId="200" fontId="10" fillId="2" borderId="9">
      <alignment horizontal="right"/>
    </xf>
    <xf numFmtId="201" fontId="10" fillId="2" borderId="9">
      <alignment horizontal="right"/>
    </xf>
    <xf numFmtId="200" fontId="10" fillId="2" borderId="9">
      <alignment horizontal="right"/>
    </xf>
    <xf numFmtId="202" fontId="17" fillId="0" borderId="0" applyFill="0" applyBorder="0" applyAlignment="0" applyProtection="0">
      <protection locked="0"/>
    </xf>
    <xf numFmtId="0" fontId="30" fillId="5" borderId="0" applyNumberFormat="0" applyBorder="0" applyAlignment="0" applyProtection="0"/>
    <xf numFmtId="203" fontId="31" fillId="0" borderId="0" applyFill="0" applyBorder="0" applyAlignment="0" applyProtection="0"/>
    <xf numFmtId="181" fontId="32" fillId="0" borderId="0" applyAlignment="0">
      <alignment horizontal="left"/>
      <protection locked="0"/>
    </xf>
    <xf numFmtId="202" fontId="13" fillId="26" borderId="11"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202" fontId="36" fillId="0" borderId="0" applyNumberFormat="0" applyFill="0" applyBorder="0" applyAlignment="0" applyProtection="0"/>
    <xf numFmtId="0" fontId="37" fillId="0" borderId="0"/>
    <xf numFmtId="183"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5"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4" fontId="12" fillId="0" borderId="0" applyFill="0" applyBorder="0">
      <alignment horizontal="right"/>
      <protection locked="0"/>
    </xf>
    <xf numFmtId="0" fontId="40" fillId="28" borderId="15">
      <alignment horizontal="left" vertical="center" wrapText="1"/>
    </xf>
    <xf numFmtId="0" fontId="41" fillId="0" borderId="16" applyNumberFormat="0" applyFill="0" applyAlignment="0" applyProtection="0"/>
    <xf numFmtId="170" fontId="17" fillId="0" borderId="0" applyFont="0" applyFill="0" applyBorder="0" applyAlignment="0" applyProtection="0">
      <alignment horizontal="right"/>
    </xf>
    <xf numFmtId="205" fontId="10" fillId="0" borderId="0">
      <alignment horizontal="right"/>
    </xf>
    <xf numFmtId="206" fontId="10" fillId="25" borderId="0">
      <alignment horizontal="right"/>
    </xf>
    <xf numFmtId="207" fontId="10" fillId="0" borderId="0">
      <alignment horizontal="right"/>
    </xf>
    <xf numFmtId="205" fontId="10" fillId="0" borderId="0">
      <alignment horizontal="right"/>
    </xf>
    <xf numFmtId="181" fontId="42" fillId="0" borderId="0" applyFill="0" applyBorder="0" applyAlignment="0" applyProtection="0">
      <alignment horizontal="right"/>
    </xf>
    <xf numFmtId="181" fontId="42" fillId="0" borderId="0" applyFill="0" applyBorder="0" applyAlignment="0" applyProtection="0"/>
    <xf numFmtId="208" fontId="10" fillId="2" borderId="9">
      <alignment horizontal="right"/>
    </xf>
    <xf numFmtId="209"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10" fontId="12" fillId="0" borderId="0" applyFont="0" applyFill="0" applyBorder="0" applyAlignment="0" applyProtection="0"/>
    <xf numFmtId="39" fontId="12" fillId="0" borderId="0" applyFont="0" applyFill="0" applyBorder="0" applyAlignment="0" applyProtection="0"/>
    <xf numFmtId="173"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1" fontId="25" fillId="0" borderId="0" applyFont="0" applyFill="0" applyBorder="0" applyAlignment="0" applyProtection="0"/>
    <xf numFmtId="0" fontId="14" fillId="29" borderId="17" applyNumberFormat="0" applyFont="0" applyAlignment="0" applyProtection="0"/>
    <xf numFmtId="0" fontId="23" fillId="0" borderId="0" applyFont="0" applyFill="0" applyBorder="0" applyAlignment="0" applyProtection="0"/>
    <xf numFmtId="212" fontId="12" fillId="0" borderId="0" applyFont="0" applyFill="0" applyBorder="0" applyAlignment="0" applyProtection="0"/>
    <xf numFmtId="0" fontId="23" fillId="0" borderId="0" applyFont="0" applyFill="0" applyBorder="0" applyAlignment="0" applyProtection="0"/>
    <xf numFmtId="0" fontId="44" fillId="21" borderId="18" applyNumberFormat="0" applyAlignment="0" applyProtection="0"/>
    <xf numFmtId="213"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4" fontId="10" fillId="25" borderId="0"/>
    <xf numFmtId="9" fontId="17" fillId="0" borderId="0" applyFont="0" applyFill="0" applyBorder="0" applyAlignment="0" applyProtection="0">
      <alignment horizontal="right"/>
    </xf>
    <xf numFmtId="215" fontId="10" fillId="0" borderId="0"/>
    <xf numFmtId="0" fontId="12" fillId="0" borderId="0" applyFont="0" applyFill="0" applyBorder="0" applyAlignment="0"/>
    <xf numFmtId="177" fontId="12" fillId="0" borderId="0" applyFont="0" applyFill="0" applyBorder="0" applyAlignment="0" applyProtection="0"/>
    <xf numFmtId="216" fontId="12" fillId="0" borderId="0" applyFont="0" applyFill="0" applyBorder="0" applyAlignment="0" applyProtection="0"/>
    <xf numFmtId="217" fontId="12" fillId="0" borderId="0" applyFill="0" applyBorder="0">
      <alignment horizontal="right"/>
      <protection locked="0"/>
    </xf>
    <xf numFmtId="203" fontId="17" fillId="0" borderId="0" applyFont="0" applyFill="0" applyBorder="0" applyAlignment="0" applyProtection="0"/>
    <xf numFmtId="8" fontId="17" fillId="0" borderId="0" applyFont="0" applyFill="0" applyBorder="0" applyAlignment="0" applyProtection="0"/>
    <xf numFmtId="183" fontId="17" fillId="0" borderId="0" applyFont="0" applyFill="0" applyBorder="0" applyAlignment="0" applyProtection="0">
      <protection locked="0"/>
    </xf>
    <xf numFmtId="202" fontId="17" fillId="0" borderId="0" applyFill="0" applyBorder="0" applyAlignment="0" applyProtection="0"/>
    <xf numFmtId="38" fontId="17" fillId="0" borderId="0" applyFont="0" applyFill="0" applyBorder="0" applyAlignment="0" applyProtection="0"/>
    <xf numFmtId="179" fontId="10" fillId="2" borderId="19">
      <alignment horizontal="right"/>
    </xf>
    <xf numFmtId="218" fontId="46" fillId="2" borderId="0"/>
    <xf numFmtId="219" fontId="10" fillId="2" borderId="0"/>
    <xf numFmtId="0" fontId="47" fillId="0" borderId="0">
      <alignment horizontal="center"/>
    </xf>
    <xf numFmtId="0" fontId="10" fillId="0" borderId="8">
      <alignment horizontal="centerContinuous"/>
    </xf>
    <xf numFmtId="220" fontId="10" fillId="2" borderId="0">
      <alignment horizontal="right"/>
    </xf>
    <xf numFmtId="221" fontId="10" fillId="2" borderId="9">
      <alignment horizontal="right"/>
    </xf>
    <xf numFmtId="222" fontId="12" fillId="0" borderId="0">
      <alignment horizontal="right"/>
      <protection locked="0"/>
    </xf>
    <xf numFmtId="202"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1">
      <alignment horizontal="center" vertical="center" wrapText="1"/>
      <protection hidden="1"/>
    </xf>
    <xf numFmtId="183" fontId="17" fillId="0" borderId="0" applyFill="0" applyBorder="0" applyAlignment="0" applyProtection="0">
      <protection locked="0"/>
    </xf>
    <xf numFmtId="223" fontId="28" fillId="0" borderId="0" applyFont="0" applyFill="0" applyBorder="0" applyAlignment="0" applyProtection="0">
      <alignment horizontal="right"/>
    </xf>
    <xf numFmtId="38" fontId="12" fillId="0" borderId="0" applyFont="0" applyFill="0" applyBorder="0" applyAlignment="0" applyProtection="0"/>
    <xf numFmtId="0" fontId="50" fillId="0" borderId="20"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4" fontId="55" fillId="0" borderId="0" applyFill="0" applyBorder="0" applyProtection="0">
      <alignment horizontal="right" wrapText="1"/>
    </xf>
    <xf numFmtId="225" fontId="55" fillId="0" borderId="0" applyFill="0" applyBorder="0" applyProtection="0">
      <alignment horizontal="right"/>
    </xf>
    <xf numFmtId="4" fontId="25" fillId="0" borderId="0" applyFill="0" applyBorder="0" applyProtection="0">
      <alignment horizontal="right"/>
    </xf>
    <xf numFmtId="195" fontId="56" fillId="0" borderId="0" applyFill="0" applyBorder="0" applyAlignment="0" applyProtection="0"/>
    <xf numFmtId="226" fontId="57" fillId="0" borderId="0" applyFill="0" applyBorder="0" applyAlignment="0" applyProtection="0">
      <alignment horizontal="left"/>
      <protection locked="0"/>
    </xf>
    <xf numFmtId="226" fontId="57" fillId="0" borderId="0" applyFill="0" applyBorder="0" applyAlignment="0" applyProtection="0"/>
    <xf numFmtId="226" fontId="58" fillId="0" borderId="0" applyFill="0" applyBorder="0" applyAlignment="0" applyProtection="0">
      <alignment horizontal="left"/>
      <protection locked="0"/>
    </xf>
    <xf numFmtId="226" fontId="58" fillId="0" borderId="0" applyFill="0" applyBorder="0" applyAlignment="0" applyProtection="0">
      <protection locked="0"/>
    </xf>
    <xf numFmtId="202" fontId="17" fillId="0" borderId="0" applyFill="0" applyBorder="0" applyAlignment="0" applyProtection="0">
      <protection locked="0"/>
    </xf>
    <xf numFmtId="202" fontId="56" fillId="0" borderId="0" applyFill="0" applyBorder="0" applyAlignment="0" applyProtection="0"/>
    <xf numFmtId="49" fontId="59" fillId="0" borderId="0"/>
    <xf numFmtId="227" fontId="12" fillId="0" borderId="0" applyFont="0" applyFill="0" applyBorder="0" applyAlignment="0" applyProtection="0"/>
    <xf numFmtId="228"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2"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1"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9" fontId="26" fillId="0" borderId="0" applyFont="0" applyFill="0" applyBorder="0" applyAlignment="0" applyProtection="0"/>
    <xf numFmtId="223" fontId="18" fillId="0" borderId="0" applyNumberFormat="0" applyFill="0" applyBorder="0" applyAlignment="0" applyProtection="0"/>
  </cellStyleXfs>
  <cellXfs count="336">
    <xf numFmtId="0" fontId="0" fillId="0" borderId="0" xfId="0"/>
    <xf numFmtId="0" fontId="2" fillId="0" borderId="1" xfId="0" applyFont="1" applyBorder="1"/>
    <xf numFmtId="14" fontId="3" fillId="0" borderId="0" xfId="0" applyNumberFormat="1" applyFont="1" applyFill="1" applyBorder="1" applyAlignment="1">
      <alignment horizontal="left"/>
    </xf>
    <xf numFmtId="0" fontId="6" fillId="0" borderId="0" xfId="0" applyFont="1" applyFill="1" applyBorder="1"/>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37" fontId="6"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centerContinuous"/>
    </xf>
    <xf numFmtId="0" fontId="0" fillId="0" borderId="0" xfId="0" applyFont="1" applyBorder="1" applyAlignment="1">
      <alignment horizontal="left" indent="2"/>
    </xf>
    <xf numFmtId="37" fontId="71" fillId="0" borderId="0" xfId="0" applyNumberFormat="1" applyFont="1"/>
    <xf numFmtId="0" fontId="68" fillId="0" borderId="0" xfId="0" applyFont="1"/>
    <xf numFmtId="0" fontId="0" fillId="0" borderId="0" xfId="0" applyFont="1" applyAlignment="1">
      <alignment horizontal="left"/>
    </xf>
    <xf numFmtId="230" fontId="5" fillId="0" borderId="0" xfId="0" applyNumberFormat="1"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37" fontId="0" fillId="0" borderId="0" xfId="0" applyNumberFormat="1"/>
    <xf numFmtId="169" fontId="0" fillId="0" borderId="0" xfId="0" applyNumberFormat="1"/>
    <xf numFmtId="169" fontId="68" fillId="0" borderId="0" xfId="0" applyNumberFormat="1" applyFont="1"/>
    <xf numFmtId="230" fontId="0" fillId="0" borderId="0" xfId="0" applyNumberFormat="1" applyFont="1"/>
    <xf numFmtId="0" fontId="0" fillId="0" borderId="3" xfId="0" applyBorder="1"/>
    <xf numFmtId="0" fontId="68" fillId="0" borderId="0" xfId="0" applyFont="1" applyFill="1" applyBorder="1"/>
    <xf numFmtId="0" fontId="76"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39" fontId="0" fillId="0" borderId="0" xfId="0" applyNumberFormat="1" applyFont="1" applyBorder="1"/>
    <xf numFmtId="169" fontId="5" fillId="0" borderId="0" xfId="0" applyNumberFormat="1" applyFont="1" applyFill="1" applyBorder="1"/>
    <xf numFmtId="210"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10"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5" fontId="5" fillId="0" borderId="0" xfId="0" applyNumberFormat="1" applyFont="1"/>
    <xf numFmtId="0" fontId="68" fillId="0" borderId="0" xfId="0" applyFont="1" applyBorder="1" applyAlignment="1">
      <alignment horizontal="left" indent="1"/>
    </xf>
    <xf numFmtId="175" fontId="69" fillId="0" borderId="0" xfId="0" applyNumberFormat="1" applyFont="1"/>
    <xf numFmtId="0" fontId="1" fillId="0" borderId="2" xfId="0" applyFont="1" applyBorder="1" applyAlignment="1">
      <alignment horizontal="left"/>
    </xf>
    <xf numFmtId="210"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4" fillId="0" borderId="0" xfId="0" applyFont="1" applyFill="1" applyBorder="1" applyAlignment="1">
      <alignment horizontal="left" indent="2"/>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8" fillId="0" borderId="0" xfId="0" applyFont="1" applyBorder="1"/>
    <xf numFmtId="0" fontId="78" fillId="0" borderId="0" xfId="0" applyFont="1"/>
    <xf numFmtId="37" fontId="71" fillId="0" borderId="0" xfId="0" applyNumberFormat="1" applyFont="1" applyBorder="1"/>
    <xf numFmtId="0" fontId="4" fillId="0" borderId="0" xfId="0" applyFont="1" applyBorder="1" applyAlignment="1">
      <alignment horizontal="center"/>
    </xf>
    <xf numFmtId="210" fontId="1" fillId="0" borderId="0" xfId="0" applyNumberFormat="1" applyFont="1" applyBorder="1"/>
    <xf numFmtId="0" fontId="1" fillId="0" borderId="0" xfId="0" applyFont="1" applyBorder="1" applyAlignment="1">
      <alignment horizontal="center"/>
    </xf>
    <xf numFmtId="9" fontId="0" fillId="0" borderId="0" xfId="0" applyNumberFormat="1" applyFont="1" applyBorder="1" applyAlignment="1">
      <alignment horizontal="center"/>
    </xf>
    <xf numFmtId="9" fontId="1" fillId="0" borderId="0" xfId="0" applyNumberFormat="1" applyFont="1" applyBorder="1" applyAlignment="1">
      <alignment horizontal="center"/>
    </xf>
    <xf numFmtId="37" fontId="67" fillId="0" borderId="0" xfId="0" applyNumberFormat="1" applyFont="1" applyBorder="1"/>
    <xf numFmtId="230" fontId="1" fillId="0" borderId="0" xfId="0" applyNumberFormat="1" applyFont="1" applyBorder="1"/>
    <xf numFmtId="0" fontId="0" fillId="0" borderId="0" xfId="0" applyFont="1" applyBorder="1" applyAlignment="1">
      <alignment horizontal="center"/>
    </xf>
    <xf numFmtId="230" fontId="0" fillId="0" borderId="0" xfId="0" applyNumberFormat="1" applyFont="1" applyBorder="1" applyAlignment="1">
      <alignment horizontal="center"/>
    </xf>
    <xf numFmtId="37" fontId="0" fillId="0" borderId="0" xfId="0" applyNumberFormat="1" applyFont="1" applyAlignment="1">
      <alignment horizontal="center"/>
    </xf>
    <xf numFmtId="0" fontId="0" fillId="0" borderId="0" xfId="0" applyFont="1" applyAlignment="1">
      <alignment horizontal="center"/>
    </xf>
    <xf numFmtId="169" fontId="0" fillId="0" borderId="0" xfId="0" applyNumberFormat="1" applyFont="1" applyAlignment="1">
      <alignment horizontal="center"/>
    </xf>
    <xf numFmtId="37" fontId="1" fillId="0" borderId="0" xfId="0" applyNumberFormat="1" applyFont="1" applyAlignment="1">
      <alignment horizontal="center"/>
    </xf>
    <xf numFmtId="169" fontId="1" fillId="0" borderId="0" xfId="0" applyNumberFormat="1" applyFont="1" applyAlignment="1">
      <alignment horizontal="center"/>
    </xf>
    <xf numFmtId="172" fontId="0" fillId="0" borderId="0" xfId="0" applyNumberFormat="1" applyFont="1" applyBorder="1" applyAlignment="1">
      <alignment horizontal="center"/>
    </xf>
    <xf numFmtId="230" fontId="0" fillId="0" borderId="0" xfId="0" applyNumberFormat="1" applyFont="1" applyBorder="1" applyAlignment="1">
      <alignment horizontal="left" indent="1"/>
    </xf>
    <xf numFmtId="172" fontId="0" fillId="0" borderId="0" xfId="0" applyNumberFormat="1" applyFont="1" applyAlignment="1">
      <alignment horizontal="center"/>
    </xf>
    <xf numFmtId="169" fontId="4" fillId="0" borderId="0" xfId="0" applyNumberFormat="1" applyFont="1" applyBorder="1" applyAlignment="1">
      <alignment horizontal="center"/>
    </xf>
    <xf numFmtId="0" fontId="70" fillId="0" borderId="4" xfId="0" applyFont="1" applyBorder="1" applyAlignment="1">
      <alignment horizontal="center"/>
    </xf>
    <xf numFmtId="0" fontId="70" fillId="0" borderId="31" xfId="0" applyFont="1" applyBorder="1" applyAlignment="1">
      <alignment horizontal="center"/>
    </xf>
    <xf numFmtId="0" fontId="70" fillId="0" borderId="32" xfId="0" applyFont="1" applyBorder="1" applyAlignment="1">
      <alignment horizontal="center"/>
    </xf>
    <xf numFmtId="169" fontId="0" fillId="0" borderId="23" xfId="0" applyNumberFormat="1" applyFont="1" applyBorder="1" applyAlignment="1">
      <alignment horizontal="center"/>
    </xf>
    <xf numFmtId="37" fontId="5" fillId="0" borderId="29" xfId="0" applyNumberFormat="1" applyFont="1" applyFill="1" applyBorder="1" applyAlignment="1">
      <alignment horizontal="center"/>
    </xf>
    <xf numFmtId="37" fontId="5" fillId="0" borderId="30" xfId="0" applyNumberFormat="1" applyFont="1" applyFill="1" applyBorder="1" applyAlignment="1">
      <alignment horizontal="center"/>
    </xf>
    <xf numFmtId="169" fontId="4" fillId="0" borderId="2" xfId="0" applyNumberFormat="1" applyFont="1" applyBorder="1" applyAlignment="1">
      <alignment horizontal="center"/>
    </xf>
    <xf numFmtId="230" fontId="1" fillId="0" borderId="27" xfId="0" applyNumberFormat="1" applyFont="1" applyBorder="1"/>
    <xf numFmtId="0" fontId="0" fillId="0" borderId="31" xfId="0" applyFont="1" applyBorder="1"/>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5"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80" fillId="0" borderId="0" xfId="0" applyFont="1" applyFill="1" applyBorder="1" applyAlignment="1">
      <alignment horizontal="left" indent="1"/>
    </xf>
    <xf numFmtId="0" fontId="5" fillId="0" borderId="0" xfId="0" applyFont="1"/>
    <xf numFmtId="175" fontId="4" fillId="0" borderId="0" xfId="0" applyNumberFormat="1" applyFont="1"/>
    <xf numFmtId="165" fontId="4" fillId="0" borderId="0" xfId="0" applyNumberFormat="1" applyFont="1"/>
    <xf numFmtId="0" fontId="68" fillId="0" borderId="2" xfId="0" applyFont="1" applyBorder="1" applyAlignment="1">
      <alignment horizontal="centerContinuous"/>
    </xf>
    <xf numFmtId="0" fontId="68" fillId="0" borderId="0" xfId="0" applyFont="1" applyBorder="1" applyAlignment="1">
      <alignment horizontal="centerContinuous"/>
    </xf>
    <xf numFmtId="0" fontId="80" fillId="0" borderId="0" xfId="0" applyFont="1" applyBorder="1" applyAlignment="1">
      <alignment horizontal="centerContinuous"/>
    </xf>
    <xf numFmtId="0" fontId="1" fillId="0" borderId="0" xfId="0" applyFont="1" applyBorder="1" applyAlignment="1">
      <alignment horizontal="centerContinuous"/>
    </xf>
    <xf numFmtId="0" fontId="1" fillId="0" borderId="0" xfId="0" applyFont="1" applyAlignment="1">
      <alignment horizontal="centerContinuous"/>
    </xf>
    <xf numFmtId="9" fontId="3" fillId="0" borderId="0" xfId="0" applyNumberFormat="1" applyFont="1" applyBorder="1"/>
    <xf numFmtId="9" fontId="6" fillId="0" borderId="0" xfId="0" applyNumberFormat="1" applyFont="1" applyBorder="1"/>
    <xf numFmtId="174" fontId="4" fillId="0" borderId="0" xfId="0" applyNumberFormat="1" applyFont="1"/>
    <xf numFmtId="174" fontId="5" fillId="0" borderId="0" xfId="0" applyNumberFormat="1" applyFont="1" applyBorder="1" applyAlignment="1">
      <alignment horizontal="right"/>
    </xf>
    <xf numFmtId="169" fontId="4" fillId="0" borderId="0" xfId="0" applyNumberFormat="1" applyFont="1" applyFill="1" applyBorder="1"/>
    <xf numFmtId="210" fontId="7" fillId="0" borderId="0" xfId="0" applyNumberFormat="1" applyFont="1"/>
    <xf numFmtId="210" fontId="7" fillId="0" borderId="0" xfId="0" applyNumberFormat="1" applyFont="1" applyFill="1" applyAlignment="1"/>
    <xf numFmtId="210" fontId="6" fillId="0" borderId="0" xfId="0" applyNumberFormat="1" applyFont="1" applyFill="1" applyBorder="1"/>
    <xf numFmtId="210" fontId="5" fillId="0" borderId="0" xfId="0" applyNumberFormat="1" applyFont="1" applyFill="1" applyBorder="1"/>
    <xf numFmtId="210" fontId="4" fillId="0" borderId="0" xfId="0" applyNumberFormat="1" applyFont="1" applyBorder="1"/>
    <xf numFmtId="210" fontId="6" fillId="0" borderId="0" xfId="0" applyNumberFormat="1" applyFont="1" applyBorder="1"/>
    <xf numFmtId="210" fontId="5" fillId="0" borderId="0" xfId="0" applyNumberFormat="1" applyFont="1"/>
    <xf numFmtId="210" fontId="6" fillId="0" borderId="0" xfId="0" applyNumberFormat="1" applyFont="1"/>
    <xf numFmtId="210" fontId="5" fillId="0" borderId="0" xfId="0" applyNumberFormat="1" applyFont="1" applyFill="1"/>
    <xf numFmtId="210" fontId="1" fillId="0" borderId="0" xfId="0" applyNumberFormat="1" applyFont="1"/>
    <xf numFmtId="210" fontId="4" fillId="0" borderId="0" xfId="0" applyNumberFormat="1" applyFont="1"/>
    <xf numFmtId="37" fontId="5" fillId="0" borderId="0" xfId="0" applyNumberFormat="1" applyFont="1" applyFill="1"/>
    <xf numFmtId="175" fontId="5" fillId="0" borderId="0" xfId="0" applyNumberFormat="1" applyFont="1" applyFill="1"/>
    <xf numFmtId="169" fontId="5" fillId="0" borderId="0" xfId="0" applyNumberFormat="1" applyFont="1" applyFill="1"/>
    <xf numFmtId="169" fontId="4" fillId="0" borderId="0" xfId="0" applyNumberFormat="1" applyFont="1" applyFill="1"/>
    <xf numFmtId="37" fontId="72" fillId="0" borderId="0" xfId="0" applyNumberFormat="1" applyFont="1" applyFill="1"/>
    <xf numFmtId="170" fontId="5" fillId="0" borderId="0" xfId="0" applyNumberFormat="1" applyFont="1"/>
    <xf numFmtId="0" fontId="77" fillId="0" borderId="0" xfId="0" applyFont="1" applyBorder="1" applyAlignment="1">
      <alignment horizontal="right"/>
    </xf>
    <xf numFmtId="37" fontId="81" fillId="0" borderId="0" xfId="0" applyNumberFormat="1" applyFont="1" applyFill="1" applyBorder="1"/>
    <xf numFmtId="232" fontId="5" fillId="0" borderId="0" xfId="0" applyNumberFormat="1" applyFont="1" applyFill="1" applyAlignment="1">
      <alignment horizontal="right"/>
    </xf>
    <xf numFmtId="169" fontId="69" fillId="0" borderId="0" xfId="0" applyNumberFormat="1" applyFont="1" applyAlignment="1">
      <alignment horizontal="right"/>
    </xf>
    <xf numFmtId="230" fontId="5" fillId="0" borderId="0" xfId="0" applyNumberFormat="1" applyFont="1" applyAlignment="1">
      <alignment horizontal="right"/>
    </xf>
    <xf numFmtId="233" fontId="5" fillId="0" borderId="0" xfId="0" applyNumberFormat="1" applyFont="1" applyFill="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10" fontId="71" fillId="0" borderId="0" xfId="0" applyNumberFormat="1" applyFont="1"/>
    <xf numFmtId="210" fontId="0" fillId="0" borderId="2" xfId="0" applyNumberFormat="1" applyFont="1" applyBorder="1"/>
    <xf numFmtId="210" fontId="0" fillId="0" borderId="0" xfId="0" applyNumberFormat="1" applyFont="1" applyAlignment="1">
      <alignment horizontal="right"/>
    </xf>
    <xf numFmtId="175" fontId="0" fillId="0" borderId="0" xfId="0" applyNumberFormat="1" applyFont="1" applyFill="1" applyBorder="1"/>
    <xf numFmtId="175" fontId="4" fillId="0" borderId="0" xfId="0" applyNumberFormat="1" applyFont="1" applyAlignment="1">
      <alignment horizontal="right"/>
    </xf>
    <xf numFmtId="234" fontId="1" fillId="0" borderId="0" xfId="0" applyNumberFormat="1" applyFont="1"/>
    <xf numFmtId="234" fontId="1" fillId="0" borderId="0" xfId="0" applyNumberFormat="1" applyFont="1" applyAlignment="1">
      <alignment horizontal="right"/>
    </xf>
    <xf numFmtId="0" fontId="83" fillId="0" borderId="0" xfId="0" applyFont="1" applyAlignment="1">
      <alignment horizontal="right"/>
    </xf>
    <xf numFmtId="210" fontId="5" fillId="0" borderId="0" xfId="0" applyNumberFormat="1" applyFont="1" applyBorder="1"/>
    <xf numFmtId="210" fontId="68" fillId="0" borderId="0" xfId="0" applyNumberFormat="1" applyFont="1"/>
    <xf numFmtId="37" fontId="4" fillId="0" borderId="0" xfId="0" applyNumberFormat="1" applyFont="1" applyFill="1" applyAlignment="1">
      <alignment horizontal="right"/>
    </xf>
    <xf numFmtId="165" fontId="1" fillId="0" borderId="0" xfId="0" applyNumberFormat="1" applyFont="1"/>
    <xf numFmtId="0" fontId="1" fillId="0" borderId="0" xfId="0" applyNumberFormat="1" applyFont="1"/>
    <xf numFmtId="168" fontId="0" fillId="0" borderId="2" xfId="0" applyNumberFormat="1" applyFont="1" applyBorder="1"/>
    <xf numFmtId="0" fontId="84" fillId="0" borderId="0" xfId="0" applyFont="1" applyBorder="1" applyAlignment="1">
      <alignment horizontal="centerContinuous"/>
    </xf>
    <xf numFmtId="0" fontId="82" fillId="0" borderId="22" xfId="0" applyFont="1" applyBorder="1" applyAlignment="1">
      <alignment horizontal="center"/>
    </xf>
    <xf numFmtId="210" fontId="0" fillId="0" borderId="0" xfId="0" applyNumberFormat="1" applyFont="1" applyAlignment="1">
      <alignment horizontal="center"/>
    </xf>
    <xf numFmtId="0" fontId="0" fillId="0" borderId="2" xfId="0" applyFont="1" applyBorder="1" applyAlignment="1">
      <alignment horizontal="center"/>
    </xf>
    <xf numFmtId="210" fontId="0" fillId="0" borderId="2" xfId="0" applyNumberFormat="1" applyFont="1" applyBorder="1" applyAlignment="1">
      <alignment horizontal="center"/>
    </xf>
    <xf numFmtId="39" fontId="0" fillId="0" borderId="2" xfId="0" applyNumberFormat="1" applyFont="1" applyBorder="1" applyAlignment="1">
      <alignment horizontal="center"/>
    </xf>
    <xf numFmtId="210" fontId="0" fillId="0" borderId="0" xfId="0" applyNumberFormat="1" applyFont="1" applyBorder="1" applyAlignment="1">
      <alignment horizontal="center"/>
    </xf>
    <xf numFmtId="0" fontId="84" fillId="0" borderId="0" xfId="0" applyFont="1" applyBorder="1"/>
    <xf numFmtId="0" fontId="80" fillId="0" borderId="0" xfId="0" applyFont="1" applyAlignment="1">
      <alignment horizontal="right"/>
    </xf>
    <xf numFmtId="210" fontId="68" fillId="0" borderId="2" xfId="0" applyNumberFormat="1" applyFont="1" applyBorder="1"/>
    <xf numFmtId="166" fontId="1" fillId="0" borderId="0" xfId="0" applyNumberFormat="1" applyFont="1"/>
    <xf numFmtId="235" fontId="5" fillId="0" borderId="0" xfId="0" applyNumberFormat="1" applyFont="1"/>
    <xf numFmtId="210" fontId="0" fillId="0" borderId="27" xfId="0" applyNumberFormat="1" applyFont="1" applyBorder="1"/>
    <xf numFmtId="210" fontId="0" fillId="0" borderId="0" xfId="0" applyNumberFormat="1" applyFont="1" applyFill="1" applyBorder="1"/>
    <xf numFmtId="210" fontId="4" fillId="0" borderId="0" xfId="0" applyNumberFormat="1" applyFont="1" applyFill="1" applyBorder="1"/>
    <xf numFmtId="210" fontId="70" fillId="0" borderId="0" xfId="0" applyNumberFormat="1" applyFont="1" applyFill="1" applyBorder="1"/>
    <xf numFmtId="210" fontId="68" fillId="0" borderId="0" xfId="0" applyNumberFormat="1" applyFont="1" applyFill="1" applyBorder="1"/>
    <xf numFmtId="210" fontId="0" fillId="0" borderId="27" xfId="0" applyNumberFormat="1" applyFont="1" applyFill="1" applyBorder="1"/>
    <xf numFmtId="210" fontId="1" fillId="0" borderId="0" xfId="0" applyNumberFormat="1" applyFont="1" applyFill="1" applyBorder="1"/>
    <xf numFmtId="210" fontId="68" fillId="0" borderId="0" xfId="0" applyNumberFormat="1" applyFont="1" applyFill="1" applyBorder="1" applyAlignment="1">
      <alignment horizontal="right"/>
    </xf>
    <xf numFmtId="210" fontId="3" fillId="0" borderId="0" xfId="0" applyNumberFormat="1" applyFont="1" applyFill="1" applyBorder="1"/>
    <xf numFmtId="210" fontId="4" fillId="0" borderId="27" xfId="0" applyNumberFormat="1" applyFont="1" applyBorder="1"/>
    <xf numFmtId="210" fontId="71" fillId="0" borderId="0" xfId="0" applyNumberFormat="1" applyFont="1" applyBorder="1"/>
    <xf numFmtId="210" fontId="1" fillId="0" borderId="0" xfId="0" applyNumberFormat="1" applyFont="1" applyAlignment="1">
      <alignment horizontal="center"/>
    </xf>
    <xf numFmtId="172" fontId="6" fillId="0" borderId="0" xfId="0" applyNumberFormat="1" applyFont="1" applyBorder="1"/>
    <xf numFmtId="39" fontId="6" fillId="0" borderId="0" xfId="0" applyNumberFormat="1" applyFont="1" applyBorder="1" applyAlignment="1">
      <alignment horizontal="right"/>
    </xf>
    <xf numFmtId="0" fontId="68" fillId="0" borderId="0" xfId="0" applyFont="1" applyBorder="1" applyAlignment="1">
      <alignment horizontal="right" vertical="center" wrapText="1"/>
    </xf>
    <xf numFmtId="172" fontId="6" fillId="0" borderId="0" xfId="0" applyNumberFormat="1" applyFont="1" applyBorder="1" applyAlignment="1">
      <alignment horizontal="right"/>
    </xf>
    <xf numFmtId="175" fontId="6" fillId="0" borderId="0" xfId="0" applyNumberFormat="1" applyFont="1" applyBorder="1" applyAlignment="1">
      <alignment horizontal="right"/>
    </xf>
    <xf numFmtId="0" fontId="85" fillId="0" borderId="0" xfId="0" applyFont="1" applyFill="1" applyBorder="1" applyAlignment="1">
      <alignment horizontal="centerContinuous"/>
    </xf>
    <xf numFmtId="0" fontId="0" fillId="0" borderId="0" xfId="0" applyFont="1" applyFill="1" applyBorder="1" applyAlignment="1">
      <alignment horizontal="centerContinuous"/>
    </xf>
    <xf numFmtId="172" fontId="7" fillId="0" borderId="0" xfId="0" applyNumberFormat="1" applyFont="1" applyBorder="1"/>
    <xf numFmtId="164" fontId="7" fillId="0" borderId="0" xfId="0" applyNumberFormat="1" applyFont="1" applyBorder="1"/>
    <xf numFmtId="175" fontId="7" fillId="0" borderId="0" xfId="0" applyNumberFormat="1" applyFont="1" applyBorder="1"/>
    <xf numFmtId="210" fontId="4" fillId="0" borderId="0" xfId="0" applyNumberFormat="1" applyFont="1" applyAlignment="1">
      <alignment horizontal="right"/>
    </xf>
    <xf numFmtId="210" fontId="7" fillId="0" borderId="0" xfId="0" applyNumberFormat="1" applyFont="1" applyBorder="1"/>
    <xf numFmtId="0" fontId="78" fillId="0" borderId="0" xfId="0" applyFont="1" applyAlignment="1">
      <alignment horizontal="right"/>
    </xf>
    <xf numFmtId="237"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9" fontId="0" fillId="0" borderId="23" xfId="0" applyNumberFormat="1" applyFont="1" applyBorder="1"/>
    <xf numFmtId="39" fontId="1" fillId="0" borderId="0" xfId="0" applyNumberFormat="1" applyFont="1"/>
    <xf numFmtId="3" fontId="6" fillId="0" borderId="2" xfId="0" applyNumberFormat="1" applyFont="1" applyBorder="1"/>
    <xf numFmtId="0" fontId="1" fillId="0" borderId="2" xfId="0" applyFont="1" applyFill="1" applyBorder="1" applyAlignment="1">
      <alignment horizontal="left"/>
    </xf>
    <xf numFmtId="210" fontId="68" fillId="0" borderId="0" xfId="0" applyNumberFormat="1" applyFont="1" applyBorder="1"/>
    <xf numFmtId="0" fontId="1" fillId="0" borderId="22" xfId="0" applyFont="1" applyBorder="1" applyAlignment="1">
      <alignment horizontal="center"/>
    </xf>
    <xf numFmtId="0" fontId="1" fillId="0" borderId="22" xfId="0" applyFont="1" applyBorder="1" applyAlignment="1">
      <alignment horizontal="right"/>
    </xf>
    <xf numFmtId="167" fontId="1" fillId="0" borderId="22" xfId="0" applyNumberFormat="1" applyFont="1" applyBorder="1"/>
    <xf numFmtId="0" fontId="1" fillId="0" borderId="2" xfId="0" applyFont="1" applyFill="1" applyBorder="1"/>
    <xf numFmtId="174" fontId="69" fillId="0" borderId="0" xfId="0" applyNumberFormat="1" applyFont="1" applyBorder="1" applyAlignment="1">
      <alignment horizontal="centerContinuous"/>
    </xf>
    <xf numFmtId="0" fontId="80" fillId="0" borderId="2" xfId="0" applyFont="1" applyBorder="1" applyAlignment="1">
      <alignment horizontal="centerContinuous"/>
    </xf>
    <xf numFmtId="174" fontId="69" fillId="0" borderId="2" xfId="0" applyNumberFormat="1" applyFont="1" applyBorder="1" applyAlignment="1">
      <alignment horizontal="centerContinuous"/>
    </xf>
    <xf numFmtId="0" fontId="70" fillId="0" borderId="0" xfId="0" applyFont="1" applyFill="1"/>
    <xf numFmtId="9" fontId="5" fillId="0" borderId="0" xfId="0" applyNumberFormat="1" applyFont="1" applyFill="1" applyAlignment="1">
      <alignment horizontal="center"/>
    </xf>
    <xf numFmtId="169" fontId="5" fillId="31" borderId="23" xfId="0" applyNumberFormat="1" applyFont="1" applyFill="1" applyBorder="1" applyAlignment="1">
      <alignment horizontal="center"/>
    </xf>
    <xf numFmtId="169" fontId="5" fillId="31" borderId="25" xfId="0" applyNumberFormat="1" applyFont="1" applyFill="1" applyBorder="1" applyAlignment="1">
      <alignment horizontal="center"/>
    </xf>
    <xf numFmtId="236" fontId="5" fillId="0" borderId="0" xfId="0" applyNumberFormat="1" applyFont="1" applyFill="1"/>
    <xf numFmtId="231" fontId="87" fillId="0" borderId="0" xfId="186" applyNumberFormat="1" applyFont="1" applyBorder="1" applyAlignment="1" applyProtection="1">
      <alignment horizontal="center"/>
    </xf>
    <xf numFmtId="231" fontId="69" fillId="0" borderId="0" xfId="186" applyNumberFormat="1" applyFont="1" applyBorder="1" applyAlignment="1" applyProtection="1">
      <alignment horizontal="center"/>
    </xf>
    <xf numFmtId="231" fontId="81" fillId="0" borderId="0" xfId="186" applyNumberFormat="1" applyFont="1" applyBorder="1" applyAlignment="1" applyProtection="1">
      <alignment horizontal="center"/>
      <protection locked="0"/>
    </xf>
    <xf numFmtId="231" fontId="81" fillId="0" borderId="0" xfId="186" applyNumberFormat="1" applyFont="1" applyFill="1" applyBorder="1" applyAlignment="1" applyProtection="1">
      <alignment horizontal="center"/>
      <protection locked="0"/>
    </xf>
    <xf numFmtId="231" fontId="88" fillId="0" borderId="0" xfId="186" applyNumberFormat="1" applyFont="1" applyBorder="1" applyAlignment="1" applyProtection="1">
      <alignment horizontal="center"/>
    </xf>
    <xf numFmtId="210"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37" fontId="0" fillId="0" borderId="29" xfId="0" applyNumberFormat="1" applyFont="1" applyBorder="1"/>
    <xf numFmtId="39" fontId="0" fillId="0" borderId="29" xfId="0" applyNumberFormat="1" applyFont="1" applyBorder="1"/>
    <xf numFmtId="175" fontId="68" fillId="0" borderId="29" xfId="0" applyNumberFormat="1" applyFont="1" applyBorder="1"/>
    <xf numFmtId="37" fontId="1" fillId="0" borderId="29" xfId="0" applyNumberFormat="1" applyFont="1" applyBorder="1"/>
    <xf numFmtId="230" fontId="0" fillId="0" borderId="30" xfId="0" applyNumberFormat="1" applyFont="1" applyBorder="1"/>
    <xf numFmtId="175" fontId="68" fillId="0" borderId="0" xfId="0" applyNumberFormat="1" applyFont="1" applyBorder="1"/>
    <xf numFmtId="234" fontId="7" fillId="31" borderId="27" xfId="0" applyNumberFormat="1" applyFont="1" applyFill="1" applyBorder="1" applyAlignment="1">
      <alignment horizontal="center"/>
    </xf>
    <xf numFmtId="230" fontId="83" fillId="0" borderId="0" xfId="0" applyNumberFormat="1" applyFont="1" applyFill="1" applyBorder="1" applyAlignment="1">
      <alignment horizontal="center"/>
    </xf>
    <xf numFmtId="165" fontId="0" fillId="0" borderId="24" xfId="0" applyNumberFormat="1" applyFont="1" applyBorder="1" applyAlignment="1">
      <alignment horizontal="center"/>
    </xf>
    <xf numFmtId="238" fontId="68" fillId="0" borderId="2" xfId="0" applyNumberFormat="1" applyFont="1" applyBorder="1" applyAlignment="1">
      <alignment horizontal="centerContinuous"/>
    </xf>
    <xf numFmtId="174" fontId="4" fillId="0" borderId="24" xfId="0" applyNumberFormat="1" applyFont="1" applyBorder="1" applyAlignment="1">
      <alignment horizontal="center"/>
    </xf>
    <xf numFmtId="37" fontId="0" fillId="0" borderId="24" xfId="0" applyNumberFormat="1" applyFont="1" applyBorder="1" applyAlignment="1">
      <alignment horizontal="center"/>
    </xf>
    <xf numFmtId="39" fontId="0" fillId="0" borderId="24" xfId="0" applyNumberFormat="1" applyFont="1" applyBorder="1" applyAlignment="1">
      <alignment horizontal="center"/>
    </xf>
    <xf numFmtId="175" fontId="68" fillId="0" borderId="24" xfId="0" applyNumberFormat="1" applyFont="1" applyBorder="1" applyAlignment="1">
      <alignment horizontal="center"/>
    </xf>
    <xf numFmtId="0" fontId="68" fillId="0" borderId="24" xfId="0" applyFont="1" applyBorder="1" applyAlignment="1">
      <alignment horizontal="center"/>
    </xf>
    <xf numFmtId="37" fontId="1" fillId="0" borderId="24" xfId="0" applyNumberFormat="1" applyFont="1" applyBorder="1" applyAlignment="1">
      <alignment horizontal="center"/>
    </xf>
    <xf numFmtId="0" fontId="1" fillId="0" borderId="27" xfId="0" applyFont="1" applyBorder="1" applyAlignment="1">
      <alignment horizontal="center"/>
    </xf>
    <xf numFmtId="230" fontId="0" fillId="0" borderId="26" xfId="0" applyNumberFormat="1" applyFont="1" applyBorder="1" applyAlignment="1">
      <alignment horizontal="center"/>
    </xf>
    <xf numFmtId="0" fontId="80" fillId="0" borderId="4" xfId="0" applyFont="1" applyBorder="1" applyAlignment="1">
      <alignment horizontal="centerContinuous"/>
    </xf>
    <xf numFmtId="0" fontId="0" fillId="0" borderId="31" xfId="0" applyFont="1" applyBorder="1" applyAlignment="1">
      <alignment horizontal="centerContinuous"/>
    </xf>
    <xf numFmtId="0" fontId="0" fillId="0" borderId="32" xfId="0" applyFont="1" applyBorder="1" applyAlignment="1">
      <alignment horizontal="centerContinuous"/>
    </xf>
    <xf numFmtId="174" fontId="5" fillId="0" borderId="4" xfId="0" applyNumberFormat="1" applyFont="1" applyBorder="1"/>
    <xf numFmtId="174" fontId="4" fillId="0" borderId="31" xfId="0" applyNumberFormat="1" applyFont="1" applyBorder="1"/>
    <xf numFmtId="174" fontId="4" fillId="0" borderId="32" xfId="0" applyNumberFormat="1" applyFont="1" applyBorder="1"/>
    <xf numFmtId="37" fontId="1" fillId="0" borderId="23" xfId="0" applyNumberFormat="1" applyFont="1" applyBorder="1"/>
    <xf numFmtId="37" fontId="0" fillId="0" borderId="23" xfId="0" applyNumberFormat="1" applyFont="1" applyBorder="1"/>
    <xf numFmtId="175" fontId="68" fillId="0" borderId="23" xfId="0" applyNumberFormat="1" applyFont="1" applyBorder="1"/>
    <xf numFmtId="230" fontId="0" fillId="0" borderId="2" xfId="0" applyNumberFormat="1" applyFont="1" applyBorder="1"/>
    <xf numFmtId="230" fontId="0" fillId="0" borderId="25" xfId="0" applyNumberFormat="1" applyFont="1" applyBorder="1"/>
    <xf numFmtId="0" fontId="1" fillId="0" borderId="28" xfId="0" applyFont="1" applyBorder="1" applyAlignment="1">
      <alignment horizontal="left"/>
    </xf>
    <xf numFmtId="174" fontId="7" fillId="0" borderId="26" xfId="0" applyNumberFormat="1" applyFont="1" applyBorder="1" applyAlignment="1">
      <alignment horizontal="left"/>
    </xf>
    <xf numFmtId="14" fontId="5" fillId="0" borderId="0" xfId="0" applyNumberFormat="1" applyFont="1"/>
    <xf numFmtId="2" fontId="7" fillId="0" borderId="0" xfId="0" applyNumberFormat="1" applyFont="1"/>
    <xf numFmtId="210" fontId="4" fillId="0" borderId="2" xfId="0" applyNumberFormat="1" applyFont="1" applyFill="1" applyBorder="1"/>
    <xf numFmtId="230" fontId="5" fillId="0" borderId="0" xfId="0" applyNumberFormat="1" applyFont="1" applyFill="1"/>
    <xf numFmtId="239" fontId="1" fillId="0" borderId="0" xfId="0" applyNumberFormat="1" applyFont="1" applyBorder="1"/>
    <xf numFmtId="210" fontId="0" fillId="0" borderId="0" xfId="0" applyNumberFormat="1"/>
    <xf numFmtId="210" fontId="6" fillId="0" borderId="0" xfId="0" applyNumberFormat="1" applyFont="1" applyFill="1" applyAlignment="1"/>
    <xf numFmtId="210" fontId="0" fillId="0" borderId="0" xfId="0" applyNumberFormat="1" applyFont="1" applyFill="1"/>
    <xf numFmtId="233" fontId="4" fillId="0" borderId="0" xfId="0" applyNumberFormat="1" applyFont="1" applyFill="1"/>
    <xf numFmtId="233" fontId="4" fillId="0" borderId="0" xfId="0" applyNumberFormat="1" applyFont="1" applyFill="1" applyBorder="1"/>
    <xf numFmtId="175" fontId="5" fillId="0" borderId="0" xfId="0" applyNumberFormat="1" applyFont="1" applyFill="1" applyBorder="1" applyAlignment="1">
      <alignment horizontal="right"/>
    </xf>
    <xf numFmtId="174" fontId="0" fillId="0" borderId="0" xfId="0" applyNumberFormat="1" applyFont="1"/>
    <xf numFmtId="210" fontId="0" fillId="0" borderId="29" xfId="0" applyNumberFormat="1" applyFont="1" applyBorder="1" applyAlignment="1">
      <alignment horizontal="center"/>
    </xf>
    <xf numFmtId="0" fontId="0" fillId="0" borderId="0" xfId="0" applyAlignment="1">
      <alignment horizontal="right"/>
    </xf>
    <xf numFmtId="170" fontId="0" fillId="0" borderId="0" xfId="0" applyNumberFormat="1" applyFont="1" applyAlignment="1">
      <alignment horizontal="center"/>
    </xf>
    <xf numFmtId="0" fontId="84" fillId="0" borderId="0" xfId="0" applyFont="1" applyAlignment="1">
      <alignment horizontal="right"/>
    </xf>
    <xf numFmtId="0" fontId="7" fillId="31" borderId="27" xfId="0" applyFont="1" applyFill="1" applyBorder="1" applyAlignment="1">
      <alignment horizontal="center" vertical="center"/>
    </xf>
    <xf numFmtId="240" fontId="74" fillId="0" borderId="0" xfId="0" applyNumberFormat="1" applyFont="1"/>
    <xf numFmtId="0" fontId="1" fillId="0" borderId="0" xfId="0" applyNumberFormat="1" applyFont="1" applyBorder="1"/>
    <xf numFmtId="0" fontId="82" fillId="0" borderId="0" xfId="0" applyFont="1" applyAlignment="1">
      <alignment horizontal="right"/>
    </xf>
    <xf numFmtId="165" fontId="5" fillId="0" borderId="0" xfId="0" applyNumberFormat="1" applyFont="1" applyFill="1"/>
    <xf numFmtId="165" fontId="5" fillId="0" borderId="0" xfId="0" applyNumberFormat="1" applyFont="1" applyFill="1" applyBorder="1"/>
    <xf numFmtId="165" fontId="1" fillId="0" borderId="0" xfId="0" applyNumberFormat="1" applyFont="1" applyBorder="1"/>
    <xf numFmtId="165" fontId="75" fillId="0" borderId="0" xfId="0" applyNumberFormat="1" applyFont="1"/>
    <xf numFmtId="165" fontId="90" fillId="0" borderId="0" xfId="0" applyNumberFormat="1" applyFont="1"/>
    <xf numFmtId="165" fontId="79" fillId="0" borderId="0" xfId="0" applyNumberFormat="1" applyFont="1" applyBorder="1"/>
    <xf numFmtId="210" fontId="70" fillId="0" borderId="0" xfId="0" applyNumberFormat="1" applyFont="1"/>
    <xf numFmtId="0" fontId="1" fillId="0" borderId="3" xfId="0" applyFont="1" applyBorder="1" applyAlignment="1">
      <alignment horizontal="left"/>
    </xf>
    <xf numFmtId="0" fontId="1" fillId="0" borderId="3" xfId="0" applyFont="1" applyBorder="1" applyAlignment="1">
      <alignment horizontal="center"/>
    </xf>
    <xf numFmtId="165" fontId="75" fillId="0" borderId="0" xfId="0" applyNumberFormat="1" applyFont="1" applyBorder="1"/>
    <xf numFmtId="210" fontId="75" fillId="0" borderId="0" xfId="0" applyNumberFormat="1" applyFont="1" applyBorder="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5">
    <dxf>
      <font>
        <color theme="0"/>
      </font>
    </dxf>
    <dxf>
      <font>
        <color theme="0" tint="-0.24994659260841701"/>
      </font>
      <fill>
        <patternFill>
          <bgColor theme="0" tint="-0.24994659260841701"/>
        </patternFill>
      </fill>
    </dxf>
    <dxf>
      <fill>
        <patternFill>
          <bgColor theme="0" tint="-0.14996795556505021"/>
        </patternFill>
      </fill>
      <border>
        <left style="dotted">
          <color auto="1"/>
        </left>
        <right style="dotted">
          <color auto="1"/>
        </right>
        <top style="dotted">
          <color auto="1"/>
        </top>
        <bottom style="dotted">
          <color auto="1"/>
        </bottom>
        <vertical/>
        <horizontal/>
      </border>
    </dxf>
    <dxf>
      <font>
        <color theme="0"/>
      </font>
    </dxf>
    <dxf>
      <font>
        <color theme="0" tint="-0.1499679555650502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93"/>
  <sheetViews>
    <sheetView tabSelected="1" topLeftCell="A93" zoomScaleNormal="100" workbookViewId="0">
      <selection activeCell="D98" sqref="D98"/>
    </sheetView>
  </sheetViews>
  <sheetFormatPr defaultColWidth="9.109375" defaultRowHeight="14.4"/>
  <cols>
    <col min="1" max="1" width="1.6640625" style="8" customWidth="1"/>
    <col min="2" max="2" width="44.109375" style="8" customWidth="1"/>
    <col min="3" max="10" width="15.6640625" style="8" customWidth="1"/>
    <col min="11" max="12" width="12.88671875" style="8" customWidth="1"/>
    <col min="13" max="16384" width="9.109375" style="8"/>
  </cols>
  <sheetData>
    <row r="1" spans="2:10" ht="15" thickBot="1"/>
    <row r="2" spans="2:10" ht="26.4" thickBot="1">
      <c r="B2" s="1" t="str">
        <f>"Leveraged buyout model for "&amp;D6</f>
        <v>Leveraged buyout model for BMC</v>
      </c>
      <c r="C2" s="9"/>
      <c r="D2" s="9"/>
      <c r="E2" s="9"/>
      <c r="F2" s="9"/>
      <c r="G2" s="9"/>
      <c r="H2" s="9"/>
      <c r="I2" s="9"/>
      <c r="J2" s="9"/>
    </row>
    <row r="3" spans="2:10">
      <c r="B3" s="2" t="s">
        <v>0</v>
      </c>
      <c r="C3" s="10"/>
      <c r="F3" s="11"/>
      <c r="G3" s="11"/>
      <c r="H3" s="11"/>
      <c r="I3" s="11"/>
      <c r="J3" s="11"/>
    </row>
    <row r="4" spans="2:10">
      <c r="B4" s="12"/>
      <c r="D4" s="10"/>
    </row>
    <row r="5" spans="2:10">
      <c r="B5" s="13" t="s">
        <v>123</v>
      </c>
      <c r="C5" s="15"/>
      <c r="D5" s="15"/>
      <c r="E5" s="11"/>
      <c r="F5" s="98" t="s">
        <v>124</v>
      </c>
      <c r="G5" s="15"/>
      <c r="H5" s="15"/>
      <c r="I5" s="15"/>
      <c r="J5" s="15"/>
    </row>
    <row r="6" spans="2:10">
      <c r="B6" s="104" t="s">
        <v>1</v>
      </c>
      <c r="D6" s="318" t="s">
        <v>169</v>
      </c>
      <c r="E6" s="11"/>
    </row>
    <row r="7" spans="2:10">
      <c r="B7" s="104" t="s">
        <v>121</v>
      </c>
      <c r="D7" s="318" t="s">
        <v>169</v>
      </c>
      <c r="E7" s="11"/>
      <c r="F7" s="63" t="s">
        <v>195</v>
      </c>
      <c r="H7" s="280">
        <v>2</v>
      </c>
      <c r="I7" s="194">
        <v>1</v>
      </c>
      <c r="J7" s="195">
        <v>2</v>
      </c>
    </row>
    <row r="8" spans="2:10">
      <c r="B8" s="84" t="s">
        <v>122</v>
      </c>
      <c r="D8" s="80">
        <v>45.42</v>
      </c>
      <c r="E8" s="11"/>
      <c r="H8" s="281" t="str">
        <f>CHOOSE(H7,I8,J8)</f>
        <v>Explicit offer/share</v>
      </c>
      <c r="I8" s="196" t="s">
        <v>197</v>
      </c>
      <c r="J8" s="196" t="s">
        <v>198</v>
      </c>
    </row>
    <row r="9" spans="2:10">
      <c r="B9" s="104" t="s">
        <v>194</v>
      </c>
      <c r="D9" s="305">
        <v>41400</v>
      </c>
      <c r="E9" s="11"/>
      <c r="H9" s="11"/>
    </row>
    <row r="10" spans="2:10">
      <c r="B10" s="84" t="s">
        <v>2</v>
      </c>
      <c r="D10" s="5" t="s">
        <v>3</v>
      </c>
      <c r="E10" s="11"/>
      <c r="F10" s="4" t="s">
        <v>67</v>
      </c>
      <c r="H10" s="70"/>
      <c r="I10" s="40"/>
      <c r="J10" s="70"/>
    </row>
    <row r="11" spans="2:10">
      <c r="E11" s="11"/>
      <c r="F11" s="4" t="s">
        <v>118</v>
      </c>
      <c r="H11" s="73"/>
      <c r="I11" s="65"/>
      <c r="J11" s="73"/>
    </row>
    <row r="12" spans="2:10">
      <c r="B12" s="13" t="s">
        <v>238</v>
      </c>
      <c r="C12" s="15"/>
      <c r="D12" s="13"/>
      <c r="E12" s="11"/>
      <c r="F12" s="3" t="s">
        <v>55</v>
      </c>
      <c r="H12" s="56"/>
      <c r="I12" s="56"/>
      <c r="J12" s="56"/>
    </row>
    <row r="13" spans="2:10">
      <c r="B13" s="84" t="s">
        <v>236</v>
      </c>
      <c r="D13" s="172"/>
      <c r="E13" s="11"/>
      <c r="H13"/>
      <c r="I13"/>
      <c r="J13"/>
    </row>
    <row r="14" spans="2:10">
      <c r="B14" s="84" t="s">
        <v>248</v>
      </c>
      <c r="D14" s="50"/>
      <c r="E14" s="11"/>
      <c r="F14" s="84" t="s">
        <v>193</v>
      </c>
      <c r="H14" s="70"/>
      <c r="I14" s="70"/>
      <c r="J14" s="70"/>
    </row>
    <row r="15" spans="2:10">
      <c r="B15" s="84" t="s">
        <v>46</v>
      </c>
      <c r="D15" s="50"/>
      <c r="E15" s="11"/>
      <c r="F15" s="84" t="s">
        <v>191</v>
      </c>
      <c r="H15" s="70"/>
      <c r="I15" s="70"/>
      <c r="J15" s="70"/>
    </row>
    <row r="16" spans="2:10">
      <c r="B16" s="34" t="s">
        <v>237</v>
      </c>
      <c r="D16" s="173"/>
      <c r="E16" s="11"/>
      <c r="H16"/>
      <c r="I16"/>
      <c r="J16"/>
    </row>
    <row r="17" spans="2:18">
      <c r="B17" s="84" t="s">
        <v>196</v>
      </c>
      <c r="D17" s="308"/>
      <c r="E17" s="11"/>
      <c r="F17" s="3" t="s">
        <v>69</v>
      </c>
      <c r="H17" s="56"/>
      <c r="I17" s="56"/>
      <c r="J17" s="56"/>
    </row>
    <row r="18" spans="2:18">
      <c r="C18" s="178"/>
      <c r="F18" s="8" t="s">
        <v>18</v>
      </c>
      <c r="H18" s="189"/>
      <c r="I18" s="172"/>
      <c r="J18" s="172"/>
      <c r="K18" s="193"/>
      <c r="L18" s="193"/>
    </row>
    <row r="19" spans="2:18">
      <c r="B19" s="98" t="s">
        <v>157</v>
      </c>
      <c r="C19" s="15"/>
      <c r="D19" s="15"/>
      <c r="H19"/>
      <c r="I19"/>
      <c r="J19"/>
      <c r="K19" s="193"/>
      <c r="L19" s="193"/>
    </row>
    <row r="20" spans="2:18">
      <c r="B20" s="32" t="s">
        <v>70</v>
      </c>
      <c r="D20" s="86"/>
      <c r="E20" s="6"/>
      <c r="F20" s="3" t="s">
        <v>119</v>
      </c>
      <c r="H20" s="250"/>
      <c r="I20" s="250"/>
      <c r="J20" s="306"/>
      <c r="K20" s="193"/>
      <c r="L20" s="193"/>
    </row>
    <row r="21" spans="2:18">
      <c r="B21" s="32" t="s">
        <v>72</v>
      </c>
      <c r="D21" s="86"/>
      <c r="E21" s="6"/>
      <c r="F21" s="103" t="s">
        <v>120</v>
      </c>
      <c r="H21" s="6"/>
      <c r="I21" s="6"/>
      <c r="J21" s="6"/>
      <c r="K21" s="193"/>
      <c r="L21" s="193"/>
    </row>
    <row r="22" spans="2:18">
      <c r="B22" s="32" t="s">
        <v>243</v>
      </c>
      <c r="D22" s="307"/>
      <c r="H22" s="103"/>
      <c r="J22" s="192"/>
      <c r="K22" s="193"/>
      <c r="L22" s="193"/>
    </row>
    <row r="23" spans="2:18">
      <c r="B23" s="24" t="s">
        <v>74</v>
      </c>
      <c r="D23" s="109"/>
      <c r="H23" s="103"/>
      <c r="J23" s="192"/>
      <c r="K23" s="193"/>
      <c r="L23" s="193"/>
    </row>
    <row r="24" spans="2:18">
      <c r="C24" s="178"/>
      <c r="H24" s="103"/>
      <c r="J24" s="192"/>
      <c r="K24" s="193"/>
      <c r="L24" s="193"/>
    </row>
    <row r="25" spans="2:18">
      <c r="B25" s="98" t="s">
        <v>156</v>
      </c>
      <c r="C25" s="15"/>
      <c r="D25" s="15"/>
      <c r="E25" s="86"/>
      <c r="F25" s="13" t="s">
        <v>239</v>
      </c>
      <c r="G25" s="15"/>
      <c r="H25" s="15"/>
      <c r="I25" s="15"/>
      <c r="J25" s="15"/>
    </row>
    <row r="26" spans="2:18" ht="16.2">
      <c r="C26" s="105" t="s">
        <v>129</v>
      </c>
      <c r="D26" s="106" t="s">
        <v>130</v>
      </c>
      <c r="G26" s="239" t="s">
        <v>223</v>
      </c>
      <c r="H26" s="239" t="s">
        <v>241</v>
      </c>
      <c r="I26" s="239" t="s">
        <v>222</v>
      </c>
      <c r="J26" s="239" t="s">
        <v>226</v>
      </c>
    </row>
    <row r="27" spans="2:18">
      <c r="B27" s="84" t="s">
        <v>71</v>
      </c>
      <c r="C27" s="266"/>
      <c r="D27" s="83"/>
      <c r="F27" s="63" t="s">
        <v>221</v>
      </c>
    </row>
    <row r="28" spans="2:18">
      <c r="B28" s="84" t="s">
        <v>28</v>
      </c>
      <c r="C28" s="267"/>
      <c r="D28" s="86"/>
      <c r="F28" s="34" t="str">
        <f>B28</f>
        <v>Revolver</v>
      </c>
      <c r="G28" s="175">
        <v>0.01</v>
      </c>
      <c r="H28" s="83"/>
      <c r="I28" s="265">
        <v>5</v>
      </c>
      <c r="J28" s="237"/>
    </row>
    <row r="29" spans="2:18">
      <c r="B29" s="30" t="s">
        <v>85</v>
      </c>
      <c r="C29" s="268"/>
      <c r="D29" s="86"/>
      <c r="F29" s="34" t="str">
        <f>B29</f>
        <v>Term Loan A</v>
      </c>
      <c r="G29" s="175">
        <v>1.4999999999999999E-2</v>
      </c>
      <c r="H29" s="83"/>
      <c r="I29" s="265">
        <v>7</v>
      </c>
      <c r="J29" s="237"/>
    </row>
    <row r="30" spans="2:18">
      <c r="B30" s="30" t="s">
        <v>86</v>
      </c>
      <c r="C30" s="268"/>
      <c r="D30" s="86"/>
      <c r="F30" s="34" t="str">
        <f>B30</f>
        <v>Term Loan B</v>
      </c>
      <c r="G30" s="175">
        <v>1.4999999999999999E-2</v>
      </c>
      <c r="H30" s="83"/>
      <c r="I30" s="265">
        <v>7</v>
      </c>
      <c r="J30" s="237"/>
      <c r="P30" s="24"/>
      <c r="R30" s="109"/>
    </row>
    <row r="31" spans="2:18">
      <c r="B31" s="30" t="s">
        <v>87</v>
      </c>
      <c r="C31" s="268"/>
      <c r="D31" s="86"/>
      <c r="F31" s="34" t="str">
        <f>B31</f>
        <v>Senior Note</v>
      </c>
      <c r="G31" s="175">
        <v>0.01</v>
      </c>
      <c r="H31" s="83"/>
      <c r="I31" s="265">
        <v>8</v>
      </c>
      <c r="J31" s="237"/>
      <c r="P31" s="24"/>
      <c r="R31" s="109"/>
    </row>
    <row r="32" spans="2:18">
      <c r="B32" s="30" t="s">
        <v>88</v>
      </c>
      <c r="C32" s="268"/>
      <c r="D32" s="86"/>
      <c r="F32" s="34" t="str">
        <f>B32</f>
        <v>Sub Note</v>
      </c>
      <c r="G32" s="175">
        <v>0</v>
      </c>
      <c r="H32" s="190"/>
      <c r="I32" s="265"/>
      <c r="J32" s="271"/>
      <c r="P32" s="24"/>
      <c r="R32" s="109"/>
    </row>
    <row r="33" spans="1:18">
      <c r="B33" s="30" t="s">
        <v>113</v>
      </c>
      <c r="C33" s="268"/>
      <c r="D33" s="86"/>
      <c r="F33" s="272" t="s">
        <v>221</v>
      </c>
      <c r="H33" s="171"/>
      <c r="I33" s="68"/>
      <c r="J33" s="83"/>
      <c r="P33" s="24"/>
      <c r="R33" s="109"/>
    </row>
    <row r="34" spans="1:18">
      <c r="B34" s="32" t="s">
        <v>159</v>
      </c>
      <c r="C34" s="269"/>
      <c r="D34" s="216"/>
      <c r="H34" s="171"/>
      <c r="P34" s="24"/>
      <c r="R34" s="109"/>
    </row>
    <row r="35" spans="1:18" ht="16.2">
      <c r="B35" s="30" t="s">
        <v>73</v>
      </c>
      <c r="C35" s="266"/>
      <c r="D35" s="190"/>
      <c r="F35" s="34"/>
      <c r="G35" s="239" t="s">
        <v>240</v>
      </c>
      <c r="H35" s="239" t="s">
        <v>241</v>
      </c>
      <c r="P35" s="24"/>
      <c r="R35" s="109"/>
    </row>
    <row r="36" spans="1:18">
      <c r="B36" s="44" t="s">
        <v>131</v>
      </c>
      <c r="C36" s="270"/>
      <c r="D36" s="221"/>
      <c r="F36" s="272" t="s">
        <v>242</v>
      </c>
      <c r="G36" s="273"/>
      <c r="H36" s="171"/>
    </row>
    <row r="37" spans="1:18">
      <c r="E37" s="11"/>
      <c r="K37" s="11"/>
    </row>
    <row r="38" spans="1:18">
      <c r="A38" s="8" t="s">
        <v>54</v>
      </c>
      <c r="B38" s="13" t="s">
        <v>4</v>
      </c>
      <c r="C38" s="14"/>
      <c r="D38" s="15"/>
      <c r="E38" s="15"/>
      <c r="F38" s="15"/>
      <c r="G38" s="15"/>
      <c r="H38" s="15"/>
      <c r="I38" s="15"/>
      <c r="J38" s="15"/>
      <c r="K38" s="11"/>
    </row>
    <row r="39" spans="1:18">
      <c r="B39" s="11" t="s">
        <v>5</v>
      </c>
      <c r="C39" s="16">
        <f>D39-1</f>
        <v>2011</v>
      </c>
      <c r="D39" s="16">
        <f>E39-1</f>
        <v>2012</v>
      </c>
      <c r="E39" s="309">
        <f>YEAR(E40)</f>
        <v>2013</v>
      </c>
      <c r="F39" s="17">
        <f>E39+1</f>
        <v>2014</v>
      </c>
      <c r="G39" s="17">
        <f>F39+1</f>
        <v>2015</v>
      </c>
      <c r="H39" s="17">
        <f>G39+1</f>
        <v>2016</v>
      </c>
      <c r="I39" s="17">
        <f>H39+1</f>
        <v>2017</v>
      </c>
      <c r="J39" s="17">
        <f>I39+1</f>
        <v>2018</v>
      </c>
      <c r="K39" s="11"/>
    </row>
    <row r="40" spans="1:18">
      <c r="B40" s="18" t="s">
        <v>6</v>
      </c>
      <c r="C40" s="19">
        <v>40633</v>
      </c>
      <c r="D40" s="19">
        <v>40999</v>
      </c>
      <c r="E40" s="19">
        <v>41364</v>
      </c>
      <c r="F40" s="20">
        <f>EOMONTH(E40,12)</f>
        <v>41729</v>
      </c>
      <c r="G40" s="20">
        <f>EOMONTH(F40,12)</f>
        <v>42094</v>
      </c>
      <c r="H40" s="20">
        <f>EOMONTH(G40,12)</f>
        <v>42460</v>
      </c>
      <c r="I40" s="20">
        <f>EOMONTH(H40,12)</f>
        <v>42825</v>
      </c>
      <c r="J40" s="20">
        <f>EOMONTH(I40,12)</f>
        <v>43190</v>
      </c>
      <c r="K40" s="11"/>
    </row>
    <row r="41" spans="1:18">
      <c r="B41" s="21"/>
      <c r="C41" s="22"/>
      <c r="D41" s="22"/>
      <c r="E41" s="23"/>
      <c r="F41" s="23"/>
      <c r="G41" s="23"/>
      <c r="H41" s="23"/>
      <c r="I41" s="23"/>
      <c r="J41" s="23"/>
      <c r="K41" s="11"/>
    </row>
    <row r="42" spans="1:18">
      <c r="B42" s="11" t="s">
        <v>7</v>
      </c>
      <c r="C42" s="165"/>
      <c r="D42" s="165"/>
      <c r="E42" s="165"/>
      <c r="F42" s="166"/>
      <c r="G42" s="166"/>
      <c r="H42" s="166"/>
      <c r="I42" s="166"/>
      <c r="J42" s="166"/>
    </row>
    <row r="43" spans="1:18">
      <c r="B43" s="11" t="s">
        <v>8</v>
      </c>
      <c r="C43" s="165"/>
      <c r="D43" s="165"/>
      <c r="E43" s="165"/>
      <c r="F43" s="166"/>
      <c r="G43" s="166"/>
      <c r="H43" s="166"/>
      <c r="I43" s="166"/>
      <c r="J43" s="166"/>
    </row>
    <row r="44" spans="1:18">
      <c r="B44" s="24" t="s">
        <v>9</v>
      </c>
      <c r="C44" s="164"/>
      <c r="D44" s="164"/>
      <c r="E44" s="164"/>
      <c r="F44" s="164"/>
      <c r="G44" s="164"/>
      <c r="H44" s="164"/>
      <c r="I44" s="164"/>
      <c r="J44" s="164"/>
    </row>
    <row r="45" spans="1:18">
      <c r="B45" s="25" t="s">
        <v>10</v>
      </c>
      <c r="C45" s="165"/>
      <c r="D45" s="165"/>
      <c r="E45" s="165"/>
      <c r="F45" s="166"/>
      <c r="G45" s="166"/>
      <c r="H45" s="166"/>
      <c r="I45" s="166"/>
      <c r="J45" s="166"/>
    </row>
    <row r="46" spans="1:18">
      <c r="B46" s="25" t="s">
        <v>11</v>
      </c>
      <c r="C46" s="165"/>
      <c r="D46" s="165"/>
      <c r="E46" s="165"/>
      <c r="F46" s="166"/>
      <c r="G46" s="166"/>
      <c r="H46" s="166"/>
      <c r="I46" s="166"/>
      <c r="J46" s="166"/>
    </row>
    <row r="47" spans="1:18">
      <c r="B47" s="25" t="s">
        <v>269</v>
      </c>
      <c r="C47" s="165"/>
      <c r="D47" s="165"/>
      <c r="E47" s="165"/>
      <c r="F47" s="166"/>
      <c r="G47" s="166"/>
      <c r="H47" s="166"/>
      <c r="I47" s="166"/>
      <c r="J47" s="166"/>
    </row>
    <row r="48" spans="1:18">
      <c r="B48" s="24" t="s">
        <v>12</v>
      </c>
      <c r="C48" s="164"/>
      <c r="D48" s="164"/>
      <c r="E48" s="164"/>
      <c r="F48" s="164"/>
      <c r="G48" s="164"/>
      <c r="H48" s="164"/>
      <c r="I48" s="164"/>
      <c r="J48" s="164"/>
      <c r="K48" s="40"/>
    </row>
    <row r="49" spans="2:16">
      <c r="B49" s="11" t="s">
        <v>13</v>
      </c>
      <c r="C49" s="165"/>
      <c r="D49" s="165"/>
      <c r="E49" s="165"/>
      <c r="F49" s="86"/>
      <c r="G49" s="86"/>
      <c r="H49" s="86"/>
      <c r="I49" s="86"/>
      <c r="J49" s="86"/>
    </row>
    <row r="50" spans="2:16">
      <c r="B50" s="11" t="s">
        <v>14</v>
      </c>
      <c r="C50" s="165"/>
      <c r="D50" s="165"/>
      <c r="E50" s="165"/>
      <c r="F50" s="86"/>
      <c r="G50" s="86"/>
      <c r="H50" s="86"/>
      <c r="I50" s="86"/>
      <c r="J50" s="86"/>
    </row>
    <row r="51" spans="2:16">
      <c r="B51" s="25" t="s">
        <v>170</v>
      </c>
      <c r="C51" s="165"/>
      <c r="D51" s="165"/>
      <c r="E51" s="165"/>
      <c r="F51" s="197"/>
      <c r="G51" s="197"/>
      <c r="H51" s="197"/>
      <c r="I51" s="197"/>
      <c r="J51" s="197"/>
    </row>
    <row r="52" spans="2:16">
      <c r="B52" s="24" t="s">
        <v>15</v>
      </c>
      <c r="C52" s="164"/>
      <c r="D52" s="164"/>
      <c r="E52" s="164"/>
      <c r="F52" s="164"/>
      <c r="G52" s="164"/>
      <c r="H52" s="164"/>
      <c r="I52" s="164"/>
      <c r="J52" s="164"/>
    </row>
    <row r="53" spans="2:16">
      <c r="B53" s="11" t="s">
        <v>16</v>
      </c>
      <c r="C53" s="165"/>
      <c r="D53" s="165"/>
      <c r="E53" s="165"/>
      <c r="F53" s="166"/>
      <c r="G53" s="166"/>
      <c r="H53" s="166"/>
      <c r="I53" s="166"/>
      <c r="J53" s="166"/>
    </row>
    <row r="54" spans="2:16">
      <c r="B54" s="24" t="s">
        <v>17</v>
      </c>
      <c r="C54" s="167"/>
      <c r="D54" s="167"/>
      <c r="E54" s="167"/>
      <c r="F54" s="167"/>
      <c r="G54" s="167"/>
      <c r="H54" s="167"/>
      <c r="I54" s="167"/>
      <c r="J54" s="167"/>
    </row>
    <row r="55" spans="2:16">
      <c r="C55" s="40"/>
      <c r="D55" s="40"/>
      <c r="E55" s="40"/>
      <c r="F55" s="83"/>
      <c r="G55" s="40"/>
      <c r="H55" s="40"/>
      <c r="I55" s="40"/>
      <c r="J55" s="40"/>
    </row>
    <row r="56" spans="2:16">
      <c r="B56" s="33" t="s">
        <v>175</v>
      </c>
      <c r="C56" s="40"/>
      <c r="D56" s="40"/>
      <c r="E56" s="40"/>
      <c r="L56" s="62"/>
      <c r="M56" s="62"/>
      <c r="N56" s="62"/>
      <c r="O56" s="62"/>
      <c r="P56" s="62"/>
    </row>
    <row r="57" spans="2:16">
      <c r="B57" s="53" t="s">
        <v>174</v>
      </c>
      <c r="C57" s="171"/>
      <c r="D57" s="171"/>
      <c r="E57" s="171"/>
      <c r="F57" s="171"/>
      <c r="G57" s="171"/>
      <c r="H57" s="171"/>
      <c r="I57" s="171"/>
      <c r="J57" s="171"/>
      <c r="K57"/>
    </row>
    <row r="58" spans="2:16">
      <c r="B58" s="34" t="s">
        <v>36</v>
      </c>
      <c r="C58" s="170"/>
      <c r="D58" s="170"/>
      <c r="E58" s="170"/>
      <c r="F58" s="310"/>
      <c r="G58" s="310"/>
      <c r="H58" s="310"/>
      <c r="I58" s="310"/>
      <c r="J58" s="310"/>
      <c r="K58"/>
    </row>
    <row r="59" spans="2:16">
      <c r="B59" s="32" t="s">
        <v>270</v>
      </c>
      <c r="C59" s="170"/>
      <c r="D59" s="170"/>
      <c r="E59" s="170"/>
      <c r="F59" s="172"/>
      <c r="G59" s="172"/>
      <c r="H59" s="172"/>
      <c r="I59" s="172"/>
      <c r="J59" s="172"/>
      <c r="K59"/>
    </row>
    <row r="60" spans="2:16">
      <c r="B60" s="34" t="s">
        <v>25</v>
      </c>
      <c r="C60" s="168"/>
      <c r="D60" s="168"/>
      <c r="E60" s="168"/>
      <c r="F60" s="83"/>
      <c r="G60" s="83"/>
      <c r="H60" s="83"/>
      <c r="I60" s="83"/>
      <c r="J60" s="83"/>
      <c r="K60"/>
    </row>
    <row r="61" spans="2:16">
      <c r="B61" s="34" t="s">
        <v>171</v>
      </c>
      <c r="C61" s="168"/>
      <c r="D61" s="168"/>
      <c r="E61" s="168"/>
      <c r="F61" s="168"/>
      <c r="G61" s="168"/>
      <c r="H61" s="168"/>
      <c r="I61" s="168"/>
      <c r="J61" s="168"/>
      <c r="K61"/>
    </row>
    <row r="62" spans="2:16">
      <c r="B62" s="92" t="s">
        <v>26</v>
      </c>
      <c r="C62" s="169"/>
      <c r="D62" s="169"/>
      <c r="E62" s="169"/>
      <c r="F62" s="169"/>
      <c r="G62" s="169"/>
      <c r="H62" s="169"/>
      <c r="I62" s="169"/>
      <c r="J62" s="169"/>
      <c r="K62"/>
    </row>
    <row r="63" spans="2:16">
      <c r="B63" s="35"/>
      <c r="C63"/>
      <c r="D63"/>
      <c r="E63"/>
      <c r="F63"/>
      <c r="G63"/>
      <c r="H63"/>
      <c r="I63"/>
      <c r="J63"/>
      <c r="K63"/>
    </row>
    <row r="64" spans="2:16">
      <c r="B64" s="29" t="s">
        <v>19</v>
      </c>
      <c r="C64"/>
      <c r="D64"/>
      <c r="E64"/>
      <c r="F64" s="83"/>
      <c r="K64" s="78" t="s">
        <v>134</v>
      </c>
    </row>
    <row r="65" spans="2:11">
      <c r="B65" s="45" t="s">
        <v>20</v>
      </c>
      <c r="C65" s="6"/>
      <c r="D65" s="6"/>
      <c r="E65" s="6"/>
      <c r="F65" s="82"/>
      <c r="G65" s="82"/>
      <c r="H65" s="82"/>
      <c r="I65" s="82"/>
      <c r="J65" s="82"/>
      <c r="K65" s="41"/>
    </row>
    <row r="66" spans="2:11">
      <c r="B66" s="45" t="s">
        <v>21</v>
      </c>
      <c r="C66" s="6"/>
      <c r="D66" s="6"/>
      <c r="E66" s="6"/>
      <c r="F66" s="161"/>
      <c r="G66" s="161"/>
      <c r="H66" s="161"/>
      <c r="I66" s="161"/>
      <c r="J66" s="161"/>
      <c r="K66" s="41">
        <v>5.0000000000000001E-3</v>
      </c>
    </row>
    <row r="67" spans="2:11">
      <c r="B67" s="43" t="s">
        <v>22</v>
      </c>
      <c r="C67" s="6"/>
      <c r="D67" s="6"/>
      <c r="E67" s="6"/>
      <c r="F67" s="161"/>
      <c r="G67" s="161"/>
      <c r="H67" s="161"/>
      <c r="I67" s="161"/>
      <c r="J67" s="161"/>
      <c r="K67" s="41">
        <v>0</v>
      </c>
    </row>
    <row r="68" spans="2:11">
      <c r="B68" s="45" t="s">
        <v>23</v>
      </c>
      <c r="C68" s="6"/>
      <c r="D68" s="6"/>
      <c r="E68" s="6"/>
      <c r="F68" s="161"/>
      <c r="G68" s="161"/>
      <c r="H68" s="161"/>
      <c r="I68" s="161"/>
      <c r="J68" s="161"/>
      <c r="K68" s="41">
        <v>-0.01</v>
      </c>
    </row>
    <row r="69" spans="2:11">
      <c r="B69" s="45" t="s">
        <v>24</v>
      </c>
      <c r="C69" s="6"/>
      <c r="D69" s="6"/>
      <c r="E69" s="6"/>
      <c r="F69" s="82"/>
      <c r="G69" s="161"/>
      <c r="H69" s="161"/>
      <c r="I69" s="161"/>
      <c r="J69" s="161"/>
      <c r="K69" s="41">
        <v>0</v>
      </c>
    </row>
    <row r="70" spans="2:11">
      <c r="B70" s="45" t="s">
        <v>34</v>
      </c>
      <c r="C70" s="6"/>
      <c r="D70" s="6"/>
      <c r="E70" s="6"/>
      <c r="F70" s="82"/>
      <c r="G70" s="161"/>
      <c r="H70" s="161"/>
      <c r="I70" s="161"/>
      <c r="J70" s="161"/>
      <c r="K70" s="41">
        <v>-2.5000000000000001E-3</v>
      </c>
    </row>
    <row r="71" spans="2:11">
      <c r="B71" s="35"/>
      <c r="C71" s="36"/>
      <c r="D71" s="36"/>
      <c r="E71" s="36"/>
      <c r="F71" s="36"/>
      <c r="G71" s="36"/>
      <c r="H71" s="36"/>
      <c r="I71" s="36"/>
      <c r="J71" s="36"/>
    </row>
    <row r="72" spans="2:11">
      <c r="B72" s="96" t="s">
        <v>29</v>
      </c>
      <c r="C72" s="251"/>
      <c r="D72" s="251"/>
      <c r="E72" s="251"/>
      <c r="F72" s="251"/>
      <c r="G72" s="251"/>
      <c r="H72" s="251"/>
      <c r="I72" s="251"/>
      <c r="J72" s="251"/>
    </row>
    <row r="73" spans="2:11">
      <c r="B73" s="11" t="s">
        <v>5</v>
      </c>
      <c r="C73" s="36"/>
      <c r="D73" s="16">
        <f>D$39</f>
        <v>2012</v>
      </c>
      <c r="E73" s="16">
        <f t="shared" ref="E73:J73" si="0">E$39</f>
        <v>2013</v>
      </c>
      <c r="F73" s="17">
        <f t="shared" si="0"/>
        <v>2014</v>
      </c>
      <c r="G73" s="17">
        <f t="shared" si="0"/>
        <v>2015</v>
      </c>
      <c r="H73" s="17">
        <f t="shared" si="0"/>
        <v>2016</v>
      </c>
      <c r="I73" s="17">
        <f t="shared" si="0"/>
        <v>2017</v>
      </c>
      <c r="J73" s="17">
        <f t="shared" si="0"/>
        <v>2018</v>
      </c>
    </row>
    <row r="74" spans="2:11">
      <c r="B74" s="18" t="s">
        <v>6</v>
      </c>
      <c r="C74" s="251"/>
      <c r="D74" s="20">
        <f>D$40</f>
        <v>40999</v>
      </c>
      <c r="E74" s="20">
        <f t="shared" ref="E74:J74" si="1">E$40</f>
        <v>41364</v>
      </c>
      <c r="F74" s="20">
        <f t="shared" si="1"/>
        <v>41729</v>
      </c>
      <c r="G74" s="20">
        <f t="shared" si="1"/>
        <v>42094</v>
      </c>
      <c r="H74" s="20">
        <f t="shared" si="1"/>
        <v>42460</v>
      </c>
      <c r="I74" s="20">
        <f t="shared" si="1"/>
        <v>42825</v>
      </c>
      <c r="J74" s="20">
        <f t="shared" si="1"/>
        <v>43190</v>
      </c>
    </row>
    <row r="75" spans="2:11">
      <c r="B75" s="21"/>
      <c r="C75" s="36"/>
      <c r="D75" s="36"/>
      <c r="E75" s="36"/>
      <c r="F75" s="36"/>
      <c r="G75" s="36"/>
      <c r="H75" s="36"/>
      <c r="I75" s="36"/>
      <c r="J75" s="36"/>
    </row>
    <row r="76" spans="2:11">
      <c r="B76" s="57" t="s">
        <v>77</v>
      </c>
      <c r="C76" s="47"/>
      <c r="D76" s="162"/>
      <c r="E76" s="162"/>
      <c r="F76" s="171"/>
      <c r="G76" s="171"/>
      <c r="H76" s="171"/>
      <c r="I76" s="171"/>
      <c r="J76" s="171"/>
    </row>
    <row r="77" spans="2:11">
      <c r="B77" s="61" t="s">
        <v>31</v>
      </c>
      <c r="C77" s="49"/>
      <c r="D77" s="6"/>
      <c r="E77" s="6"/>
      <c r="F77" s="41"/>
      <c r="G77" s="41"/>
      <c r="H77" s="41"/>
      <c r="I77" s="41"/>
      <c r="J77" s="41"/>
    </row>
    <row r="78" spans="2:11">
      <c r="B78" s="57" t="s">
        <v>172</v>
      </c>
      <c r="C78" s="47"/>
      <c r="D78" s="162"/>
      <c r="E78" s="162"/>
      <c r="F78" s="171"/>
      <c r="G78" s="171"/>
      <c r="H78" s="171"/>
      <c r="I78" s="171"/>
      <c r="J78" s="171"/>
    </row>
    <row r="79" spans="2:11">
      <c r="B79" s="61" t="s">
        <v>173</v>
      </c>
      <c r="C79" s="49"/>
      <c r="D79" s="6"/>
      <c r="E79" s="6"/>
      <c r="F79" s="41"/>
      <c r="G79" s="41"/>
      <c r="H79" s="41"/>
      <c r="I79" s="41"/>
      <c r="J79" s="41"/>
    </row>
    <row r="80" spans="2:11">
      <c r="B80" s="57" t="s">
        <v>76</v>
      </c>
      <c r="C80" s="47"/>
      <c r="D80" s="162"/>
      <c r="E80" s="162"/>
      <c r="F80" s="171"/>
      <c r="G80" s="171"/>
      <c r="H80" s="171"/>
      <c r="I80" s="171"/>
      <c r="J80" s="171"/>
    </row>
    <row r="81" spans="2:12">
      <c r="B81" s="61" t="s">
        <v>32</v>
      </c>
      <c r="C81" s="49"/>
      <c r="D81" s="6"/>
      <c r="E81" s="6"/>
      <c r="F81" s="41"/>
      <c r="G81" s="41"/>
      <c r="H81" s="41"/>
      <c r="I81" s="41"/>
      <c r="J81" s="41"/>
    </row>
    <row r="82" spans="2:12">
      <c r="B82" s="57" t="s">
        <v>75</v>
      </c>
      <c r="C82" s="89"/>
      <c r="D82" s="162"/>
      <c r="E82" s="162"/>
      <c r="F82" s="171"/>
      <c r="G82" s="171"/>
      <c r="H82" s="171"/>
      <c r="I82" s="171"/>
      <c r="J82" s="171"/>
    </row>
    <row r="83" spans="2:12">
      <c r="B83" s="61" t="s">
        <v>83</v>
      </c>
      <c r="C83" s="49"/>
      <c r="D83" s="6"/>
      <c r="E83" s="7"/>
      <c r="F83" s="178"/>
      <c r="G83" s="178"/>
      <c r="H83" s="178"/>
      <c r="I83" s="178"/>
      <c r="J83" s="178"/>
    </row>
    <row r="84" spans="2:12">
      <c r="B84" s="61"/>
      <c r="C84" s="49"/>
      <c r="D84" s="6"/>
      <c r="E84" s="7"/>
      <c r="F84"/>
      <c r="G84"/>
      <c r="H84"/>
      <c r="I84"/>
      <c r="J84"/>
    </row>
    <row r="85" spans="2:12">
      <c r="B85" s="147" t="s">
        <v>126</v>
      </c>
      <c r="C85" s="21"/>
      <c r="D85" s="253"/>
      <c r="E85" s="253"/>
      <c r="F85" s="310"/>
      <c r="G85" s="310"/>
      <c r="H85" s="310"/>
      <c r="I85" s="310"/>
      <c r="J85" s="310"/>
    </row>
    <row r="86" spans="2:12">
      <c r="B86" s="25"/>
      <c r="D86" s="50"/>
      <c r="E86" s="50"/>
      <c r="F86" s="40"/>
      <c r="G86" s="40"/>
      <c r="H86" s="40"/>
      <c r="I86" s="40"/>
      <c r="J86" s="40"/>
    </row>
    <row r="87" spans="2:12">
      <c r="B87" s="252" t="s">
        <v>181</v>
      </c>
      <c r="C87" s="97"/>
      <c r="D87" s="97"/>
      <c r="E87" s="97"/>
      <c r="F87" s="87"/>
      <c r="G87" s="87"/>
      <c r="H87" s="87"/>
      <c r="I87" s="87"/>
      <c r="J87" s="87"/>
    </row>
    <row r="88" spans="2:12">
      <c r="B88" s="11" t="s">
        <v>5</v>
      </c>
      <c r="C88" s="16">
        <f>C$39</f>
        <v>2011</v>
      </c>
      <c r="D88" s="16">
        <f>D$39</f>
        <v>2012</v>
      </c>
      <c r="E88" s="16">
        <f t="shared" ref="E88:J88" si="2">E$39</f>
        <v>2013</v>
      </c>
      <c r="F88" s="17">
        <f t="shared" si="2"/>
        <v>2014</v>
      </c>
      <c r="G88" s="17">
        <f t="shared" si="2"/>
        <v>2015</v>
      </c>
      <c r="H88" s="17">
        <f t="shared" si="2"/>
        <v>2016</v>
      </c>
      <c r="I88" s="17">
        <f t="shared" si="2"/>
        <v>2017</v>
      </c>
      <c r="J88" s="17">
        <f t="shared" si="2"/>
        <v>2018</v>
      </c>
    </row>
    <row r="89" spans="2:12">
      <c r="B89" s="18" t="s">
        <v>6</v>
      </c>
      <c r="C89" s="20">
        <f>C$40</f>
        <v>40633</v>
      </c>
      <c r="D89" s="20">
        <f>D$40</f>
        <v>40999</v>
      </c>
      <c r="E89" s="20">
        <f t="shared" ref="E89:J89" si="3">E$40</f>
        <v>41364</v>
      </c>
      <c r="F89" s="20">
        <f t="shared" si="3"/>
        <v>41729</v>
      </c>
      <c r="G89" s="20">
        <f t="shared" si="3"/>
        <v>42094</v>
      </c>
      <c r="H89" s="20">
        <f t="shared" si="3"/>
        <v>42460</v>
      </c>
      <c r="I89" s="20">
        <f t="shared" si="3"/>
        <v>42825</v>
      </c>
      <c r="J89" s="20">
        <f t="shared" si="3"/>
        <v>43190</v>
      </c>
    </row>
    <row r="90" spans="2:12">
      <c r="B90" s="90"/>
    </row>
    <row r="91" spans="2:12">
      <c r="B91" s="57" t="s">
        <v>80</v>
      </c>
      <c r="C91" s="28"/>
      <c r="D91" s="162"/>
      <c r="E91" s="162"/>
      <c r="F91" s="171"/>
      <c r="G91" s="171"/>
      <c r="H91" s="171"/>
      <c r="I91" s="171"/>
      <c r="J91" s="171"/>
      <c r="L91" s="171"/>
    </row>
    <row r="92" spans="2:12">
      <c r="B92" s="88" t="s">
        <v>38</v>
      </c>
      <c r="C92" s="168"/>
      <c r="D92" s="168"/>
      <c r="E92" s="168"/>
      <c r="F92" s="168"/>
      <c r="G92" s="168"/>
      <c r="H92" s="168"/>
      <c r="I92" s="168"/>
      <c r="J92" s="168"/>
      <c r="L92" s="310"/>
    </row>
    <row r="93" spans="2:12">
      <c r="B93" s="88" t="s">
        <v>79</v>
      </c>
      <c r="C93" s="168"/>
      <c r="D93" s="168"/>
      <c r="E93" s="168"/>
      <c r="F93" s="172"/>
      <c r="G93" s="172"/>
      <c r="H93" s="172"/>
      <c r="I93" s="172"/>
      <c r="J93" s="172"/>
      <c r="K93" s="78" t="s">
        <v>179</v>
      </c>
      <c r="L93" s="310"/>
    </row>
    <row r="94" spans="2:12">
      <c r="B94" s="90" t="s">
        <v>182</v>
      </c>
      <c r="C94" s="7"/>
      <c r="D94" s="7"/>
      <c r="E94" s="7"/>
      <c r="F94" s="7"/>
      <c r="G94" s="7"/>
      <c r="H94" s="7"/>
      <c r="I94" s="7"/>
      <c r="J94" s="7"/>
      <c r="K94" s="182" t="s">
        <v>160</v>
      </c>
    </row>
    <row r="95" spans="2:12">
      <c r="B95" s="90" t="s">
        <v>158</v>
      </c>
      <c r="C95" s="72"/>
      <c r="D95" s="72"/>
      <c r="E95" s="72"/>
      <c r="F95" s="72"/>
      <c r="G95" s="72"/>
      <c r="H95" s="72"/>
      <c r="I95" s="72"/>
      <c r="J95" s="72"/>
      <c r="K95" s="150">
        <f>IF(K94="Yes",(1-E95)/COLUMNS(F95:J95),0)</f>
        <v>0.2</v>
      </c>
    </row>
    <row r="96" spans="2:12">
      <c r="B96" s="90"/>
      <c r="C96" s="72"/>
      <c r="D96" s="72"/>
      <c r="E96" s="72"/>
      <c r="F96"/>
      <c r="G96"/>
      <c r="H96"/>
      <c r="I96"/>
      <c r="J96"/>
      <c r="K96"/>
    </row>
    <row r="97" spans="2:11">
      <c r="B97" s="57" t="s">
        <v>199</v>
      </c>
      <c r="C97" s="56"/>
      <c r="D97" s="162"/>
      <c r="E97" s="162"/>
      <c r="F97" s="171"/>
      <c r="G97" s="171"/>
      <c r="H97" s="171"/>
      <c r="I97" s="171"/>
      <c r="J97" s="171"/>
    </row>
    <row r="98" spans="2:11">
      <c r="B98" s="88" t="s">
        <v>176</v>
      </c>
      <c r="C98" s="168"/>
      <c r="D98" s="168"/>
      <c r="E98" s="168"/>
      <c r="F98" s="168"/>
      <c r="G98" s="168"/>
      <c r="H98" s="168"/>
      <c r="I98" s="168"/>
      <c r="J98" s="168"/>
    </row>
    <row r="99" spans="2:11">
      <c r="B99" s="88" t="s">
        <v>78</v>
      </c>
      <c r="C99" s="170"/>
      <c r="D99" s="168"/>
      <c r="E99" s="168"/>
      <c r="F99" s="83"/>
      <c r="G99" s="83"/>
      <c r="H99" s="83"/>
      <c r="I99" s="83"/>
      <c r="J99" s="83"/>
      <c r="K99" s="78" t="s">
        <v>179</v>
      </c>
    </row>
    <row r="100" spans="2:11">
      <c r="B100" s="90" t="s">
        <v>177</v>
      </c>
      <c r="C100" s="176"/>
      <c r="D100" s="176"/>
      <c r="E100" s="176"/>
      <c r="F100" s="71"/>
      <c r="G100" s="71"/>
      <c r="H100" s="71"/>
      <c r="I100" s="71"/>
      <c r="J100" s="71"/>
      <c r="K100" s="182" t="s">
        <v>160</v>
      </c>
    </row>
    <row r="101" spans="2:11">
      <c r="B101" s="90" t="s">
        <v>178</v>
      </c>
      <c r="C101" s="72"/>
      <c r="D101" s="72"/>
      <c r="E101" s="72"/>
      <c r="F101" s="72"/>
      <c r="G101" s="72"/>
      <c r="H101" s="72"/>
      <c r="I101" s="72"/>
      <c r="J101" s="72"/>
      <c r="K101" s="150">
        <f>IF(K100="Yes",(1-E101)/COLUMNS(F101:J101),0)</f>
        <v>0.2</v>
      </c>
    </row>
    <row r="102" spans="2:11">
      <c r="B102" s="90"/>
      <c r="C102" s="72"/>
      <c r="D102" s="72"/>
      <c r="E102" s="72"/>
      <c r="F102"/>
      <c r="G102"/>
      <c r="H102"/>
      <c r="I102"/>
      <c r="J102"/>
      <c r="K102"/>
    </row>
    <row r="103" spans="2:11">
      <c r="B103" s="57" t="s">
        <v>180</v>
      </c>
      <c r="D103" s="162"/>
      <c r="E103" s="162"/>
      <c r="F103" s="171"/>
      <c r="G103" s="171"/>
      <c r="H103" s="171"/>
      <c r="I103" s="171"/>
      <c r="J103" s="171"/>
      <c r="K103"/>
    </row>
    <row r="104" spans="2:11">
      <c r="B104" s="88" t="s">
        <v>176</v>
      </c>
      <c r="C104" s="214"/>
      <c r="D104" s="168"/>
      <c r="E104" s="168"/>
      <c r="F104" s="168"/>
      <c r="G104" s="168"/>
      <c r="H104" s="168"/>
      <c r="I104" s="168"/>
      <c r="J104" s="168"/>
      <c r="K104"/>
    </row>
    <row r="105" spans="2:11">
      <c r="B105" s="88" t="s">
        <v>78</v>
      </c>
      <c r="C105" s="168"/>
      <c r="D105" s="168"/>
      <c r="E105" s="168"/>
      <c r="F105" s="168"/>
      <c r="G105" s="168"/>
      <c r="H105" s="168"/>
      <c r="I105" s="168"/>
      <c r="J105" s="168"/>
      <c r="K105"/>
    </row>
    <row r="106" spans="2:11">
      <c r="B106" s="34"/>
      <c r="C106" s="86"/>
      <c r="D106" s="86"/>
      <c r="E106" s="86"/>
      <c r="F106"/>
      <c r="G106"/>
      <c r="H106"/>
      <c r="I106"/>
      <c r="J106"/>
      <c r="K106"/>
    </row>
    <row r="107" spans="2:11">
      <c r="B107" s="138" t="s">
        <v>204</v>
      </c>
      <c r="D107" s="162"/>
      <c r="E107" s="162"/>
      <c r="F107" s="162"/>
      <c r="G107" s="162"/>
      <c r="H107" s="162"/>
      <c r="I107" s="162"/>
      <c r="J107" s="162"/>
      <c r="K107"/>
    </row>
    <row r="108" spans="2:11">
      <c r="B108" s="138"/>
      <c r="D108" s="162"/>
      <c r="E108" s="162"/>
      <c r="F108" s="162"/>
      <c r="G108" s="162"/>
      <c r="H108" s="162"/>
      <c r="I108" s="162"/>
      <c r="J108" s="162"/>
      <c r="K108"/>
    </row>
    <row r="109" spans="2:11">
      <c r="B109" s="57" t="s">
        <v>82</v>
      </c>
      <c r="D109" s="162"/>
      <c r="E109" s="162"/>
      <c r="F109" s="169"/>
      <c r="G109" s="169"/>
      <c r="H109" s="169"/>
      <c r="I109" s="169"/>
      <c r="J109" s="169"/>
      <c r="K109"/>
    </row>
    <row r="110" spans="2:11">
      <c r="B110" s="30"/>
      <c r="C110" s="50"/>
      <c r="D110" s="50"/>
      <c r="E110" s="50"/>
      <c r="F110" s="40"/>
      <c r="G110" s="40"/>
      <c r="H110" s="40"/>
      <c r="I110" s="40"/>
      <c r="J110" s="40"/>
    </row>
    <row r="111" spans="2:11">
      <c r="B111" s="13" t="s">
        <v>35</v>
      </c>
      <c r="C111" s="20"/>
      <c r="D111" s="20"/>
      <c r="E111" s="20"/>
      <c r="F111" s="20"/>
      <c r="G111" s="20"/>
      <c r="H111" s="20"/>
      <c r="I111" s="20"/>
      <c r="J111" s="20"/>
    </row>
    <row r="112" spans="2:11">
      <c r="B112" s="42" t="str">
        <f>B39</f>
        <v xml:space="preserve">Fiscal year  </v>
      </c>
      <c r="C112" s="37"/>
      <c r="D112" s="37"/>
      <c r="E112" s="37"/>
      <c r="F112" s="38">
        <f t="shared" ref="F112:J113" si="4">F39</f>
        <v>2014</v>
      </c>
      <c r="G112" s="38">
        <f t="shared" si="4"/>
        <v>2015</v>
      </c>
      <c r="H112" s="38">
        <f t="shared" si="4"/>
        <v>2016</v>
      </c>
      <c r="I112" s="38">
        <f t="shared" si="4"/>
        <v>2017</v>
      </c>
      <c r="J112" s="38">
        <f t="shared" si="4"/>
        <v>2018</v>
      </c>
    </row>
    <row r="113" spans="2:10">
      <c r="B113" s="15" t="str">
        <f>B40</f>
        <v>Fiscal year end date</v>
      </c>
      <c r="C113" s="39"/>
      <c r="D113" s="39"/>
      <c r="E113" s="39"/>
      <c r="F113" s="39">
        <f t="shared" si="4"/>
        <v>41729</v>
      </c>
      <c r="G113" s="39">
        <f t="shared" si="4"/>
        <v>42094</v>
      </c>
      <c r="H113" s="39">
        <f t="shared" si="4"/>
        <v>42460</v>
      </c>
      <c r="I113" s="39">
        <f t="shared" si="4"/>
        <v>42825</v>
      </c>
      <c r="J113" s="39">
        <f t="shared" si="4"/>
        <v>43190</v>
      </c>
    </row>
    <row r="115" spans="2:10">
      <c r="B115" s="11" t="s">
        <v>17</v>
      </c>
      <c r="C115" s="54"/>
      <c r="D115" s="54"/>
      <c r="E115" s="54"/>
      <c r="F115" s="86"/>
      <c r="G115" s="86"/>
      <c r="H115" s="86"/>
      <c r="I115" s="86"/>
      <c r="J115" s="86"/>
    </row>
    <row r="116" spans="2:10">
      <c r="B116" s="11" t="s">
        <v>36</v>
      </c>
      <c r="C116" s="54"/>
      <c r="D116" s="54"/>
      <c r="E116" s="54"/>
      <c r="F116" s="48"/>
      <c r="G116" s="48"/>
      <c r="H116" s="48"/>
      <c r="I116" s="48"/>
      <c r="J116" s="48"/>
    </row>
    <row r="117" spans="2:10">
      <c r="B117" s="43" t="s">
        <v>270</v>
      </c>
      <c r="C117" s="54"/>
      <c r="D117" s="54"/>
      <c r="E117" s="54"/>
      <c r="F117" s="48"/>
      <c r="G117" s="48"/>
      <c r="H117" s="48"/>
      <c r="I117" s="48"/>
      <c r="J117" s="48"/>
    </row>
    <row r="118" spans="2:10">
      <c r="B118" s="11" t="s">
        <v>25</v>
      </c>
      <c r="C118" s="54"/>
      <c r="D118" s="54"/>
      <c r="E118" s="54"/>
      <c r="F118" s="86"/>
      <c r="G118" s="86"/>
      <c r="H118" s="86"/>
      <c r="I118" s="86"/>
      <c r="J118" s="86"/>
    </row>
    <row r="119" spans="2:10">
      <c r="B119" s="11" t="s">
        <v>81</v>
      </c>
      <c r="C119" s="26"/>
      <c r="D119" s="26"/>
      <c r="E119" s="26"/>
      <c r="F119" s="86"/>
      <c r="G119" s="86"/>
      <c r="H119" s="86"/>
      <c r="I119" s="86"/>
      <c r="J119" s="86"/>
    </row>
    <row r="120" spans="2:10">
      <c r="B120" s="25" t="s">
        <v>127</v>
      </c>
      <c r="C120" s="26"/>
      <c r="D120" s="26"/>
      <c r="E120" s="26"/>
      <c r="F120" s="86"/>
      <c r="G120" s="86"/>
      <c r="H120" s="86"/>
      <c r="I120" s="86"/>
      <c r="J120" s="86"/>
    </row>
    <row r="121" spans="2:10">
      <c r="B121" s="25" t="s">
        <v>268</v>
      </c>
      <c r="C121" s="26"/>
      <c r="D121" s="26"/>
      <c r="E121" s="26"/>
      <c r="F121" s="86"/>
      <c r="G121" s="86"/>
      <c r="H121" s="86"/>
      <c r="I121" s="86"/>
      <c r="J121" s="86"/>
    </row>
    <row r="122" spans="2:10">
      <c r="B122" s="25" t="s">
        <v>148</v>
      </c>
      <c r="C122" s="26"/>
      <c r="D122" s="26"/>
      <c r="E122" s="26"/>
      <c r="F122" s="216"/>
      <c r="G122" s="216"/>
      <c r="H122" s="216"/>
      <c r="I122" s="216"/>
      <c r="J122" s="216"/>
    </row>
    <row r="123" spans="2:10">
      <c r="B123" s="24" t="s">
        <v>37</v>
      </c>
      <c r="F123" s="109"/>
      <c r="G123" s="109"/>
      <c r="H123" s="109"/>
      <c r="I123" s="109"/>
      <c r="J123" s="109"/>
    </row>
    <row r="124" spans="2:10">
      <c r="B124" s="11"/>
    </row>
    <row r="125" spans="2:10">
      <c r="B125" s="11" t="s">
        <v>38</v>
      </c>
      <c r="F125" s="83"/>
      <c r="G125" s="83"/>
      <c r="H125" s="83"/>
      <c r="I125" s="83"/>
      <c r="J125" s="83"/>
    </row>
    <row r="126" spans="2:10">
      <c r="B126" s="11" t="s">
        <v>216</v>
      </c>
      <c r="F126" s="83"/>
      <c r="G126" s="83"/>
      <c r="H126" s="83"/>
      <c r="I126" s="83"/>
      <c r="J126" s="83"/>
    </row>
    <row r="127" spans="2:10">
      <c r="B127" s="24" t="s">
        <v>39</v>
      </c>
      <c r="F127" s="171"/>
      <c r="G127" s="171"/>
      <c r="H127" s="171"/>
      <c r="I127" s="171"/>
      <c r="J127" s="171"/>
    </row>
    <row r="128" spans="2:10">
      <c r="B128" s="11"/>
    </row>
    <row r="129" spans="2:10">
      <c r="B129" s="11" t="s">
        <v>97</v>
      </c>
      <c r="F129" s="83"/>
      <c r="G129" s="83"/>
      <c r="H129" s="83"/>
      <c r="I129" s="83"/>
      <c r="J129" s="83"/>
    </row>
    <row r="130" spans="2:10">
      <c r="B130" s="25" t="s">
        <v>161</v>
      </c>
      <c r="F130" s="312"/>
      <c r="G130" s="312"/>
      <c r="H130" s="312"/>
      <c r="I130" s="312"/>
      <c r="J130" s="312"/>
    </row>
    <row r="131" spans="2:10">
      <c r="B131" s="148" t="s">
        <v>102</v>
      </c>
      <c r="C131" s="28"/>
      <c r="D131" s="28"/>
      <c r="E131" s="28"/>
      <c r="F131" s="171"/>
      <c r="G131" s="171"/>
      <c r="H131" s="171"/>
      <c r="I131" s="171"/>
      <c r="J131" s="171"/>
    </row>
    <row r="132" spans="2:10">
      <c r="B132" s="11" t="s">
        <v>28</v>
      </c>
      <c r="F132" s="86"/>
      <c r="G132" s="86"/>
      <c r="H132" s="86"/>
      <c r="I132" s="86"/>
      <c r="J132" s="86"/>
    </row>
    <row r="133" spans="2:10">
      <c r="B133" s="148" t="s">
        <v>99</v>
      </c>
      <c r="C133" s="28"/>
      <c r="D133" s="28"/>
      <c r="E133" s="28"/>
      <c r="F133" s="109"/>
      <c r="G133" s="109"/>
      <c r="H133" s="109"/>
      <c r="I133" s="109"/>
      <c r="J133" s="109"/>
    </row>
    <row r="134" spans="2:10">
      <c r="B134" s="43" t="s">
        <v>101</v>
      </c>
      <c r="F134" s="86"/>
      <c r="G134" s="86"/>
      <c r="H134" s="86"/>
      <c r="I134" s="86"/>
      <c r="J134" s="86"/>
    </row>
    <row r="135" spans="2:10">
      <c r="B135" s="43" t="s">
        <v>103</v>
      </c>
      <c r="F135" s="86"/>
      <c r="G135" s="86"/>
      <c r="H135" s="86"/>
      <c r="I135" s="86"/>
      <c r="J135" s="86"/>
    </row>
    <row r="136" spans="2:10">
      <c r="B136" s="28" t="s">
        <v>40</v>
      </c>
      <c r="F136" s="171"/>
      <c r="G136" s="171"/>
      <c r="H136" s="171"/>
      <c r="I136" s="171"/>
      <c r="J136" s="171"/>
    </row>
    <row r="137" spans="2:10">
      <c r="B137" s="28"/>
      <c r="F137" s="56"/>
      <c r="G137" s="56"/>
      <c r="H137" s="56"/>
      <c r="I137" s="56"/>
      <c r="J137" s="56"/>
    </row>
    <row r="138" spans="2:10">
      <c r="B138" s="96" t="s">
        <v>106</v>
      </c>
      <c r="C138" s="15"/>
      <c r="D138" s="15"/>
      <c r="E138" s="15"/>
      <c r="F138" s="15"/>
      <c r="G138" s="15"/>
      <c r="H138" s="15"/>
      <c r="I138" s="15"/>
      <c r="J138" s="15"/>
    </row>
    <row r="139" spans="2:10">
      <c r="B139" s="42" t="str">
        <f t="shared" ref="B139:J139" si="5">B39</f>
        <v xml:space="preserve">Fiscal year  </v>
      </c>
      <c r="C139" s="37">
        <f t="shared" si="5"/>
        <v>2011</v>
      </c>
      <c r="D139" s="37">
        <f t="shared" si="5"/>
        <v>2012</v>
      </c>
      <c r="E139" s="37">
        <f t="shared" si="5"/>
        <v>2013</v>
      </c>
      <c r="F139" s="38">
        <f t="shared" si="5"/>
        <v>2014</v>
      </c>
      <c r="G139" s="38">
        <f t="shared" si="5"/>
        <v>2015</v>
      </c>
      <c r="H139" s="38">
        <f t="shared" si="5"/>
        <v>2016</v>
      </c>
      <c r="I139" s="38">
        <f t="shared" si="5"/>
        <v>2017</v>
      </c>
      <c r="J139" s="38">
        <f t="shared" si="5"/>
        <v>2018</v>
      </c>
    </row>
    <row r="140" spans="2:10">
      <c r="B140" s="15" t="str">
        <f t="shared" ref="B140:J140" si="6">B40</f>
        <v>Fiscal year end date</v>
      </c>
      <c r="C140" s="39">
        <f t="shared" si="6"/>
        <v>40633</v>
      </c>
      <c r="D140" s="39">
        <f t="shared" si="6"/>
        <v>40999</v>
      </c>
      <c r="E140" s="39">
        <f t="shared" si="6"/>
        <v>41364</v>
      </c>
      <c r="F140" s="39">
        <f t="shared" si="6"/>
        <v>41729</v>
      </c>
      <c r="G140" s="39">
        <f t="shared" si="6"/>
        <v>42094</v>
      </c>
      <c r="H140" s="39">
        <f t="shared" si="6"/>
        <v>42460</v>
      </c>
      <c r="I140" s="39">
        <f t="shared" si="6"/>
        <v>42825</v>
      </c>
      <c r="J140" s="39">
        <f t="shared" si="6"/>
        <v>43190</v>
      </c>
    </row>
    <row r="141" spans="2:10">
      <c r="B141" s="44"/>
      <c r="C141" s="11"/>
      <c r="D141" s="11"/>
      <c r="E141" s="11"/>
      <c r="F141" s="11"/>
      <c r="G141" s="11"/>
      <c r="H141" s="11"/>
      <c r="I141" s="11"/>
      <c r="J141" s="11"/>
    </row>
    <row r="142" spans="2:10">
      <c r="B142" s="30" t="s">
        <v>104</v>
      </c>
      <c r="F142" s="215"/>
      <c r="G142" s="83"/>
      <c r="H142" s="83"/>
      <c r="I142" s="83"/>
      <c r="J142" s="83"/>
    </row>
    <row r="143" spans="2:10">
      <c r="B143" s="46" t="s">
        <v>30</v>
      </c>
      <c r="F143" s="83"/>
      <c r="G143" s="83"/>
      <c r="H143" s="83"/>
      <c r="I143" s="83"/>
      <c r="J143" s="83"/>
    </row>
    <row r="144" spans="2:10">
      <c r="B144" s="57" t="s">
        <v>105</v>
      </c>
      <c r="C144" s="28"/>
      <c r="D144" s="163">
        <f>1496.9+86.1+52.6</f>
        <v>1635.6</v>
      </c>
      <c r="E144" s="311">
        <f>D15</f>
        <v>0</v>
      </c>
      <c r="F144" s="171"/>
      <c r="G144" s="171"/>
      <c r="H144" s="171"/>
      <c r="I144" s="171"/>
      <c r="J144" s="171"/>
    </row>
    <row r="145" spans="2:10">
      <c r="B145" s="30" t="s">
        <v>47</v>
      </c>
      <c r="D145" s="159">
        <f t="shared" ref="D145" si="7">D146/AVERAGE(C144:D144)</f>
        <v>0</v>
      </c>
      <c r="E145" s="159">
        <f>E146/AVERAGE(D144:E144)</f>
        <v>0</v>
      </c>
      <c r="F145" s="58"/>
      <c r="G145" s="58"/>
      <c r="H145" s="58"/>
      <c r="I145" s="58"/>
      <c r="J145" s="58"/>
    </row>
    <row r="146" spans="2:10">
      <c r="B146" s="30" t="s">
        <v>13</v>
      </c>
      <c r="C146" s="40"/>
      <c r="D146" s="83">
        <f>D49</f>
        <v>0</v>
      </c>
      <c r="E146" s="83">
        <f>E49</f>
        <v>0</v>
      </c>
      <c r="F146" s="312"/>
      <c r="G146" s="312"/>
      <c r="H146" s="312"/>
      <c r="I146" s="312"/>
      <c r="J146" s="312"/>
    </row>
    <row r="147" spans="2:10">
      <c r="B147" s="30"/>
      <c r="C147" s="40"/>
      <c r="D147" s="40"/>
      <c r="E147" s="40"/>
      <c r="F147" s="59"/>
      <c r="G147" s="59"/>
      <c r="H147" s="59"/>
      <c r="I147" s="59"/>
      <c r="J147" s="59"/>
    </row>
    <row r="148" spans="2:10">
      <c r="B148" s="29" t="s">
        <v>28</v>
      </c>
      <c r="C148" s="25"/>
      <c r="D148" s="140"/>
      <c r="E148" s="140"/>
      <c r="F148" s="85"/>
      <c r="G148" s="85"/>
      <c r="H148" s="85"/>
      <c r="I148" s="85"/>
      <c r="J148" s="85"/>
    </row>
    <row r="149" spans="2:10">
      <c r="B149" s="67" t="s">
        <v>109</v>
      </c>
      <c r="C149" s="25"/>
      <c r="D149" s="25"/>
      <c r="E149" s="25"/>
      <c r="F149" s="216"/>
      <c r="G149" s="216"/>
      <c r="H149" s="216"/>
      <c r="I149" s="216"/>
      <c r="J149" s="216"/>
    </row>
    <row r="150" spans="2:10">
      <c r="B150" s="67" t="s">
        <v>43</v>
      </c>
      <c r="C150" s="25"/>
      <c r="D150" s="25"/>
      <c r="E150" s="25"/>
      <c r="F150" s="217"/>
      <c r="G150" s="217"/>
      <c r="H150" s="217"/>
      <c r="I150" s="217"/>
      <c r="J150" s="217"/>
    </row>
    <row r="151" spans="2:10">
      <c r="B151" s="67" t="s">
        <v>44</v>
      </c>
      <c r="C151" s="25"/>
      <c r="D151" s="25"/>
      <c r="E151" s="25"/>
      <c r="F151" s="216"/>
      <c r="G151" s="216"/>
      <c r="H151" s="216"/>
      <c r="I151" s="216"/>
      <c r="J151" s="216"/>
    </row>
    <row r="152" spans="2:10">
      <c r="B152" s="142" t="s">
        <v>45</v>
      </c>
      <c r="C152" s="33"/>
      <c r="D152" s="33"/>
      <c r="E152" s="33"/>
      <c r="F152" s="218"/>
      <c r="G152" s="218"/>
      <c r="H152" s="218"/>
      <c r="I152" s="218"/>
      <c r="J152" s="218"/>
    </row>
    <row r="153" spans="2:10">
      <c r="B153" s="135" t="s">
        <v>110</v>
      </c>
      <c r="C153" s="75"/>
      <c r="D153" s="75"/>
      <c r="E153" s="75"/>
      <c r="F153" s="219"/>
      <c r="G153" s="219"/>
      <c r="H153" s="219"/>
      <c r="I153" s="219"/>
      <c r="J153" s="219"/>
    </row>
    <row r="154" spans="2:10">
      <c r="B154" s="25"/>
      <c r="C154" s="25"/>
      <c r="D154" s="25"/>
      <c r="E154" s="25"/>
      <c r="F154" s="25"/>
      <c r="G154" s="25"/>
      <c r="H154" s="25"/>
      <c r="I154" s="25"/>
      <c r="J154" s="25"/>
    </row>
    <row r="155" spans="2:10">
      <c r="B155" s="32" t="s">
        <v>107</v>
      </c>
      <c r="C155" s="25"/>
      <c r="D155" s="25"/>
      <c r="E155" s="25"/>
      <c r="F155" s="220"/>
      <c r="G155" s="216"/>
      <c r="H155" s="216"/>
      <c r="I155" s="216"/>
      <c r="J155" s="216"/>
    </row>
    <row r="156" spans="2:10">
      <c r="B156" s="137" t="s">
        <v>30</v>
      </c>
      <c r="C156" s="25"/>
      <c r="D156" s="25"/>
      <c r="E156" s="25"/>
      <c r="F156" s="216"/>
      <c r="G156" s="216"/>
      <c r="H156" s="216"/>
      <c r="I156" s="216"/>
      <c r="J156" s="216"/>
    </row>
    <row r="157" spans="2:10">
      <c r="B157" s="138" t="s">
        <v>108</v>
      </c>
      <c r="C157" s="25"/>
      <c r="D157" s="33" t="s">
        <v>146</v>
      </c>
      <c r="E157" s="33" t="s">
        <v>250</v>
      </c>
      <c r="F157" s="221"/>
      <c r="G157" s="221"/>
      <c r="H157" s="221"/>
      <c r="I157" s="221"/>
      <c r="J157" s="221"/>
    </row>
    <row r="158" spans="2:10">
      <c r="B158" s="135" t="s">
        <v>41</v>
      </c>
      <c r="C158" s="25"/>
      <c r="D158" s="315">
        <v>0.8</v>
      </c>
      <c r="E158" s="315">
        <v>0.65</v>
      </c>
      <c r="F158" s="219"/>
      <c r="G158" s="219"/>
      <c r="H158" s="219"/>
      <c r="I158" s="219"/>
      <c r="J158" s="219"/>
    </row>
    <row r="159" spans="2:10">
      <c r="B159" s="135" t="s">
        <v>42</v>
      </c>
      <c r="C159" s="25"/>
      <c r="D159" s="139"/>
      <c r="E159" s="139"/>
      <c r="F159" s="143"/>
      <c r="G159" s="143"/>
      <c r="H159" s="143"/>
      <c r="I159" s="143"/>
      <c r="J159" s="143"/>
    </row>
    <row r="160" spans="2:10">
      <c r="B160" s="25"/>
      <c r="C160" s="25"/>
      <c r="D160" s="25"/>
      <c r="E160" s="25"/>
      <c r="F160" s="25"/>
      <c r="G160" s="25"/>
      <c r="H160" s="25"/>
      <c r="I160" s="25"/>
      <c r="J160" s="25"/>
    </row>
    <row r="161" spans="2:10">
      <c r="B161" s="29" t="s">
        <v>85</v>
      </c>
      <c r="C161" s="25"/>
      <c r="D161" s="25"/>
      <c r="E161" s="25"/>
      <c r="F161" s="25"/>
      <c r="G161" s="25"/>
      <c r="H161" s="25"/>
      <c r="I161" s="25"/>
      <c r="J161" s="25"/>
    </row>
    <row r="162" spans="2:10">
      <c r="B162" s="32" t="s">
        <v>89</v>
      </c>
      <c r="C162" s="25"/>
      <c r="D162" s="25"/>
      <c r="E162" s="25"/>
      <c r="F162" s="220"/>
      <c r="G162" s="216"/>
      <c r="H162" s="216"/>
      <c r="I162" s="216"/>
      <c r="J162" s="216"/>
    </row>
    <row r="163" spans="2:10">
      <c r="B163" s="32" t="s">
        <v>98</v>
      </c>
      <c r="C163" s="25"/>
      <c r="D163" s="25"/>
      <c r="E163" s="25"/>
      <c r="F163" s="217"/>
      <c r="G163" s="217"/>
      <c r="H163" s="217"/>
      <c r="I163" s="217"/>
      <c r="J163" s="217"/>
    </row>
    <row r="164" spans="2:10">
      <c r="B164" s="32" t="s">
        <v>100</v>
      </c>
      <c r="C164" s="25"/>
      <c r="D164" s="25"/>
      <c r="E164" s="25"/>
      <c r="F164" s="217"/>
      <c r="G164" s="217"/>
      <c r="H164" s="217"/>
      <c r="I164" s="217"/>
      <c r="J164" s="217"/>
    </row>
    <row r="165" spans="2:10">
      <c r="B165" s="138" t="s">
        <v>92</v>
      </c>
      <c r="C165" s="51"/>
      <c r="D165" s="144"/>
      <c r="E165" s="51"/>
      <c r="F165" s="164"/>
      <c r="G165" s="164"/>
      <c r="H165" s="164"/>
      <c r="I165" s="164"/>
      <c r="J165" s="164"/>
    </row>
    <row r="166" spans="2:10">
      <c r="B166" s="135" t="s">
        <v>115</v>
      </c>
      <c r="C166" s="75"/>
      <c r="E166" s="140" t="s">
        <v>163</v>
      </c>
      <c r="F166" s="145"/>
      <c r="G166" s="145"/>
      <c r="H166" s="145"/>
      <c r="I166" s="145"/>
      <c r="J166" s="145"/>
    </row>
    <row r="167" spans="2:10">
      <c r="B167" s="135" t="s">
        <v>162</v>
      </c>
      <c r="C167" s="75"/>
      <c r="E167" s="146">
        <v>1</v>
      </c>
      <c r="F167" s="222"/>
      <c r="G167" s="222"/>
      <c r="H167" s="222"/>
      <c r="I167" s="222"/>
      <c r="J167" s="222"/>
    </row>
    <row r="168" spans="2:10">
      <c r="B168" s="32"/>
      <c r="C168" s="25"/>
      <c r="F168" s="141"/>
      <c r="G168" s="141"/>
      <c r="H168" s="141"/>
      <c r="I168" s="141"/>
      <c r="J168" s="141"/>
    </row>
    <row r="169" spans="2:10">
      <c r="B169" s="29" t="s">
        <v>86</v>
      </c>
      <c r="C169" s="25"/>
      <c r="F169" s="85"/>
      <c r="G169" s="25"/>
      <c r="H169" s="25"/>
      <c r="I169" s="25"/>
      <c r="J169" s="25"/>
    </row>
    <row r="170" spans="2:10">
      <c r="B170" s="32" t="s">
        <v>90</v>
      </c>
      <c r="C170" s="25"/>
      <c r="F170" s="220"/>
      <c r="G170" s="216"/>
      <c r="H170" s="216"/>
      <c r="I170" s="216"/>
      <c r="J170" s="216"/>
    </row>
    <row r="171" spans="2:10">
      <c r="B171" s="32" t="s">
        <v>84</v>
      </c>
      <c r="C171" s="25"/>
      <c r="F171" s="217"/>
      <c r="G171" s="217"/>
      <c r="H171" s="217"/>
      <c r="I171" s="217"/>
      <c r="J171" s="217"/>
    </row>
    <row r="172" spans="2:10">
      <c r="B172" s="32" t="s">
        <v>100</v>
      </c>
      <c r="C172" s="25"/>
      <c r="F172" s="217"/>
      <c r="G172" s="217"/>
      <c r="H172" s="217"/>
      <c r="I172" s="217"/>
      <c r="J172" s="217"/>
    </row>
    <row r="173" spans="2:10">
      <c r="B173" s="138" t="s">
        <v>91</v>
      </c>
      <c r="C173" s="51"/>
      <c r="F173" s="164"/>
      <c r="G173" s="164"/>
      <c r="H173" s="164"/>
      <c r="I173" s="164"/>
      <c r="J173" s="164"/>
    </row>
    <row r="174" spans="2:10">
      <c r="B174" s="135" t="s">
        <v>115</v>
      </c>
      <c r="C174" s="75"/>
      <c r="E174" s="140" t="s">
        <v>163</v>
      </c>
      <c r="F174" s="145"/>
      <c r="G174" s="145"/>
      <c r="H174" s="145"/>
      <c r="I174" s="145"/>
      <c r="J174" s="145"/>
    </row>
    <row r="175" spans="2:10">
      <c r="B175" s="135" t="s">
        <v>132</v>
      </c>
      <c r="C175" s="75"/>
      <c r="E175" s="146">
        <v>1</v>
      </c>
      <c r="F175" s="223"/>
      <c r="G175" s="223"/>
      <c r="H175" s="223"/>
      <c r="I175" s="223"/>
      <c r="J175" s="223"/>
    </row>
    <row r="176" spans="2:10">
      <c r="B176" s="91"/>
      <c r="C176" s="63"/>
      <c r="D176" s="63"/>
      <c r="E176" s="63"/>
      <c r="F176" s="99"/>
      <c r="G176" s="99"/>
      <c r="H176" s="99"/>
      <c r="I176" s="99"/>
      <c r="J176" s="99"/>
    </row>
    <row r="177" spans="2:10">
      <c r="B177" s="29" t="s">
        <v>87</v>
      </c>
      <c r="F177" s="40"/>
    </row>
    <row r="178" spans="2:10">
      <c r="B178" s="30" t="s">
        <v>94</v>
      </c>
      <c r="F178" s="215"/>
      <c r="G178" s="83"/>
      <c r="H178" s="83"/>
      <c r="I178" s="83"/>
      <c r="J178" s="83"/>
    </row>
    <row r="179" spans="2:10">
      <c r="B179" s="30" t="s">
        <v>84</v>
      </c>
      <c r="F179" s="172"/>
      <c r="G179" s="172"/>
      <c r="H179" s="172"/>
      <c r="I179" s="172"/>
      <c r="J179" s="172"/>
    </row>
    <row r="180" spans="2:10">
      <c r="B180" s="57" t="s">
        <v>93</v>
      </c>
      <c r="C180" s="28"/>
      <c r="D180" s="28"/>
      <c r="E180" s="28"/>
      <c r="F180" s="169"/>
      <c r="G180" s="169"/>
      <c r="H180" s="169"/>
      <c r="I180" s="169"/>
      <c r="J180" s="169"/>
    </row>
    <row r="181" spans="2:10">
      <c r="B181" s="91" t="s">
        <v>115</v>
      </c>
      <c r="F181" s="95"/>
      <c r="G181" s="95"/>
      <c r="H181" s="95"/>
      <c r="I181" s="95"/>
      <c r="J181" s="95"/>
    </row>
    <row r="182" spans="2:10">
      <c r="B182" s="91"/>
      <c r="F182" s="95"/>
      <c r="G182" s="95"/>
      <c r="H182" s="95"/>
      <c r="I182" s="95"/>
      <c r="J182" s="95"/>
    </row>
    <row r="183" spans="2:10">
      <c r="B183" s="29" t="s">
        <v>88</v>
      </c>
      <c r="F183" s="40"/>
    </row>
    <row r="184" spans="2:10">
      <c r="B184" s="30" t="s">
        <v>96</v>
      </c>
      <c r="F184" s="215"/>
      <c r="G184" s="83"/>
      <c r="H184" s="83"/>
      <c r="I184" s="83"/>
      <c r="J184" s="83"/>
    </row>
    <row r="185" spans="2:10">
      <c r="B185" s="30" t="s">
        <v>84</v>
      </c>
      <c r="C185" s="78" t="s">
        <v>141</v>
      </c>
      <c r="D185" s="78" t="s">
        <v>142</v>
      </c>
      <c r="F185" s="172"/>
      <c r="G185" s="172"/>
      <c r="H185" s="172"/>
      <c r="I185" s="172"/>
      <c r="J185" s="172"/>
    </row>
    <row r="186" spans="2:10">
      <c r="B186" s="94" t="s">
        <v>143</v>
      </c>
      <c r="C186" s="93">
        <v>0.04</v>
      </c>
      <c r="D186" s="52">
        <v>0.08</v>
      </c>
      <c r="F186" s="172"/>
      <c r="G186" s="172"/>
      <c r="H186" s="172"/>
      <c r="I186" s="172"/>
      <c r="J186" s="172"/>
    </row>
    <row r="187" spans="2:10">
      <c r="B187" s="57" t="s">
        <v>95</v>
      </c>
      <c r="C187" s="28"/>
      <c r="D187" s="52"/>
      <c r="E187" s="28"/>
      <c r="F187" s="169"/>
      <c r="G187" s="169"/>
      <c r="H187" s="169"/>
      <c r="I187" s="169"/>
      <c r="J187" s="169"/>
    </row>
    <row r="188" spans="2:10">
      <c r="B188" s="91" t="s">
        <v>115</v>
      </c>
      <c r="F188" s="95"/>
      <c r="G188" s="95"/>
      <c r="H188" s="95"/>
      <c r="I188" s="95"/>
      <c r="J188" s="95"/>
    </row>
    <row r="189" spans="2:10">
      <c r="B189" s="91"/>
      <c r="F189" s="95"/>
      <c r="G189" s="95"/>
      <c r="H189" s="95"/>
      <c r="I189" s="95"/>
      <c r="J189" s="95"/>
    </row>
    <row r="190" spans="2:10">
      <c r="B190" s="29" t="s">
        <v>113</v>
      </c>
      <c r="D190" s="108"/>
      <c r="E190" s="78"/>
      <c r="F190" s="95"/>
      <c r="G190" s="95"/>
      <c r="H190" s="95"/>
      <c r="I190" s="95"/>
      <c r="J190" s="95"/>
    </row>
    <row r="191" spans="2:10">
      <c r="B191" s="30" t="s">
        <v>114</v>
      </c>
      <c r="F191" s="224"/>
      <c r="G191" s="83"/>
      <c r="H191" s="83"/>
      <c r="I191" s="83"/>
      <c r="J191" s="83"/>
    </row>
    <row r="192" spans="2:10">
      <c r="B192" s="94" t="s">
        <v>33</v>
      </c>
      <c r="F192" s="172"/>
      <c r="G192" s="172"/>
      <c r="H192" s="172"/>
      <c r="I192" s="172"/>
      <c r="J192" s="172"/>
    </row>
    <row r="193" spans="2:13">
      <c r="B193" s="28" t="s">
        <v>116</v>
      </c>
      <c r="C193" s="78" t="s">
        <v>141</v>
      </c>
      <c r="D193" s="78" t="s">
        <v>142</v>
      </c>
      <c r="E193" s="28"/>
      <c r="F193" s="169"/>
      <c r="G193" s="169"/>
      <c r="H193" s="169"/>
      <c r="I193" s="169"/>
      <c r="J193" s="169"/>
    </row>
    <row r="194" spans="2:13">
      <c r="B194" s="94" t="s">
        <v>147</v>
      </c>
      <c r="C194" s="93">
        <v>0.04</v>
      </c>
      <c r="D194" s="52">
        <v>0.08</v>
      </c>
      <c r="F194" s="83"/>
      <c r="G194" s="83"/>
      <c r="H194" s="83"/>
      <c r="I194" s="83"/>
      <c r="J194" s="83"/>
    </row>
    <row r="195" spans="2:13">
      <c r="B195" s="94"/>
      <c r="F195" s="40"/>
    </row>
    <row r="196" spans="2:13">
      <c r="B196" s="185" t="s">
        <v>225</v>
      </c>
      <c r="F196" s="40"/>
    </row>
    <row r="197" spans="2:13">
      <c r="B197" s="30" t="s">
        <v>227</v>
      </c>
      <c r="C197" s="86"/>
      <c r="D197" s="238"/>
      <c r="E197" s="238"/>
      <c r="F197" s="215"/>
      <c r="G197" s="83"/>
      <c r="H197" s="83"/>
      <c r="I197" s="83"/>
      <c r="J197" s="83"/>
    </row>
    <row r="198" spans="2:13">
      <c r="B198" s="30" t="s">
        <v>78</v>
      </c>
      <c r="C198" s="86"/>
      <c r="D198" s="86"/>
      <c r="E198" s="86"/>
      <c r="F198" s="83"/>
      <c r="G198" s="83"/>
      <c r="H198" s="83"/>
      <c r="I198" s="83"/>
      <c r="J198" s="83"/>
    </row>
    <row r="199" spans="2:13">
      <c r="B199" s="28" t="s">
        <v>228</v>
      </c>
      <c r="C199" s="86"/>
      <c r="D199" s="86"/>
      <c r="E199" s="86"/>
      <c r="F199" s="171"/>
      <c r="G199" s="171"/>
      <c r="H199" s="171"/>
      <c r="I199" s="171"/>
      <c r="J199" s="171"/>
    </row>
    <row r="200" spans="2:13">
      <c r="B200" s="94"/>
      <c r="F200" s="40"/>
    </row>
    <row r="201" spans="2:13">
      <c r="B201" s="13" t="s">
        <v>187</v>
      </c>
      <c r="C201" s="15"/>
      <c r="D201" s="15"/>
      <c r="E201" s="15"/>
      <c r="F201" s="15"/>
      <c r="G201" s="15"/>
      <c r="H201" s="15"/>
      <c r="I201" s="15"/>
      <c r="J201" s="15"/>
    </row>
    <row r="202" spans="2:13">
      <c r="B202" s="11" t="s">
        <v>5</v>
      </c>
      <c r="C202" s="16">
        <f>C$39</f>
        <v>2011</v>
      </c>
      <c r="D202" s="16">
        <f>D$39</f>
        <v>2012</v>
      </c>
      <c r="E202" s="16">
        <f t="shared" ref="E202:J202" si="8">E$39</f>
        <v>2013</v>
      </c>
      <c r="F202" s="17">
        <f t="shared" si="8"/>
        <v>2014</v>
      </c>
      <c r="G202" s="17">
        <f t="shared" si="8"/>
        <v>2015</v>
      </c>
      <c r="H202" s="17">
        <f t="shared" si="8"/>
        <v>2016</v>
      </c>
      <c r="I202" s="17">
        <f t="shared" si="8"/>
        <v>2017</v>
      </c>
      <c r="J202" s="17">
        <f t="shared" si="8"/>
        <v>2018</v>
      </c>
    </row>
    <row r="203" spans="2:13">
      <c r="B203" s="18" t="s">
        <v>6</v>
      </c>
      <c r="C203" s="20">
        <f>C$40</f>
        <v>40633</v>
      </c>
      <c r="D203" s="20">
        <f>D$40</f>
        <v>40999</v>
      </c>
      <c r="E203" s="20">
        <f t="shared" ref="E203:J203" si="9">E$40</f>
        <v>41364</v>
      </c>
      <c r="F203" s="20">
        <f t="shared" si="9"/>
        <v>41729</v>
      </c>
      <c r="G203" s="20">
        <f t="shared" si="9"/>
        <v>42094</v>
      </c>
      <c r="H203" s="20">
        <f t="shared" si="9"/>
        <v>42460</v>
      </c>
      <c r="I203" s="20">
        <f t="shared" si="9"/>
        <v>42825</v>
      </c>
      <c r="J203" s="20">
        <f t="shared" si="9"/>
        <v>43190</v>
      </c>
    </row>
    <row r="204" spans="2:13">
      <c r="B204" s="24"/>
      <c r="C204" s="11"/>
      <c r="D204" s="11"/>
      <c r="E204" s="11"/>
      <c r="F204" s="11"/>
      <c r="G204" s="11"/>
      <c r="H204" s="11"/>
      <c r="I204" s="11"/>
      <c r="J204" s="11"/>
    </row>
    <row r="205" spans="2:13">
      <c r="B205" s="94" t="s">
        <v>183</v>
      </c>
      <c r="C205" s="179"/>
      <c r="D205" s="21"/>
      <c r="E205" s="11"/>
      <c r="F205" s="180">
        <v>49.08</v>
      </c>
      <c r="G205" s="180">
        <v>82.86</v>
      </c>
      <c r="H205" s="180">
        <v>134.82</v>
      </c>
      <c r="I205" s="180">
        <v>184.42</v>
      </c>
      <c r="J205" s="180">
        <v>221.26</v>
      </c>
    </row>
    <row r="206" spans="2:13">
      <c r="B206" s="30"/>
      <c r="C206" s="78" t="s">
        <v>184</v>
      </c>
      <c r="D206" s="78" t="s">
        <v>185</v>
      </c>
      <c r="E206" s="78" t="s">
        <v>186</v>
      </c>
      <c r="F206" s="177"/>
      <c r="G206" s="177"/>
      <c r="H206" s="177"/>
      <c r="I206" s="177"/>
      <c r="J206" s="177"/>
    </row>
    <row r="207" spans="2:13">
      <c r="B207" s="34" t="s">
        <v>28</v>
      </c>
      <c r="C207" s="181">
        <v>0.04</v>
      </c>
      <c r="D207" s="66">
        <v>0</v>
      </c>
      <c r="E207" s="136"/>
      <c r="F207" s="187"/>
      <c r="G207" s="187"/>
      <c r="H207" s="187"/>
      <c r="I207" s="187"/>
      <c r="J207" s="187"/>
    </row>
    <row r="208" spans="2:13">
      <c r="B208" s="30" t="s">
        <v>85</v>
      </c>
      <c r="C208" s="181">
        <v>0.04</v>
      </c>
      <c r="D208" s="66">
        <v>0.01</v>
      </c>
      <c r="E208" s="136"/>
      <c r="F208" s="187"/>
      <c r="G208" s="187"/>
      <c r="H208" s="187"/>
      <c r="I208" s="187"/>
      <c r="J208" s="187"/>
      <c r="M208" s="316"/>
    </row>
    <row r="209" spans="2:10">
      <c r="B209" s="30" t="s">
        <v>86</v>
      </c>
      <c r="C209" s="181">
        <v>0.04</v>
      </c>
      <c r="D209" s="66">
        <v>0</v>
      </c>
      <c r="E209" s="136"/>
      <c r="F209" s="187"/>
      <c r="G209" s="187"/>
      <c r="H209" s="187"/>
      <c r="I209" s="187"/>
      <c r="J209" s="187"/>
    </row>
    <row r="210" spans="2:10">
      <c r="B210" s="30" t="s">
        <v>87</v>
      </c>
      <c r="C210" s="136"/>
      <c r="D210" s="136"/>
      <c r="E210" s="184">
        <v>8.1250000000000003E-2</v>
      </c>
      <c r="F210" s="83"/>
      <c r="G210" s="83"/>
      <c r="H210" s="83"/>
      <c r="I210" s="83"/>
      <c r="J210" s="83"/>
    </row>
    <row r="211" spans="2:10">
      <c r="B211" s="30" t="s">
        <v>145</v>
      </c>
      <c r="C211" s="136"/>
      <c r="D211" s="136"/>
      <c r="E211" s="313">
        <f>D186</f>
        <v>0.08</v>
      </c>
      <c r="F211" s="83"/>
      <c r="G211" s="83"/>
      <c r="H211" s="83"/>
      <c r="I211" s="83"/>
      <c r="J211" s="83"/>
    </row>
    <row r="212" spans="2:10">
      <c r="B212" s="30" t="s">
        <v>144</v>
      </c>
      <c r="C212" s="174"/>
      <c r="D212" s="136"/>
      <c r="E212" s="314">
        <f>C186</f>
        <v>0.04</v>
      </c>
      <c r="F212" s="83"/>
      <c r="G212" s="83"/>
      <c r="H212" s="83"/>
      <c r="I212" s="83"/>
      <c r="J212" s="83"/>
    </row>
    <row r="213" spans="2:10">
      <c r="B213" s="30"/>
      <c r="C213" s="28"/>
      <c r="D213" s="28"/>
      <c r="E213" s="24"/>
      <c r="F213" s="102"/>
      <c r="G213" s="102"/>
      <c r="H213" s="102"/>
      <c r="I213" s="102"/>
      <c r="J213" s="56"/>
    </row>
    <row r="214" spans="2:10">
      <c r="B214" s="13" t="s">
        <v>125</v>
      </c>
      <c r="C214" s="15"/>
      <c r="D214" s="15"/>
      <c r="E214" s="15"/>
      <c r="F214" s="15"/>
      <c r="G214" s="15"/>
      <c r="H214" s="15"/>
      <c r="I214" s="15"/>
      <c r="J214" s="15"/>
    </row>
    <row r="216" spans="2:10">
      <c r="F216" s="283">
        <f>J203</f>
        <v>43190</v>
      </c>
      <c r="G216" s="283"/>
      <c r="H216" s="283"/>
      <c r="I216" s="283"/>
      <c r="J216" s="283"/>
    </row>
    <row r="218" spans="2:10">
      <c r="B218" s="3" t="s">
        <v>135</v>
      </c>
      <c r="C218" s="24"/>
      <c r="D218" s="11"/>
      <c r="E218" s="78" t="s">
        <v>134</v>
      </c>
      <c r="F218" s="133">
        <f>D17-1</f>
        <v>-1</v>
      </c>
      <c r="G218" s="114">
        <f>F218+$E$219</f>
        <v>-0.5</v>
      </c>
      <c r="H218" s="114">
        <f t="shared" ref="H218:J218" si="10">G218+$E$219</f>
        <v>0</v>
      </c>
      <c r="I218" s="114">
        <f t="shared" si="10"/>
        <v>0.5</v>
      </c>
      <c r="J218" s="114">
        <f t="shared" si="10"/>
        <v>1</v>
      </c>
    </row>
    <row r="219" spans="2:10">
      <c r="B219" s="4" t="s">
        <v>68</v>
      </c>
      <c r="E219" s="183">
        <v>0.5</v>
      </c>
      <c r="F219" s="83"/>
      <c r="G219" s="83"/>
      <c r="H219" s="83"/>
      <c r="I219" s="83"/>
      <c r="J219" s="83"/>
    </row>
    <row r="220" spans="2:10">
      <c r="B220" s="28" t="s">
        <v>55</v>
      </c>
      <c r="F220" s="171"/>
      <c r="G220" s="171"/>
      <c r="H220" s="171"/>
      <c r="I220" s="171"/>
      <c r="J220" s="171"/>
    </row>
    <row r="221" spans="2:10">
      <c r="B221" s="100" t="s">
        <v>117</v>
      </c>
      <c r="F221" s="40"/>
    </row>
    <row r="222" spans="2:10">
      <c r="B222" s="101" t="s">
        <v>28</v>
      </c>
      <c r="F222" s="83"/>
      <c r="G222" s="83"/>
      <c r="H222" s="83"/>
      <c r="I222" s="83"/>
      <c r="J222" s="83"/>
    </row>
    <row r="223" spans="2:10">
      <c r="B223" s="61" t="s">
        <v>85</v>
      </c>
      <c r="F223" s="83"/>
      <c r="G223" s="83"/>
      <c r="H223" s="83"/>
      <c r="I223" s="83"/>
      <c r="J223" s="83"/>
    </row>
    <row r="224" spans="2:10">
      <c r="B224" s="61" t="s">
        <v>86</v>
      </c>
      <c r="E224" s="136"/>
      <c r="F224" s="83"/>
      <c r="G224" s="83"/>
      <c r="H224" s="83"/>
      <c r="I224" s="83"/>
      <c r="J224" s="83"/>
    </row>
    <row r="225" spans="2:10">
      <c r="B225" s="61" t="s">
        <v>87</v>
      </c>
      <c r="E225" s="261"/>
      <c r="F225" s="83"/>
      <c r="G225" s="83"/>
      <c r="H225" s="83"/>
      <c r="I225" s="83"/>
      <c r="J225" s="83"/>
    </row>
    <row r="226" spans="2:10">
      <c r="B226" s="61" t="s">
        <v>88</v>
      </c>
      <c r="E226" s="262"/>
      <c r="F226" s="83"/>
      <c r="G226" s="83"/>
      <c r="H226" s="83"/>
      <c r="I226" s="83"/>
      <c r="J226" s="83"/>
    </row>
    <row r="227" spans="2:10">
      <c r="B227" s="61" t="s">
        <v>133</v>
      </c>
      <c r="E227" s="262"/>
      <c r="F227" s="83"/>
      <c r="G227" s="83"/>
      <c r="H227" s="83"/>
      <c r="I227" s="83"/>
      <c r="J227" s="83"/>
    </row>
    <row r="228" spans="2:10">
      <c r="B228" s="67" t="s">
        <v>46</v>
      </c>
      <c r="F228" s="83"/>
      <c r="G228" s="83"/>
      <c r="H228" s="83"/>
      <c r="I228" s="83"/>
      <c r="J228" s="83"/>
    </row>
    <row r="229" spans="2:10">
      <c r="B229" s="53" t="s">
        <v>48</v>
      </c>
      <c r="C229" s="126" t="s">
        <v>244</v>
      </c>
      <c r="D229" s="127" t="s">
        <v>154</v>
      </c>
      <c r="E229" s="128" t="s">
        <v>200</v>
      </c>
      <c r="F229" s="171"/>
      <c r="G229" s="171"/>
      <c r="H229" s="171"/>
      <c r="I229" s="171"/>
      <c r="J229" s="171"/>
    </row>
    <row r="230" spans="2:10">
      <c r="B230" s="30" t="s">
        <v>73</v>
      </c>
      <c r="C230" s="317">
        <f>D35</f>
        <v>0</v>
      </c>
      <c r="D230" s="125" t="e">
        <f>C230/SUM($C$230:$C$231)</f>
        <v>#DIV/0!</v>
      </c>
      <c r="E230" s="129" t="e">
        <f>(1-$E$233-$E$232)*(D230/SUM($D$230:$D$231))</f>
        <v>#DIV/0!</v>
      </c>
      <c r="F230" s="83"/>
      <c r="G230" s="83"/>
      <c r="H230" s="83"/>
      <c r="I230" s="83"/>
      <c r="J230" s="83"/>
    </row>
    <row r="231" spans="2:10">
      <c r="B231" s="32" t="s">
        <v>140</v>
      </c>
      <c r="C231" s="317">
        <f>D34</f>
        <v>0</v>
      </c>
      <c r="D231" s="125" t="e">
        <f>1-D230</f>
        <v>#DIV/0!</v>
      </c>
      <c r="E231" s="129" t="e">
        <f>(1-$E$233-$E$232)*(D231/SUM($D$230:$D$231))</f>
        <v>#DIV/0!</v>
      </c>
      <c r="F231" s="83"/>
      <c r="G231" s="83"/>
      <c r="H231" s="83"/>
      <c r="I231" s="83"/>
      <c r="J231" s="83"/>
    </row>
    <row r="232" spans="2:10">
      <c r="B232" s="32" t="s">
        <v>133</v>
      </c>
      <c r="C232" s="130"/>
      <c r="D232" s="125"/>
      <c r="E232" s="263">
        <v>0</v>
      </c>
      <c r="F232" s="83"/>
      <c r="G232" s="83"/>
      <c r="H232" s="83"/>
      <c r="I232" s="83"/>
      <c r="J232" s="83"/>
    </row>
    <row r="233" spans="2:10">
      <c r="B233" s="32" t="s">
        <v>139</v>
      </c>
      <c r="C233" s="131"/>
      <c r="D233" s="132"/>
      <c r="E233" s="264">
        <v>0</v>
      </c>
      <c r="F233" s="83"/>
      <c r="G233" s="83"/>
      <c r="H233" s="83"/>
      <c r="I233" s="83"/>
      <c r="J233" s="83"/>
    </row>
    <row r="234" spans="2:10">
      <c r="B234" s="53"/>
      <c r="C234" s="53"/>
      <c r="D234" s="53"/>
      <c r="E234" s="53"/>
      <c r="F234" s="55"/>
      <c r="G234" s="55"/>
      <c r="H234" s="55"/>
      <c r="I234" s="55"/>
      <c r="J234" s="11"/>
    </row>
    <row r="235" spans="2:10">
      <c r="B235" s="252" t="s">
        <v>111</v>
      </c>
      <c r="C235" s="53"/>
      <c r="D235" s="53"/>
      <c r="E235" s="53"/>
      <c r="F235" s="55"/>
      <c r="G235" s="55"/>
      <c r="H235" s="55"/>
      <c r="I235" s="55"/>
      <c r="J235" s="11"/>
    </row>
    <row r="236" spans="2:10">
      <c r="B236" s="11"/>
      <c r="C236" s="254" t="s">
        <v>149</v>
      </c>
      <c r="D236" s="254" t="s">
        <v>112</v>
      </c>
      <c r="E236" s="255" t="s">
        <v>128</v>
      </c>
      <c r="F236" s="256">
        <f>F39</f>
        <v>2014</v>
      </c>
      <c r="G236" s="256">
        <f>G39</f>
        <v>2015</v>
      </c>
      <c r="H236" s="256">
        <f>H39</f>
        <v>2016</v>
      </c>
      <c r="I236" s="256">
        <f>I39</f>
        <v>2017</v>
      </c>
      <c r="J236" s="256">
        <f>J39</f>
        <v>2018</v>
      </c>
    </row>
    <row r="237" spans="2:10">
      <c r="B237" s="4" t="s">
        <v>28</v>
      </c>
      <c r="C237" s="122"/>
      <c r="D237" s="111"/>
      <c r="E237" s="86"/>
      <c r="F237" s="86"/>
      <c r="G237" s="86"/>
      <c r="H237" s="86"/>
      <c r="I237" s="86"/>
      <c r="J237" s="225"/>
    </row>
    <row r="238" spans="2:10">
      <c r="B238" s="11" t="s">
        <v>85</v>
      </c>
      <c r="C238" s="122"/>
      <c r="D238" s="111"/>
      <c r="E238" s="86"/>
      <c r="F238" s="86"/>
      <c r="G238" s="86"/>
      <c r="H238" s="86"/>
      <c r="I238" s="86"/>
      <c r="J238" s="225"/>
    </row>
    <row r="239" spans="2:10">
      <c r="B239" s="11" t="s">
        <v>86</v>
      </c>
      <c r="C239" s="122"/>
      <c r="D239" s="111"/>
      <c r="E239" s="86"/>
      <c r="F239" s="86"/>
      <c r="G239" s="86"/>
      <c r="H239" s="86"/>
      <c r="I239" s="86"/>
      <c r="J239" s="225"/>
    </row>
    <row r="240" spans="2:10">
      <c r="B240" s="11" t="s">
        <v>87</v>
      </c>
      <c r="C240" s="122"/>
      <c r="D240" s="111"/>
      <c r="E240" s="86"/>
      <c r="F240" s="86"/>
      <c r="G240" s="86"/>
      <c r="H240" s="86"/>
      <c r="I240" s="86"/>
      <c r="J240" s="225"/>
    </row>
    <row r="241" spans="2:10">
      <c r="B241" s="45" t="s">
        <v>150</v>
      </c>
      <c r="C241" s="115"/>
      <c r="D241" s="111"/>
      <c r="E241" s="26"/>
      <c r="F241" s="26"/>
      <c r="G241" s="26"/>
      <c r="H241" s="26"/>
      <c r="I241" s="26"/>
      <c r="J241" s="107"/>
    </row>
    <row r="242" spans="2:10">
      <c r="B242" s="123">
        <f>$F$218</f>
        <v>-1</v>
      </c>
      <c r="C242" s="122"/>
      <c r="D242" s="111"/>
      <c r="E242" s="86"/>
      <c r="F242" s="86"/>
      <c r="G242" s="86"/>
      <c r="H242" s="86"/>
      <c r="I242" s="86"/>
      <c r="J242" s="225"/>
    </row>
    <row r="243" spans="2:10">
      <c r="B243" s="123">
        <f>$G$218</f>
        <v>-0.5</v>
      </c>
      <c r="C243" s="122"/>
      <c r="D243" s="111"/>
      <c r="E243" s="86"/>
      <c r="F243" s="86"/>
      <c r="G243" s="86"/>
      <c r="H243" s="86"/>
      <c r="I243" s="86"/>
      <c r="J243" s="225"/>
    </row>
    <row r="244" spans="2:10">
      <c r="B244" s="123">
        <f>$H$218</f>
        <v>0</v>
      </c>
      <c r="C244" s="122"/>
      <c r="D244" s="111"/>
      <c r="E244" s="86"/>
      <c r="F244" s="86"/>
      <c r="G244" s="86"/>
      <c r="H244" s="86"/>
      <c r="I244" s="86"/>
      <c r="J244" s="225"/>
    </row>
    <row r="245" spans="2:10">
      <c r="B245" s="123">
        <f>$I$218</f>
        <v>0.5</v>
      </c>
      <c r="C245" s="122"/>
      <c r="D245" s="111"/>
      <c r="E245" s="86"/>
      <c r="F245" s="86"/>
      <c r="G245" s="86"/>
      <c r="H245" s="86"/>
      <c r="I245" s="86"/>
      <c r="J245" s="225"/>
    </row>
    <row r="246" spans="2:10">
      <c r="B246" s="123">
        <f>$J$218</f>
        <v>1</v>
      </c>
      <c r="C246" s="122"/>
      <c r="D246" s="111"/>
      <c r="E246" s="86"/>
      <c r="F246" s="86"/>
      <c r="G246" s="86"/>
      <c r="H246" s="86"/>
      <c r="I246" s="86"/>
      <c r="J246" s="225"/>
    </row>
    <row r="247" spans="2:10">
      <c r="B247" s="45" t="s">
        <v>151</v>
      </c>
      <c r="C247" s="115"/>
      <c r="D247" s="111"/>
      <c r="E247" s="26"/>
      <c r="F247" s="26"/>
      <c r="G247" s="26"/>
      <c r="H247" s="26"/>
      <c r="I247" s="26"/>
      <c r="J247" s="107"/>
    </row>
    <row r="248" spans="2:10">
      <c r="B248" s="123">
        <f>$F$218</f>
        <v>-1</v>
      </c>
      <c r="C248" s="122"/>
      <c r="D248" s="111"/>
      <c r="E248" s="86"/>
      <c r="F248" s="166"/>
      <c r="G248" s="166"/>
      <c r="H248" s="166"/>
      <c r="I248" s="166"/>
      <c r="J248" s="225"/>
    </row>
    <row r="249" spans="2:10">
      <c r="B249" s="123">
        <f>$G$218</f>
        <v>-0.5</v>
      </c>
      <c r="C249" s="122"/>
      <c r="D249" s="111"/>
      <c r="E249" s="86"/>
      <c r="F249" s="86"/>
      <c r="G249" s="86"/>
      <c r="H249" s="86"/>
      <c r="I249" s="86"/>
      <c r="J249" s="225"/>
    </row>
    <row r="250" spans="2:10">
      <c r="B250" s="123">
        <f>$H$218</f>
        <v>0</v>
      </c>
      <c r="C250" s="122"/>
      <c r="D250" s="111"/>
      <c r="E250" s="86"/>
      <c r="F250" s="86"/>
      <c r="G250" s="86"/>
      <c r="H250" s="86"/>
      <c r="I250" s="86"/>
      <c r="J250" s="225"/>
    </row>
    <row r="251" spans="2:10">
      <c r="B251" s="123">
        <f>$I$218</f>
        <v>0.5</v>
      </c>
      <c r="C251" s="122"/>
      <c r="D251" s="111"/>
      <c r="E251" s="86"/>
      <c r="F251" s="86"/>
      <c r="G251" s="86"/>
      <c r="H251" s="86"/>
      <c r="I251" s="86"/>
      <c r="J251" s="225"/>
    </row>
    <row r="252" spans="2:10">
      <c r="B252" s="123">
        <f>$J$218</f>
        <v>1</v>
      </c>
      <c r="C252" s="122"/>
      <c r="D252" s="111"/>
      <c r="E252" s="86"/>
      <c r="F252" s="86"/>
      <c r="G252" s="86"/>
      <c r="H252" s="86"/>
      <c r="I252" s="86"/>
      <c r="J252" s="225"/>
    </row>
    <row r="253" spans="2:10">
      <c r="B253" s="45" t="s">
        <v>152</v>
      </c>
      <c r="C253" s="116"/>
      <c r="D253" s="111"/>
      <c r="E253" s="26"/>
      <c r="F253" s="26"/>
      <c r="G253" s="26"/>
      <c r="H253" s="26"/>
      <c r="I253" s="26"/>
      <c r="J253" s="107"/>
    </row>
    <row r="254" spans="2:10">
      <c r="B254" s="123">
        <f>$F$218</f>
        <v>-1</v>
      </c>
      <c r="C254" s="122"/>
      <c r="D254" s="111"/>
      <c r="E254" s="86"/>
      <c r="F254" s="197"/>
      <c r="G254" s="197"/>
      <c r="H254" s="197"/>
      <c r="I254" s="197"/>
      <c r="J254" s="189"/>
    </row>
    <row r="255" spans="2:10">
      <c r="B255" s="123">
        <f>$G$218</f>
        <v>-0.5</v>
      </c>
      <c r="C255" s="122"/>
      <c r="D255" s="111"/>
      <c r="E255" s="86"/>
      <c r="F255" s="86"/>
      <c r="G255" s="86"/>
      <c r="H255" s="86"/>
      <c r="I255" s="86"/>
      <c r="J255" s="189"/>
    </row>
    <row r="256" spans="2:10">
      <c r="B256" s="123">
        <f>$H$218</f>
        <v>0</v>
      </c>
      <c r="C256" s="122"/>
      <c r="D256" s="111"/>
      <c r="E256" s="86"/>
      <c r="F256" s="86"/>
      <c r="G256" s="86"/>
      <c r="H256" s="86"/>
      <c r="I256" s="86"/>
      <c r="J256" s="189"/>
    </row>
    <row r="257" spans="2:11">
      <c r="B257" s="123">
        <f>$I$218</f>
        <v>0.5</v>
      </c>
      <c r="C257" s="122"/>
      <c r="D257" s="111"/>
      <c r="E257" s="86"/>
      <c r="F257" s="86"/>
      <c r="G257" s="86"/>
      <c r="H257" s="86"/>
      <c r="I257" s="86"/>
      <c r="J257" s="189"/>
    </row>
    <row r="258" spans="2:11">
      <c r="B258" s="123">
        <f>$J$218</f>
        <v>1</v>
      </c>
      <c r="C258" s="122"/>
      <c r="D258" s="111"/>
      <c r="E258" s="86"/>
      <c r="F258" s="86"/>
      <c r="G258" s="86"/>
      <c r="H258" s="86"/>
      <c r="I258" s="86"/>
      <c r="J258" s="189"/>
    </row>
    <row r="259" spans="2:11">
      <c r="B259" s="45" t="s">
        <v>153</v>
      </c>
      <c r="C259" s="110"/>
      <c r="D259" s="112"/>
      <c r="E259" s="26"/>
      <c r="F259" s="27"/>
      <c r="G259" s="27"/>
      <c r="H259" s="27"/>
      <c r="I259" s="27"/>
      <c r="J259" s="113"/>
    </row>
    <row r="260" spans="2:11">
      <c r="B260" s="123">
        <f>$F$218</f>
        <v>-1</v>
      </c>
      <c r="C260" s="122"/>
      <c r="D260" s="111"/>
      <c r="E260" s="86"/>
      <c r="F260" s="197"/>
      <c r="G260" s="197"/>
      <c r="H260" s="197"/>
      <c r="I260" s="197"/>
      <c r="J260" s="189"/>
    </row>
    <row r="261" spans="2:11">
      <c r="B261" s="123">
        <f>$G$218</f>
        <v>-0.5</v>
      </c>
      <c r="C261" s="122"/>
      <c r="D261" s="111"/>
      <c r="E261" s="86"/>
      <c r="F261" s="86"/>
      <c r="G261" s="86"/>
      <c r="H261" s="86"/>
      <c r="I261" s="86"/>
      <c r="J261" s="189"/>
    </row>
    <row r="262" spans="2:11">
      <c r="B262" s="123">
        <f>$H$218</f>
        <v>0</v>
      </c>
      <c r="C262" s="122"/>
      <c r="D262" s="111"/>
      <c r="E262" s="86"/>
      <c r="F262" s="86"/>
      <c r="G262" s="86"/>
      <c r="H262" s="86"/>
      <c r="I262" s="86"/>
      <c r="J262" s="189"/>
    </row>
    <row r="263" spans="2:11">
      <c r="B263" s="123">
        <f>$I$218</f>
        <v>0.5</v>
      </c>
      <c r="C263" s="122"/>
      <c r="D263" s="111"/>
      <c r="E263" s="86"/>
      <c r="F263" s="86"/>
      <c r="G263" s="86"/>
      <c r="H263" s="86"/>
      <c r="I263" s="86"/>
      <c r="J263" s="189"/>
    </row>
    <row r="264" spans="2:11">
      <c r="B264" s="123">
        <f>$J$218</f>
        <v>1</v>
      </c>
      <c r="C264" s="122"/>
      <c r="D264" s="111"/>
      <c r="E264" s="86"/>
      <c r="F264" s="86"/>
      <c r="G264" s="86"/>
      <c r="H264" s="86"/>
      <c r="I264" s="86"/>
      <c r="J264" s="189"/>
    </row>
    <row r="266" spans="2:11">
      <c r="B266" s="257" t="str">
        <f>"SUMMARY AT "&amp;TEXT(H218,"0.0x")&amp;" EXIT EBITDA MULTIPLE"</f>
        <v>SUMMARY AT 0.0x EXIT EBITDA MULTIPLE</v>
      </c>
      <c r="C266" s="15"/>
      <c r="D266" s="15"/>
      <c r="E266" s="15"/>
      <c r="F266" s="11"/>
      <c r="G266" s="11"/>
      <c r="H266" s="11"/>
      <c r="I266" s="11"/>
      <c r="J266" s="11"/>
    </row>
    <row r="267" spans="2:11">
      <c r="B267" s="51"/>
      <c r="C267" s="11"/>
      <c r="D267" s="11"/>
      <c r="E267" s="11"/>
      <c r="F267" s="254" t="s">
        <v>136</v>
      </c>
      <c r="G267" s="254" t="s">
        <v>137</v>
      </c>
      <c r="H267" s="254" t="s">
        <v>155</v>
      </c>
      <c r="I267" s="254" t="s">
        <v>149</v>
      </c>
      <c r="J267" s="254" t="s">
        <v>138</v>
      </c>
    </row>
    <row r="268" spans="2:11">
      <c r="B268" s="8" t="str">
        <f t="shared" ref="B268:B275" si="11">B28</f>
        <v>Revolver</v>
      </c>
      <c r="F268" s="205"/>
      <c r="G268" s="119"/>
      <c r="H268" s="118"/>
      <c r="I268" s="124"/>
      <c r="J268" s="319"/>
    </row>
    <row r="269" spans="2:11">
      <c r="B269" s="8" t="str">
        <f t="shared" si="11"/>
        <v>Term Loan A</v>
      </c>
      <c r="F269" s="205"/>
      <c r="G269" s="119"/>
      <c r="H269" s="118"/>
      <c r="I269" s="124"/>
      <c r="J269" s="319"/>
    </row>
    <row r="270" spans="2:11">
      <c r="B270" s="8" t="str">
        <f t="shared" si="11"/>
        <v>Term Loan B</v>
      </c>
      <c r="F270" s="205"/>
      <c r="G270" s="119"/>
      <c r="H270" s="118"/>
      <c r="I270" s="124"/>
      <c r="J270" s="319"/>
    </row>
    <row r="271" spans="2:11">
      <c r="B271" s="8" t="str">
        <f t="shared" si="11"/>
        <v>Senior Note</v>
      </c>
      <c r="F271" s="205"/>
      <c r="G271" s="119"/>
      <c r="H271" s="118"/>
      <c r="I271" s="124"/>
      <c r="J271" s="319"/>
    </row>
    <row r="272" spans="2:11">
      <c r="B272" s="8" t="str">
        <f t="shared" si="11"/>
        <v>Sub Note</v>
      </c>
      <c r="F272" s="205"/>
      <c r="G272" s="119"/>
      <c r="H272" s="119"/>
      <c r="I272" s="124"/>
      <c r="J272" s="319"/>
      <c r="K272" s="40"/>
    </row>
    <row r="273" spans="2:11">
      <c r="B273" s="8" t="str">
        <f t="shared" si="11"/>
        <v>Preferred stock</v>
      </c>
      <c r="F273" s="205"/>
      <c r="G273" s="119"/>
      <c r="H273" s="119"/>
      <c r="I273" s="124"/>
      <c r="J273" s="319"/>
    </row>
    <row r="274" spans="2:11">
      <c r="B274" s="8" t="str">
        <f t="shared" si="11"/>
        <v>Mgmt rollover</v>
      </c>
      <c r="F274" s="205"/>
      <c r="G274" s="119"/>
      <c r="H274" s="119"/>
      <c r="I274" s="124"/>
      <c r="J274" s="319"/>
    </row>
    <row r="275" spans="2:11">
      <c r="B275" s="8" t="str">
        <f t="shared" si="11"/>
        <v>Sponsor equity</v>
      </c>
      <c r="F275" s="205"/>
      <c r="G275" s="119"/>
      <c r="H275" s="119"/>
      <c r="I275" s="124"/>
      <c r="J275" s="319"/>
    </row>
    <row r="276" spans="2:11">
      <c r="B276" s="35" t="s">
        <v>27</v>
      </c>
      <c r="F276" s="226"/>
      <c r="G276" s="121"/>
      <c r="H276" s="121"/>
    </row>
    <row r="277" spans="2:11">
      <c r="B277" s="35"/>
      <c r="E277" s="120"/>
      <c r="G277" s="121"/>
      <c r="H277" s="121"/>
    </row>
    <row r="278" spans="2:11">
      <c r="B278" s="13" t="s">
        <v>246</v>
      </c>
      <c r="C278" s="15"/>
      <c r="D278" s="152"/>
      <c r="E278" s="260"/>
      <c r="F278" s="152"/>
      <c r="G278" s="152"/>
      <c r="H278" s="152"/>
      <c r="I278" s="15"/>
      <c r="J278" s="15"/>
      <c r="K278" s="11"/>
    </row>
    <row r="279" spans="2:11">
      <c r="B279" s="154"/>
      <c r="C279" s="153"/>
      <c r="D279" s="153"/>
      <c r="E279" s="258"/>
      <c r="F279" s="153"/>
      <c r="G279" s="153"/>
      <c r="H279" s="153"/>
      <c r="I279" s="11"/>
      <c r="J279" s="11"/>
      <c r="K279" s="11"/>
    </row>
    <row r="280" spans="2:11">
      <c r="B280" s="44"/>
      <c r="C280" s="290" t="s">
        <v>245</v>
      </c>
      <c r="E280" s="292" t="s">
        <v>232</v>
      </c>
      <c r="F280" s="293"/>
      <c r="G280" s="293"/>
      <c r="H280" s="293"/>
      <c r="I280" s="293"/>
      <c r="J280" s="294"/>
      <c r="K280" s="11"/>
    </row>
    <row r="281" spans="2:11">
      <c r="B281" s="8" t="s">
        <v>230</v>
      </c>
      <c r="C281" s="284">
        <f>J275</f>
        <v>0</v>
      </c>
      <c r="E281" s="295">
        <v>0.15</v>
      </c>
      <c r="F281" s="296">
        <f>E281+0.05</f>
        <v>0.2</v>
      </c>
      <c r="G281" s="296">
        <f t="shared" ref="G281:I281" si="12">F281+0.05</f>
        <v>0.25</v>
      </c>
      <c r="H281" s="296">
        <f t="shared" si="12"/>
        <v>0.3</v>
      </c>
      <c r="I281" s="296">
        <f t="shared" si="12"/>
        <v>0.35</v>
      </c>
      <c r="J281" s="297">
        <f t="shared" ref="J281" si="13">I281+0.05</f>
        <v>0.39999999999999997</v>
      </c>
      <c r="K281" s="11"/>
    </row>
    <row r="282" spans="2:11">
      <c r="B282" s="8" t="s">
        <v>69</v>
      </c>
      <c r="C282" s="282">
        <f>H17</f>
        <v>0</v>
      </c>
      <c r="E282" s="277"/>
      <c r="F282" s="55"/>
      <c r="G282" s="55"/>
      <c r="H282" s="55"/>
      <c r="I282" s="55"/>
      <c r="J282" s="298"/>
      <c r="K282" s="11"/>
    </row>
    <row r="283" spans="2:11">
      <c r="B283" s="8" t="str">
        <f>F18</f>
        <v>Diluted shares outstanding</v>
      </c>
      <c r="C283" s="285">
        <f>H18</f>
        <v>0</v>
      </c>
      <c r="E283" s="274"/>
      <c r="F283" s="26"/>
      <c r="G283" s="26"/>
      <c r="H283" s="26"/>
      <c r="I283" s="26"/>
      <c r="J283" s="299"/>
      <c r="K283" s="11"/>
    </row>
    <row r="284" spans="2:11">
      <c r="B284" s="8" t="str">
        <f>F20</f>
        <v>Offer value / per share</v>
      </c>
      <c r="C284" s="286" t="e">
        <f>C282/C283</f>
        <v>#DIV/0!</v>
      </c>
      <c r="E284" s="275"/>
      <c r="F284" s="81"/>
      <c r="G284" s="81"/>
      <c r="H284" s="81"/>
      <c r="I284" s="81"/>
      <c r="J284" s="249"/>
      <c r="K284" s="11"/>
    </row>
    <row r="285" spans="2:11">
      <c r="B285" s="68" t="str">
        <f>F21</f>
        <v>% Premium / discount</v>
      </c>
      <c r="C285" s="287" t="e">
        <f>C284/$D$8-1</f>
        <v>#DIV/0!</v>
      </c>
      <c r="E285" s="276"/>
      <c r="F285" s="279"/>
      <c r="G285" s="279"/>
      <c r="H285" s="279"/>
      <c r="I285" s="279"/>
      <c r="J285" s="300"/>
      <c r="K285" s="11"/>
    </row>
    <row r="286" spans="2:11">
      <c r="B286" s="68"/>
      <c r="C286" s="288"/>
      <c r="E286" s="276"/>
      <c r="F286" s="279"/>
      <c r="G286" s="279"/>
      <c r="H286" s="279"/>
      <c r="I286" s="279"/>
      <c r="J286" s="300"/>
      <c r="K286" s="11"/>
    </row>
    <row r="287" spans="2:11">
      <c r="B287" s="92" t="s">
        <v>55</v>
      </c>
      <c r="C287" s="289">
        <f>C282-$D$14-$D$15</f>
        <v>0</v>
      </c>
      <c r="E287" s="277"/>
      <c r="F287" s="55"/>
      <c r="G287" s="55"/>
      <c r="H287" s="55"/>
      <c r="I287" s="55"/>
      <c r="J287" s="298"/>
    </row>
    <row r="288" spans="2:11">
      <c r="B288" s="68" t="s">
        <v>231</v>
      </c>
      <c r="C288" s="291" t="e">
        <f>C287/$D$13</f>
        <v>#DIV/0!</v>
      </c>
      <c r="E288" s="278"/>
      <c r="F288" s="301"/>
      <c r="G288" s="301"/>
      <c r="H288" s="301"/>
      <c r="I288" s="301"/>
      <c r="J288" s="302"/>
      <c r="K288" s="11"/>
    </row>
    <row r="289" spans="2:14">
      <c r="B289" s="45"/>
      <c r="E289" s="160"/>
      <c r="G289" s="11"/>
      <c r="H289" s="11"/>
      <c r="I289" s="11"/>
      <c r="J289" s="11"/>
      <c r="K289" s="11"/>
    </row>
    <row r="290" spans="2:14">
      <c r="D290" s="259" t="s">
        <v>233</v>
      </c>
      <c r="E290" s="152"/>
      <c r="F290" s="152"/>
      <c r="G290" s="260"/>
      <c r="H290" s="152"/>
      <c r="I290" s="152"/>
      <c r="J290" s="152"/>
    </row>
    <row r="291" spans="2:14">
      <c r="B291" s="303" t="s">
        <v>247</v>
      </c>
      <c r="D291" s="232" t="s">
        <v>220</v>
      </c>
      <c r="E291" s="233"/>
      <c r="F291" s="233"/>
      <c r="G291" s="233"/>
      <c r="H291" s="233"/>
      <c r="I291" s="233"/>
      <c r="J291" s="233"/>
    </row>
    <row r="292" spans="2:14">
      <c r="B292" s="304">
        <v>0.3</v>
      </c>
      <c r="F292" s="154" t="str">
        <f>"Term A / EBITDA ratio (other cumulative leverage of "&amp;TEXT(SUM(C30:C32,C28),"0.0x")&amp;")"</f>
        <v>Term A / EBITDA ratio (other cumulative leverage of 0.0x)</v>
      </c>
      <c r="G292" s="155"/>
      <c r="H292" s="155"/>
      <c r="I292" s="155"/>
      <c r="J292" s="156"/>
      <c r="L292" s="11"/>
      <c r="M292" s="60"/>
      <c r="N292" s="60"/>
    </row>
    <row r="293" spans="2:14">
      <c r="D293" s="11"/>
      <c r="E293" s="157">
        <f>J275</f>
        <v>0</v>
      </c>
      <c r="F293" s="234">
        <v>3</v>
      </c>
      <c r="G293" s="227">
        <f>F293+0.25</f>
        <v>3.25</v>
      </c>
      <c r="H293" s="227">
        <f>G293+0.25</f>
        <v>3.5</v>
      </c>
      <c r="I293" s="227">
        <f>H293+0.25</f>
        <v>3.75</v>
      </c>
      <c r="J293" s="227">
        <f>I293+0.25</f>
        <v>4</v>
      </c>
    </row>
    <row r="294" spans="2:14" ht="15" customHeight="1">
      <c r="D294" s="229"/>
      <c r="E294" s="234">
        <v>7</v>
      </c>
      <c r="F294" s="31">
        <f t="dataTable" ref="F294:J298" dt2D="1" dtr="1" r1="C29" r2="I11"/>
        <v>0</v>
      </c>
      <c r="G294" s="31">
        <v>0</v>
      </c>
      <c r="H294" s="31">
        <v>0</v>
      </c>
      <c r="I294" s="31">
        <v>0</v>
      </c>
      <c r="J294" s="49">
        <v>0</v>
      </c>
    </row>
    <row r="295" spans="2:14">
      <c r="D295" s="229" t="s">
        <v>128</v>
      </c>
      <c r="E295" s="230">
        <f>E294+0.25</f>
        <v>7.25</v>
      </c>
      <c r="F295" s="31">
        <v>0</v>
      </c>
      <c r="G295" s="31">
        <v>0</v>
      </c>
      <c r="H295" s="31">
        <v>0</v>
      </c>
      <c r="I295" s="31">
        <v>0</v>
      </c>
      <c r="J295" s="49">
        <v>0</v>
      </c>
    </row>
    <row r="296" spans="2:14">
      <c r="D296" s="229" t="s">
        <v>26</v>
      </c>
      <c r="E296" s="230">
        <f>E295+0.25</f>
        <v>7.5</v>
      </c>
      <c r="F296" s="31">
        <v>0</v>
      </c>
      <c r="G296" s="31">
        <v>0</v>
      </c>
      <c r="H296" s="31">
        <v>0</v>
      </c>
      <c r="I296" s="31">
        <v>0</v>
      </c>
      <c r="J296" s="49">
        <v>0</v>
      </c>
    </row>
    <row r="297" spans="2:14">
      <c r="D297" s="229" t="s">
        <v>164</v>
      </c>
      <c r="E297" s="230">
        <f>E296+0.25</f>
        <v>7.75</v>
      </c>
      <c r="F297" s="31">
        <v>0</v>
      </c>
      <c r="G297" s="31">
        <v>0</v>
      </c>
      <c r="H297" s="31">
        <v>0</v>
      </c>
      <c r="I297" s="31">
        <v>0</v>
      </c>
      <c r="J297" s="49">
        <v>0</v>
      </c>
    </row>
    <row r="298" spans="2:14">
      <c r="D298" s="229"/>
      <c r="E298" s="230">
        <f>E297+0.25</f>
        <v>8</v>
      </c>
      <c r="F298" s="31">
        <v>0</v>
      </c>
      <c r="G298" s="31">
        <v>0</v>
      </c>
      <c r="H298" s="31">
        <v>0</v>
      </c>
      <c r="I298" s="31">
        <v>0</v>
      </c>
      <c r="J298" s="49">
        <v>0</v>
      </c>
    </row>
    <row r="300" spans="2:14">
      <c r="D300" s="259" t="s">
        <v>234</v>
      </c>
      <c r="E300" s="152"/>
      <c r="F300" s="152"/>
      <c r="G300" s="260"/>
      <c r="H300" s="152"/>
      <c r="I300" s="152"/>
      <c r="J300" s="152"/>
    </row>
    <row r="301" spans="2:14">
      <c r="D301" s="232" t="s">
        <v>224</v>
      </c>
      <c r="E301" s="233"/>
      <c r="F301" s="233"/>
      <c r="G301" s="233"/>
      <c r="H301" s="233"/>
      <c r="I301" s="233"/>
      <c r="J301" s="233"/>
    </row>
    <row r="302" spans="2:14">
      <c r="D302" s="11"/>
      <c r="E302" s="11"/>
      <c r="F302" s="154" t="str">
        <f>"Term A / EBITDA ratio (other cumulative leverage of "&amp;TEXT(SUM(C30:C32,C28),"0.0x")&amp;")"</f>
        <v>Term A / EBITDA ratio (other cumulative leverage of 0.0x)</v>
      </c>
      <c r="G302" s="155"/>
      <c r="H302" s="155"/>
      <c r="I302" s="155"/>
      <c r="J302" s="155"/>
    </row>
    <row r="303" spans="2:14">
      <c r="D303" s="11"/>
      <c r="E303" s="157">
        <f>J275</f>
        <v>0</v>
      </c>
      <c r="F303" s="234">
        <v>3</v>
      </c>
      <c r="G303" s="227">
        <f>F303+0.25</f>
        <v>3.25</v>
      </c>
      <c r="H303" s="227">
        <f>G303+0.25</f>
        <v>3.5</v>
      </c>
      <c r="I303" s="227">
        <f>H303+0.25</f>
        <v>3.75</v>
      </c>
      <c r="J303" s="227">
        <f>I303+0.25</f>
        <v>4</v>
      </c>
    </row>
    <row r="304" spans="2:14">
      <c r="D304" s="229"/>
      <c r="E304" s="235">
        <v>45</v>
      </c>
      <c r="F304" s="31">
        <f t="dataTable" ref="F304:J308" dt2D="1" dtr="1" r1="C29" r2="J20"/>
        <v>0</v>
      </c>
      <c r="G304" s="31">
        <v>0</v>
      </c>
      <c r="H304" s="31">
        <v>0</v>
      </c>
      <c r="I304" s="31">
        <v>0</v>
      </c>
      <c r="J304" s="49">
        <v>0</v>
      </c>
    </row>
    <row r="305" spans="2:11">
      <c r="D305" s="229" t="s">
        <v>128</v>
      </c>
      <c r="E305" s="228">
        <f>E304+0.25</f>
        <v>45.25</v>
      </c>
      <c r="F305" s="31">
        <v>0</v>
      </c>
      <c r="G305" s="31">
        <v>0</v>
      </c>
      <c r="H305" s="31">
        <v>0</v>
      </c>
      <c r="I305" s="31">
        <v>0</v>
      </c>
      <c r="J305" s="49">
        <v>0</v>
      </c>
    </row>
    <row r="306" spans="2:11">
      <c r="D306" s="229" t="s">
        <v>218</v>
      </c>
      <c r="E306" s="228">
        <f>E305+0.25</f>
        <v>45.5</v>
      </c>
      <c r="F306" s="31">
        <v>0</v>
      </c>
      <c r="G306" s="31">
        <v>0</v>
      </c>
      <c r="H306" s="31">
        <v>0</v>
      </c>
      <c r="I306" s="31">
        <v>0</v>
      </c>
      <c r="J306" s="49">
        <v>0</v>
      </c>
    </row>
    <row r="307" spans="2:11">
      <c r="D307" s="229" t="s">
        <v>219</v>
      </c>
      <c r="E307" s="228">
        <f>E306+0.25</f>
        <v>45.75</v>
      </c>
      <c r="F307" s="31">
        <v>0</v>
      </c>
      <c r="G307" s="31">
        <v>0</v>
      </c>
      <c r="H307" s="31">
        <v>0</v>
      </c>
      <c r="I307" s="31">
        <v>0</v>
      </c>
      <c r="J307" s="49">
        <v>0</v>
      </c>
    </row>
    <row r="308" spans="2:11">
      <c r="D308" s="229"/>
      <c r="E308" s="228">
        <f>E307+0.25</f>
        <v>46</v>
      </c>
      <c r="F308" s="31">
        <v>0</v>
      </c>
      <c r="G308" s="31">
        <v>0</v>
      </c>
      <c r="H308" s="31">
        <v>0</v>
      </c>
      <c r="I308" s="31">
        <v>0</v>
      </c>
      <c r="J308" s="49">
        <v>0</v>
      </c>
    </row>
    <row r="310" spans="2:11">
      <c r="D310" s="259" t="s">
        <v>235</v>
      </c>
      <c r="E310" s="152"/>
      <c r="F310" s="152"/>
      <c r="G310" s="260"/>
      <c r="H310" s="152"/>
      <c r="I310" s="152"/>
      <c r="J310" s="152"/>
    </row>
    <row r="311" spans="2:11">
      <c r="F311" s="154" t="s">
        <v>165</v>
      </c>
      <c r="G311" s="155"/>
      <c r="H311" s="155"/>
      <c r="I311" s="155"/>
      <c r="J311" s="156"/>
    </row>
    <row r="312" spans="2:11">
      <c r="E312" s="157">
        <f>J275</f>
        <v>0</v>
      </c>
      <c r="F312" s="236">
        <v>0</v>
      </c>
      <c r="G312" s="158">
        <f>F312+0.02</f>
        <v>0.02</v>
      </c>
      <c r="H312" s="158">
        <f>G312+0.02</f>
        <v>0.04</v>
      </c>
      <c r="I312" s="158">
        <f>H312+0.02</f>
        <v>0.06</v>
      </c>
      <c r="J312" s="158">
        <f>I312+0.02</f>
        <v>0.08</v>
      </c>
    </row>
    <row r="313" spans="2:11">
      <c r="D313" s="229"/>
      <c r="E313" s="236">
        <v>0</v>
      </c>
      <c r="F313" s="7">
        <f t="dataTable" ref="F313:J317" dt2D="1" dtr="1" r1="E233" r2="E232"/>
        <v>0</v>
      </c>
      <c r="G313" s="7">
        <v>0</v>
      </c>
      <c r="H313" s="7">
        <v>0</v>
      </c>
      <c r="I313" s="7">
        <v>0</v>
      </c>
      <c r="J313" s="6">
        <v>0</v>
      </c>
    </row>
    <row r="314" spans="2:11">
      <c r="D314" s="229" t="s">
        <v>166</v>
      </c>
      <c r="E314" s="231">
        <f>E313+0.02</f>
        <v>0.02</v>
      </c>
      <c r="F314" s="7">
        <v>0</v>
      </c>
      <c r="G314" s="7">
        <v>0</v>
      </c>
      <c r="H314" s="7">
        <v>0</v>
      </c>
      <c r="I314" s="7">
        <v>0</v>
      </c>
      <c r="J314" s="6">
        <v>0</v>
      </c>
    </row>
    <row r="315" spans="2:11">
      <c r="D315" s="229" t="s">
        <v>167</v>
      </c>
      <c r="E315" s="231">
        <f>E314+0.02</f>
        <v>0.04</v>
      </c>
      <c r="F315" s="7">
        <v>0</v>
      </c>
      <c r="G315" s="7">
        <v>0</v>
      </c>
      <c r="H315" s="7">
        <v>0</v>
      </c>
      <c r="I315" s="7">
        <v>0</v>
      </c>
      <c r="J315" s="6">
        <v>0</v>
      </c>
      <c r="K315" s="11"/>
    </row>
    <row r="316" spans="2:11">
      <c r="D316" s="229" t="s">
        <v>168</v>
      </c>
      <c r="E316" s="231">
        <f>E315+0.02</f>
        <v>0.06</v>
      </c>
      <c r="F316" s="7">
        <v>0</v>
      </c>
      <c r="G316" s="7">
        <v>0</v>
      </c>
      <c r="H316" s="7">
        <v>0</v>
      </c>
      <c r="I316" s="7">
        <v>0</v>
      </c>
      <c r="J316" s="6">
        <v>0</v>
      </c>
      <c r="K316" s="11"/>
    </row>
    <row r="317" spans="2:11">
      <c r="D317" s="229"/>
      <c r="E317" s="231">
        <f>E316+0.02</f>
        <v>0.08</v>
      </c>
      <c r="F317" s="7">
        <v>0</v>
      </c>
      <c r="G317" s="7">
        <v>0</v>
      </c>
      <c r="H317" s="7">
        <v>0</v>
      </c>
      <c r="I317" s="7">
        <v>0</v>
      </c>
      <c r="J317" s="6">
        <v>0</v>
      </c>
      <c r="K317" s="11"/>
    </row>
    <row r="318" spans="2:11">
      <c r="K318" s="11"/>
    </row>
    <row r="319" spans="2:11">
      <c r="B319" s="13" t="s">
        <v>214</v>
      </c>
      <c r="C319" s="15"/>
      <c r="D319" s="15"/>
      <c r="E319" s="15"/>
      <c r="F319" s="15"/>
      <c r="G319" s="15"/>
      <c r="H319" s="15"/>
      <c r="I319" s="15"/>
      <c r="J319" s="15"/>
      <c r="K319" s="11"/>
    </row>
    <row r="320" spans="2:11">
      <c r="G320" s="11"/>
      <c r="H320" s="210"/>
      <c r="I320" s="11"/>
      <c r="J320" s="211" t="s">
        <v>210</v>
      </c>
      <c r="K320" s="11"/>
    </row>
    <row r="321" spans="2:10">
      <c r="E321" s="213">
        <f>D39</f>
        <v>2012</v>
      </c>
      <c r="F321" s="213">
        <f>E39</f>
        <v>2013</v>
      </c>
      <c r="G321" s="60" t="s">
        <v>213</v>
      </c>
      <c r="H321" s="203"/>
      <c r="I321" s="60"/>
      <c r="J321" s="201">
        <f>F321</f>
        <v>2013</v>
      </c>
    </row>
    <row r="322" spans="2:10">
      <c r="B322" s="15"/>
      <c r="C322" s="15"/>
      <c r="D322" s="15"/>
      <c r="E322" s="202">
        <f>D40</f>
        <v>40999</v>
      </c>
      <c r="F322" s="202">
        <f>E40</f>
        <v>41364</v>
      </c>
      <c r="G322" s="204" t="s">
        <v>205</v>
      </c>
      <c r="H322" s="204" t="s">
        <v>206</v>
      </c>
      <c r="I322" s="204" t="s">
        <v>209</v>
      </c>
      <c r="J322" s="202">
        <f>F322</f>
        <v>41364</v>
      </c>
    </row>
    <row r="323" spans="2:10">
      <c r="B323" s="34" t="s">
        <v>46</v>
      </c>
      <c r="E323" s="83">
        <f>D144</f>
        <v>1635.6</v>
      </c>
      <c r="F323" s="83">
        <f>E144</f>
        <v>0</v>
      </c>
      <c r="G323" s="205"/>
      <c r="H323" s="205"/>
      <c r="I323" s="205"/>
      <c r="J323" s="83"/>
    </row>
    <row r="324" spans="2:10">
      <c r="B324" s="34" t="str">
        <f>B76</f>
        <v>Accounts receivable, EOP</v>
      </c>
      <c r="E324" s="83">
        <f>D76</f>
        <v>0</v>
      </c>
      <c r="F324" s="83">
        <f>E76</f>
        <v>0</v>
      </c>
      <c r="G324" s="118"/>
      <c r="H324" s="205"/>
      <c r="I324" s="205"/>
      <c r="J324" s="83"/>
    </row>
    <row r="325" spans="2:10">
      <c r="B325" s="34" t="str">
        <f>B78</f>
        <v>Other current assets, EOP</v>
      </c>
      <c r="E325" s="83">
        <f>D78</f>
        <v>0</v>
      </c>
      <c r="F325" s="83">
        <f>E78</f>
        <v>0</v>
      </c>
      <c r="G325" s="118"/>
      <c r="H325" s="205"/>
      <c r="I325" s="205"/>
      <c r="J325" s="83"/>
    </row>
    <row r="326" spans="2:10">
      <c r="B326" s="34" t="str">
        <f>B91</f>
        <v>PP&amp;E</v>
      </c>
      <c r="E326" s="83">
        <f>D91</f>
        <v>0</v>
      </c>
      <c r="F326" s="83">
        <f>E91</f>
        <v>0</v>
      </c>
      <c r="G326" s="118"/>
      <c r="H326" s="205"/>
      <c r="I326" s="205"/>
      <c r="J326" s="83"/>
    </row>
    <row r="327" spans="2:10">
      <c r="B327" s="34" t="str">
        <f>B97</f>
        <v>Software development costs</v>
      </c>
      <c r="E327" s="83">
        <f>D97</f>
        <v>0</v>
      </c>
      <c r="F327" s="83">
        <f>E97</f>
        <v>0</v>
      </c>
      <c r="G327" s="118"/>
      <c r="H327" s="205"/>
      <c r="I327" s="205"/>
      <c r="J327" s="83"/>
    </row>
    <row r="328" spans="2:10">
      <c r="B328" s="34" t="str">
        <f>B103</f>
        <v>Intangible assets</v>
      </c>
      <c r="E328" s="83">
        <f>D103</f>
        <v>0</v>
      </c>
      <c r="F328" s="83">
        <f>E103</f>
        <v>0</v>
      </c>
      <c r="G328" s="205"/>
      <c r="H328" s="205"/>
      <c r="I328" s="205"/>
      <c r="J328" s="83"/>
    </row>
    <row r="329" spans="2:10">
      <c r="B329" s="34" t="str">
        <f>B107</f>
        <v>Goodwill and other assets</v>
      </c>
      <c r="E329" s="190">
        <f>D107</f>
        <v>0</v>
      </c>
      <c r="F329" s="190">
        <f>E107</f>
        <v>0</v>
      </c>
      <c r="G329" s="206"/>
      <c r="H329" s="207"/>
      <c r="I329" s="208"/>
      <c r="J329" s="190"/>
    </row>
    <row r="330" spans="2:10">
      <c r="B330" s="28" t="s">
        <v>201</v>
      </c>
      <c r="E330" s="171">
        <f>SUM(E323:E329)</f>
        <v>1635.6</v>
      </c>
      <c r="F330" s="171">
        <f t="shared" ref="F330" si="14">SUM(F323:F329)</f>
        <v>0</v>
      </c>
      <c r="G330" s="118"/>
      <c r="H330" s="118"/>
      <c r="I330" s="118"/>
      <c r="J330" s="171"/>
    </row>
    <row r="331" spans="2:10">
      <c r="E331" s="40"/>
      <c r="F331" s="40"/>
      <c r="G331" s="118"/>
      <c r="H331" s="118"/>
      <c r="I331" s="118"/>
    </row>
    <row r="332" spans="2:10">
      <c r="B332" s="34" t="str">
        <f>B80</f>
        <v>Accounts payable, EOP</v>
      </c>
      <c r="E332" s="83">
        <f>D80</f>
        <v>0</v>
      </c>
      <c r="F332" s="83">
        <f>E80</f>
        <v>0</v>
      </c>
      <c r="G332" s="118"/>
      <c r="H332" s="205"/>
      <c r="I332" s="205"/>
      <c r="J332" s="83"/>
    </row>
    <row r="333" spans="2:10">
      <c r="B333" s="34" t="str">
        <f>B82</f>
        <v>Accrued expenses &amp; def revenues, EOP</v>
      </c>
      <c r="E333" s="83">
        <f>D82</f>
        <v>0</v>
      </c>
      <c r="F333" s="83">
        <f>E82</f>
        <v>0</v>
      </c>
      <c r="G333" s="118"/>
      <c r="H333" s="205"/>
      <c r="I333" s="205"/>
      <c r="J333" s="83"/>
    </row>
    <row r="334" spans="2:10">
      <c r="B334" s="34" t="str">
        <f>B109</f>
        <v>Other liabilities</v>
      </c>
      <c r="E334" s="86">
        <f>D109</f>
        <v>0</v>
      </c>
      <c r="F334" s="86">
        <f>E109</f>
        <v>0</v>
      </c>
      <c r="G334" s="118"/>
      <c r="H334" s="209"/>
      <c r="I334" s="209"/>
      <c r="J334" s="83"/>
    </row>
    <row r="335" spans="2:10">
      <c r="B335" s="34" t="s">
        <v>207</v>
      </c>
      <c r="E335" s="149">
        <v>821.6</v>
      </c>
      <c r="F335" s="197">
        <v>1306</v>
      </c>
      <c r="G335" s="205"/>
      <c r="H335" s="117"/>
      <c r="I335" s="118"/>
      <c r="J335" s="83"/>
    </row>
    <row r="336" spans="2:10">
      <c r="B336" s="28" t="s">
        <v>202</v>
      </c>
      <c r="E336" s="171">
        <f>SUM(E332:E335)</f>
        <v>821.6</v>
      </c>
      <c r="F336" s="171">
        <f>SUM(F332:F335)</f>
        <v>1306</v>
      </c>
      <c r="G336" s="118"/>
      <c r="H336" s="118"/>
      <c r="I336" s="118"/>
      <c r="J336" s="171"/>
    </row>
    <row r="337" spans="2:11">
      <c r="E337" s="40"/>
      <c r="F337" s="40"/>
      <c r="G337" s="118"/>
      <c r="H337" s="118"/>
      <c r="I337" s="118"/>
    </row>
    <row r="338" spans="2:11">
      <c r="B338" s="34" t="s">
        <v>208</v>
      </c>
      <c r="E338" s="199" t="s">
        <v>212</v>
      </c>
      <c r="F338" s="199" t="s">
        <v>212</v>
      </c>
      <c r="G338" s="118"/>
      <c r="H338" s="117"/>
      <c r="I338" s="118"/>
      <c r="J338" s="83"/>
    </row>
    <row r="339" spans="2:11">
      <c r="B339" s="34" t="s">
        <v>167</v>
      </c>
      <c r="E339" s="168">
        <v>1445.8</v>
      </c>
      <c r="F339" s="168">
        <v>818.5</v>
      </c>
      <c r="G339" s="205"/>
      <c r="H339" s="117"/>
      <c r="I339" s="205"/>
      <c r="J339" s="83"/>
    </row>
    <row r="340" spans="2:11">
      <c r="B340" s="28" t="s">
        <v>211</v>
      </c>
      <c r="E340" s="56">
        <f>SUM(E338:E339)</f>
        <v>1445.8</v>
      </c>
      <c r="F340" s="56">
        <f t="shared" ref="F340" si="15">SUM(F338:F339)</f>
        <v>818.5</v>
      </c>
      <c r="J340" s="171"/>
    </row>
    <row r="341" spans="2:11">
      <c r="B341" s="68" t="s">
        <v>203</v>
      </c>
      <c r="E341" s="198">
        <f>E330-E336-E340</f>
        <v>-631.80000000000007</v>
      </c>
      <c r="F341" s="198">
        <f>F330-F336-F340</f>
        <v>-2124.5</v>
      </c>
      <c r="G341" s="83"/>
      <c r="H341" s="40"/>
      <c r="J341" s="198"/>
    </row>
    <row r="342" spans="2:11">
      <c r="B342" s="63"/>
      <c r="D342" s="63"/>
      <c r="E342" s="198"/>
      <c r="F342" s="198"/>
      <c r="G342" s="83"/>
      <c r="H342" s="40"/>
      <c r="J342" s="198"/>
    </row>
    <row r="343" spans="2:11">
      <c r="B343" s="13" t="s">
        <v>215</v>
      </c>
      <c r="D343" s="18"/>
      <c r="E343" s="212"/>
      <c r="F343" s="212"/>
      <c r="G343" s="190"/>
      <c r="H343" s="87"/>
      <c r="I343" s="15"/>
      <c r="J343" s="212"/>
      <c r="K343" s="15"/>
    </row>
    <row r="344" spans="2:11">
      <c r="B344" s="42" t="str">
        <f>B39</f>
        <v xml:space="preserve">Fiscal year  </v>
      </c>
      <c r="C344" s="134"/>
      <c r="D344" s="37">
        <f t="shared" ref="D344:K345" si="16">C39</f>
        <v>2011</v>
      </c>
      <c r="E344" s="37">
        <f t="shared" si="16"/>
        <v>2012</v>
      </c>
      <c r="F344" s="37">
        <f t="shared" si="16"/>
        <v>2013</v>
      </c>
      <c r="G344" s="38">
        <f t="shared" si="16"/>
        <v>2014</v>
      </c>
      <c r="H344" s="38">
        <f t="shared" si="16"/>
        <v>2015</v>
      </c>
      <c r="I344" s="38">
        <f t="shared" si="16"/>
        <v>2016</v>
      </c>
      <c r="J344" s="38">
        <f t="shared" si="16"/>
        <v>2017</v>
      </c>
      <c r="K344" s="38">
        <f t="shared" si="16"/>
        <v>2018</v>
      </c>
    </row>
    <row r="345" spans="2:11">
      <c r="B345" s="15" t="str">
        <f>B40</f>
        <v>Fiscal year end date</v>
      </c>
      <c r="C345" s="15"/>
      <c r="D345" s="39">
        <f t="shared" si="16"/>
        <v>40633</v>
      </c>
      <c r="E345" s="39">
        <f t="shared" si="16"/>
        <v>40999</v>
      </c>
      <c r="F345" s="39">
        <f t="shared" si="16"/>
        <v>41364</v>
      </c>
      <c r="G345" s="39">
        <f t="shared" si="16"/>
        <v>41729</v>
      </c>
      <c r="H345" s="39">
        <f t="shared" si="16"/>
        <v>42094</v>
      </c>
      <c r="I345" s="39">
        <f t="shared" si="16"/>
        <v>42460</v>
      </c>
      <c r="J345" s="39">
        <f t="shared" si="16"/>
        <v>42825</v>
      </c>
      <c r="K345" s="39">
        <f t="shared" si="16"/>
        <v>43190</v>
      </c>
    </row>
    <row r="346" spans="2:11">
      <c r="B346" s="34" t="str">
        <f t="shared" ref="B346:B353" si="17">B323</f>
        <v>Cash</v>
      </c>
      <c r="D346" s="83"/>
      <c r="E346" s="83"/>
      <c r="F346" s="83"/>
      <c r="G346" s="187"/>
      <c r="H346" s="187"/>
      <c r="I346" s="187"/>
      <c r="J346" s="187"/>
      <c r="K346" s="187"/>
    </row>
    <row r="347" spans="2:11">
      <c r="B347" s="34" t="str">
        <f t="shared" si="17"/>
        <v>Accounts receivable, EOP</v>
      </c>
      <c r="D347" s="83"/>
      <c r="E347" s="83"/>
      <c r="F347" s="83"/>
      <c r="G347" s="187"/>
      <c r="H347" s="187"/>
      <c r="I347" s="187"/>
      <c r="J347" s="187"/>
      <c r="K347" s="187"/>
    </row>
    <row r="348" spans="2:11">
      <c r="B348" s="34" t="str">
        <f t="shared" si="17"/>
        <v>Other current assets, EOP</v>
      </c>
      <c r="D348" s="83"/>
      <c r="E348" s="83"/>
      <c r="F348" s="83"/>
      <c r="G348" s="187"/>
      <c r="H348" s="187"/>
      <c r="I348" s="187"/>
      <c r="J348" s="187"/>
      <c r="K348" s="187"/>
    </row>
    <row r="349" spans="2:11">
      <c r="B349" s="34" t="str">
        <f t="shared" si="17"/>
        <v>PP&amp;E</v>
      </c>
      <c r="D349" s="83"/>
      <c r="E349" s="83"/>
      <c r="F349" s="83"/>
      <c r="G349" s="187"/>
      <c r="H349" s="187"/>
      <c r="I349" s="187"/>
      <c r="J349" s="187"/>
      <c r="K349" s="187"/>
    </row>
    <row r="350" spans="2:11">
      <c r="B350" s="34" t="str">
        <f t="shared" si="17"/>
        <v>Software development costs</v>
      </c>
      <c r="D350" s="83"/>
      <c r="E350" s="83"/>
      <c r="F350" s="83"/>
      <c r="G350" s="187"/>
      <c r="H350" s="187"/>
      <c r="I350" s="187"/>
      <c r="J350" s="187"/>
      <c r="K350" s="187"/>
    </row>
    <row r="351" spans="2:11">
      <c r="B351" s="34" t="str">
        <f t="shared" si="17"/>
        <v>Intangible assets</v>
      </c>
      <c r="D351" s="83"/>
      <c r="E351" s="83"/>
      <c r="F351" s="83"/>
      <c r="G351" s="187"/>
      <c r="H351" s="187"/>
      <c r="I351" s="187"/>
      <c r="J351" s="187"/>
      <c r="K351" s="187"/>
    </row>
    <row r="352" spans="2:11">
      <c r="B352" s="34" t="str">
        <f t="shared" si="17"/>
        <v>Goodwill and other assets</v>
      </c>
      <c r="D352" s="190"/>
      <c r="E352" s="190"/>
      <c r="F352" s="190"/>
      <c r="G352" s="77"/>
      <c r="H352" s="77"/>
      <c r="I352" s="77"/>
      <c r="J352" s="77"/>
      <c r="K352" s="77"/>
    </row>
    <row r="353" spans="2:11">
      <c r="B353" s="35" t="str">
        <f t="shared" si="17"/>
        <v>Total Assets</v>
      </c>
      <c r="D353" s="171"/>
      <c r="E353" s="171"/>
      <c r="F353" s="171"/>
      <c r="G353" s="200"/>
      <c r="H353" s="200"/>
      <c r="I353" s="200"/>
      <c r="J353" s="200"/>
      <c r="K353" s="200"/>
    </row>
    <row r="354" spans="2:11">
      <c r="B354" s="34"/>
      <c r="D354" s="83"/>
      <c r="E354" s="83"/>
      <c r="F354" s="83"/>
      <c r="G354" s="187"/>
      <c r="H354" s="187"/>
      <c r="I354" s="187"/>
      <c r="J354" s="187"/>
      <c r="K354" s="187"/>
    </row>
    <row r="355" spans="2:11">
      <c r="B355" s="34" t="str">
        <f>B332</f>
        <v>Accounts payable, EOP</v>
      </c>
      <c r="D355" s="83"/>
      <c r="E355" s="83"/>
      <c r="F355" s="83"/>
      <c r="G355" s="187"/>
      <c r="H355" s="187"/>
      <c r="I355" s="187"/>
      <c r="J355" s="187"/>
      <c r="K355" s="187"/>
    </row>
    <row r="356" spans="2:11">
      <c r="B356" s="34" t="str">
        <f>B333</f>
        <v>Accrued expenses &amp; def revenues, EOP</v>
      </c>
      <c r="D356" s="83"/>
      <c r="E356" s="83"/>
      <c r="F356" s="83"/>
      <c r="G356" s="187"/>
      <c r="H356" s="187"/>
      <c r="I356" s="187"/>
      <c r="J356" s="187"/>
      <c r="K356" s="187"/>
    </row>
    <row r="357" spans="2:11">
      <c r="B357" s="34" t="str">
        <f>B334</f>
        <v>Other liabilities</v>
      </c>
      <c r="D357" s="83"/>
      <c r="E357" s="83"/>
      <c r="F357" s="83"/>
      <c r="G357" s="48"/>
      <c r="H357" s="48"/>
      <c r="I357" s="48"/>
      <c r="J357" s="48"/>
      <c r="K357" s="48"/>
    </row>
    <row r="358" spans="2:11">
      <c r="B358" s="34" t="str">
        <f>B335</f>
        <v xml:space="preserve">Debt </v>
      </c>
      <c r="D358" s="83"/>
      <c r="E358" s="83"/>
      <c r="F358" s="83"/>
      <c r="G358" s="187"/>
      <c r="H358" s="187"/>
      <c r="I358" s="187"/>
      <c r="J358" s="187"/>
      <c r="K358" s="187"/>
    </row>
    <row r="359" spans="2:11">
      <c r="B359" s="34" t="str">
        <f>B336</f>
        <v>Total Liabilities</v>
      </c>
      <c r="D359" s="171"/>
      <c r="E359" s="171"/>
      <c r="F359" s="171"/>
      <c r="G359" s="200"/>
      <c r="H359" s="200"/>
      <c r="I359" s="200"/>
      <c r="J359" s="200"/>
      <c r="K359" s="200"/>
    </row>
    <row r="360" spans="2:11">
      <c r="B360" s="34"/>
      <c r="D360" s="83"/>
      <c r="E360" s="83"/>
      <c r="F360" s="83"/>
      <c r="G360" s="187"/>
      <c r="H360" s="187"/>
      <c r="I360" s="187"/>
      <c r="J360" s="187"/>
      <c r="K360" s="187"/>
    </row>
    <row r="361" spans="2:11">
      <c r="B361" s="34" t="str">
        <f>B338</f>
        <v>LBO Preferred stock</v>
      </c>
      <c r="D361" s="191"/>
      <c r="E361" s="191"/>
      <c r="F361" s="83"/>
      <c r="G361" s="187"/>
      <c r="H361" s="187"/>
      <c r="I361" s="187"/>
      <c r="J361" s="187"/>
      <c r="K361" s="187"/>
    </row>
    <row r="362" spans="2:11">
      <c r="B362" s="34" t="str">
        <f>B339</f>
        <v>Equity</v>
      </c>
      <c r="D362" s="191"/>
      <c r="E362" s="191"/>
      <c r="F362" s="83"/>
      <c r="G362" s="187"/>
      <c r="H362" s="187"/>
      <c r="I362" s="187"/>
      <c r="J362" s="187"/>
      <c r="K362" s="187"/>
    </row>
    <row r="363" spans="2:11">
      <c r="B363" s="34" t="str">
        <f>B340</f>
        <v>Total equity</v>
      </c>
      <c r="D363" s="171"/>
      <c r="E363" s="171"/>
      <c r="F363" s="171"/>
      <c r="G363" s="171"/>
      <c r="H363" s="171"/>
      <c r="I363" s="171"/>
      <c r="J363" s="171"/>
      <c r="K363" s="171"/>
    </row>
    <row r="364" spans="2:11">
      <c r="B364" s="34" t="str">
        <f>B341</f>
        <v>Balance check</v>
      </c>
      <c r="D364" s="83"/>
      <c r="E364" s="83"/>
      <c r="F364" s="83"/>
      <c r="G364" s="83"/>
      <c r="H364" s="83"/>
      <c r="I364" s="83"/>
      <c r="J364" s="83"/>
      <c r="K364" s="83"/>
    </row>
    <row r="365" spans="2:11">
      <c r="G365" s="83"/>
      <c r="H365" s="83"/>
      <c r="I365" s="83"/>
      <c r="J365" s="83"/>
    </row>
    <row r="366" spans="2:11">
      <c r="B366" s="28" t="s">
        <v>251</v>
      </c>
      <c r="C366" s="28"/>
      <c r="D366" s="28"/>
      <c r="E366" s="28"/>
      <c r="F366" s="28"/>
      <c r="G366" s="171"/>
      <c r="H366" s="171"/>
      <c r="I366" s="171"/>
      <c r="J366" s="171"/>
      <c r="K366" s="171"/>
    </row>
    <row r="367" spans="2:11">
      <c r="B367" s="34" t="s">
        <v>253</v>
      </c>
      <c r="G367" s="83"/>
      <c r="H367" s="83"/>
      <c r="I367" s="83"/>
      <c r="J367" s="83"/>
      <c r="K367" s="83"/>
    </row>
    <row r="368" spans="2:11">
      <c r="B368" s="34" t="s">
        <v>252</v>
      </c>
      <c r="G368" s="83"/>
      <c r="H368" s="83"/>
      <c r="I368" s="83"/>
      <c r="J368" s="83"/>
      <c r="K368" s="83"/>
    </row>
    <row r="369" spans="2:11">
      <c r="B369" s="34" t="s">
        <v>254</v>
      </c>
      <c r="G369" s="83"/>
      <c r="H369" s="83"/>
      <c r="I369" s="83"/>
      <c r="J369" s="83"/>
      <c r="K369" s="83"/>
    </row>
    <row r="370" spans="2:11">
      <c r="B370" s="35" t="s">
        <v>255</v>
      </c>
      <c r="C370" s="28"/>
      <c r="D370" s="28"/>
      <c r="E370" s="28"/>
      <c r="F370" s="28"/>
      <c r="G370" s="171"/>
      <c r="H370" s="171"/>
      <c r="I370" s="171"/>
      <c r="J370" s="171"/>
      <c r="K370" s="171"/>
    </row>
    <row r="372" spans="2:11">
      <c r="B372" s="96" t="s">
        <v>263</v>
      </c>
      <c r="C372" s="15"/>
      <c r="D372" s="15"/>
      <c r="E372" s="15"/>
      <c r="F372" s="15"/>
      <c r="G372" s="15"/>
      <c r="H372" s="15"/>
      <c r="I372" s="15"/>
      <c r="J372" s="15"/>
      <c r="K372" s="15"/>
    </row>
    <row r="373" spans="2:11">
      <c r="B373" s="64"/>
    </row>
    <row r="374" spans="2:11">
      <c r="B374" s="64" t="s">
        <v>265</v>
      </c>
      <c r="C374" s="321" t="s">
        <v>262</v>
      </c>
    </row>
    <row r="375" spans="2:11">
      <c r="B375" s="64" t="s">
        <v>266</v>
      </c>
      <c r="C375" s="321" t="s">
        <v>217</v>
      </c>
    </row>
    <row r="377" spans="2:11" ht="15" thickBot="1">
      <c r="B377" s="332" t="s">
        <v>263</v>
      </c>
      <c r="C377" s="333"/>
      <c r="E377" s="327"/>
    </row>
    <row r="378" spans="2:11">
      <c r="B378" s="64" t="s">
        <v>256</v>
      </c>
      <c r="C378" s="83">
        <f>F339</f>
        <v>818.5</v>
      </c>
      <c r="D378" s="320" t="s">
        <v>277</v>
      </c>
      <c r="E378" s="320" t="s">
        <v>259</v>
      </c>
      <c r="G378" s="40"/>
    </row>
    <row r="379" spans="2:11">
      <c r="B379" s="34" t="s">
        <v>257</v>
      </c>
      <c r="C379" s="151">
        <f>IF($C$375="LBO",D379,0)</f>
        <v>300</v>
      </c>
      <c r="D379" s="325">
        <v>300</v>
      </c>
      <c r="E379" s="322">
        <v>10</v>
      </c>
    </row>
    <row r="380" spans="2:11">
      <c r="B380" s="34" t="s">
        <v>258</v>
      </c>
      <c r="C380" s="330">
        <f>IF($C$375="LBO",D380,0)</f>
        <v>200</v>
      </c>
      <c r="D380" s="326">
        <v>200</v>
      </c>
      <c r="E380" s="322">
        <v>15</v>
      </c>
    </row>
    <row r="381" spans="2:11">
      <c r="B381" s="34" t="s">
        <v>272</v>
      </c>
      <c r="C381" s="187">
        <f>SUM(C379:C380)</f>
        <v>500</v>
      </c>
      <c r="E381" s="329"/>
    </row>
    <row r="382" spans="2:11">
      <c r="B382" s="34" t="s">
        <v>273</v>
      </c>
      <c r="C382" s="331">
        <f>IF(C374="Stock sale",C381*F69,0)</f>
        <v>0</v>
      </c>
    </row>
    <row r="383" spans="2:11">
      <c r="B383" s="8" t="s">
        <v>264</v>
      </c>
      <c r="C383" s="83">
        <f>C378+C381-C382</f>
        <v>1318.5</v>
      </c>
    </row>
    <row r="385" spans="2:11">
      <c r="B385" s="28" t="s">
        <v>260</v>
      </c>
      <c r="C385" s="56">
        <f>H17</f>
        <v>0</v>
      </c>
    </row>
    <row r="386" spans="2:11">
      <c r="B386" s="8" t="s">
        <v>261</v>
      </c>
      <c r="C386" s="40">
        <f>C385-C383</f>
        <v>-1318.5</v>
      </c>
    </row>
    <row r="388" spans="2:11">
      <c r="B388" s="13" t="s">
        <v>267</v>
      </c>
      <c r="C388" s="15"/>
      <c r="D388" s="15"/>
      <c r="E388" s="15"/>
      <c r="F388" s="15"/>
      <c r="G388" s="15"/>
      <c r="H388" s="15"/>
      <c r="I388" s="15"/>
      <c r="J388" s="15"/>
      <c r="K388" s="15"/>
    </row>
    <row r="389" spans="2:11">
      <c r="G389" s="323">
        <f t="shared" ref="G389:K390" si="18">G344</f>
        <v>2014</v>
      </c>
      <c r="H389" s="323">
        <f t="shared" si="18"/>
        <v>2015</v>
      </c>
      <c r="I389" s="323">
        <f t="shared" si="18"/>
        <v>2016</v>
      </c>
      <c r="J389" s="323">
        <f t="shared" si="18"/>
        <v>2017</v>
      </c>
      <c r="K389" s="323">
        <f t="shared" si="18"/>
        <v>2018</v>
      </c>
    </row>
    <row r="390" spans="2:11">
      <c r="B390" s="15"/>
      <c r="C390" s="15"/>
      <c r="D390" s="15"/>
      <c r="E390" s="15"/>
      <c r="F390" s="15"/>
      <c r="G390" s="202">
        <f t="shared" si="18"/>
        <v>41729</v>
      </c>
      <c r="H390" s="202">
        <f t="shared" si="18"/>
        <v>42094</v>
      </c>
      <c r="I390" s="202">
        <f t="shared" si="18"/>
        <v>42460</v>
      </c>
      <c r="J390" s="202">
        <f t="shared" si="18"/>
        <v>42825</v>
      </c>
      <c r="K390" s="202">
        <f t="shared" si="18"/>
        <v>43190</v>
      </c>
    </row>
    <row r="391" spans="2:11">
      <c r="B391" s="8" t="s">
        <v>80</v>
      </c>
      <c r="D391" s="324" t="s">
        <v>275</v>
      </c>
      <c r="E391" s="328">
        <f>C379/E379</f>
        <v>30</v>
      </c>
      <c r="G391" s="83">
        <f>C379-E391</f>
        <v>270</v>
      </c>
      <c r="H391" s="83">
        <f>G391-$E$391</f>
        <v>240</v>
      </c>
      <c r="I391" s="83">
        <f>H391-$E$391</f>
        <v>210</v>
      </c>
      <c r="J391" s="83">
        <f>I391-$E$391</f>
        <v>180</v>
      </c>
      <c r="K391" s="83">
        <f>J391-$E$391</f>
        <v>150</v>
      </c>
    </row>
    <row r="392" spans="2:11">
      <c r="B392" s="8" t="s">
        <v>180</v>
      </c>
      <c r="D392" s="324" t="s">
        <v>276</v>
      </c>
      <c r="E392" s="334">
        <f>C380/E380</f>
        <v>13.333333333333334</v>
      </c>
      <c r="G392" s="83">
        <f>C380-E392</f>
        <v>186.66666666666666</v>
      </c>
      <c r="H392" s="83">
        <f>G392-$E$392</f>
        <v>173.33333333333331</v>
      </c>
      <c r="I392" s="83">
        <f>H392-$E$392</f>
        <v>159.99999999999997</v>
      </c>
      <c r="J392" s="83">
        <f>I392-$E$392</f>
        <v>146.66666666666663</v>
      </c>
      <c r="K392" s="83">
        <f>J392-$E$392</f>
        <v>133.33333333333329</v>
      </c>
    </row>
    <row r="393" spans="2:11">
      <c r="B393" s="8" t="s">
        <v>271</v>
      </c>
      <c r="D393" s="324" t="s">
        <v>274</v>
      </c>
      <c r="E393" s="335">
        <f>IF(C374="Stock sale",SUM(E391:E392)*F69,0)</f>
        <v>0</v>
      </c>
      <c r="G393" s="83">
        <f>$C$382-E393</f>
        <v>0</v>
      </c>
      <c r="H393" s="83">
        <f>G393-$E$393</f>
        <v>0</v>
      </c>
      <c r="I393" s="83">
        <f>H393-$E$393</f>
        <v>0</v>
      </c>
      <c r="J393" s="83">
        <f>I393-$E$393</f>
        <v>0</v>
      </c>
      <c r="K393" s="83">
        <f>J393-$E$393</f>
        <v>0</v>
      </c>
    </row>
  </sheetData>
  <conditionalFormatting sqref="D292:J298">
    <cfRule type="expression" dxfId="4" priority="56" stopIfTrue="1">
      <formula>$H$7=2</formula>
    </cfRule>
  </conditionalFormatting>
  <conditionalFormatting sqref="D291:J291">
    <cfRule type="expression" dxfId="3" priority="57">
      <formula>$H$7=1</formula>
    </cfRule>
  </conditionalFormatting>
  <conditionalFormatting sqref="F294:J298 F313:J317">
    <cfRule type="cellIs" dxfId="2" priority="68" operator="greaterThan">
      <formula>$B$292</formula>
    </cfRule>
  </conditionalFormatting>
  <conditionalFormatting sqref="D302:J308">
    <cfRule type="expression" dxfId="1" priority="2">
      <formula>$H$7=1</formula>
    </cfRule>
    <cfRule type="expression" priority="3">
      <formula>$H$7=1</formula>
    </cfRule>
  </conditionalFormatting>
  <conditionalFormatting sqref="D301:J301">
    <cfRule type="expression" dxfId="0" priority="1">
      <formula>$H$7=2</formula>
    </cfRule>
  </conditionalFormatting>
  <dataValidations disablePrompts="1" count="7">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4 K100">
      <formula1>"Yes,No"</formula1>
    </dataValidation>
    <dataValidation type="list" allowBlank="1" showInputMessage="1" showErrorMessage="1" sqref="H7">
      <formula1>$I$7:$J$7</formula1>
    </dataValidation>
    <dataValidation type="list" allowBlank="1" showInputMessage="1" showErrorMessage="1" sqref="C375">
      <formula1>"LBO,Lev. Recap"</formula1>
    </dataValidation>
    <dataValidation allowBlank="1" showInputMessage="1" showErrorMessage="1" promptTitle="Input transaction fee assumption" prompt="Includes legal, accounting and advisory related fees.  Input as a % of the offer value." sqref="G36 C18"/>
    <dataValidation type="list" allowBlank="1" showInputMessage="1" showErrorMessage="1" sqref="C374">
      <formula1>"Asset sale/338,Stock sale"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election activeCell="I14" sqref="I14"/>
    </sheetView>
  </sheetViews>
  <sheetFormatPr defaultRowHeight="14.4"/>
  <cols>
    <col min="1" max="1" width="1.6640625" customWidth="1"/>
    <col min="2" max="2" width="36.5546875" bestFit="1" customWidth="1"/>
    <col min="3" max="5" width="15.88671875" customWidth="1"/>
  </cols>
  <sheetData>
    <row r="1" spans="2:5" ht="15" thickBot="1"/>
    <row r="2" spans="2:5" ht="26.4" thickBot="1">
      <c r="B2" s="1" t="str">
        <f>"Diluted shares for "&amp;LBO!D6</f>
        <v>Diluted shares for BMC</v>
      </c>
      <c r="C2" s="9"/>
      <c r="D2" s="9"/>
      <c r="E2" s="248"/>
    </row>
    <row r="3" spans="2:5">
      <c r="B3" s="245" t="str">
        <f>LBO!B3</f>
        <v>$ mm except per share</v>
      </c>
      <c r="C3" s="8"/>
    </row>
    <row r="4" spans="2:5">
      <c r="B4" s="34"/>
      <c r="C4" s="8"/>
    </row>
    <row r="5" spans="2:5">
      <c r="B5" s="34" t="s">
        <v>188</v>
      </c>
      <c r="C5" s="8"/>
      <c r="E5" s="188"/>
    </row>
    <row r="6" spans="2:5">
      <c r="B6" s="247" t="s">
        <v>249</v>
      </c>
      <c r="C6" s="8"/>
      <c r="E6" s="246">
        <f>LBO!H20</f>
        <v>0</v>
      </c>
    </row>
    <row r="7" spans="2:5">
      <c r="B7" s="84" t="s">
        <v>192</v>
      </c>
      <c r="E7" s="79"/>
    </row>
    <row r="8" spans="2:5">
      <c r="B8" s="34" t="s">
        <v>57</v>
      </c>
      <c r="C8" s="8"/>
      <c r="E8" s="151">
        <f>E28</f>
        <v>0</v>
      </c>
    </row>
    <row r="9" spans="2:5">
      <c r="B9" s="30" t="s">
        <v>49</v>
      </c>
      <c r="C9" s="8"/>
      <c r="E9" s="187">
        <f>SUMPRODUCT(D18:D27,E18:E27)</f>
        <v>0</v>
      </c>
    </row>
    <row r="10" spans="2:5">
      <c r="B10" s="30" t="s">
        <v>50</v>
      </c>
      <c r="C10" s="8"/>
      <c r="E10" s="187" t="e">
        <f>E9/E5</f>
        <v>#DIV/0!</v>
      </c>
    </row>
    <row r="11" spans="2:5">
      <c r="B11" s="30" t="s">
        <v>51</v>
      </c>
      <c r="C11" s="8"/>
      <c r="E11" s="187" t="e">
        <f>E8-E10</f>
        <v>#DIV/0!</v>
      </c>
    </row>
    <row r="12" spans="2:5">
      <c r="B12" s="30" t="s">
        <v>52</v>
      </c>
      <c r="C12" s="8"/>
      <c r="E12" s="79"/>
    </row>
    <row r="13" spans="2:5">
      <c r="B13" s="30"/>
      <c r="C13" s="8"/>
      <c r="E13" s="79"/>
    </row>
    <row r="14" spans="2:5">
      <c r="B14" s="44" t="s">
        <v>53</v>
      </c>
      <c r="C14" s="8"/>
      <c r="D14" s="83"/>
      <c r="E14" s="187" t="e">
        <f>E7+E11+E12</f>
        <v>#DIV/0!</v>
      </c>
    </row>
    <row r="15" spans="2:5">
      <c r="B15" s="44"/>
      <c r="C15" s="8"/>
      <c r="D15" s="83"/>
      <c r="E15" s="187"/>
    </row>
    <row r="16" spans="2:5">
      <c r="B16" s="96" t="s">
        <v>229</v>
      </c>
      <c r="C16" s="15"/>
      <c r="D16" s="190"/>
      <c r="E16" s="77"/>
    </row>
    <row r="17" spans="2:5">
      <c r="C17" s="100" t="s">
        <v>189</v>
      </c>
      <c r="D17" s="100" t="s">
        <v>56</v>
      </c>
      <c r="E17" s="186" t="s">
        <v>190</v>
      </c>
    </row>
    <row r="18" spans="2:5">
      <c r="B18" s="240">
        <v>1</v>
      </c>
      <c r="C18" s="241"/>
      <c r="D18" s="241"/>
      <c r="E18" s="242" t="b">
        <f>IF(D18&lt;$E$5,C18)</f>
        <v>0</v>
      </c>
    </row>
    <row r="19" spans="2:5">
      <c r="B19" s="240">
        <f>B18+1</f>
        <v>2</v>
      </c>
      <c r="C19" s="241"/>
      <c r="D19" s="241"/>
      <c r="E19" s="242" t="b">
        <f t="shared" ref="E19:E27" si="0">IF(D19&lt;$E$5,C19)</f>
        <v>0</v>
      </c>
    </row>
    <row r="20" spans="2:5">
      <c r="B20" s="240">
        <f t="shared" ref="B20:B24" si="1">B19+1</f>
        <v>3</v>
      </c>
      <c r="C20" s="241"/>
      <c r="D20" s="241"/>
      <c r="E20" s="242" t="b">
        <f t="shared" si="0"/>
        <v>0</v>
      </c>
    </row>
    <row r="21" spans="2:5">
      <c r="B21" s="240">
        <f t="shared" si="1"/>
        <v>4</v>
      </c>
      <c r="C21" s="241"/>
      <c r="D21" s="241"/>
      <c r="E21" s="242" t="b">
        <f t="shared" si="0"/>
        <v>0</v>
      </c>
    </row>
    <row r="22" spans="2:5">
      <c r="B22" s="240">
        <f t="shared" si="1"/>
        <v>5</v>
      </c>
      <c r="C22" s="241"/>
      <c r="D22" s="241"/>
      <c r="E22" s="242" t="b">
        <f t="shared" si="0"/>
        <v>0</v>
      </c>
    </row>
    <row r="23" spans="2:5">
      <c r="B23" s="240">
        <f t="shared" si="1"/>
        <v>6</v>
      </c>
      <c r="C23" s="241"/>
      <c r="D23" s="241"/>
      <c r="E23" s="242" t="b">
        <f t="shared" si="0"/>
        <v>0</v>
      </c>
    </row>
    <row r="24" spans="2:5">
      <c r="B24" s="240">
        <f t="shared" si="1"/>
        <v>7</v>
      </c>
      <c r="C24" s="241"/>
      <c r="D24" s="241"/>
      <c r="E24" s="242" t="b">
        <f t="shared" si="0"/>
        <v>0</v>
      </c>
    </row>
    <row r="25" spans="2:5">
      <c r="B25" s="240">
        <f t="shared" ref="B25:B26" si="2">B24+1</f>
        <v>8</v>
      </c>
      <c r="C25" s="241"/>
      <c r="D25" s="241"/>
      <c r="E25" s="242" t="b">
        <f t="shared" si="0"/>
        <v>0</v>
      </c>
    </row>
    <row r="26" spans="2:5">
      <c r="B26" s="240">
        <f t="shared" si="2"/>
        <v>9</v>
      </c>
      <c r="C26" s="241"/>
      <c r="D26" s="241"/>
      <c r="E26" s="242" t="b">
        <f t="shared" si="0"/>
        <v>0</v>
      </c>
    </row>
    <row r="27" spans="2:5">
      <c r="B27" s="240">
        <f t="shared" ref="B27" si="3">B26+1</f>
        <v>10</v>
      </c>
      <c r="C27" s="241"/>
      <c r="D27" s="241"/>
      <c r="E27" s="243" t="b">
        <f t="shared" si="0"/>
        <v>0</v>
      </c>
    </row>
    <row r="28" spans="2:5">
      <c r="E28" s="244">
        <f>SUM(E18:E27)</f>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4.4"/>
  <cols>
    <col min="1" max="1" width="19.44140625" bestFit="1" customWidth="1"/>
    <col min="2" max="5" width="9.33203125" bestFit="1" customWidth="1"/>
    <col min="6" max="6" width="10" bestFit="1" customWidth="1"/>
    <col min="9" max="9" width="9.33203125" bestFit="1" customWidth="1"/>
  </cols>
  <sheetData>
    <row r="2" spans="1:6" ht="18" thickBot="1">
      <c r="A2" s="76" t="s">
        <v>60</v>
      </c>
      <c r="B2" s="74"/>
      <c r="C2" s="74"/>
      <c r="D2" s="74"/>
      <c r="E2" s="74"/>
      <c r="F2" s="74"/>
    </row>
    <row r="4" spans="1:6">
      <c r="A4" t="s">
        <v>61</v>
      </c>
      <c r="E4" s="28">
        <f>MAX(E8:E268)</f>
        <v>46.33</v>
      </c>
    </row>
    <row r="5" spans="1:6">
      <c r="A5" t="s">
        <v>62</v>
      </c>
      <c r="E5" s="28">
        <f>MIN(E8:E268)</f>
        <v>37.51</v>
      </c>
    </row>
    <row r="7" spans="1:6">
      <c r="A7" t="s">
        <v>63</v>
      </c>
      <c r="B7" t="s">
        <v>64</v>
      </c>
      <c r="C7" t="s">
        <v>58</v>
      </c>
      <c r="D7" t="s">
        <v>59</v>
      </c>
      <c r="E7" s="28" t="s">
        <v>65</v>
      </c>
      <c r="F7" t="s">
        <v>66</v>
      </c>
    </row>
    <row r="8" spans="1:6">
      <c r="A8" s="69">
        <v>41400</v>
      </c>
      <c r="B8">
        <v>45.5</v>
      </c>
      <c r="C8">
        <v>45.71</v>
      </c>
      <c r="D8">
        <v>45.07</v>
      </c>
      <c r="E8" s="28">
        <v>45.42</v>
      </c>
      <c r="F8">
        <v>34229100</v>
      </c>
    </row>
    <row r="9" spans="1:6">
      <c r="A9" s="69">
        <v>41397</v>
      </c>
      <c r="B9">
        <v>45.67</v>
      </c>
      <c r="C9">
        <v>45.77</v>
      </c>
      <c r="D9">
        <v>45.35</v>
      </c>
      <c r="E9" s="28">
        <v>45.42</v>
      </c>
      <c r="F9">
        <v>2058200</v>
      </c>
    </row>
    <row r="10" spans="1:6">
      <c r="A10" s="69">
        <v>41396</v>
      </c>
      <c r="B10">
        <v>45.45</v>
      </c>
      <c r="C10">
        <v>45.49</v>
      </c>
      <c r="D10">
        <v>44.97</v>
      </c>
      <c r="E10" s="28">
        <v>45.24</v>
      </c>
      <c r="F10">
        <v>3022300</v>
      </c>
    </row>
    <row r="11" spans="1:6">
      <c r="A11" s="69">
        <v>41395</v>
      </c>
      <c r="B11">
        <v>45.84</v>
      </c>
      <c r="C11">
        <v>45.96</v>
      </c>
      <c r="D11">
        <v>45.25</v>
      </c>
      <c r="E11" s="28">
        <v>45.39</v>
      </c>
      <c r="F11">
        <v>2306800</v>
      </c>
    </row>
    <row r="12" spans="1:6">
      <c r="A12" s="69">
        <v>41394</v>
      </c>
      <c r="B12">
        <v>45.34</v>
      </c>
      <c r="C12">
        <v>45.52</v>
      </c>
      <c r="D12">
        <v>45.17</v>
      </c>
      <c r="E12" s="28">
        <v>45.48</v>
      </c>
      <c r="F12">
        <v>2096700</v>
      </c>
    </row>
    <row r="13" spans="1:6">
      <c r="A13" s="69">
        <v>41393</v>
      </c>
      <c r="B13">
        <v>45.5</v>
      </c>
      <c r="C13">
        <v>45.7</v>
      </c>
      <c r="D13">
        <v>45.28</v>
      </c>
      <c r="E13" s="28">
        <v>45.43</v>
      </c>
      <c r="F13">
        <v>2294400</v>
      </c>
    </row>
    <row r="14" spans="1:6">
      <c r="A14" s="69">
        <v>41390</v>
      </c>
      <c r="B14">
        <v>45.68</v>
      </c>
      <c r="C14">
        <v>45.86</v>
      </c>
      <c r="D14">
        <v>45.53</v>
      </c>
      <c r="E14" s="28">
        <v>45.6</v>
      </c>
      <c r="F14">
        <v>1694700</v>
      </c>
    </row>
    <row r="15" spans="1:6">
      <c r="A15" s="69">
        <v>41389</v>
      </c>
      <c r="B15">
        <v>45.07</v>
      </c>
      <c r="C15">
        <v>45.83</v>
      </c>
      <c r="D15">
        <v>44.87</v>
      </c>
      <c r="E15" s="28">
        <v>45.69</v>
      </c>
      <c r="F15">
        <v>2360900</v>
      </c>
    </row>
    <row r="16" spans="1:6">
      <c r="A16" s="69">
        <v>41388</v>
      </c>
      <c r="B16">
        <v>45</v>
      </c>
      <c r="C16">
        <v>45.62</v>
      </c>
      <c r="D16">
        <v>44.22</v>
      </c>
      <c r="E16" s="28">
        <v>44.9</v>
      </c>
      <c r="F16">
        <v>6814000</v>
      </c>
    </row>
    <row r="17" spans="1:6">
      <c r="A17" s="69">
        <v>41387</v>
      </c>
      <c r="B17">
        <v>44.05</v>
      </c>
      <c r="C17">
        <v>44.29</v>
      </c>
      <c r="D17">
        <v>43.66</v>
      </c>
      <c r="E17" s="28">
        <v>44.13</v>
      </c>
      <c r="F17">
        <v>2856300</v>
      </c>
    </row>
    <row r="18" spans="1:6">
      <c r="A18" s="69">
        <v>41386</v>
      </c>
      <c r="B18">
        <v>44.08</v>
      </c>
      <c r="C18">
        <v>44.09</v>
      </c>
      <c r="D18">
        <v>43.41</v>
      </c>
      <c r="E18" s="28">
        <v>43.88</v>
      </c>
      <c r="F18">
        <v>1078900</v>
      </c>
    </row>
    <row r="19" spans="1:6">
      <c r="A19" s="69">
        <v>41383</v>
      </c>
      <c r="B19">
        <v>43.56</v>
      </c>
      <c r="C19">
        <v>44.08</v>
      </c>
      <c r="D19">
        <v>43.3</v>
      </c>
      <c r="E19" s="28">
        <v>43.86</v>
      </c>
      <c r="F19">
        <v>1367800</v>
      </c>
    </row>
    <row r="20" spans="1:6">
      <c r="A20" s="69">
        <v>41382</v>
      </c>
      <c r="B20">
        <v>44.21</v>
      </c>
      <c r="C20">
        <v>44.25</v>
      </c>
      <c r="D20">
        <v>43.44</v>
      </c>
      <c r="E20" s="28">
        <v>43.75</v>
      </c>
      <c r="F20">
        <v>1451300</v>
      </c>
    </row>
    <row r="21" spans="1:6">
      <c r="A21" s="69">
        <v>41381</v>
      </c>
      <c r="B21">
        <v>44.51</v>
      </c>
      <c r="C21">
        <v>44.68</v>
      </c>
      <c r="D21">
        <v>43.54</v>
      </c>
      <c r="E21" s="28">
        <v>44.03</v>
      </c>
      <c r="F21">
        <v>2156400</v>
      </c>
    </row>
    <row r="22" spans="1:6">
      <c r="A22" s="69">
        <v>41380</v>
      </c>
      <c r="B22">
        <v>44.59</v>
      </c>
      <c r="C22">
        <v>45.03</v>
      </c>
      <c r="D22">
        <v>44.5</v>
      </c>
      <c r="E22" s="28">
        <v>44.88</v>
      </c>
      <c r="F22">
        <v>1223400</v>
      </c>
    </row>
    <row r="23" spans="1:6">
      <c r="A23" s="69">
        <v>41379</v>
      </c>
      <c r="B23">
        <v>44.9</v>
      </c>
      <c r="C23">
        <v>45</v>
      </c>
      <c r="D23">
        <v>44.32</v>
      </c>
      <c r="E23" s="28">
        <v>44.32</v>
      </c>
      <c r="F23">
        <v>1273900</v>
      </c>
    </row>
    <row r="24" spans="1:6">
      <c r="A24" s="69">
        <v>41376</v>
      </c>
      <c r="B24">
        <v>45.02</v>
      </c>
      <c r="C24">
        <v>45.02</v>
      </c>
      <c r="D24">
        <v>44.65</v>
      </c>
      <c r="E24" s="28">
        <v>44.93</v>
      </c>
      <c r="F24">
        <v>1566600</v>
      </c>
    </row>
    <row r="25" spans="1:6">
      <c r="A25" s="69">
        <v>41375</v>
      </c>
      <c r="B25">
        <v>44.72</v>
      </c>
      <c r="C25">
        <v>45.65</v>
      </c>
      <c r="D25">
        <v>44.53</v>
      </c>
      <c r="E25" s="28">
        <v>45.02</v>
      </c>
      <c r="F25">
        <v>4248900</v>
      </c>
    </row>
    <row r="26" spans="1:6">
      <c r="A26" s="69">
        <v>41374</v>
      </c>
      <c r="B26">
        <v>44.45</v>
      </c>
      <c r="C26">
        <v>44.93</v>
      </c>
      <c r="D26">
        <v>44.37</v>
      </c>
      <c r="E26" s="28">
        <v>44.75</v>
      </c>
      <c r="F26">
        <v>2023200</v>
      </c>
    </row>
    <row r="27" spans="1:6">
      <c r="A27" s="69">
        <v>41373</v>
      </c>
      <c r="B27">
        <v>44.5</v>
      </c>
      <c r="C27">
        <v>44.62</v>
      </c>
      <c r="D27">
        <v>43.98</v>
      </c>
      <c r="E27" s="28">
        <v>44.34</v>
      </c>
      <c r="F27">
        <v>1952800</v>
      </c>
    </row>
    <row r="28" spans="1:6">
      <c r="A28" s="69">
        <v>41372</v>
      </c>
      <c r="B28">
        <v>45.05</v>
      </c>
      <c r="C28">
        <v>45.1</v>
      </c>
      <c r="D28">
        <v>44.42</v>
      </c>
      <c r="E28" s="28">
        <v>44.45</v>
      </c>
      <c r="F28">
        <v>1625500</v>
      </c>
    </row>
    <row r="29" spans="1:6">
      <c r="A29" s="69">
        <v>41369</v>
      </c>
      <c r="B29">
        <v>44.55</v>
      </c>
      <c r="C29">
        <v>45.28</v>
      </c>
      <c r="D29">
        <v>44.03</v>
      </c>
      <c r="E29" s="28">
        <v>45.11</v>
      </c>
      <c r="F29">
        <v>1635700</v>
      </c>
    </row>
    <row r="30" spans="1:6">
      <c r="A30" s="69">
        <v>41368</v>
      </c>
      <c r="B30">
        <v>45.42</v>
      </c>
      <c r="C30">
        <v>45.59</v>
      </c>
      <c r="D30">
        <v>44.93</v>
      </c>
      <c r="E30" s="28">
        <v>45.14</v>
      </c>
      <c r="F30">
        <v>1004100</v>
      </c>
    </row>
    <row r="31" spans="1:6">
      <c r="A31" s="69">
        <v>41367</v>
      </c>
      <c r="B31">
        <v>46.09</v>
      </c>
      <c r="C31">
        <v>46.3</v>
      </c>
      <c r="D31">
        <v>45.07</v>
      </c>
      <c r="E31" s="28">
        <v>45.44</v>
      </c>
      <c r="F31">
        <v>1471300</v>
      </c>
    </row>
    <row r="32" spans="1:6">
      <c r="A32" s="69">
        <v>41366</v>
      </c>
      <c r="B32">
        <v>46.19</v>
      </c>
      <c r="C32">
        <v>46.49</v>
      </c>
      <c r="D32">
        <v>46.03</v>
      </c>
      <c r="E32" s="28">
        <v>46.06</v>
      </c>
      <c r="F32">
        <v>1169600</v>
      </c>
    </row>
    <row r="33" spans="1:6">
      <c r="A33" s="69">
        <v>41365</v>
      </c>
      <c r="B33">
        <v>46.29</v>
      </c>
      <c r="C33">
        <v>46.5</v>
      </c>
      <c r="D33">
        <v>45.87</v>
      </c>
      <c r="E33" s="28">
        <v>46.02</v>
      </c>
      <c r="F33">
        <v>1124600</v>
      </c>
    </row>
    <row r="34" spans="1:6">
      <c r="A34" s="69">
        <v>41362</v>
      </c>
      <c r="B34">
        <v>46.33</v>
      </c>
      <c r="C34">
        <v>46.33</v>
      </c>
      <c r="D34">
        <v>46.33</v>
      </c>
      <c r="E34" s="28">
        <v>46.33</v>
      </c>
      <c r="F34">
        <v>0</v>
      </c>
    </row>
    <row r="35" spans="1:6">
      <c r="A35" s="69">
        <v>41361</v>
      </c>
      <c r="B35">
        <v>45.61</v>
      </c>
      <c r="C35">
        <v>46.48</v>
      </c>
      <c r="D35">
        <v>45.61</v>
      </c>
      <c r="E35" s="28">
        <v>46.33</v>
      </c>
      <c r="F35">
        <v>1145800</v>
      </c>
    </row>
    <row r="36" spans="1:6">
      <c r="A36" s="69">
        <v>41360</v>
      </c>
      <c r="B36">
        <v>45.63</v>
      </c>
      <c r="C36">
        <v>45.92</v>
      </c>
      <c r="D36">
        <v>45.25</v>
      </c>
      <c r="E36" s="28">
        <v>45.73</v>
      </c>
      <c r="F36">
        <v>1127000</v>
      </c>
    </row>
    <row r="37" spans="1:6">
      <c r="A37" s="69">
        <v>41359</v>
      </c>
      <c r="B37">
        <v>45.86</v>
      </c>
      <c r="C37">
        <v>46.18</v>
      </c>
      <c r="D37">
        <v>45.66</v>
      </c>
      <c r="E37" s="28">
        <v>45.78</v>
      </c>
      <c r="F37">
        <v>1283100</v>
      </c>
    </row>
    <row r="38" spans="1:6">
      <c r="A38" s="69">
        <v>41358</v>
      </c>
      <c r="B38">
        <v>45.95</v>
      </c>
      <c r="C38">
        <v>46.05</v>
      </c>
      <c r="D38">
        <v>45.49</v>
      </c>
      <c r="E38" s="28">
        <v>45.7</v>
      </c>
      <c r="F38">
        <v>1757200</v>
      </c>
    </row>
    <row r="39" spans="1:6">
      <c r="A39" s="69">
        <v>41355</v>
      </c>
      <c r="B39">
        <v>45.49</v>
      </c>
      <c r="C39">
        <v>45.93</v>
      </c>
      <c r="D39">
        <v>45.39</v>
      </c>
      <c r="E39" s="28">
        <v>45.74</v>
      </c>
      <c r="F39">
        <v>2110000</v>
      </c>
    </row>
    <row r="40" spans="1:6">
      <c r="A40" s="69">
        <v>41354</v>
      </c>
      <c r="B40">
        <v>43.61</v>
      </c>
      <c r="C40">
        <v>47.98</v>
      </c>
      <c r="D40">
        <v>43.5</v>
      </c>
      <c r="E40" s="28">
        <v>45.48</v>
      </c>
      <c r="F40">
        <v>6592300</v>
      </c>
    </row>
    <row r="41" spans="1:6">
      <c r="A41" s="69">
        <v>41353</v>
      </c>
      <c r="B41">
        <v>44.03</v>
      </c>
      <c r="C41">
        <v>44.45</v>
      </c>
      <c r="D41">
        <v>43.83</v>
      </c>
      <c r="E41" s="28">
        <v>43.99</v>
      </c>
      <c r="F41">
        <v>914200</v>
      </c>
    </row>
    <row r="42" spans="1:6">
      <c r="A42" s="69">
        <v>41352</v>
      </c>
      <c r="B42">
        <v>44.09</v>
      </c>
      <c r="C42">
        <v>44.16</v>
      </c>
      <c r="D42">
        <v>43.4</v>
      </c>
      <c r="E42" s="28">
        <v>43.68</v>
      </c>
      <c r="F42">
        <v>1214500</v>
      </c>
    </row>
    <row r="43" spans="1:6">
      <c r="A43" s="69">
        <v>41351</v>
      </c>
      <c r="B43">
        <v>43.65</v>
      </c>
      <c r="C43">
        <v>44.4</v>
      </c>
      <c r="D43">
        <v>43.56</v>
      </c>
      <c r="E43" s="28">
        <v>43.98</v>
      </c>
      <c r="F43">
        <v>1173700</v>
      </c>
    </row>
    <row r="44" spans="1:6">
      <c r="A44" s="69">
        <v>41348</v>
      </c>
      <c r="B44">
        <v>44.12</v>
      </c>
      <c r="C44">
        <v>44.69</v>
      </c>
      <c r="D44">
        <v>44.09</v>
      </c>
      <c r="E44" s="28">
        <v>44.12</v>
      </c>
      <c r="F44">
        <v>2730000</v>
      </c>
    </row>
    <row r="45" spans="1:6">
      <c r="A45" s="69">
        <v>41347</v>
      </c>
      <c r="B45">
        <v>43.88</v>
      </c>
      <c r="C45">
        <v>44.5</v>
      </c>
      <c r="D45">
        <v>43.83</v>
      </c>
      <c r="E45" s="28">
        <v>44.29</v>
      </c>
      <c r="F45">
        <v>2030500</v>
      </c>
    </row>
    <row r="46" spans="1:6">
      <c r="A46" s="69">
        <v>41346</v>
      </c>
      <c r="B46">
        <v>43.72</v>
      </c>
      <c r="C46">
        <v>44.12</v>
      </c>
      <c r="D46">
        <v>43.62</v>
      </c>
      <c r="E46" s="28">
        <v>43.66</v>
      </c>
      <c r="F46">
        <v>1725200</v>
      </c>
    </row>
    <row r="47" spans="1:6">
      <c r="A47" s="69">
        <v>41345</v>
      </c>
      <c r="B47">
        <v>43</v>
      </c>
      <c r="C47">
        <v>43.77</v>
      </c>
      <c r="D47">
        <v>43</v>
      </c>
      <c r="E47" s="28">
        <v>43.72</v>
      </c>
      <c r="F47">
        <v>1969000</v>
      </c>
    </row>
    <row r="48" spans="1:6">
      <c r="A48" s="69">
        <v>41344</v>
      </c>
      <c r="B48">
        <v>42.88</v>
      </c>
      <c r="C48">
        <v>43.48</v>
      </c>
      <c r="D48">
        <v>42.81</v>
      </c>
      <c r="E48" s="28">
        <v>43.4</v>
      </c>
      <c r="F48">
        <v>1858400</v>
      </c>
    </row>
    <row r="49" spans="1:6">
      <c r="A49" s="69">
        <v>41341</v>
      </c>
      <c r="B49">
        <v>42.46</v>
      </c>
      <c r="C49">
        <v>43.13</v>
      </c>
      <c r="D49">
        <v>42.35</v>
      </c>
      <c r="E49" s="28">
        <v>42.91</v>
      </c>
      <c r="F49">
        <v>1595900</v>
      </c>
    </row>
    <row r="50" spans="1:6">
      <c r="A50" s="69">
        <v>41340</v>
      </c>
      <c r="B50">
        <v>42.2</v>
      </c>
      <c r="C50">
        <v>42.55</v>
      </c>
      <c r="D50">
        <v>42.18</v>
      </c>
      <c r="E50" s="28">
        <v>42.33</v>
      </c>
      <c r="F50">
        <v>844600</v>
      </c>
    </row>
    <row r="51" spans="1:6">
      <c r="A51" s="69">
        <v>41339</v>
      </c>
      <c r="B51">
        <v>42.34</v>
      </c>
      <c r="C51">
        <v>42.63</v>
      </c>
      <c r="D51">
        <v>42.18</v>
      </c>
      <c r="E51" s="28">
        <v>42.22</v>
      </c>
      <c r="F51">
        <v>1318300</v>
      </c>
    </row>
    <row r="52" spans="1:6">
      <c r="A52" s="69">
        <v>41338</v>
      </c>
      <c r="B52">
        <v>41.41</v>
      </c>
      <c r="C52">
        <v>42.77</v>
      </c>
      <c r="D52">
        <v>41.37</v>
      </c>
      <c r="E52" s="28">
        <v>42.32</v>
      </c>
      <c r="F52">
        <v>2841500</v>
      </c>
    </row>
    <row r="53" spans="1:6">
      <c r="A53" s="69">
        <v>41337</v>
      </c>
      <c r="B53">
        <v>40.35</v>
      </c>
      <c r="C53">
        <v>40.880000000000003</v>
      </c>
      <c r="D53">
        <v>40.35</v>
      </c>
      <c r="E53" s="28">
        <v>40.799999999999997</v>
      </c>
      <c r="F53">
        <v>1428200</v>
      </c>
    </row>
    <row r="54" spans="1:6">
      <c r="A54" s="69">
        <v>41334</v>
      </c>
      <c r="B54">
        <v>39.83</v>
      </c>
      <c r="C54">
        <v>40.69</v>
      </c>
      <c r="D54">
        <v>39.46</v>
      </c>
      <c r="E54" s="28">
        <v>40.43</v>
      </c>
      <c r="F54">
        <v>1672500</v>
      </c>
    </row>
    <row r="55" spans="1:6">
      <c r="A55" s="69">
        <v>41333</v>
      </c>
      <c r="B55">
        <v>40.17</v>
      </c>
      <c r="C55">
        <v>40.619999999999997</v>
      </c>
      <c r="D55">
        <v>40.049999999999997</v>
      </c>
      <c r="E55" s="28">
        <v>40.11</v>
      </c>
      <c r="F55">
        <v>2814900</v>
      </c>
    </row>
    <row r="56" spans="1:6">
      <c r="A56" s="69">
        <v>41332</v>
      </c>
      <c r="B56">
        <v>40.01</v>
      </c>
      <c r="C56">
        <v>40.53</v>
      </c>
      <c r="D56">
        <v>39.880000000000003</v>
      </c>
      <c r="E56" s="28">
        <v>40.06</v>
      </c>
      <c r="F56">
        <v>1715200</v>
      </c>
    </row>
    <row r="57" spans="1:6">
      <c r="A57" s="69">
        <v>41331</v>
      </c>
      <c r="B57">
        <v>40.200000000000003</v>
      </c>
      <c r="C57">
        <v>40.270000000000003</v>
      </c>
      <c r="D57">
        <v>39.549999999999997</v>
      </c>
      <c r="E57" s="28">
        <v>40.03</v>
      </c>
      <c r="F57">
        <v>1904600</v>
      </c>
    </row>
    <row r="58" spans="1:6">
      <c r="A58" s="69">
        <v>41330</v>
      </c>
      <c r="B58">
        <v>40.61</v>
      </c>
      <c r="C58">
        <v>40.9</v>
      </c>
      <c r="D58">
        <v>40.06</v>
      </c>
      <c r="E58" s="28">
        <v>40.1</v>
      </c>
      <c r="F58">
        <v>1926800</v>
      </c>
    </row>
    <row r="59" spans="1:6">
      <c r="A59" s="69">
        <v>41327</v>
      </c>
      <c r="B59">
        <v>40.619999999999997</v>
      </c>
      <c r="C59">
        <v>40.74</v>
      </c>
      <c r="D59">
        <v>40.4</v>
      </c>
      <c r="E59" s="28">
        <v>40.54</v>
      </c>
      <c r="F59">
        <v>1363200</v>
      </c>
    </row>
    <row r="60" spans="1:6">
      <c r="A60" s="69">
        <v>41326</v>
      </c>
      <c r="B60">
        <v>41.09</v>
      </c>
      <c r="C60">
        <v>41.2</v>
      </c>
      <c r="D60">
        <v>40.15</v>
      </c>
      <c r="E60" s="28">
        <v>40.46</v>
      </c>
      <c r="F60">
        <v>1580100</v>
      </c>
    </row>
    <row r="61" spans="1:6">
      <c r="A61" s="69">
        <v>41325</v>
      </c>
      <c r="B61">
        <v>41.62</v>
      </c>
      <c r="C61">
        <v>42.13</v>
      </c>
      <c r="D61">
        <v>41.1</v>
      </c>
      <c r="E61" s="28">
        <v>41.11</v>
      </c>
      <c r="F61">
        <v>1591200</v>
      </c>
    </row>
    <row r="62" spans="1:6">
      <c r="A62" s="69">
        <v>41324</v>
      </c>
      <c r="B62">
        <v>41.42</v>
      </c>
      <c r="C62">
        <v>41.79</v>
      </c>
      <c r="D62">
        <v>41.2</v>
      </c>
      <c r="E62" s="28">
        <v>41.59</v>
      </c>
      <c r="F62">
        <v>1148200</v>
      </c>
    </row>
    <row r="63" spans="1:6">
      <c r="A63" s="69">
        <v>41323</v>
      </c>
      <c r="B63">
        <v>41.37</v>
      </c>
      <c r="C63">
        <v>41.37</v>
      </c>
      <c r="D63">
        <v>41.37</v>
      </c>
      <c r="E63" s="28">
        <v>41.37</v>
      </c>
      <c r="F63">
        <v>0</v>
      </c>
    </row>
    <row r="64" spans="1:6">
      <c r="A64" s="69">
        <v>41320</v>
      </c>
      <c r="B64">
        <v>41.29</v>
      </c>
      <c r="C64">
        <v>41.82</v>
      </c>
      <c r="D64">
        <v>41.27</v>
      </c>
      <c r="E64" s="28">
        <v>41.37</v>
      </c>
      <c r="F64">
        <v>1437300</v>
      </c>
    </row>
    <row r="65" spans="1:6">
      <c r="A65" s="69">
        <v>41319</v>
      </c>
      <c r="B65">
        <v>41</v>
      </c>
      <c r="C65">
        <v>41.57</v>
      </c>
      <c r="D65">
        <v>40.92</v>
      </c>
      <c r="E65" s="28">
        <v>41.46</v>
      </c>
      <c r="F65">
        <v>1182500</v>
      </c>
    </row>
    <row r="66" spans="1:6">
      <c r="A66" s="69">
        <v>41318</v>
      </c>
      <c r="B66">
        <v>41.28</v>
      </c>
      <c r="C66">
        <v>41.43</v>
      </c>
      <c r="D66">
        <v>40.97</v>
      </c>
      <c r="E66" s="28">
        <v>41.09</v>
      </c>
      <c r="F66">
        <v>1813600</v>
      </c>
    </row>
    <row r="67" spans="1:6">
      <c r="A67" s="69">
        <v>41317</v>
      </c>
      <c r="B67">
        <v>41.4</v>
      </c>
      <c r="C67">
        <v>41.59</v>
      </c>
      <c r="D67">
        <v>41.17</v>
      </c>
      <c r="E67" s="28">
        <v>41.24</v>
      </c>
      <c r="F67">
        <v>1378100</v>
      </c>
    </row>
    <row r="68" spans="1:6">
      <c r="A68" s="69">
        <v>41316</v>
      </c>
      <c r="B68">
        <v>41.8</v>
      </c>
      <c r="C68">
        <v>41.86</v>
      </c>
      <c r="D68">
        <v>40.94</v>
      </c>
      <c r="E68" s="28">
        <v>41.4</v>
      </c>
      <c r="F68">
        <v>2472600</v>
      </c>
    </row>
    <row r="69" spans="1:6">
      <c r="A69" s="69">
        <v>41313</v>
      </c>
      <c r="B69">
        <v>42</v>
      </c>
      <c r="C69">
        <v>42.46</v>
      </c>
      <c r="D69">
        <v>41.56</v>
      </c>
      <c r="E69" s="28">
        <v>41.86</v>
      </c>
      <c r="F69">
        <v>1231600</v>
      </c>
    </row>
    <row r="70" spans="1:6">
      <c r="A70" s="69">
        <v>41312</v>
      </c>
      <c r="B70">
        <v>41.6</v>
      </c>
      <c r="C70">
        <v>41.98</v>
      </c>
      <c r="D70">
        <v>41.49</v>
      </c>
      <c r="E70" s="28">
        <v>41.95</v>
      </c>
      <c r="F70">
        <v>1919200</v>
      </c>
    </row>
    <row r="71" spans="1:6">
      <c r="A71" s="69">
        <v>41311</v>
      </c>
      <c r="B71">
        <v>41.91</v>
      </c>
      <c r="C71">
        <v>42.17</v>
      </c>
      <c r="D71">
        <v>41.6</v>
      </c>
      <c r="E71" s="28">
        <v>41.85</v>
      </c>
      <c r="F71">
        <v>2420600</v>
      </c>
    </row>
    <row r="72" spans="1:6">
      <c r="A72" s="69">
        <v>41310</v>
      </c>
      <c r="B72">
        <v>41.84</v>
      </c>
      <c r="C72">
        <v>42.25</v>
      </c>
      <c r="D72">
        <v>41.59</v>
      </c>
      <c r="E72" s="28">
        <v>42.1</v>
      </c>
      <c r="F72">
        <v>1671600</v>
      </c>
    </row>
    <row r="73" spans="1:6">
      <c r="A73" s="69">
        <v>41309</v>
      </c>
      <c r="B73">
        <v>41.81</v>
      </c>
      <c r="C73">
        <v>42.21</v>
      </c>
      <c r="D73">
        <v>41.55</v>
      </c>
      <c r="E73" s="28">
        <v>41.56</v>
      </c>
      <c r="F73">
        <v>1851700</v>
      </c>
    </row>
    <row r="74" spans="1:6">
      <c r="A74" s="69">
        <v>41306</v>
      </c>
      <c r="B74">
        <v>41.97</v>
      </c>
      <c r="C74">
        <v>42.44</v>
      </c>
      <c r="D74">
        <v>41.63</v>
      </c>
      <c r="E74" s="28">
        <v>42.17</v>
      </c>
      <c r="F74">
        <v>1643200</v>
      </c>
    </row>
    <row r="75" spans="1:6">
      <c r="A75" s="69">
        <v>41305</v>
      </c>
      <c r="B75">
        <v>41.34</v>
      </c>
      <c r="C75">
        <v>41.95</v>
      </c>
      <c r="D75">
        <v>41.34</v>
      </c>
      <c r="E75" s="28">
        <v>41.55</v>
      </c>
      <c r="F75">
        <v>1523700</v>
      </c>
    </row>
    <row r="76" spans="1:6">
      <c r="A76" s="69">
        <v>41304</v>
      </c>
      <c r="B76">
        <v>41.65</v>
      </c>
      <c r="C76">
        <v>41.85</v>
      </c>
      <c r="D76">
        <v>41.22</v>
      </c>
      <c r="E76" s="28">
        <v>41.47</v>
      </c>
      <c r="F76">
        <v>2894600</v>
      </c>
    </row>
    <row r="77" spans="1:6">
      <c r="A77" s="69">
        <v>41303</v>
      </c>
      <c r="B77">
        <v>40</v>
      </c>
      <c r="C77">
        <v>41.71</v>
      </c>
      <c r="D77">
        <v>40</v>
      </c>
      <c r="E77" s="28">
        <v>41.71</v>
      </c>
      <c r="F77">
        <v>4776700</v>
      </c>
    </row>
    <row r="78" spans="1:6">
      <c r="A78" s="69">
        <v>41302</v>
      </c>
      <c r="B78">
        <v>44.8</v>
      </c>
      <c r="C78">
        <v>44.99</v>
      </c>
      <c r="D78">
        <v>44.42</v>
      </c>
      <c r="E78" s="28">
        <v>44.48</v>
      </c>
      <c r="F78">
        <v>1739200</v>
      </c>
    </row>
    <row r="79" spans="1:6">
      <c r="A79" s="69">
        <v>41299</v>
      </c>
      <c r="B79">
        <v>44.25</v>
      </c>
      <c r="C79">
        <v>44.82</v>
      </c>
      <c r="D79">
        <v>44.1</v>
      </c>
      <c r="E79" s="28">
        <v>44.5</v>
      </c>
      <c r="F79">
        <v>1062100</v>
      </c>
    </row>
    <row r="80" spans="1:6">
      <c r="A80" s="69">
        <v>41298</v>
      </c>
      <c r="B80">
        <v>43.86</v>
      </c>
      <c r="C80">
        <v>44.53</v>
      </c>
      <c r="D80">
        <v>43.85</v>
      </c>
      <c r="E80" s="28">
        <v>44.05</v>
      </c>
      <c r="F80">
        <v>993700</v>
      </c>
    </row>
    <row r="81" spans="1:6">
      <c r="A81" s="69">
        <v>41297</v>
      </c>
      <c r="B81">
        <v>43.73</v>
      </c>
      <c r="C81">
        <v>44.22</v>
      </c>
      <c r="D81">
        <v>43.54</v>
      </c>
      <c r="E81" s="28">
        <v>43.91</v>
      </c>
      <c r="F81">
        <v>1443000</v>
      </c>
    </row>
    <row r="82" spans="1:6">
      <c r="A82" s="69">
        <v>41296</v>
      </c>
      <c r="B82">
        <v>43.7</v>
      </c>
      <c r="C82">
        <v>43.83</v>
      </c>
      <c r="D82">
        <v>43.22</v>
      </c>
      <c r="E82" s="28">
        <v>43.36</v>
      </c>
      <c r="F82">
        <v>1117200</v>
      </c>
    </row>
    <row r="83" spans="1:6">
      <c r="A83" s="69">
        <v>41295</v>
      </c>
      <c r="B83">
        <v>43.81</v>
      </c>
      <c r="C83">
        <v>43.81</v>
      </c>
      <c r="D83">
        <v>43.81</v>
      </c>
      <c r="E83" s="28">
        <v>43.81</v>
      </c>
      <c r="F83">
        <v>0</v>
      </c>
    </row>
    <row r="84" spans="1:6">
      <c r="A84" s="69">
        <v>41292</v>
      </c>
      <c r="B84">
        <v>42.87</v>
      </c>
      <c r="C84">
        <v>43.82</v>
      </c>
      <c r="D84">
        <v>42.87</v>
      </c>
      <c r="E84" s="28">
        <v>43.81</v>
      </c>
      <c r="F84">
        <v>2141600</v>
      </c>
    </row>
    <row r="85" spans="1:6">
      <c r="A85" s="69">
        <v>41291</v>
      </c>
      <c r="B85">
        <v>42.82</v>
      </c>
      <c r="C85">
        <v>42.95</v>
      </c>
      <c r="D85">
        <v>42.65</v>
      </c>
      <c r="E85" s="28">
        <v>42.76</v>
      </c>
      <c r="F85">
        <v>995600</v>
      </c>
    </row>
    <row r="86" spans="1:6">
      <c r="A86" s="69">
        <v>41290</v>
      </c>
      <c r="B86">
        <v>42.61</v>
      </c>
      <c r="C86">
        <v>42.83</v>
      </c>
      <c r="D86">
        <v>42.17</v>
      </c>
      <c r="E86" s="28">
        <v>42.62</v>
      </c>
      <c r="F86">
        <v>1140500</v>
      </c>
    </row>
    <row r="87" spans="1:6">
      <c r="A87" s="69">
        <v>41289</v>
      </c>
      <c r="B87">
        <v>42.25</v>
      </c>
      <c r="C87">
        <v>42.82</v>
      </c>
      <c r="D87">
        <v>42.2</v>
      </c>
      <c r="E87" s="28">
        <v>42.65</v>
      </c>
      <c r="F87">
        <v>1545100</v>
      </c>
    </row>
    <row r="88" spans="1:6">
      <c r="A88" s="69">
        <v>41288</v>
      </c>
      <c r="B88">
        <v>42.49</v>
      </c>
      <c r="C88">
        <v>42.86</v>
      </c>
      <c r="D88">
        <v>42.28</v>
      </c>
      <c r="E88" s="28">
        <v>42.64</v>
      </c>
      <c r="F88">
        <v>957400</v>
      </c>
    </row>
    <row r="89" spans="1:6">
      <c r="A89" s="69">
        <v>41285</v>
      </c>
      <c r="B89">
        <v>42.25</v>
      </c>
      <c r="C89">
        <v>42.76</v>
      </c>
      <c r="D89">
        <v>42.13</v>
      </c>
      <c r="E89" s="28">
        <v>42.68</v>
      </c>
      <c r="F89">
        <v>1276800</v>
      </c>
    </row>
    <row r="90" spans="1:6">
      <c r="A90" s="69">
        <v>41284</v>
      </c>
      <c r="B90">
        <v>42.02</v>
      </c>
      <c r="C90">
        <v>42.41</v>
      </c>
      <c r="D90">
        <v>41.88</v>
      </c>
      <c r="E90" s="28">
        <v>42.23</v>
      </c>
      <c r="F90">
        <v>1810400</v>
      </c>
    </row>
    <row r="91" spans="1:6">
      <c r="A91" s="69">
        <v>41283</v>
      </c>
      <c r="B91">
        <v>41.05</v>
      </c>
      <c r="C91">
        <v>41.95</v>
      </c>
      <c r="D91">
        <v>41.01</v>
      </c>
      <c r="E91" s="28">
        <v>41.82</v>
      </c>
      <c r="F91">
        <v>1743400</v>
      </c>
    </row>
    <row r="92" spans="1:6">
      <c r="A92" s="69">
        <v>41282</v>
      </c>
      <c r="B92">
        <v>40.24</v>
      </c>
      <c r="C92">
        <v>41.08</v>
      </c>
      <c r="D92">
        <v>40.17</v>
      </c>
      <c r="E92" s="28">
        <v>40.92</v>
      </c>
      <c r="F92">
        <v>1186000</v>
      </c>
    </row>
    <row r="93" spans="1:6">
      <c r="A93" s="69">
        <v>41281</v>
      </c>
      <c r="B93">
        <v>40.700000000000003</v>
      </c>
      <c r="C93">
        <v>40.9</v>
      </c>
      <c r="D93">
        <v>40.28</v>
      </c>
      <c r="E93" s="28">
        <v>40.42</v>
      </c>
      <c r="F93">
        <v>916100</v>
      </c>
    </row>
    <row r="94" spans="1:6">
      <c r="A94" s="69">
        <v>41278</v>
      </c>
      <c r="B94">
        <v>40.92</v>
      </c>
      <c r="C94">
        <v>41.17</v>
      </c>
      <c r="D94">
        <v>40.72</v>
      </c>
      <c r="E94" s="28">
        <v>40.93</v>
      </c>
      <c r="F94">
        <v>818000</v>
      </c>
    </row>
    <row r="95" spans="1:6">
      <c r="A95" s="69">
        <v>41277</v>
      </c>
      <c r="B95">
        <v>41.04</v>
      </c>
      <c r="C95">
        <v>41.23</v>
      </c>
      <c r="D95">
        <v>40.68</v>
      </c>
      <c r="E95" s="28">
        <v>40.76</v>
      </c>
      <c r="F95">
        <v>976000</v>
      </c>
    </row>
    <row r="96" spans="1:6">
      <c r="A96" s="69">
        <v>41276</v>
      </c>
      <c r="B96">
        <v>40.28</v>
      </c>
      <c r="C96">
        <v>41.09</v>
      </c>
      <c r="D96">
        <v>40.21</v>
      </c>
      <c r="E96" s="28">
        <v>41.09</v>
      </c>
      <c r="F96">
        <v>2498700</v>
      </c>
    </row>
    <row r="97" spans="1:6">
      <c r="A97" s="69">
        <v>41275</v>
      </c>
      <c r="B97">
        <v>39.619999999999997</v>
      </c>
      <c r="C97">
        <v>39.619999999999997</v>
      </c>
      <c r="D97">
        <v>39.619999999999997</v>
      </c>
      <c r="E97" s="28">
        <v>39.619999999999997</v>
      </c>
      <c r="F97">
        <v>0</v>
      </c>
    </row>
    <row r="98" spans="1:6">
      <c r="A98" s="69">
        <v>41274</v>
      </c>
      <c r="B98">
        <v>39.56</v>
      </c>
      <c r="C98">
        <v>39.75</v>
      </c>
      <c r="D98">
        <v>39.31</v>
      </c>
      <c r="E98" s="28">
        <v>39.619999999999997</v>
      </c>
      <c r="F98">
        <v>1433100</v>
      </c>
    </row>
    <row r="99" spans="1:6">
      <c r="A99" s="69">
        <v>41271</v>
      </c>
      <c r="B99">
        <v>39.72</v>
      </c>
      <c r="C99">
        <v>39.880000000000003</v>
      </c>
      <c r="D99">
        <v>39.450000000000003</v>
      </c>
      <c r="E99" s="28">
        <v>39.56</v>
      </c>
      <c r="F99">
        <v>799400</v>
      </c>
    </row>
    <row r="100" spans="1:6">
      <c r="A100" s="69">
        <v>41270</v>
      </c>
      <c r="B100">
        <v>40.35</v>
      </c>
      <c r="C100">
        <v>40.39</v>
      </c>
      <c r="D100">
        <v>39.409999999999997</v>
      </c>
      <c r="E100" s="28">
        <v>39.880000000000003</v>
      </c>
      <c r="F100">
        <v>1381500</v>
      </c>
    </row>
    <row r="101" spans="1:6">
      <c r="A101" s="69">
        <v>41269</v>
      </c>
      <c r="B101">
        <v>40.74</v>
      </c>
      <c r="C101">
        <v>40.97</v>
      </c>
      <c r="D101">
        <v>40.29</v>
      </c>
      <c r="E101" s="28">
        <v>40.39</v>
      </c>
      <c r="F101">
        <v>982900</v>
      </c>
    </row>
    <row r="102" spans="1:6">
      <c r="A102" s="69">
        <v>41268</v>
      </c>
      <c r="B102">
        <v>40.869999999999997</v>
      </c>
      <c r="C102">
        <v>40.869999999999997</v>
      </c>
      <c r="D102">
        <v>40.869999999999997</v>
      </c>
      <c r="E102" s="28">
        <v>40.869999999999997</v>
      </c>
      <c r="F102">
        <v>0</v>
      </c>
    </row>
    <row r="103" spans="1:6">
      <c r="A103" s="69">
        <v>41267</v>
      </c>
      <c r="B103">
        <v>40.83</v>
      </c>
      <c r="C103">
        <v>41.04</v>
      </c>
      <c r="D103">
        <v>40.450000000000003</v>
      </c>
      <c r="E103" s="28">
        <v>40.869999999999997</v>
      </c>
      <c r="F103">
        <v>446900</v>
      </c>
    </row>
    <row r="104" spans="1:6">
      <c r="A104" s="69">
        <v>41264</v>
      </c>
      <c r="B104">
        <v>40.86</v>
      </c>
      <c r="C104">
        <v>41.1</v>
      </c>
      <c r="D104">
        <v>40.29</v>
      </c>
      <c r="E104" s="28">
        <v>40.71</v>
      </c>
      <c r="F104">
        <v>2968100</v>
      </c>
    </row>
    <row r="105" spans="1:6">
      <c r="A105" s="69">
        <v>41263</v>
      </c>
      <c r="B105">
        <v>41.98</v>
      </c>
      <c r="C105">
        <v>42.04</v>
      </c>
      <c r="D105">
        <v>41.79</v>
      </c>
      <c r="E105" s="28">
        <v>41.94</v>
      </c>
      <c r="F105">
        <v>1632100</v>
      </c>
    </row>
    <row r="106" spans="1:6">
      <c r="A106" s="69">
        <v>41262</v>
      </c>
      <c r="B106">
        <v>41.79</v>
      </c>
      <c r="C106">
        <v>42.3</v>
      </c>
      <c r="D106">
        <v>41.69</v>
      </c>
      <c r="E106" s="28">
        <v>41.91</v>
      </c>
      <c r="F106">
        <v>2858900</v>
      </c>
    </row>
    <row r="107" spans="1:6">
      <c r="A107" s="69">
        <v>41261</v>
      </c>
      <c r="B107">
        <v>41.11</v>
      </c>
      <c r="C107">
        <v>41.69</v>
      </c>
      <c r="D107">
        <v>40.82</v>
      </c>
      <c r="E107" s="28">
        <v>41.67</v>
      </c>
      <c r="F107">
        <v>2153400</v>
      </c>
    </row>
    <row r="108" spans="1:6">
      <c r="A108" s="69">
        <v>41260</v>
      </c>
      <c r="B108">
        <v>40.159999999999997</v>
      </c>
      <c r="C108">
        <v>41.1</v>
      </c>
      <c r="D108">
        <v>39.99</v>
      </c>
      <c r="E108" s="28">
        <v>41.08</v>
      </c>
      <c r="F108">
        <v>2233600</v>
      </c>
    </row>
    <row r="109" spans="1:6">
      <c r="A109" s="69">
        <v>41257</v>
      </c>
      <c r="B109">
        <v>39.729999999999997</v>
      </c>
      <c r="C109">
        <v>40.32</v>
      </c>
      <c r="D109">
        <v>39.61</v>
      </c>
      <c r="E109" s="28">
        <v>40.18</v>
      </c>
      <c r="F109">
        <v>995400</v>
      </c>
    </row>
    <row r="110" spans="1:6">
      <c r="A110" s="69">
        <v>41256</v>
      </c>
      <c r="B110">
        <v>40.68</v>
      </c>
      <c r="C110">
        <v>40.98</v>
      </c>
      <c r="D110">
        <v>39.799999999999997</v>
      </c>
      <c r="E110" s="28">
        <v>39.89</v>
      </c>
      <c r="F110">
        <v>1573100</v>
      </c>
    </row>
    <row r="111" spans="1:6">
      <c r="A111" s="69">
        <v>41255</v>
      </c>
      <c r="B111">
        <v>41.59</v>
      </c>
      <c r="C111">
        <v>41.6</v>
      </c>
      <c r="D111">
        <v>40.67</v>
      </c>
      <c r="E111" s="28">
        <v>40.799999999999997</v>
      </c>
      <c r="F111">
        <v>2112200</v>
      </c>
    </row>
    <row r="112" spans="1:6">
      <c r="A112" s="69">
        <v>41254</v>
      </c>
      <c r="B112">
        <v>41.3</v>
      </c>
      <c r="C112">
        <v>41.59</v>
      </c>
      <c r="D112">
        <v>40.950000000000003</v>
      </c>
      <c r="E112" s="28">
        <v>41.53</v>
      </c>
      <c r="F112">
        <v>1884300</v>
      </c>
    </row>
    <row r="113" spans="1:6">
      <c r="A113" s="69">
        <v>41253</v>
      </c>
      <c r="B113">
        <v>40.51</v>
      </c>
      <c r="C113">
        <v>41.42</v>
      </c>
      <c r="D113">
        <v>40.51</v>
      </c>
      <c r="E113" s="28">
        <v>41.42</v>
      </c>
      <c r="F113">
        <v>1126200</v>
      </c>
    </row>
    <row r="114" spans="1:6">
      <c r="A114" s="69">
        <v>41250</v>
      </c>
      <c r="B114">
        <v>41.01</v>
      </c>
      <c r="C114">
        <v>41.05</v>
      </c>
      <c r="D114">
        <v>40.69</v>
      </c>
      <c r="E114" s="28">
        <v>40.81</v>
      </c>
      <c r="F114">
        <v>1099200</v>
      </c>
    </row>
    <row r="115" spans="1:6">
      <c r="A115" s="69">
        <v>41249</v>
      </c>
      <c r="B115">
        <v>40.22</v>
      </c>
      <c r="C115">
        <v>40.74</v>
      </c>
      <c r="D115">
        <v>40.03</v>
      </c>
      <c r="E115" s="28">
        <v>40.729999999999997</v>
      </c>
      <c r="F115">
        <v>732200</v>
      </c>
    </row>
    <row r="116" spans="1:6">
      <c r="A116" s="69">
        <v>41248</v>
      </c>
      <c r="B116">
        <v>40.28</v>
      </c>
      <c r="C116">
        <v>40.380000000000003</v>
      </c>
      <c r="D116">
        <v>39.869999999999997</v>
      </c>
      <c r="E116" s="28">
        <v>40.200000000000003</v>
      </c>
      <c r="F116">
        <v>1217500</v>
      </c>
    </row>
    <row r="117" spans="1:6">
      <c r="A117" s="69">
        <v>41247</v>
      </c>
      <c r="B117">
        <v>40.6</v>
      </c>
      <c r="C117">
        <v>40.74</v>
      </c>
      <c r="D117">
        <v>40.22</v>
      </c>
      <c r="E117" s="28">
        <v>40.42</v>
      </c>
      <c r="F117">
        <v>937400</v>
      </c>
    </row>
    <row r="118" spans="1:6">
      <c r="A118" s="69">
        <v>41246</v>
      </c>
      <c r="B118">
        <v>41.08</v>
      </c>
      <c r="C118">
        <v>41.1</v>
      </c>
      <c r="D118">
        <v>40.54</v>
      </c>
      <c r="E118" s="28">
        <v>40.54</v>
      </c>
      <c r="F118">
        <v>861200</v>
      </c>
    </row>
    <row r="119" spans="1:6">
      <c r="A119" s="69">
        <v>41243</v>
      </c>
      <c r="B119">
        <v>40.950000000000003</v>
      </c>
      <c r="C119">
        <v>41.03</v>
      </c>
      <c r="D119">
        <v>40.72</v>
      </c>
      <c r="E119" s="28">
        <v>40.96</v>
      </c>
      <c r="F119">
        <v>1196900</v>
      </c>
    </row>
    <row r="120" spans="1:6">
      <c r="A120" s="69">
        <v>41242</v>
      </c>
      <c r="B120">
        <v>41</v>
      </c>
      <c r="C120">
        <v>41.08</v>
      </c>
      <c r="D120">
        <v>40.630000000000003</v>
      </c>
      <c r="E120" s="28">
        <v>40.880000000000003</v>
      </c>
      <c r="F120">
        <v>1101900</v>
      </c>
    </row>
    <row r="121" spans="1:6">
      <c r="A121" s="69">
        <v>41241</v>
      </c>
      <c r="B121">
        <v>40.340000000000003</v>
      </c>
      <c r="C121">
        <v>40.98</v>
      </c>
      <c r="D121">
        <v>39.93</v>
      </c>
      <c r="E121" s="28">
        <v>40.950000000000003</v>
      </c>
      <c r="F121">
        <v>1041000</v>
      </c>
    </row>
    <row r="122" spans="1:6">
      <c r="A122" s="69">
        <v>41240</v>
      </c>
      <c r="B122">
        <v>40.19</v>
      </c>
      <c r="C122">
        <v>41.36</v>
      </c>
      <c r="D122">
        <v>40.020000000000003</v>
      </c>
      <c r="E122" s="28">
        <v>40.619999999999997</v>
      </c>
      <c r="F122">
        <v>1894700</v>
      </c>
    </row>
    <row r="123" spans="1:6">
      <c r="A123" s="69">
        <v>41239</v>
      </c>
      <c r="B123">
        <v>40.090000000000003</v>
      </c>
      <c r="C123">
        <v>40.299999999999997</v>
      </c>
      <c r="D123">
        <v>39.79</v>
      </c>
      <c r="E123" s="28">
        <v>40.26</v>
      </c>
      <c r="F123">
        <v>1097800</v>
      </c>
    </row>
    <row r="124" spans="1:6">
      <c r="A124" s="69">
        <v>41236</v>
      </c>
      <c r="B124">
        <v>39.840000000000003</v>
      </c>
      <c r="C124">
        <v>40.26</v>
      </c>
      <c r="D124">
        <v>39.64</v>
      </c>
      <c r="E124" s="28">
        <v>40.19</v>
      </c>
      <c r="F124">
        <v>318800</v>
      </c>
    </row>
    <row r="125" spans="1:6">
      <c r="A125" s="69">
        <v>41235</v>
      </c>
      <c r="B125">
        <v>39.68</v>
      </c>
      <c r="C125">
        <v>39.68</v>
      </c>
      <c r="D125">
        <v>39.68</v>
      </c>
      <c r="E125" s="28">
        <v>39.68</v>
      </c>
      <c r="F125">
        <v>0</v>
      </c>
    </row>
    <row r="126" spans="1:6">
      <c r="A126" s="69">
        <v>41234</v>
      </c>
      <c r="B126">
        <v>39.53</v>
      </c>
      <c r="C126">
        <v>39.880000000000003</v>
      </c>
      <c r="D126">
        <v>39.479999999999997</v>
      </c>
      <c r="E126" s="28">
        <v>39.68</v>
      </c>
      <c r="F126">
        <v>536800</v>
      </c>
    </row>
    <row r="127" spans="1:6">
      <c r="A127" s="69">
        <v>41233</v>
      </c>
      <c r="B127">
        <v>39.58</v>
      </c>
      <c r="C127">
        <v>39.71</v>
      </c>
      <c r="D127">
        <v>39.33</v>
      </c>
      <c r="E127" s="28">
        <v>39.56</v>
      </c>
      <c r="F127">
        <v>1292700</v>
      </c>
    </row>
    <row r="128" spans="1:6">
      <c r="A128" s="69">
        <v>41232</v>
      </c>
      <c r="B128">
        <v>39.29</v>
      </c>
      <c r="C128">
        <v>39.659999999999997</v>
      </c>
      <c r="D128">
        <v>39.03</v>
      </c>
      <c r="E128" s="28">
        <v>39.590000000000003</v>
      </c>
      <c r="F128">
        <v>1018900</v>
      </c>
    </row>
    <row r="129" spans="1:6">
      <c r="A129" s="69">
        <v>41229</v>
      </c>
      <c r="B129">
        <v>38.89</v>
      </c>
      <c r="C129">
        <v>38.99</v>
      </c>
      <c r="D129">
        <v>38.04</v>
      </c>
      <c r="E129" s="28">
        <v>38.729999999999997</v>
      </c>
      <c r="F129">
        <v>1214600</v>
      </c>
    </row>
    <row r="130" spans="1:6">
      <c r="A130" s="69">
        <v>41228</v>
      </c>
      <c r="B130">
        <v>39.33</v>
      </c>
      <c r="C130">
        <v>39.47</v>
      </c>
      <c r="D130">
        <v>38.61</v>
      </c>
      <c r="E130" s="28">
        <v>39.01</v>
      </c>
      <c r="F130">
        <v>971800</v>
      </c>
    </row>
    <row r="131" spans="1:6">
      <c r="A131" s="69">
        <v>41227</v>
      </c>
      <c r="B131">
        <v>39.9</v>
      </c>
      <c r="C131">
        <v>40</v>
      </c>
      <c r="D131">
        <v>39.049999999999997</v>
      </c>
      <c r="E131" s="28">
        <v>39.26</v>
      </c>
      <c r="F131">
        <v>1222000</v>
      </c>
    </row>
    <row r="132" spans="1:6">
      <c r="A132" s="69">
        <v>41226</v>
      </c>
      <c r="B132">
        <v>39.92</v>
      </c>
      <c r="C132">
        <v>39.99</v>
      </c>
      <c r="D132">
        <v>39.54</v>
      </c>
      <c r="E132" s="28">
        <v>39.74</v>
      </c>
      <c r="F132">
        <v>805800</v>
      </c>
    </row>
    <row r="133" spans="1:6">
      <c r="A133" s="69">
        <v>41225</v>
      </c>
      <c r="B133">
        <v>40.299999999999997</v>
      </c>
      <c r="C133">
        <v>40.32</v>
      </c>
      <c r="D133">
        <v>39.729999999999997</v>
      </c>
      <c r="E133" s="28">
        <v>40.119999999999997</v>
      </c>
      <c r="F133">
        <v>642000</v>
      </c>
    </row>
    <row r="134" spans="1:6">
      <c r="A134" s="69">
        <v>41222</v>
      </c>
      <c r="B134">
        <v>39.82</v>
      </c>
      <c r="C134">
        <v>40.590000000000003</v>
      </c>
      <c r="D134">
        <v>39.82</v>
      </c>
      <c r="E134" s="28">
        <v>40.24</v>
      </c>
      <c r="F134">
        <v>972900</v>
      </c>
    </row>
    <row r="135" spans="1:6">
      <c r="A135" s="69">
        <v>41221</v>
      </c>
      <c r="B135">
        <v>40.94</v>
      </c>
      <c r="C135">
        <v>41.05</v>
      </c>
      <c r="D135">
        <v>39.96</v>
      </c>
      <c r="E135" s="28">
        <v>39.979999999999997</v>
      </c>
      <c r="F135">
        <v>1022600</v>
      </c>
    </row>
    <row r="136" spans="1:6">
      <c r="A136" s="69">
        <v>41220</v>
      </c>
      <c r="B136">
        <v>41.25</v>
      </c>
      <c r="C136">
        <v>41.34</v>
      </c>
      <c r="D136">
        <v>40.96</v>
      </c>
      <c r="E136" s="28">
        <v>41.08</v>
      </c>
      <c r="F136">
        <v>1507400</v>
      </c>
    </row>
    <row r="137" spans="1:6">
      <c r="A137" s="69">
        <v>41219</v>
      </c>
      <c r="B137">
        <v>41.21</v>
      </c>
      <c r="C137">
        <v>41.86</v>
      </c>
      <c r="D137">
        <v>41.19</v>
      </c>
      <c r="E137" s="28">
        <v>41.55</v>
      </c>
      <c r="F137">
        <v>2564300</v>
      </c>
    </row>
    <row r="138" spans="1:6">
      <c r="A138" s="69">
        <v>41218</v>
      </c>
      <c r="B138">
        <v>40.700000000000003</v>
      </c>
      <c r="C138">
        <v>41.16</v>
      </c>
      <c r="D138">
        <v>40.67</v>
      </c>
      <c r="E138" s="28">
        <v>41.06</v>
      </c>
      <c r="F138">
        <v>1298300</v>
      </c>
    </row>
    <row r="139" spans="1:6">
      <c r="A139" s="69">
        <v>41215</v>
      </c>
      <c r="B139">
        <v>41.11</v>
      </c>
      <c r="C139">
        <v>41.34</v>
      </c>
      <c r="D139">
        <v>40.97</v>
      </c>
      <c r="E139" s="28">
        <v>41.04</v>
      </c>
      <c r="F139">
        <v>1719300</v>
      </c>
    </row>
    <row r="140" spans="1:6">
      <c r="A140" s="69">
        <v>41214</v>
      </c>
      <c r="B140">
        <v>41.5</v>
      </c>
      <c r="C140">
        <v>41.72</v>
      </c>
      <c r="D140">
        <v>40.5</v>
      </c>
      <c r="E140" s="28">
        <v>40.98</v>
      </c>
      <c r="F140">
        <v>3891600</v>
      </c>
    </row>
    <row r="141" spans="1:6">
      <c r="A141" s="69">
        <v>41213</v>
      </c>
      <c r="B141">
        <v>41.02</v>
      </c>
      <c r="C141">
        <v>41.74</v>
      </c>
      <c r="D141">
        <v>40.49</v>
      </c>
      <c r="E141" s="28">
        <v>40.700000000000003</v>
      </c>
      <c r="F141">
        <v>1588900</v>
      </c>
    </row>
    <row r="142" spans="1:6">
      <c r="A142" s="69">
        <v>41212</v>
      </c>
      <c r="B142">
        <v>40.98</v>
      </c>
      <c r="C142">
        <v>40.98</v>
      </c>
      <c r="D142">
        <v>40.98</v>
      </c>
      <c r="E142" s="28">
        <v>40.98</v>
      </c>
      <c r="F142">
        <v>0</v>
      </c>
    </row>
    <row r="143" spans="1:6">
      <c r="A143" s="69">
        <v>41211</v>
      </c>
      <c r="B143">
        <v>40.98</v>
      </c>
      <c r="C143">
        <v>40.98</v>
      </c>
      <c r="D143">
        <v>40.98</v>
      </c>
      <c r="E143" s="28">
        <v>40.98</v>
      </c>
      <c r="F143">
        <v>0</v>
      </c>
    </row>
    <row r="144" spans="1:6">
      <c r="A144" s="69">
        <v>41208</v>
      </c>
      <c r="B144">
        <v>41.02</v>
      </c>
      <c r="C144">
        <v>41.58</v>
      </c>
      <c r="D144">
        <v>40.71</v>
      </c>
      <c r="E144" s="28">
        <v>40.98</v>
      </c>
      <c r="F144">
        <v>884200</v>
      </c>
    </row>
    <row r="145" spans="1:6">
      <c r="A145" s="69">
        <v>41207</v>
      </c>
      <c r="B145">
        <v>41.54</v>
      </c>
      <c r="C145">
        <v>41.74</v>
      </c>
      <c r="D145">
        <v>41.16</v>
      </c>
      <c r="E145" s="28">
        <v>41.47</v>
      </c>
      <c r="F145">
        <v>647800</v>
      </c>
    </row>
    <row r="146" spans="1:6">
      <c r="A146" s="69">
        <v>41206</v>
      </c>
      <c r="B146">
        <v>41.5</v>
      </c>
      <c r="C146">
        <v>41.76</v>
      </c>
      <c r="D146">
        <v>41.03</v>
      </c>
      <c r="E146" s="28">
        <v>41.38</v>
      </c>
      <c r="F146">
        <v>1233600</v>
      </c>
    </row>
    <row r="147" spans="1:6">
      <c r="A147" s="69">
        <v>41205</v>
      </c>
      <c r="B147">
        <v>40.770000000000003</v>
      </c>
      <c r="C147">
        <v>41.63</v>
      </c>
      <c r="D147">
        <v>40.35</v>
      </c>
      <c r="E147" s="28">
        <v>41.53</v>
      </c>
      <c r="F147">
        <v>1707300</v>
      </c>
    </row>
    <row r="148" spans="1:6">
      <c r="A148" s="69">
        <v>41204</v>
      </c>
      <c r="B148">
        <v>41.89</v>
      </c>
      <c r="C148">
        <v>41.89</v>
      </c>
      <c r="D148">
        <v>40.49</v>
      </c>
      <c r="E148" s="28">
        <v>41.02</v>
      </c>
      <c r="F148">
        <v>2081800</v>
      </c>
    </row>
    <row r="149" spans="1:6">
      <c r="A149" s="69">
        <v>41201</v>
      </c>
      <c r="B149">
        <v>41.12</v>
      </c>
      <c r="C149">
        <v>41.27</v>
      </c>
      <c r="D149">
        <v>40.24</v>
      </c>
      <c r="E149" s="28">
        <v>40.340000000000003</v>
      </c>
      <c r="F149">
        <v>1029700</v>
      </c>
    </row>
    <row r="150" spans="1:6">
      <c r="A150" s="69">
        <v>41200</v>
      </c>
      <c r="B150">
        <v>41.19</v>
      </c>
      <c r="C150">
        <v>41.46</v>
      </c>
      <c r="D150">
        <v>40.89</v>
      </c>
      <c r="E150" s="28">
        <v>41.1</v>
      </c>
      <c r="F150">
        <v>1115600</v>
      </c>
    </row>
    <row r="151" spans="1:6">
      <c r="A151" s="69">
        <v>41199</v>
      </c>
      <c r="B151">
        <v>41.59</v>
      </c>
      <c r="C151">
        <v>41.74</v>
      </c>
      <c r="D151">
        <v>41.05</v>
      </c>
      <c r="E151" s="28">
        <v>41.13</v>
      </c>
      <c r="F151">
        <v>1319000</v>
      </c>
    </row>
    <row r="152" spans="1:6">
      <c r="A152" s="69">
        <v>41198</v>
      </c>
      <c r="B152">
        <v>41.44</v>
      </c>
      <c r="C152">
        <v>42.17</v>
      </c>
      <c r="D152">
        <v>41.23</v>
      </c>
      <c r="E152" s="28">
        <v>42.02</v>
      </c>
      <c r="F152">
        <v>1311300</v>
      </c>
    </row>
    <row r="153" spans="1:6">
      <c r="A153" s="69">
        <v>41197</v>
      </c>
      <c r="B153">
        <v>42</v>
      </c>
      <c r="C153">
        <v>42.2</v>
      </c>
      <c r="D153">
        <v>41.14</v>
      </c>
      <c r="E153" s="28">
        <v>41.49</v>
      </c>
      <c r="F153">
        <v>1611200</v>
      </c>
    </row>
    <row r="154" spans="1:6">
      <c r="A154" s="69">
        <v>41194</v>
      </c>
      <c r="B154">
        <v>42.51</v>
      </c>
      <c r="C154">
        <v>42.78</v>
      </c>
      <c r="D154">
        <v>42.31</v>
      </c>
      <c r="E154" s="28">
        <v>42.55</v>
      </c>
      <c r="F154">
        <v>837300</v>
      </c>
    </row>
    <row r="155" spans="1:6">
      <c r="A155" s="69">
        <v>41193</v>
      </c>
      <c r="B155">
        <v>42.15</v>
      </c>
      <c r="C155">
        <v>42.52</v>
      </c>
      <c r="D155">
        <v>41.94</v>
      </c>
      <c r="E155" s="28">
        <v>42.43</v>
      </c>
      <c r="F155">
        <v>1319100</v>
      </c>
    </row>
    <row r="156" spans="1:6">
      <c r="A156" s="69">
        <v>41192</v>
      </c>
      <c r="B156">
        <v>42.46</v>
      </c>
      <c r="C156">
        <v>42.58</v>
      </c>
      <c r="D156">
        <v>41.91</v>
      </c>
      <c r="E156" s="28">
        <v>41.96</v>
      </c>
      <c r="F156">
        <v>1936500</v>
      </c>
    </row>
    <row r="157" spans="1:6">
      <c r="A157" s="69">
        <v>41191</v>
      </c>
      <c r="B157">
        <v>43.17</v>
      </c>
      <c r="C157">
        <v>43.24</v>
      </c>
      <c r="D157">
        <v>42.22</v>
      </c>
      <c r="E157" s="28">
        <v>42.45</v>
      </c>
      <c r="F157">
        <v>1101300</v>
      </c>
    </row>
    <row r="158" spans="1:6">
      <c r="A158" s="69">
        <v>41190</v>
      </c>
      <c r="B158">
        <v>43.19</v>
      </c>
      <c r="C158">
        <v>43.54</v>
      </c>
      <c r="D158">
        <v>43.05</v>
      </c>
      <c r="E158" s="28">
        <v>43.28</v>
      </c>
      <c r="F158">
        <v>712200</v>
      </c>
    </row>
    <row r="159" spans="1:6">
      <c r="A159" s="69">
        <v>41187</v>
      </c>
      <c r="B159">
        <v>43.67</v>
      </c>
      <c r="C159">
        <v>43.79</v>
      </c>
      <c r="D159">
        <v>43.2</v>
      </c>
      <c r="E159" s="28">
        <v>43.34</v>
      </c>
      <c r="F159">
        <v>1280300</v>
      </c>
    </row>
    <row r="160" spans="1:6">
      <c r="A160" s="69">
        <v>41186</v>
      </c>
      <c r="B160">
        <v>43.41</v>
      </c>
      <c r="C160">
        <v>43.62</v>
      </c>
      <c r="D160">
        <v>42.9</v>
      </c>
      <c r="E160" s="28">
        <v>43.39</v>
      </c>
      <c r="F160">
        <v>1049700</v>
      </c>
    </row>
    <row r="161" spans="1:6">
      <c r="A161" s="69">
        <v>41185</v>
      </c>
      <c r="B161">
        <v>43.45</v>
      </c>
      <c r="C161">
        <v>43.81</v>
      </c>
      <c r="D161">
        <v>42.97</v>
      </c>
      <c r="E161" s="28">
        <v>43.34</v>
      </c>
      <c r="F161">
        <v>1345100</v>
      </c>
    </row>
    <row r="162" spans="1:6">
      <c r="A162" s="69">
        <v>41184</v>
      </c>
      <c r="B162">
        <v>43</v>
      </c>
      <c r="C162">
        <v>44.06</v>
      </c>
      <c r="D162">
        <v>42.95</v>
      </c>
      <c r="E162" s="28">
        <v>43.48</v>
      </c>
      <c r="F162">
        <v>2710800</v>
      </c>
    </row>
    <row r="163" spans="1:6">
      <c r="A163" s="69">
        <v>41183</v>
      </c>
      <c r="B163">
        <v>41.88</v>
      </c>
      <c r="C163">
        <v>45</v>
      </c>
      <c r="D163">
        <v>41.22</v>
      </c>
      <c r="E163" s="28">
        <v>42.85</v>
      </c>
      <c r="F163">
        <v>6330500</v>
      </c>
    </row>
    <row r="164" spans="1:6">
      <c r="A164" s="69">
        <v>41180</v>
      </c>
      <c r="B164">
        <v>41.43</v>
      </c>
      <c r="C164">
        <v>41.75</v>
      </c>
      <c r="D164">
        <v>41.18</v>
      </c>
      <c r="E164" s="28">
        <v>41.49</v>
      </c>
      <c r="F164">
        <v>751200</v>
      </c>
    </row>
    <row r="165" spans="1:6">
      <c r="A165" s="69">
        <v>41179</v>
      </c>
      <c r="B165">
        <v>41.53</v>
      </c>
      <c r="C165">
        <v>41.86</v>
      </c>
      <c r="D165">
        <v>41.1</v>
      </c>
      <c r="E165" s="28">
        <v>41.67</v>
      </c>
      <c r="F165">
        <v>1022700</v>
      </c>
    </row>
    <row r="166" spans="1:6">
      <c r="A166" s="69">
        <v>41178</v>
      </c>
      <c r="B166">
        <v>41.91</v>
      </c>
      <c r="C166">
        <v>41.92</v>
      </c>
      <c r="D166">
        <v>41.26</v>
      </c>
      <c r="E166" s="28">
        <v>41.33</v>
      </c>
      <c r="F166">
        <v>1287500</v>
      </c>
    </row>
    <row r="167" spans="1:6">
      <c r="A167" s="69">
        <v>41177</v>
      </c>
      <c r="B167">
        <v>42.73</v>
      </c>
      <c r="C167">
        <v>42.87</v>
      </c>
      <c r="D167">
        <v>41.78</v>
      </c>
      <c r="E167" s="28">
        <v>41.85</v>
      </c>
      <c r="F167">
        <v>1204400</v>
      </c>
    </row>
    <row r="168" spans="1:6">
      <c r="A168" s="69">
        <v>41176</v>
      </c>
      <c r="B168">
        <v>42.51</v>
      </c>
      <c r="C168">
        <v>42.99</v>
      </c>
      <c r="D168">
        <v>42.38</v>
      </c>
      <c r="E168" s="28">
        <v>42.68</v>
      </c>
      <c r="F168">
        <v>862200</v>
      </c>
    </row>
    <row r="169" spans="1:6">
      <c r="A169" s="69">
        <v>41173</v>
      </c>
      <c r="B169">
        <v>42.83</v>
      </c>
      <c r="C169">
        <v>43.09</v>
      </c>
      <c r="D169">
        <v>42.51</v>
      </c>
      <c r="E169" s="28">
        <v>42.79</v>
      </c>
      <c r="F169">
        <v>3561100</v>
      </c>
    </row>
    <row r="170" spans="1:6">
      <c r="A170" s="69">
        <v>41172</v>
      </c>
      <c r="B170">
        <v>42.71</v>
      </c>
      <c r="C170">
        <v>43</v>
      </c>
      <c r="D170">
        <v>42.65</v>
      </c>
      <c r="E170" s="28">
        <v>42.83</v>
      </c>
      <c r="F170">
        <v>671700</v>
      </c>
    </row>
    <row r="171" spans="1:6">
      <c r="A171" s="69">
        <v>41171</v>
      </c>
      <c r="B171">
        <v>43</v>
      </c>
      <c r="C171">
        <v>43.48</v>
      </c>
      <c r="D171">
        <v>42.85</v>
      </c>
      <c r="E171" s="28">
        <v>42.94</v>
      </c>
      <c r="F171">
        <v>737300</v>
      </c>
    </row>
    <row r="172" spans="1:6">
      <c r="A172" s="69">
        <v>41170</v>
      </c>
      <c r="B172">
        <v>43.6</v>
      </c>
      <c r="C172">
        <v>44.2</v>
      </c>
      <c r="D172">
        <v>42.99</v>
      </c>
      <c r="E172" s="28">
        <v>43.09</v>
      </c>
      <c r="F172">
        <v>1080200</v>
      </c>
    </row>
    <row r="173" spans="1:6">
      <c r="A173" s="69">
        <v>41169</v>
      </c>
      <c r="B173">
        <v>43.2</v>
      </c>
      <c r="C173">
        <v>43.25</v>
      </c>
      <c r="D173">
        <v>42.71</v>
      </c>
      <c r="E173" s="28">
        <v>42.99</v>
      </c>
      <c r="F173">
        <v>769600</v>
      </c>
    </row>
    <row r="174" spans="1:6">
      <c r="A174" s="69">
        <v>41166</v>
      </c>
      <c r="B174">
        <v>42.95</v>
      </c>
      <c r="C174">
        <v>43.42</v>
      </c>
      <c r="D174">
        <v>42.76</v>
      </c>
      <c r="E174" s="28">
        <v>43.09</v>
      </c>
      <c r="F174">
        <v>920600</v>
      </c>
    </row>
    <row r="175" spans="1:6">
      <c r="A175" s="69">
        <v>41165</v>
      </c>
      <c r="B175">
        <v>42.7</v>
      </c>
      <c r="C175">
        <v>43.24</v>
      </c>
      <c r="D175">
        <v>42.37</v>
      </c>
      <c r="E175" s="28">
        <v>42.96</v>
      </c>
      <c r="F175">
        <v>785600</v>
      </c>
    </row>
    <row r="176" spans="1:6">
      <c r="A176" s="69">
        <v>41164</v>
      </c>
      <c r="B176">
        <v>42.81</v>
      </c>
      <c r="C176">
        <v>42.95</v>
      </c>
      <c r="D176">
        <v>42.49</v>
      </c>
      <c r="E176" s="28">
        <v>42.67</v>
      </c>
      <c r="F176">
        <v>769900</v>
      </c>
    </row>
    <row r="177" spans="1:6">
      <c r="A177" s="69">
        <v>41163</v>
      </c>
      <c r="B177">
        <v>42.59</v>
      </c>
      <c r="C177">
        <v>43</v>
      </c>
      <c r="D177">
        <v>42.07</v>
      </c>
      <c r="E177" s="28">
        <v>42.76</v>
      </c>
      <c r="F177">
        <v>896400</v>
      </c>
    </row>
    <row r="178" spans="1:6">
      <c r="A178" s="69">
        <v>41162</v>
      </c>
      <c r="B178">
        <v>43.08</v>
      </c>
      <c r="C178">
        <v>43.16</v>
      </c>
      <c r="D178">
        <v>42.52</v>
      </c>
      <c r="E178" s="28">
        <v>42.7</v>
      </c>
      <c r="F178">
        <v>1323600</v>
      </c>
    </row>
    <row r="179" spans="1:6">
      <c r="A179" s="69">
        <v>41159</v>
      </c>
      <c r="B179">
        <v>43.34</v>
      </c>
      <c r="C179">
        <v>43.48</v>
      </c>
      <c r="D179">
        <v>43.11</v>
      </c>
      <c r="E179" s="28">
        <v>43.33</v>
      </c>
      <c r="F179">
        <v>856800</v>
      </c>
    </row>
    <row r="180" spans="1:6">
      <c r="A180" s="69">
        <v>41158</v>
      </c>
      <c r="B180">
        <v>42.36</v>
      </c>
      <c r="C180">
        <v>43.61</v>
      </c>
      <c r="D180">
        <v>42.29</v>
      </c>
      <c r="E180" s="28">
        <v>43.49</v>
      </c>
      <c r="F180">
        <v>1710200</v>
      </c>
    </row>
    <row r="181" spans="1:6">
      <c r="A181" s="69">
        <v>41157</v>
      </c>
      <c r="B181">
        <v>41.86</v>
      </c>
      <c r="C181">
        <v>42.24</v>
      </c>
      <c r="D181">
        <v>41.74</v>
      </c>
      <c r="E181" s="28">
        <v>42.18</v>
      </c>
      <c r="F181">
        <v>1323100</v>
      </c>
    </row>
    <row r="182" spans="1:6">
      <c r="A182" s="69">
        <v>41156</v>
      </c>
      <c r="B182">
        <v>41.43</v>
      </c>
      <c r="C182">
        <v>42.13</v>
      </c>
      <c r="D182">
        <v>41.31</v>
      </c>
      <c r="E182" s="28">
        <v>42</v>
      </c>
      <c r="F182">
        <v>1093100</v>
      </c>
    </row>
    <row r="183" spans="1:6">
      <c r="A183" s="69">
        <v>41155</v>
      </c>
      <c r="B183">
        <v>41.4</v>
      </c>
      <c r="C183">
        <v>41.4</v>
      </c>
      <c r="D183">
        <v>41.4</v>
      </c>
      <c r="E183" s="28">
        <v>41.4</v>
      </c>
      <c r="F183">
        <v>0</v>
      </c>
    </row>
    <row r="184" spans="1:6">
      <c r="A184" s="69">
        <v>41152</v>
      </c>
      <c r="B184">
        <v>41.46</v>
      </c>
      <c r="C184">
        <v>41.82</v>
      </c>
      <c r="D184">
        <v>41.07</v>
      </c>
      <c r="E184" s="28">
        <v>41.4</v>
      </c>
      <c r="F184">
        <v>1066600</v>
      </c>
    </row>
    <row r="185" spans="1:6">
      <c r="A185" s="69">
        <v>41151</v>
      </c>
      <c r="B185">
        <v>41.57</v>
      </c>
      <c r="C185">
        <v>41.6</v>
      </c>
      <c r="D185">
        <v>40.98</v>
      </c>
      <c r="E185" s="28">
        <v>41.09</v>
      </c>
      <c r="F185">
        <v>780100</v>
      </c>
    </row>
    <row r="186" spans="1:6">
      <c r="A186" s="69">
        <v>41150</v>
      </c>
      <c r="B186">
        <v>41.54</v>
      </c>
      <c r="C186">
        <v>41.82</v>
      </c>
      <c r="D186">
        <v>41.44</v>
      </c>
      <c r="E186" s="28">
        <v>41.75</v>
      </c>
      <c r="F186">
        <v>815200</v>
      </c>
    </row>
    <row r="187" spans="1:6">
      <c r="A187" s="69">
        <v>41149</v>
      </c>
      <c r="B187">
        <v>41.58</v>
      </c>
      <c r="C187">
        <v>41.94</v>
      </c>
      <c r="D187">
        <v>41.36</v>
      </c>
      <c r="E187" s="28">
        <v>41.68</v>
      </c>
      <c r="F187">
        <v>980000</v>
      </c>
    </row>
    <row r="188" spans="1:6">
      <c r="A188" s="69">
        <v>41148</v>
      </c>
      <c r="B188">
        <v>42.2</v>
      </c>
      <c r="C188">
        <v>42.22</v>
      </c>
      <c r="D188">
        <v>41.48</v>
      </c>
      <c r="E188" s="28">
        <v>41.54</v>
      </c>
      <c r="F188">
        <v>1056700</v>
      </c>
    </row>
    <row r="189" spans="1:6">
      <c r="A189" s="69">
        <v>41145</v>
      </c>
      <c r="B189">
        <v>41.86</v>
      </c>
      <c r="C189">
        <v>42.51</v>
      </c>
      <c r="D189">
        <v>41.81</v>
      </c>
      <c r="E189" s="28">
        <v>42.14</v>
      </c>
      <c r="F189">
        <v>1097900</v>
      </c>
    </row>
    <row r="190" spans="1:6">
      <c r="A190" s="69">
        <v>41144</v>
      </c>
      <c r="B190">
        <v>41.99</v>
      </c>
      <c r="C190">
        <v>42.35</v>
      </c>
      <c r="D190">
        <v>41.82</v>
      </c>
      <c r="E190" s="28">
        <v>42.04</v>
      </c>
      <c r="F190">
        <v>909300</v>
      </c>
    </row>
    <row r="191" spans="1:6">
      <c r="A191" s="69">
        <v>41143</v>
      </c>
      <c r="B191">
        <v>42.27</v>
      </c>
      <c r="C191">
        <v>42.42</v>
      </c>
      <c r="D191">
        <v>42.05</v>
      </c>
      <c r="E191" s="28">
        <v>42.17</v>
      </c>
      <c r="F191">
        <v>1272600</v>
      </c>
    </row>
    <row r="192" spans="1:6">
      <c r="A192" s="69">
        <v>41142</v>
      </c>
      <c r="B192">
        <v>42.26</v>
      </c>
      <c r="C192">
        <v>42.59</v>
      </c>
      <c r="D192">
        <v>42.14</v>
      </c>
      <c r="E192" s="28">
        <v>42.28</v>
      </c>
      <c r="F192">
        <v>1156900</v>
      </c>
    </row>
    <row r="193" spans="1:6">
      <c r="A193" s="69">
        <v>41141</v>
      </c>
      <c r="B193">
        <v>42.8</v>
      </c>
      <c r="C193">
        <v>42.8</v>
      </c>
      <c r="D193">
        <v>42.15</v>
      </c>
      <c r="E193" s="28">
        <v>42.24</v>
      </c>
      <c r="F193">
        <v>1209100</v>
      </c>
    </row>
    <row r="194" spans="1:6">
      <c r="A194" s="69">
        <v>41138</v>
      </c>
      <c r="B194">
        <v>42.48</v>
      </c>
      <c r="C194">
        <v>42.8</v>
      </c>
      <c r="D194">
        <v>41.89</v>
      </c>
      <c r="E194" s="28">
        <v>42.66</v>
      </c>
      <c r="F194">
        <v>1534100</v>
      </c>
    </row>
    <row r="195" spans="1:6">
      <c r="A195" s="69">
        <v>41137</v>
      </c>
      <c r="B195">
        <v>41.5</v>
      </c>
      <c r="C195">
        <v>42.43</v>
      </c>
      <c r="D195">
        <v>41.43</v>
      </c>
      <c r="E195" s="28">
        <v>42.4</v>
      </c>
      <c r="F195">
        <v>1482700</v>
      </c>
    </row>
    <row r="196" spans="1:6">
      <c r="A196" s="69">
        <v>41136</v>
      </c>
      <c r="B196">
        <v>40.99</v>
      </c>
      <c r="C196">
        <v>41.51</v>
      </c>
      <c r="D196">
        <v>40.85</v>
      </c>
      <c r="E196" s="28">
        <v>41.4</v>
      </c>
      <c r="F196">
        <v>609600</v>
      </c>
    </row>
    <row r="197" spans="1:6">
      <c r="A197" s="69">
        <v>41135</v>
      </c>
      <c r="B197">
        <v>41.11</v>
      </c>
      <c r="C197">
        <v>41.65</v>
      </c>
      <c r="D197">
        <v>40.94</v>
      </c>
      <c r="E197" s="28">
        <v>41.05</v>
      </c>
      <c r="F197">
        <v>1387400</v>
      </c>
    </row>
    <row r="198" spans="1:6">
      <c r="A198" s="69">
        <v>41134</v>
      </c>
      <c r="B198">
        <v>41.13</v>
      </c>
      <c r="C198">
        <v>41.33</v>
      </c>
      <c r="D198">
        <v>40.9</v>
      </c>
      <c r="E198" s="28">
        <v>41.01</v>
      </c>
      <c r="F198">
        <v>1147800</v>
      </c>
    </row>
    <row r="199" spans="1:6">
      <c r="A199" s="69">
        <v>41131</v>
      </c>
      <c r="B199">
        <v>40.93</v>
      </c>
      <c r="C199">
        <v>41.29</v>
      </c>
      <c r="D199">
        <v>40.9</v>
      </c>
      <c r="E199" s="28">
        <v>41.25</v>
      </c>
      <c r="F199">
        <v>843700</v>
      </c>
    </row>
    <row r="200" spans="1:6">
      <c r="A200" s="69">
        <v>41130</v>
      </c>
      <c r="B200">
        <v>40.71</v>
      </c>
      <c r="C200">
        <v>41.4</v>
      </c>
      <c r="D200">
        <v>40.68</v>
      </c>
      <c r="E200" s="28">
        <v>41</v>
      </c>
      <c r="F200">
        <v>1527000</v>
      </c>
    </row>
    <row r="201" spans="1:6">
      <c r="A201" s="69">
        <v>41129</v>
      </c>
      <c r="B201">
        <v>40.590000000000003</v>
      </c>
      <c r="C201">
        <v>41.23</v>
      </c>
      <c r="D201">
        <v>40.5</v>
      </c>
      <c r="E201" s="28">
        <v>40.93</v>
      </c>
      <c r="F201">
        <v>2104600</v>
      </c>
    </row>
    <row r="202" spans="1:6">
      <c r="A202" s="69">
        <v>41128</v>
      </c>
      <c r="B202">
        <v>40.340000000000003</v>
      </c>
      <c r="C202">
        <v>41.07</v>
      </c>
      <c r="D202">
        <v>40.32</v>
      </c>
      <c r="E202" s="28">
        <v>40.76</v>
      </c>
      <c r="F202">
        <v>2185300</v>
      </c>
    </row>
    <row r="203" spans="1:6">
      <c r="A203" s="69">
        <v>41127</v>
      </c>
      <c r="B203">
        <v>39.35</v>
      </c>
      <c r="C203">
        <v>40.72</v>
      </c>
      <c r="D203">
        <v>39.25</v>
      </c>
      <c r="E203" s="28">
        <v>40.340000000000003</v>
      </c>
      <c r="F203">
        <v>2203300</v>
      </c>
    </row>
    <row r="204" spans="1:6">
      <c r="A204" s="69">
        <v>41124</v>
      </c>
      <c r="B204">
        <v>38.26</v>
      </c>
      <c r="C204">
        <v>39.36</v>
      </c>
      <c r="D204">
        <v>38.08</v>
      </c>
      <c r="E204" s="28">
        <v>39.130000000000003</v>
      </c>
      <c r="F204">
        <v>2363800</v>
      </c>
    </row>
    <row r="205" spans="1:6">
      <c r="A205" s="69">
        <v>41123</v>
      </c>
      <c r="B205">
        <v>36.869999999999997</v>
      </c>
      <c r="C205">
        <v>37.86</v>
      </c>
      <c r="D205">
        <v>36.61</v>
      </c>
      <c r="E205" s="28">
        <v>37.81</v>
      </c>
      <c r="F205">
        <v>1965800</v>
      </c>
    </row>
    <row r="206" spans="1:6">
      <c r="A206" s="69">
        <v>41122</v>
      </c>
      <c r="B206">
        <v>36.92</v>
      </c>
      <c r="C206">
        <v>37.96</v>
      </c>
      <c r="D206">
        <v>35.479999999999997</v>
      </c>
      <c r="E206" s="28">
        <v>37.51</v>
      </c>
      <c r="F206">
        <v>4906500</v>
      </c>
    </row>
    <row r="207" spans="1:6">
      <c r="A207" s="69">
        <v>41121</v>
      </c>
      <c r="B207">
        <v>39.770000000000003</v>
      </c>
      <c r="C207">
        <v>39.99</v>
      </c>
      <c r="D207">
        <v>39.17</v>
      </c>
      <c r="E207" s="28">
        <v>39.6</v>
      </c>
      <c r="F207">
        <v>2479700</v>
      </c>
    </row>
    <row r="208" spans="1:6">
      <c r="A208" s="69">
        <v>41120</v>
      </c>
      <c r="B208">
        <v>39.93</v>
      </c>
      <c r="C208">
        <v>40.479999999999997</v>
      </c>
      <c r="D208">
        <v>39.29</v>
      </c>
      <c r="E208" s="28">
        <v>39.520000000000003</v>
      </c>
      <c r="F208">
        <v>1893200</v>
      </c>
    </row>
    <row r="209" spans="1:6">
      <c r="A209" s="69">
        <v>41117</v>
      </c>
      <c r="B209">
        <v>40</v>
      </c>
      <c r="C209">
        <v>40.11</v>
      </c>
      <c r="D209">
        <v>39.18</v>
      </c>
      <c r="E209" s="28">
        <v>39.76</v>
      </c>
      <c r="F209">
        <v>1922400</v>
      </c>
    </row>
    <row r="210" spans="1:6">
      <c r="A210" s="69">
        <v>41116</v>
      </c>
      <c r="B210">
        <v>39.840000000000003</v>
      </c>
      <c r="C210">
        <v>40.42</v>
      </c>
      <c r="D210">
        <v>39.4</v>
      </c>
      <c r="E210" s="28">
        <v>39.92</v>
      </c>
      <c r="F210">
        <v>1069200</v>
      </c>
    </row>
    <row r="211" spans="1:6">
      <c r="A211" s="69">
        <v>41115</v>
      </c>
      <c r="B211">
        <v>38.71</v>
      </c>
      <c r="C211">
        <v>39.43</v>
      </c>
      <c r="D211">
        <v>38.58</v>
      </c>
      <c r="E211" s="28">
        <v>39.130000000000003</v>
      </c>
      <c r="F211">
        <v>1218100</v>
      </c>
    </row>
    <row r="212" spans="1:6">
      <c r="A212" s="69">
        <v>41114</v>
      </c>
      <c r="B212">
        <v>39.31</v>
      </c>
      <c r="C212">
        <v>39.44</v>
      </c>
      <c r="D212">
        <v>38.520000000000003</v>
      </c>
      <c r="E212" s="28">
        <v>38.75</v>
      </c>
      <c r="F212">
        <v>1632900</v>
      </c>
    </row>
    <row r="213" spans="1:6">
      <c r="A213" s="69">
        <v>41113</v>
      </c>
      <c r="B213">
        <v>39.64</v>
      </c>
      <c r="C213">
        <v>39.72</v>
      </c>
      <c r="D213">
        <v>38.56</v>
      </c>
      <c r="E213" s="28">
        <v>39.299999999999997</v>
      </c>
      <c r="F213">
        <v>1595300</v>
      </c>
    </row>
    <row r="214" spans="1:6">
      <c r="A214" s="69">
        <v>41110</v>
      </c>
      <c r="B214">
        <v>40.880000000000003</v>
      </c>
      <c r="C214">
        <v>40.880000000000003</v>
      </c>
      <c r="D214">
        <v>40.229999999999997</v>
      </c>
      <c r="E214" s="28">
        <v>40.42</v>
      </c>
      <c r="F214">
        <v>1012800</v>
      </c>
    </row>
    <row r="215" spans="1:6">
      <c r="A215" s="69">
        <v>41109</v>
      </c>
      <c r="B215">
        <v>40.659999999999997</v>
      </c>
      <c r="C215">
        <v>41.27</v>
      </c>
      <c r="D215">
        <v>40.54</v>
      </c>
      <c r="E215" s="28">
        <v>40.83</v>
      </c>
      <c r="F215">
        <v>1302100</v>
      </c>
    </row>
    <row r="216" spans="1:6">
      <c r="A216" s="69">
        <v>41108</v>
      </c>
      <c r="B216">
        <v>39.17</v>
      </c>
      <c r="C216">
        <v>40.94</v>
      </c>
      <c r="D216">
        <v>39.090000000000003</v>
      </c>
      <c r="E216" s="28">
        <v>40.6</v>
      </c>
      <c r="F216">
        <v>1112200</v>
      </c>
    </row>
    <row r="217" spans="1:6">
      <c r="A217" s="69">
        <v>41107</v>
      </c>
      <c r="B217">
        <v>39.47</v>
      </c>
      <c r="C217">
        <v>39.619999999999997</v>
      </c>
      <c r="D217">
        <v>38.85</v>
      </c>
      <c r="E217" s="28">
        <v>39.51</v>
      </c>
      <c r="F217">
        <v>717200</v>
      </c>
    </row>
    <row r="218" spans="1:6">
      <c r="A218" s="69">
        <v>41106</v>
      </c>
      <c r="B218">
        <v>39.29</v>
      </c>
      <c r="C218">
        <v>39.479999999999997</v>
      </c>
      <c r="D218">
        <v>38.86</v>
      </c>
      <c r="E218" s="28">
        <v>39.32</v>
      </c>
      <c r="F218">
        <v>1218100</v>
      </c>
    </row>
    <row r="219" spans="1:6">
      <c r="A219" s="69">
        <v>41103</v>
      </c>
      <c r="B219">
        <v>39.020000000000003</v>
      </c>
      <c r="C219">
        <v>39.61</v>
      </c>
      <c r="D219">
        <v>38.94</v>
      </c>
      <c r="E219" s="28">
        <v>39.53</v>
      </c>
      <c r="F219">
        <v>1245300</v>
      </c>
    </row>
    <row r="220" spans="1:6">
      <c r="A220" s="69">
        <v>41102</v>
      </c>
      <c r="B220">
        <v>39.15</v>
      </c>
      <c r="C220">
        <v>39.33</v>
      </c>
      <c r="D220">
        <v>38.76</v>
      </c>
      <c r="E220" s="28">
        <v>39.07</v>
      </c>
      <c r="F220">
        <v>1199600</v>
      </c>
    </row>
    <row r="221" spans="1:6">
      <c r="A221" s="69">
        <v>41101</v>
      </c>
      <c r="B221">
        <v>39.64</v>
      </c>
      <c r="C221">
        <v>40.1</v>
      </c>
      <c r="D221">
        <v>39.21</v>
      </c>
      <c r="E221" s="28">
        <v>39.450000000000003</v>
      </c>
      <c r="F221">
        <v>1108700</v>
      </c>
    </row>
    <row r="222" spans="1:6">
      <c r="A222" s="69">
        <v>41100</v>
      </c>
      <c r="B222">
        <v>40.340000000000003</v>
      </c>
      <c r="C222">
        <v>40.6</v>
      </c>
      <c r="D222">
        <v>39.44</v>
      </c>
      <c r="E222" s="28">
        <v>39.64</v>
      </c>
      <c r="F222">
        <v>1340900</v>
      </c>
    </row>
    <row r="223" spans="1:6">
      <c r="A223" s="69">
        <v>41099</v>
      </c>
      <c r="B223">
        <v>40.47</v>
      </c>
      <c r="C223">
        <v>40.61</v>
      </c>
      <c r="D223">
        <v>39.82</v>
      </c>
      <c r="E223" s="28">
        <v>40.18</v>
      </c>
      <c r="F223">
        <v>1689500</v>
      </c>
    </row>
    <row r="224" spans="1:6">
      <c r="A224" s="69">
        <v>41096</v>
      </c>
      <c r="B224">
        <v>41.92</v>
      </c>
      <c r="C224">
        <v>42.12</v>
      </c>
      <c r="D224">
        <v>40.33</v>
      </c>
      <c r="E224" s="28">
        <v>40.67</v>
      </c>
      <c r="F224">
        <v>2169000</v>
      </c>
    </row>
    <row r="225" spans="1:6">
      <c r="A225" s="69">
        <v>41095</v>
      </c>
      <c r="B225">
        <v>42.38</v>
      </c>
      <c r="C225">
        <v>42.8</v>
      </c>
      <c r="D225">
        <v>41.97</v>
      </c>
      <c r="E225" s="28">
        <v>42.18</v>
      </c>
      <c r="F225">
        <v>1235000</v>
      </c>
    </row>
    <row r="226" spans="1:6">
      <c r="A226" s="69">
        <v>41094</v>
      </c>
      <c r="B226">
        <v>42.29</v>
      </c>
      <c r="C226">
        <v>42.29</v>
      </c>
      <c r="D226">
        <v>42.29</v>
      </c>
      <c r="E226" s="28">
        <v>42.29</v>
      </c>
      <c r="F226">
        <v>0</v>
      </c>
    </row>
    <row r="227" spans="1:6">
      <c r="A227" s="69">
        <v>41093</v>
      </c>
      <c r="B227">
        <v>42.91</v>
      </c>
      <c r="C227">
        <v>42.94</v>
      </c>
      <c r="D227">
        <v>42.04</v>
      </c>
      <c r="E227" s="28">
        <v>42.29</v>
      </c>
      <c r="F227">
        <v>1223400</v>
      </c>
    </row>
    <row r="228" spans="1:6">
      <c r="A228" s="69">
        <v>41092</v>
      </c>
      <c r="B228">
        <v>43</v>
      </c>
      <c r="C228">
        <v>43.6</v>
      </c>
      <c r="D228">
        <v>42.44</v>
      </c>
      <c r="E228" s="28">
        <v>42.58</v>
      </c>
      <c r="F228">
        <v>1157800</v>
      </c>
    </row>
    <row r="229" spans="1:6">
      <c r="A229" s="69">
        <v>41089</v>
      </c>
      <c r="B229">
        <v>42.14</v>
      </c>
      <c r="C229">
        <v>42.7</v>
      </c>
      <c r="D229">
        <v>41.81</v>
      </c>
      <c r="E229" s="28">
        <v>42.68</v>
      </c>
      <c r="F229">
        <v>1657200</v>
      </c>
    </row>
    <row r="230" spans="1:6">
      <c r="A230" s="69">
        <v>41088</v>
      </c>
      <c r="B230">
        <v>41.5</v>
      </c>
      <c r="C230">
        <v>41.64</v>
      </c>
      <c r="D230">
        <v>40.950000000000003</v>
      </c>
      <c r="E230" s="28">
        <v>41.53</v>
      </c>
      <c r="F230">
        <v>733700</v>
      </c>
    </row>
    <row r="231" spans="1:6">
      <c r="A231" s="69">
        <v>41087</v>
      </c>
      <c r="B231">
        <v>41.69</v>
      </c>
      <c r="C231">
        <v>42.04</v>
      </c>
      <c r="D231">
        <v>41.39</v>
      </c>
      <c r="E231" s="28">
        <v>41.71</v>
      </c>
      <c r="F231">
        <v>1079600</v>
      </c>
    </row>
    <row r="232" spans="1:6">
      <c r="A232" s="69">
        <v>41086</v>
      </c>
      <c r="B232">
        <v>41.83</v>
      </c>
      <c r="C232">
        <v>42</v>
      </c>
      <c r="D232">
        <v>41.45</v>
      </c>
      <c r="E232" s="28">
        <v>41.52</v>
      </c>
      <c r="F232">
        <v>1325900</v>
      </c>
    </row>
    <row r="233" spans="1:6">
      <c r="A233" s="69">
        <v>41085</v>
      </c>
      <c r="B233">
        <v>42.67</v>
      </c>
      <c r="C233">
        <v>42.72</v>
      </c>
      <c r="D233">
        <v>41.73</v>
      </c>
      <c r="E233" s="28">
        <v>41.78</v>
      </c>
      <c r="F233">
        <v>1405400</v>
      </c>
    </row>
    <row r="234" spans="1:6">
      <c r="A234" s="69">
        <v>41082</v>
      </c>
      <c r="B234">
        <v>42.32</v>
      </c>
      <c r="C234">
        <v>43.02</v>
      </c>
      <c r="D234">
        <v>42.32</v>
      </c>
      <c r="E234" s="28">
        <v>42.9</v>
      </c>
      <c r="F234">
        <v>1898100</v>
      </c>
    </row>
    <row r="235" spans="1:6">
      <c r="A235" s="69">
        <v>41081</v>
      </c>
      <c r="B235">
        <v>43.77</v>
      </c>
      <c r="C235">
        <v>43.99</v>
      </c>
      <c r="D235">
        <v>42.18</v>
      </c>
      <c r="E235" s="28">
        <v>42.32</v>
      </c>
      <c r="F235">
        <v>2368500</v>
      </c>
    </row>
    <row r="236" spans="1:6">
      <c r="A236" s="69">
        <v>41080</v>
      </c>
      <c r="B236">
        <v>43.94</v>
      </c>
      <c r="C236">
        <v>44.2</v>
      </c>
      <c r="D236">
        <v>43.68</v>
      </c>
      <c r="E236" s="28">
        <v>43.96</v>
      </c>
      <c r="F236">
        <v>1455100</v>
      </c>
    </row>
    <row r="237" spans="1:6">
      <c r="A237" s="69">
        <v>41079</v>
      </c>
      <c r="B237">
        <v>44.3</v>
      </c>
      <c r="C237">
        <v>44.69</v>
      </c>
      <c r="D237">
        <v>43.64</v>
      </c>
      <c r="E237" s="28">
        <v>43.83</v>
      </c>
      <c r="F237">
        <v>1695400</v>
      </c>
    </row>
    <row r="238" spans="1:6">
      <c r="A238" s="69">
        <v>41078</v>
      </c>
      <c r="B238">
        <v>43.69</v>
      </c>
      <c r="C238">
        <v>44.32</v>
      </c>
      <c r="D238">
        <v>43.45</v>
      </c>
      <c r="E238" s="28">
        <v>44.01</v>
      </c>
      <c r="F238">
        <v>1407300</v>
      </c>
    </row>
    <row r="239" spans="1:6">
      <c r="A239" s="69">
        <v>41075</v>
      </c>
      <c r="B239">
        <v>43.07</v>
      </c>
      <c r="C239">
        <v>43.85</v>
      </c>
      <c r="D239">
        <v>42.92</v>
      </c>
      <c r="E239" s="28">
        <v>43.76</v>
      </c>
      <c r="F239">
        <v>2489400</v>
      </c>
    </row>
    <row r="240" spans="1:6">
      <c r="A240" s="69">
        <v>41074</v>
      </c>
      <c r="B240">
        <v>43.31</v>
      </c>
      <c r="C240">
        <v>43.65</v>
      </c>
      <c r="D240">
        <v>42.68</v>
      </c>
      <c r="E240" s="28">
        <v>43</v>
      </c>
      <c r="F240">
        <v>2866600</v>
      </c>
    </row>
    <row r="241" spans="1:6">
      <c r="A241" s="69">
        <v>41073</v>
      </c>
      <c r="B241">
        <v>43</v>
      </c>
      <c r="C241">
        <v>43.73</v>
      </c>
      <c r="D241">
        <v>42.52</v>
      </c>
      <c r="E241" s="28">
        <v>43.44</v>
      </c>
      <c r="F241">
        <v>2176800</v>
      </c>
    </row>
    <row r="242" spans="1:6">
      <c r="A242" s="69">
        <v>41072</v>
      </c>
      <c r="B242">
        <v>42.48</v>
      </c>
      <c r="C242">
        <v>43.29</v>
      </c>
      <c r="D242">
        <v>42.3</v>
      </c>
      <c r="E242" s="28">
        <v>43.25</v>
      </c>
      <c r="F242">
        <v>1772100</v>
      </c>
    </row>
    <row r="243" spans="1:6">
      <c r="A243" s="69">
        <v>41071</v>
      </c>
      <c r="B243">
        <v>43.67</v>
      </c>
      <c r="C243">
        <v>43.78</v>
      </c>
      <c r="D243">
        <v>42.38</v>
      </c>
      <c r="E243" s="28">
        <v>42.47</v>
      </c>
      <c r="F243">
        <v>1672800</v>
      </c>
    </row>
    <row r="244" spans="1:6">
      <c r="A244" s="69">
        <v>41068</v>
      </c>
      <c r="B244">
        <v>43.36</v>
      </c>
      <c r="C244">
        <v>43.84</v>
      </c>
      <c r="D244">
        <v>43.21</v>
      </c>
      <c r="E244" s="28">
        <v>43.7</v>
      </c>
      <c r="F244">
        <v>1416100</v>
      </c>
    </row>
    <row r="245" spans="1:6">
      <c r="A245" s="69">
        <v>41067</v>
      </c>
      <c r="B245">
        <v>44</v>
      </c>
      <c r="C245">
        <v>44.07</v>
      </c>
      <c r="D245">
        <v>43.32</v>
      </c>
      <c r="E245" s="28">
        <v>43.71</v>
      </c>
      <c r="F245">
        <v>2255900</v>
      </c>
    </row>
    <row r="246" spans="1:6">
      <c r="A246" s="69">
        <v>41066</v>
      </c>
      <c r="B246">
        <v>42.52</v>
      </c>
      <c r="C246">
        <v>43.71</v>
      </c>
      <c r="D246">
        <v>42.36</v>
      </c>
      <c r="E246" s="28">
        <v>43.71</v>
      </c>
      <c r="F246">
        <v>1886000</v>
      </c>
    </row>
    <row r="247" spans="1:6">
      <c r="A247" s="69">
        <v>41065</v>
      </c>
      <c r="B247">
        <v>41.24</v>
      </c>
      <c r="C247">
        <v>42.38</v>
      </c>
      <c r="D247">
        <v>41.23</v>
      </c>
      <c r="E247" s="28">
        <v>42.23</v>
      </c>
      <c r="F247">
        <v>1126500</v>
      </c>
    </row>
    <row r="248" spans="1:6">
      <c r="A248" s="69">
        <v>41064</v>
      </c>
      <c r="B248">
        <v>42.04</v>
      </c>
      <c r="C248">
        <v>42.86</v>
      </c>
      <c r="D248">
        <v>41.27</v>
      </c>
      <c r="E248" s="28">
        <v>41.71</v>
      </c>
      <c r="F248">
        <v>1466500</v>
      </c>
    </row>
    <row r="249" spans="1:6">
      <c r="A249" s="69">
        <v>41061</v>
      </c>
      <c r="B249">
        <v>41.73</v>
      </c>
      <c r="C249">
        <v>42.56</v>
      </c>
      <c r="D249">
        <v>41.62</v>
      </c>
      <c r="E249" s="28">
        <v>41.89</v>
      </c>
      <c r="F249">
        <v>2829900</v>
      </c>
    </row>
    <row r="250" spans="1:6">
      <c r="A250" s="69">
        <v>41060</v>
      </c>
      <c r="B250">
        <v>43.12</v>
      </c>
      <c r="C250">
        <v>43.12</v>
      </c>
      <c r="D250">
        <v>41.77</v>
      </c>
      <c r="E250" s="28">
        <v>42.32</v>
      </c>
      <c r="F250">
        <v>3210800</v>
      </c>
    </row>
    <row r="251" spans="1:6">
      <c r="A251" s="69">
        <v>41059</v>
      </c>
      <c r="B251">
        <v>43.36</v>
      </c>
      <c r="C251">
        <v>43.38</v>
      </c>
      <c r="D251">
        <v>42.83</v>
      </c>
      <c r="E251" s="28">
        <v>43</v>
      </c>
      <c r="F251">
        <v>1445800</v>
      </c>
    </row>
    <row r="252" spans="1:6">
      <c r="A252" s="69">
        <v>41058</v>
      </c>
      <c r="B252">
        <v>44.05</v>
      </c>
      <c r="C252">
        <v>44.29</v>
      </c>
      <c r="D252">
        <v>43.27</v>
      </c>
      <c r="E252" s="28">
        <v>43.86</v>
      </c>
      <c r="F252">
        <v>1788200</v>
      </c>
    </row>
    <row r="253" spans="1:6">
      <c r="A253" s="69">
        <v>41057</v>
      </c>
      <c r="B253">
        <v>43.69</v>
      </c>
      <c r="C253">
        <v>43.69</v>
      </c>
      <c r="D253">
        <v>43.69</v>
      </c>
      <c r="E253" s="28">
        <v>43.69</v>
      </c>
      <c r="F253">
        <v>0</v>
      </c>
    </row>
    <row r="254" spans="1:6">
      <c r="A254" s="69">
        <v>41054</v>
      </c>
      <c r="B254">
        <v>43.15</v>
      </c>
      <c r="C254">
        <v>44.16</v>
      </c>
      <c r="D254">
        <v>43.01</v>
      </c>
      <c r="E254" s="28">
        <v>43.69</v>
      </c>
      <c r="F254">
        <v>2365600</v>
      </c>
    </row>
    <row r="255" spans="1:6">
      <c r="A255" s="69">
        <v>41053</v>
      </c>
      <c r="B255">
        <v>43.19</v>
      </c>
      <c r="C255">
        <v>43.24</v>
      </c>
      <c r="D255">
        <v>42.44</v>
      </c>
      <c r="E255" s="28">
        <v>42.97</v>
      </c>
      <c r="F255">
        <v>2489100</v>
      </c>
    </row>
    <row r="256" spans="1:6">
      <c r="A256" s="69">
        <v>41052</v>
      </c>
      <c r="B256">
        <v>42.37</v>
      </c>
      <c r="C256">
        <v>43.51</v>
      </c>
      <c r="D256">
        <v>42.01</v>
      </c>
      <c r="E256" s="28">
        <v>43.39</v>
      </c>
      <c r="F256">
        <v>2624200</v>
      </c>
    </row>
    <row r="257" spans="1:6">
      <c r="A257" s="69">
        <v>41051</v>
      </c>
      <c r="B257">
        <v>42.9</v>
      </c>
      <c r="C257">
        <v>43.01</v>
      </c>
      <c r="D257">
        <v>42.47</v>
      </c>
      <c r="E257" s="28">
        <v>42.73</v>
      </c>
      <c r="F257">
        <v>1839100</v>
      </c>
    </row>
    <row r="258" spans="1:6">
      <c r="A258" s="69">
        <v>41050</v>
      </c>
      <c r="B258">
        <v>41.59</v>
      </c>
      <c r="C258">
        <v>43.18</v>
      </c>
      <c r="D258">
        <v>41.49</v>
      </c>
      <c r="E258" s="28">
        <v>42.96</v>
      </c>
      <c r="F258">
        <v>2735200</v>
      </c>
    </row>
    <row r="259" spans="1:6">
      <c r="A259" s="69">
        <v>41047</v>
      </c>
      <c r="B259">
        <v>42.52</v>
      </c>
      <c r="C259">
        <v>43.05</v>
      </c>
      <c r="D259">
        <v>41.54</v>
      </c>
      <c r="E259" s="28">
        <v>41.66</v>
      </c>
      <c r="F259">
        <v>4568800</v>
      </c>
    </row>
    <row r="260" spans="1:6">
      <c r="A260" s="69">
        <v>41046</v>
      </c>
      <c r="B260">
        <v>43.5</v>
      </c>
      <c r="C260">
        <v>43.7</v>
      </c>
      <c r="D260">
        <v>42.35</v>
      </c>
      <c r="E260" s="28">
        <v>42.38</v>
      </c>
      <c r="F260">
        <v>2546500</v>
      </c>
    </row>
    <row r="261" spans="1:6">
      <c r="A261" s="69">
        <v>41045</v>
      </c>
      <c r="B261">
        <v>44.5</v>
      </c>
      <c r="C261">
        <v>44.5</v>
      </c>
      <c r="D261">
        <v>43.29</v>
      </c>
      <c r="E261" s="28">
        <v>43.3</v>
      </c>
      <c r="F261">
        <v>5806700</v>
      </c>
    </row>
    <row r="262" spans="1:6">
      <c r="A262" s="69">
        <v>41044</v>
      </c>
      <c r="B262">
        <v>43.75</v>
      </c>
      <c r="C262">
        <v>45.7</v>
      </c>
      <c r="D262">
        <v>42.88</v>
      </c>
      <c r="E262" s="28">
        <v>44.51</v>
      </c>
      <c r="F262">
        <v>9349900</v>
      </c>
    </row>
    <row r="263" spans="1:6">
      <c r="A263" s="69">
        <v>41043</v>
      </c>
      <c r="B263">
        <v>42.03</v>
      </c>
      <c r="C263">
        <v>44.35</v>
      </c>
      <c r="D263">
        <v>41.73</v>
      </c>
      <c r="E263" s="28">
        <v>43.92</v>
      </c>
      <c r="F263">
        <v>7045700</v>
      </c>
    </row>
    <row r="264" spans="1:6">
      <c r="A264" s="69">
        <v>41040</v>
      </c>
      <c r="B264">
        <v>40.11</v>
      </c>
      <c r="C264">
        <v>40.93</v>
      </c>
      <c r="D264">
        <v>40.07</v>
      </c>
      <c r="E264" s="28">
        <v>40.4</v>
      </c>
      <c r="F264">
        <v>1823400</v>
      </c>
    </row>
    <row r="265" spans="1:6">
      <c r="A265" s="69">
        <v>41039</v>
      </c>
      <c r="B265">
        <v>38.97</v>
      </c>
      <c r="C265">
        <v>40.68</v>
      </c>
      <c r="D265">
        <v>38.97</v>
      </c>
      <c r="E265" s="28">
        <v>40.28</v>
      </c>
      <c r="F265">
        <v>3679900</v>
      </c>
    </row>
    <row r="266" spans="1:6">
      <c r="A266" s="69">
        <v>41038</v>
      </c>
      <c r="B266">
        <v>39.46</v>
      </c>
      <c r="C266">
        <v>40.15</v>
      </c>
      <c r="D266">
        <v>39.08</v>
      </c>
      <c r="E266" s="28">
        <v>39.71</v>
      </c>
      <c r="F266">
        <v>2542600</v>
      </c>
    </row>
    <row r="267" spans="1:6">
      <c r="A267" s="69">
        <v>41037</v>
      </c>
      <c r="B267">
        <v>39.81</v>
      </c>
      <c r="C267">
        <v>39.92</v>
      </c>
      <c r="D267">
        <v>39.130000000000003</v>
      </c>
      <c r="E267" s="28">
        <v>39.86</v>
      </c>
      <c r="F267">
        <v>2381000</v>
      </c>
    </row>
    <row r="268" spans="1:6">
      <c r="A268" s="69">
        <v>41036</v>
      </c>
      <c r="B268">
        <v>39.9</v>
      </c>
      <c r="C268">
        <v>40.33</v>
      </c>
      <c r="D268">
        <v>39.86</v>
      </c>
      <c r="E268" s="28">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Shannan</cp:lastModifiedBy>
  <cp:lastPrinted>2014-05-30T16:55:05Z</cp:lastPrinted>
  <dcterms:created xsi:type="dcterms:W3CDTF">2014-05-28T19:09:08Z</dcterms:created>
  <dcterms:modified xsi:type="dcterms:W3CDTF">2016-07-26T14:11:46Z</dcterms:modified>
</cp:coreProperties>
</file>