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fe2ce86b569d50c3/DOTTORATO/Systematic literature review/Review protocol files/"/>
    </mc:Choice>
  </mc:AlternateContent>
  <xr:revisionPtr revIDLastSave="6" documentId="8_{2C171CA9-F0AC-4FA1-A043-A2683D8529FB}" xr6:coauthVersionLast="47" xr6:coauthVersionMax="47" xr10:uidLastSave="{4E98D450-8287-4F95-BEFA-91D7B7E18AAB}"/>
  <bookViews>
    <workbookView xWindow="-120" yWindow="-120" windowWidth="29040" windowHeight="15720" xr2:uid="{00000000-000D-0000-FFFF-FFFF000000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2" i="1" l="1"/>
  <c r="BU2" i="1"/>
  <c r="BG3" i="1"/>
  <c r="BU3" i="1"/>
  <c r="BG4" i="1"/>
  <c r="BU4" i="1"/>
  <c r="BG5" i="1"/>
  <c r="BU5" i="1"/>
  <c r="BG6" i="1"/>
  <c r="BU6" i="1"/>
  <c r="BG7" i="1"/>
  <c r="BU7" i="1"/>
  <c r="BG8" i="1"/>
  <c r="BU8" i="1"/>
  <c r="BG9" i="1"/>
  <c r="BU9" i="1"/>
  <c r="BG10" i="1"/>
  <c r="BU10" i="1"/>
  <c r="BG11" i="1"/>
  <c r="BU11" i="1"/>
  <c r="BG12" i="1"/>
  <c r="BU12" i="1"/>
  <c r="BG13" i="1"/>
  <c r="BU13" i="1"/>
  <c r="BG14" i="1"/>
  <c r="BU14" i="1"/>
  <c r="BG15" i="1"/>
  <c r="BU15" i="1"/>
  <c r="BG16" i="1"/>
  <c r="BU16" i="1"/>
  <c r="BG17" i="1"/>
  <c r="BU17" i="1"/>
  <c r="BG18" i="1"/>
  <c r="BU18" i="1"/>
  <c r="BU19" i="1"/>
  <c r="BG20" i="1"/>
  <c r="BU20" i="1"/>
  <c r="BG21" i="1"/>
  <c r="BU21" i="1"/>
  <c r="BG22" i="1"/>
  <c r="BU22" i="1"/>
  <c r="BG23" i="1"/>
  <c r="BU23" i="1"/>
  <c r="BG24" i="1"/>
  <c r="BU24" i="1"/>
  <c r="BG25" i="1"/>
  <c r="BU25" i="1"/>
  <c r="BG26" i="1"/>
  <c r="BU26" i="1"/>
  <c r="BG27" i="1"/>
  <c r="BU27" i="1"/>
  <c r="BG28" i="1"/>
  <c r="BU28" i="1"/>
  <c r="BG29" i="1"/>
  <c r="BU29" i="1"/>
  <c r="BG30" i="1"/>
  <c r="BU30" i="1"/>
  <c r="BG31" i="1"/>
  <c r="BU31" i="1"/>
  <c r="BG32" i="1"/>
  <c r="BU32" i="1"/>
  <c r="BG33" i="1"/>
  <c r="BU33" i="1"/>
  <c r="BG34" i="1"/>
  <c r="BU34" i="1"/>
  <c r="BG35" i="1"/>
  <c r="BU35" i="1"/>
  <c r="BG36" i="1"/>
  <c r="BU36" i="1"/>
  <c r="BG37" i="1"/>
  <c r="BU37" i="1"/>
  <c r="BG38" i="1"/>
  <c r="BU38" i="1"/>
  <c r="BG39" i="1"/>
  <c r="BU39" i="1"/>
  <c r="BG40" i="1"/>
  <c r="BU40" i="1"/>
  <c r="BG41" i="1"/>
  <c r="BU41" i="1"/>
  <c r="BG42" i="1"/>
  <c r="BU42" i="1"/>
  <c r="BG43" i="1"/>
  <c r="BU43" i="1"/>
  <c r="BG44" i="1"/>
  <c r="BU44" i="1"/>
  <c r="BG45" i="1"/>
  <c r="BU45" i="1"/>
  <c r="BG46" i="1"/>
  <c r="BU46" i="1"/>
  <c r="BG47" i="1"/>
  <c r="BU47" i="1"/>
</calcChain>
</file>

<file path=xl/sharedStrings.xml><?xml version="1.0" encoding="utf-8"?>
<sst xmlns="http://schemas.openxmlformats.org/spreadsheetml/2006/main" count="2859" uniqueCount="1133">
  <si>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</si>
  <si>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</si>
  <si>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</si>
  <si>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</si>
  <si>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</si>
  <si>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</si>
  <si>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</si>
  <si>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</si>
  <si>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</si>
  <si>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</si>
  <si>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</si>
  <si>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</si>
  <si>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</si>
  <si>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</si>
  <si>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</si>
  <si>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</si>
  <si>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</si>
  <si>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</si>
  <si>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</si>
  <si>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</si>
  <si>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</si>
  <si>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</si>
  <si>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</si>
  <si>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</si>
  <si>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</si>
  <si>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</si>
  <si>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</si>
  <si>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</si>
  <si>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</si>
  <si>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</si>
  <si>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</si>
  <si>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</si>
  <si>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</si>
  <si>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</si>
  <si>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</si>
  <si>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</si>
  <si>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</si>
  <si>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</si>
  <si>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</si>
  <si>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</si>
  <si>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</si>
  <si>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</si>
  <si>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</si>
  <si>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</si>
  <si>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</si>
  <si>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</si>
  <si>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</si>
  <si>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</si>
  <si>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</si>
  <si>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</si>
  <si>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</si>
  <si>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</si>
  <si>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</si>
  <si>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</si>
  <si>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</si>
  <si>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</si>
  <si>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</si>
  <si>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</si>
  <si>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</si>
  <si>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</si>
  <si>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</si>
  <si>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</si>
  <si>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</si>
  <si>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</si>
  <si>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</si>
  <si>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</si>
  <si>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</si>
  <si>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</si>
  <si>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</si>
  <si>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</si>
  <si>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</si>
  <si>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</si>
  <si>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</si>
  <si>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Costa, E; Pesci, C</t>
  </si>
  <si>
    <t/>
  </si>
  <si>
    <t>Costa, Ericka; Pesci, Caterina</t>
  </si>
  <si>
    <t>Social impact measurement: why do stakeholders matter?</t>
  </si>
  <si>
    <t>SUSTAINABILITY ACCOUNTING MANAGEMENT AND POLICY JOURNAL</t>
  </si>
  <si>
    <t>English</t>
  </si>
  <si>
    <t>Article</t>
  </si>
  <si>
    <t>Stakeholders; Framework; Multiple-constituencies-based approach; Social enterprises; Social impact measurement</t>
  </si>
  <si>
    <t>ACCOUNTABILITY; PERFORMANCE; INVESTMENT</t>
  </si>
  <si>
    <t>Purpose - This paper aims to discuss the notion of social impact of social impact measurement in social enterprises by supporting the multiple-constituency theory as a contribution to this under-theorised issue. Moreover, the paper proposes the stakeholder-based approach as the most appropriate solution for selection among metrics related to the growing number of social impact measurements. Design/methodology/approach - The paper proposes a review of social impact measurement studies by considering contributions from both academia and practitioners, while providing a reassessment and conceptualisation of this issue in terms of the multiple-constituency theory. Findings - The paper criticises the golden standard approach to social impact measurement according to which social enterprises have to find one standardised metric capable of determining an organisation's real impact. The golden standard approach promotes a more political view of social enterprises, according to which multiple stakeholders set performance standards based on their viewpoints regarding the measurement's purposes. Research limitations/implications - The paper responds to the urgent call to define a theoretical framework that might guide social impact measurement, seeking to avoid the current lack of order and transparency in existing practices that could serve as a vehicle for camouflaging corporate social un-sustainability. Originality/value - The multiple-constituency approach should discourage organisations from opportunistically selecting a social impact measurement with the sole purpose of proving a higher impact, as, within the proposed new perspective, social impact metrics are no longer managed independently by the social enterprises themselves. Instead, these metrics are defined and constructed with the stakeholders. As a result, social enterprises' manipulative intentions should diminish.</t>
  </si>
  <si>
    <t>[Costa, Ericka; Pesci, Caterina] Univ Trento, Dept Econ &amp; Management, Trento, Italy</t>
  </si>
  <si>
    <t>University of Trento</t>
  </si>
  <si>
    <t>Costa, E (corresponding author), Univ Trento, Dept Econ &amp; Management, Trento, Italy.</t>
  </si>
  <si>
    <t>ericka.costa@unitn.it</t>
  </si>
  <si>
    <t>Costa, Ericka/K-6666-2019</t>
  </si>
  <si>
    <t>pesci, caterina/0000-0001-9409-6389</t>
  </si>
  <si>
    <t>EMERALD GROUP PUBLISHING LTD</t>
  </si>
  <si>
    <t>BINGLEY</t>
  </si>
  <si>
    <t>HOWARD HOUSE, WAGON LANE, BINGLEY BD16 1WA, W YORKSHIRE, ENGLAND</t>
  </si>
  <si>
    <t>2040-8021</t>
  </si>
  <si>
    <t>2040-803X</t>
  </si>
  <si>
    <t>SUSTAIN ACCOUNT MANA</t>
  </si>
  <si>
    <t>Sustain. Account. Manag. Policy J.</t>
  </si>
  <si>
    <t>10.1108/SAMPJ-12-2014-0092</t>
  </si>
  <si>
    <t>Business, Finance; Green &amp; Sustainable Science &amp; Technology; Environmental Studies; Management</t>
  </si>
  <si>
    <t>Social Science Citation Index (SSCI)</t>
  </si>
  <si>
    <t>Business &amp; Economics; Science &amp; Technology - Other Topics; Environmental Sciences &amp; Ecology</t>
  </si>
  <si>
    <t>DJ4ND</t>
  </si>
  <si>
    <t>2024-04-05</t>
  </si>
  <si>
    <t>WOS:000374181700005</t>
  </si>
  <si>
    <t>Molecke, G; Pinkse, J</t>
  </si>
  <si>
    <t>Molecke, Greg; Pinkse, Jonatan</t>
  </si>
  <si>
    <t>Accountability for social impact: A bricolage perspective on impact measurement in social enterprises</t>
  </si>
  <si>
    <t>JOURNAL OF BUSINESS VENTURING</t>
  </si>
  <si>
    <t>Social entrepreneurs; Social impact measurement; Bricolage; Accountability</t>
  </si>
  <si>
    <t>ENTREPRENEURSHIP; FRAMEWORK; ORGANIZATIONS; AGENCY</t>
  </si>
  <si>
    <t>To fulfill external accountability expectations social impact measurement has become an important practice for social enterprises. Yet, the ambiguity around social impact and its measurement leads to a friction among stakeholders involved in a social enterprise. Based on interviews with small-to-medium-sized social enterprises, this paper investigates how social entrepreneurs handle the increasing pressure to measure social impact with formal methodologies through a bricolage lens. The findings show how social enterprises combine material and ideational bricolage as well as seek to delegitimize formal methodologies to increase the legitimacy of their bricolaged approaches for social impact measurement. (C) 2017 Elsevier Inc. All rights reserved.</t>
  </si>
  <si>
    <t>[Molecke, Greg] ESSEC Business Sch, 3 Ave Bernard Hirsch,CS 50105 Cergy, F-95021 Cergy Pontoise, France; [Pinkse, Jonatan] Univ Manchester, Alliance Manchester Business, Denmark Rd, Manchester M13 9NG, Lancs, England; [Molecke, Greg] Grenoble Ecole Management, 12 Rue Pierre Semard, F-38000 Grenoble, France</t>
  </si>
  <si>
    <t>ESSEC Business School; University of Manchester; Grenoble Ecole Management</t>
  </si>
  <si>
    <t>Pinkse, J (corresponding author), Univ Manchester, Alliance Manchester Business, Denmark Rd, Manchester M13 9NG, Lancs, England.</t>
  </si>
  <si>
    <t>jonatan.pinkse@manchester.ac.uk</t>
  </si>
  <si>
    <t>Pinkse, Jonatan/I-9091-2019</t>
  </si>
  <si>
    <t>Pinkse, Jonatan/0000-0003-3237-2776</t>
  </si>
  <si>
    <t>ELSEVIER</t>
  </si>
  <si>
    <t>AMSTERDAM</t>
  </si>
  <si>
    <t>RADARWEG 29, 1043 NX AMSTERDAM, NETHERLANDS</t>
  </si>
  <si>
    <t>0883-9026</t>
  </si>
  <si>
    <t>1873-2003</t>
  </si>
  <si>
    <t>J BUS VENTURING</t>
  </si>
  <si>
    <t>J. Bus. Ventur.</t>
  </si>
  <si>
    <t>SEP</t>
  </si>
  <si>
    <t>10.1016/j.jbusvent.2017.05.003</t>
  </si>
  <si>
    <t>Business</t>
  </si>
  <si>
    <t>Business &amp; Economics</t>
  </si>
  <si>
    <t>FG3CC</t>
  </si>
  <si>
    <t>Green Submitted, Green Accepted</t>
  </si>
  <si>
    <t>WOS:000410013400006</t>
  </si>
  <si>
    <t>Jones, A; Valero-Silva, N</t>
  </si>
  <si>
    <t>Jones, Alice; Valero-Silva, Nestor</t>
  </si>
  <si>
    <t>Social impact measurement in social housing: a theory-based investigation into the context, mechanisms and outcomes of implementation</t>
  </si>
  <si>
    <t>QUALITATIVE RESEARCH IN ACCOUNTING AND MANAGEMENT</t>
  </si>
  <si>
    <t>Social housing; Social impact measurement; Realist Evaluation; Theory of Change; Theory-based evaluation</t>
  </si>
  <si>
    <t>FOUCAULT</t>
  </si>
  <si>
    <t>Purpose English social housing providers are increasingly turning to social impact measurement to assess their social value. This paper aims to understand the contextual factors causing this rise in the practice, specifically within this sector; the mechanisms that enable it to be effectively implemented within an individual organisation and the outcomes of successful implementation for individual organisations and more widely across the sector and beyond. Design/methodology/approach A realist theory-based approach is applied to the study of a small number of social housing organisations and leaders within the sector to explore the use of social impact measurement. The paper addresses three questions: Why is social impact measurement being adopted in this sector? How is it successfully implemented? And what happens (outcomes) when it is successfully implemented? Addressing these questions necessitates deeper insight into the contextual pressures that have brought to the fore social impact measurement within the sector and the beneficial outcomes the practice provides (or is anticipated to provide) to social housing providers. The methodological approach of Realist Evaluation (Pawson and Tilley, 1997, 2004) is used to structure and analyse the empirical data and findings into a programme theory for social impact measurement. Realist Evaluation provides a programme theory perspective, seeking to answer the question what works, for whom and in what circumstances?. In this research, the whom refers to English social housing providers and the circumstances are the contextual conditions experienced by the sector over the past decade. The programme theory aims to set out the links between the contextual drivers for social impact measurement, the mechanisms that bring about its implementation and the outcomes that occur as a result. Within this, greater detail on the implementation perspective is provided by developing an implementation theory using a Theory of Change approach (Connell et al., 1995; Fulbright-Anderson et al., 1998). The implementation theory is then embedded within the wider programme theory so as to bring the two elements together, thereby creating a refinement of the overall theory for social impact measurement. In turn, this paper demonstrates its importance (the outcomes that it can achieve for organisations and the sector) and how it can effectively be implemented to bring about those outcomes. Findings Social housing providers use social impact measurement both internally, to determine their organisational priorities and externally, to demonstrate their value to local and national governments and cross-sector partners then to shape and influence resource allocation. The practice itself is shown to be an open and active programme, rather than a fixed calculative practice. Research limitations/implications The intensive nature of the research means that only a limited number of cases were explored. Further research could test theories developed here against evidence collected from a wider range of cases, e.g. other types of providers or non-adopters. Practical implications The research makes a strong contribution to practice in the form of a re-conceptualisation of how social impact measurement can be shown to be effective, based on a deeper understanding of causal mechanisms, how they interact and the outcomes that result. This is of value to the sector as such information could help other organisations both to understand the value of social impact measurement and to provide practical guidance on how to implement it effectively. Social implications As the practice of impact measurement continues to develop, practitioners will need to be aware of any changes to these contextual factors and consider questions such as: is the context still supportive of impact measurement? Does the practice need to be adjusted to meet the needs of the current context? For instance, the recent tragedy at Grenfell Tower has led to a reconsideration of the role of social housing; a new Green Paper is currently being drafted (Ministry for Housing, Communities and Local Government, 2018). This may have a number of implications for social impact measurement, such as a rebalancing of emphasis on outcomes relating to environmental improvements, towards outcomes relating to the well-being of tenants. Originality/value Existing literature is largely limited to technical guides. This paper links theory-based evaluation to practice contributing to social housing practice.</t>
  </si>
  <si>
    <t>[Jones, Alice] Alice Jones Impact Consulting Ltd, Nottingham, England; [Valero-Silva, Nestor] Nottingham Trent Univ, Nottingham Business Sch, Nottingham, England</t>
  </si>
  <si>
    <t>University of Nottingham; Nottingham Trent University</t>
  </si>
  <si>
    <t>Valero-Silva, N (corresponding author), Nottingham Trent Univ, Nottingham Business Sch, Nottingham, England.</t>
  </si>
  <si>
    <t>nestor.valero-silva@ntu.ac.uk</t>
  </si>
  <si>
    <t>1176-6093</t>
  </si>
  <si>
    <t>1758-7654</t>
  </si>
  <si>
    <t>QUAL RES ACCOUNT MAN</t>
  </si>
  <si>
    <t>Qual. Res. Account. Manag.</t>
  </si>
  <si>
    <t>SEP 1</t>
  </si>
  <si>
    <t>SI</t>
  </si>
  <si>
    <t>10.1108/QRAM-01-2019-0023</t>
  </si>
  <si>
    <t>JUN 2021</t>
  </si>
  <si>
    <t>Business, Finance; Management</t>
  </si>
  <si>
    <t>UK7OC</t>
  </si>
  <si>
    <t>Green Accepted</t>
  </si>
  <si>
    <t>WOS:000663060600001</t>
  </si>
  <si>
    <t>Nguyen, L; Szkudlarek, B; Seymour, RG</t>
  </si>
  <si>
    <t>Linh Nguyen; Szkudlarek, Betina; Seymour, Richard G.</t>
  </si>
  <si>
    <t>Social impact measurement in social enterprises: An interdependence perspective</t>
  </si>
  <si>
    <t>CANADIAN JOURNAL OF ADMINISTRATIVE SCIENCES-REVUE CANADIENNE DES SCIENCES DE L ADMINISTRATION</t>
  </si>
  <si>
    <t>social impact measurement; social entrepreneurship; interdependence; resource dependence theory; Vietnam</t>
  </si>
  <si>
    <t>PERFORMANCE-MEASUREMENT; RESOURCE DEPENDENCE; POWER-DEPENDENCE; ACCOUNTABILITY; ENTREPRENEURSHIP; EMBEDDEDNESS; FUNDERS; ORGANIZATIONS; PHENOMENOLOGY; GOVERNANCE</t>
  </si>
  <si>
    <t>In response to recent calls for a better understanding of the connection between social enterprises and their environments, we focus on the influence of funding relationships on social impact measurement in social enterprises in Vietnam. We utilize resource dependence theory and take a multiple case study approach to explore the issue. The findings suggest that in order to understand and explain the social impact measurement behaviours of social enterprises and funding organizations, it is critical to understand the interdependence of the parties rather than focus on the technical issue of measurement alone. The paper contributes to the relatively scant but burgeoning theoretical foundations of the social impact measurement and social entrepreneurship domains. Copyright (c) 2015 ASAC. Published by John Wiley &amp; Sons, Ltd.</t>
  </si>
  <si>
    <t>[Linh Nguyen] Vietnam Natl Univ, Hanoi Univ Econ &amp; Business, Hanoi, Vietnam; [Szkudlarek, Betina; Seymour, Richard G.] Univ Sydney, Sch Business, Darlington, NSW 2006, Australia</t>
  </si>
  <si>
    <t>Vietnam National University Hanoi; University of Sydney</t>
  </si>
  <si>
    <t>Nguyen, L (corresponding author), Univ Sydney, Sch Business, Econ &amp; Business Bldg H69, Darlington, NSW 2006, Australia.</t>
  </si>
  <si>
    <t>linh.nguyen@sydney.edu.au</t>
  </si>
  <si>
    <t>Szkudlarek, Betina/IVH-0666-2023</t>
  </si>
  <si>
    <t>Szkudlarek, Betina/0000-0001-8667-8872; Nguyen, Linh/0000-0002-8821-573X</t>
  </si>
  <si>
    <t>WILEY</t>
  </si>
  <si>
    <t>HOBOKEN</t>
  </si>
  <si>
    <t>111 RIVER ST, HOBOKEN 07030-5774, NJ USA</t>
  </si>
  <si>
    <t>0825-0383</t>
  </si>
  <si>
    <t>1936-4490</t>
  </si>
  <si>
    <t>CAN J ADM SCI</t>
  </si>
  <si>
    <t>Can. J. Adm. Sci.</t>
  </si>
  <si>
    <t>DEC</t>
  </si>
  <si>
    <t>10.1002/cjas.1359</t>
  </si>
  <si>
    <t>Business; Management</t>
  </si>
  <si>
    <t>CY6IT</t>
  </si>
  <si>
    <t>WOS:000366513200004</t>
  </si>
  <si>
    <t>Liu, ZY; Xu, LP; Jia, F; Zhuang, XH</t>
  </si>
  <si>
    <t>Liu, Zhiyang; Xu, Liping; Jia, Fu; Zhuang, Xinhe</t>
  </si>
  <si>
    <t>Pro-market Institutions and the Degree of Hybridity in Startup Social Ventures: The Moderating Effects of Organizational Activities</t>
  </si>
  <si>
    <t>BRITISH JOURNAL OF MANAGEMENT</t>
  </si>
  <si>
    <t>Article; Early Access</t>
  </si>
  <si>
    <t>COMMERCIAL MICROFINANCE; ENTREPRENEURSHIP; ENTERPRISES; INNOVATION; FRAMEWORK; REFORMS; LOGIC</t>
  </si>
  <si>
    <t>As a departure from previous research that takes social ventures as a distinct organizational type, this study investigates the relationship between the pro-market institutions in a country and the degree of hybridity in social ventures, focusing on the dimension of organizational goals. Additionally, it examines the contingent effects of organizational activities, such as the novelty of market offering and the implementation of social performance measurement. Combining Global Entrepreneurship Monitor data in 2009 and 2015 with other cross-national databases, we test our theoretical predictions using 3648 startup social ventures across 42 countries. We find that pro-market institutions have an inverted U-shaped effect on the degree of hybridity in social ventures. Furthermore, the novelty of market offering and social performance measurement attenuate the impact of pro-market institutions on organizational hybridity by shifting the inverted U-shape to relatively negative and linear. Through this cross-level empirical exploration, we develop a richer explanation of organizational hybridity and contribute to the growing literature on social ventures and hybrid organizations.</t>
  </si>
  <si>
    <t>[Liu, Zhiyang] Shanghai Univ Finance &amp; Econ, Coll Business, 777 Guoding Rd, Shanghai 200433, Peoples R China; [Xu, Liping] Anhui Univ Finance &amp; Econ, Sch Business Adm, 962 Caoshan Rd, Bengbu 233030, Anhui, Peoples R China; [Jia, Fu] Univ York, York Management Sch, York YO10 5DD, England; [Zhuang, Xinhe] Fuzhou Univ, Sch Econ &amp; Management, 2 Xueyuan Rd, Fuzhou 200433, Fujian, Peoples R China</t>
  </si>
  <si>
    <t>Shanghai University of Finance &amp; Economics; Anhui University of Finance &amp; Economics; University of York - UK; Fuzhou University</t>
  </si>
  <si>
    <t>Xu, LP (corresponding author), Anhui Univ Finance &amp; Econ, Sch Business Adm, 962 Caoshan Rd, Bengbu 233030, Anhui, Peoples R China.</t>
  </si>
  <si>
    <t>lipingxu@163.sufe.edu.cn</t>
  </si>
  <si>
    <t>National Natural Science Foundation of China</t>
  </si>
  <si>
    <t>National Natural Science Foundation of China(National Natural Science Foundation of China (NSFC))</t>
  </si>
  <si>
    <t>No Statement Availabler No Statement Available</t>
  </si>
  <si>
    <t>1045-3172</t>
  </si>
  <si>
    <t>1467-8551</t>
  </si>
  <si>
    <t>BRIT J MANAGE</t>
  </si>
  <si>
    <t>BRIT. J. MANAGE.</t>
  </si>
  <si>
    <t>2024 FEB 23</t>
  </si>
  <si>
    <t>10.1111/1467-8551.12811</t>
  </si>
  <si>
    <t>FEB 2024</t>
  </si>
  <si>
    <t>IX5E1</t>
  </si>
  <si>
    <t>WOS:001169643400001</t>
  </si>
  <si>
    <t>van Rijn, M; Raab, J; Roosma, F; Achterberg, P</t>
  </si>
  <si>
    <t>van Rijn, Michiel; Raab, Jorg; Roosma, Femke; Achterberg, Peter</t>
  </si>
  <si>
    <t>To Prove and Improve: An Empirical Study on Why Social Entrepreneurs Measure Their Social Impact</t>
  </si>
  <si>
    <t>JOURNAL OF SOCIAL ENTREPRENEURSHIP</t>
  </si>
  <si>
    <t>Social entrepreneurship; social impact measurement; GEM; measuring to prove; measuring to improve</t>
  </si>
  <si>
    <t>PERFORMANCE-MEASUREMENT; VALUE CREATION; ENTERPRISES; ACCOUNTABILITY; MISSION; EMBEDDEDNESS; ORGANIZATION; INVESTMENT; CHALLENGES; PURPOSE</t>
  </si>
  <si>
    <t>This large-scale statistical study tests the validity of two factors that explain why social entrepreneurs measure their social impact as addressed by qualitative case based research. For this purpose, data from the Global Entrepreneurship Monitor 2015-survey is used to test the significance of the 'measuring to prove' and 'measuring to improve' dichotomy. Based on the results of a fixed-effects logistic regression analysis, this paper finds validation for both factors. Hence, the empirical setup allows for generalising the findings to a broader scope. Regarding 'measuring to prove', this paper finds that social entrepreneurs who receive funding from the government are more likely to measure their social impact compared to receiving funds from other sources. Regarding 'measuring to improve', this paper finds that social impact measurement is more likely among social entrepreneurs who innovate and prioritise their social mission. In addition, the 'measuring to improve' factor seems to be a stronger predictor for measuring social impact than the 'measuring to prove' factor. This paper may guide the actions of funders , policy makers and scholars who are engaged in the field of social entrepreneurship, generally, and social impact measurement, specifically.</t>
  </si>
  <si>
    <t>[van Rijn, Michiel; Roosma, Femke; Achterberg, Peter] Tilburg Univ, Tilburg Sch Social &amp; Behav Sci, Dept Sociol, Room S816,POB 90153, NL-5000 LE Tilburg, Netherlands; [Raab, Jorg] Tilburg Univ, Tilburg Sch Social &amp; Behav Sci, Dept Org Studies, Tilburg, Netherlands</t>
  </si>
  <si>
    <t>Tilburg University; Tilburg University</t>
  </si>
  <si>
    <t>van Rijn, M (corresponding author), Tilburg Univ, Tilburg Sch Social &amp; Behav Sci, Dept Sociol, Room S816,POB 90153, NL-5000 LE Tilburg, Netherlands.</t>
  </si>
  <si>
    <t>a.m.vanrijn@tilburguniversity.edu</t>
  </si>
  <si>
    <t>achterberg, peter/D-7145-2013</t>
  </si>
  <si>
    <t>ROUTLEDGE JOURNALS, TAYLOR &amp; FRANCIS LTD</t>
  </si>
  <si>
    <t>ABINGDON</t>
  </si>
  <si>
    <t>2-4 PARK SQUARE, MILTON PARK, ABINGDON OX14 4RN, OXON, ENGLAND</t>
  </si>
  <si>
    <t>1942-0676</t>
  </si>
  <si>
    <t>1942-0684</t>
  </si>
  <si>
    <t>J SOC ENTREP</t>
  </si>
  <si>
    <t>J. Soc. Entrep.</t>
  </si>
  <si>
    <t>2021 OCT 5</t>
  </si>
  <si>
    <t>10.1080/19420676.2021.1975797</t>
  </si>
  <si>
    <t>OCT 2021</t>
  </si>
  <si>
    <t>Emerging Sources Citation Index (ESCI)</t>
  </si>
  <si>
    <t>WC9JV</t>
  </si>
  <si>
    <t>hybrid</t>
  </si>
  <si>
    <t>WOS:000704567400001</t>
  </si>
  <si>
    <t>Muñoz, P; Gamble, EN; Beer, H</t>
  </si>
  <si>
    <t>Munoz, Pablo; Gamble, Edward N.; Beer, Haley</t>
  </si>
  <si>
    <t>IMPACT MEASUREMENT IN AN EMERGING SOCIAL SECTOR: FOUR NOVEL APPROACHES</t>
  </si>
  <si>
    <t>ACADEMY OF MANAGEMENT DISCOVERIES</t>
  </si>
  <si>
    <t>PERFORMANCE-MEASUREMENT; VALUE CREATION; ORGANIZATIONAL IDENTITY; NONPROFIT ORGANIZATIONS; MISSION; ACCOUNTABILITY; ENTERPRISES; ENTREPRENEURSHIP; SUSTAINABILITY; PERSPECTIVE</t>
  </si>
  <si>
    <t>This paper explores the formalization of social impact measurement (SIM) in contexts where there are little or no expectations for it. Drawing on a combination of institutional- and organizational-level theories, we assess the complex relationship between nine potential antecedents of SIM and its formalization, across 152 social entrepreneurs in Chile's social sector. Using configurational comparative methods, we discover and map four novel approaches to social impact measurement, revealing a much more diverse and counterintuitive reality. We also find that, in emerging settings, factors assumed to be central to formalization in mature sectors play a peripheral role at best. By offering a multilevel explanation of what matters and when for SIM in an emerging social sector, this paper offers empirical evidence on how to better capture and report SIM and expands the theoretical understanding of SIM as a governance and accountability mechanism in social entrepreneurship.</t>
  </si>
  <si>
    <t>[Munoz, Pablo] Univ Durham, Entrepreneurship, Durham, England; [Munoz, Pablo] Univ Desarrollo, Concepcion, Chile; [Gamble, Edward N.] Univ Vermont, Burlington, VT 05405 USA; [Beer, Haley] Univ Warwick, Warwick Business Sch, Operat Management, Coventry, W Midlands, England</t>
  </si>
  <si>
    <t>Durham University; Universidad del Desarrollo; University of Vermont; University of Warwick</t>
  </si>
  <si>
    <t>Muñoz, P (corresponding author), Univ Durham, Entrepreneurship, Durham, England.;Muñoz, P (corresponding author), Univ Desarrollo, Concepcion, Chile.</t>
  </si>
  <si>
    <t>pablo.munoz-roman@durham.ac.uk; edward.n.gamble@gmail.com; Haley.Beer@wbs.ac.uk</t>
  </si>
  <si>
    <t>Munoz, Pablo/IUN-2134-2023; Munoz, Pablo/HPC-5854-2023</t>
  </si>
  <si>
    <t>Munoz, Pablo/0000-0002-8843-5943</t>
  </si>
  <si>
    <t>Chilean Production Development Corporation; (CORFO) [15PES44402]</t>
  </si>
  <si>
    <t>Chilean Production Development Corporation; (CORFO)</t>
  </si>
  <si>
    <t>The authors would like to thank Professor Christopher Tucci and two anonymous reviewers for the constructive comments and support. This study was partially funded by the Chilean Production Development Corporation (Corporaci~on de Fomento de la Producci ~on de Chile: CORFO), grant number 15PES44402.</t>
  </si>
  <si>
    <t>ACAD MANAGEMENT</t>
  </si>
  <si>
    <t>BRIARCLIFF MANOR</t>
  </si>
  <si>
    <t>PACE UNIV, PO BOX 3020, 235 ELM RD, BRIARCLIFF MANOR, NY 10510-8020 USA</t>
  </si>
  <si>
    <t>2168-1007</t>
  </si>
  <si>
    <t>ACAD MANAG DISCOV</t>
  </si>
  <si>
    <t>Acad. Manag. Discov.</t>
  </si>
  <si>
    <t>JUN</t>
  </si>
  <si>
    <t>10.5465/amd.2020.0044</t>
  </si>
  <si>
    <t>Management</t>
  </si>
  <si>
    <t>2X6BO</t>
  </si>
  <si>
    <t>WOS:000825287100009</t>
  </si>
  <si>
    <t>S</t>
  </si>
  <si>
    <t>Maas, K; Liket, K</t>
  </si>
  <si>
    <t>Burritt, RL; Schaltegger, S; Bennett, M; Pohjola, T; Csutora, M</t>
  </si>
  <si>
    <t>Maas, Karen; Liket, Kellie</t>
  </si>
  <si>
    <t>Social Impact Measurement: Classification of Methods</t>
  </si>
  <si>
    <t>ENVIRONMENTAL MANAGEMENT ACCOUNTING AND SUPPLY CHAIN MANAGEMENT</t>
  </si>
  <si>
    <t>Eco-Efficiency in Industry and Science</t>
  </si>
  <si>
    <t>Article; Book Chapter</t>
  </si>
  <si>
    <t>Social impact; Social impact measurement methods; Managerial decision making; Impact value chain; Performance measurement</t>
  </si>
  <si>
    <t>VALUE CREATION; RESPONSIBILITY; PERFORMANCE; MANAGEMENT</t>
  </si>
  <si>
    <t>This paper analyses and categorises thirty contemporary social impact measurement methods. These methods have been developed in response to the changing needs for management information resulting from increased interest of corporations in socially responsible activities. The social impact measurement methods were found to differ on the following dimensions: purpose, time frame, orientation, length of time frame, perspective and approach. The main commonalities and differences between the methods are analysed and the characteristics of the methods are defined. The classification system developed in this chapter allows managers to navigate their way through the landscape of social impact methods. Moreover, the classification clearly illustrates the need for social impact methods that truly measure impact, take an output orientation and concentrate on longer-term effects. This chapter also discusses the lack of consensus in defining social impact. The paper concludes with a brief discussion on theoretical and practical implications.</t>
  </si>
  <si>
    <t>[Maas, Karen] Erasmus Univ, Dept Business Econ, Rotterdam, Netherlands; [Liket, Kellie] Erasmus Univ, Erasmus Ctr Strateg Philanthropy, Rotterdam, Netherlands</t>
  </si>
  <si>
    <t>Erasmus University Rotterdam - Excl Erasmus MC; Erasmus University Rotterdam; Erasmus University Rotterdam - Excl Erasmus MC; Erasmus University Rotterdam</t>
  </si>
  <si>
    <t>Maas, K (corresponding author), Erasmus Univ, Dept Business Econ, Rotterdam, Netherlands.</t>
  </si>
  <si>
    <t>maas@ese.eur.nl; liket@ese.eur.nl</t>
  </si>
  <si>
    <t>SPRINGER</t>
  </si>
  <si>
    <t>DORDRECHT</t>
  </si>
  <si>
    <t>PO BOX 17, 3300 AA DORDRECHT, NETHERLANDS</t>
  </si>
  <si>
    <t>1389-6970</t>
  </si>
  <si>
    <t>978-94-007-1389-5</t>
  </si>
  <si>
    <t>ECO-EFFIC IND SCI</t>
  </si>
  <si>
    <t>10.1007/978-94-007-1390-1_8</t>
  </si>
  <si>
    <t>10.1007/978-94-007-1390-1</t>
  </si>
  <si>
    <t>Business; Environmental Sciences; Environmental Studies; Operations Research &amp; Management Science</t>
  </si>
  <si>
    <t>Book Citation Index – Social Sciences &amp; Humanities (BKCI-SSH); Book Citation Index – Science (BKCI-S)</t>
  </si>
  <si>
    <t>Business &amp; Economics; Environmental Sciences &amp; Ecology; Operations Research &amp; Management Science</t>
  </si>
  <si>
    <t>BVL99</t>
  </si>
  <si>
    <t>WOS:000291849300008</t>
  </si>
  <si>
    <t>Liston-Heyes, C; Liu, G</t>
  </si>
  <si>
    <t>Liston-Heyes, Catherine; Liu, Gordon</t>
  </si>
  <si>
    <t>To measure or not to measure?An empirical investigation of social impact measurement in UK social enterprises</t>
  </si>
  <si>
    <t>PUBLIC MANAGEMENT REVIEW</t>
  </si>
  <si>
    <t>Social enterprises; social impact measurement; government funding; institutional pressures; United Kingdom</t>
  </si>
  <si>
    <t>Social enterprises (SE) - organizations with a dual mission to generate economic and social value - have become important players in the delivery of public services in the UK and elsewhere. While public sector value-for-money imperatives encourages these hybrid organizations to provide estimates of their social and economic impact, relatively little is known about who does so. Using institutional perspectives and large-sample data produced by Social Enterprises UK, we empirically document the uptake of social impact measurement in this sector and the extent to which context, the nature of the impact and stakeholders involvement explain differences in participation rates.</t>
  </si>
  <si>
    <t>[Liston-Heyes, Catherine] Univ Ottawa, Fac Social Sci, Grad Sch Publ &amp; Int Affairs, 120 Univ Dr, Ottawa, ON, Canada; [Liu, Gordon] Open Univ, Dept Strategy &amp; Mkt, Business Sch, Milton Keynes, Bucks, England</t>
  </si>
  <si>
    <t>University of Ottawa; Open University - UK</t>
  </si>
  <si>
    <t>Liston-Heyes, C (corresponding author), Univ Ottawa, Fac Social Sci, Grad Sch Publ &amp; Int Affairs, 120 Univ Dr, Ottawa, ON, Canada.</t>
  </si>
  <si>
    <t>clistonh@uottawa.ca</t>
  </si>
  <si>
    <t>Liston, Catherine/KAL-8668-2024</t>
  </si>
  <si>
    <t>Liston-Heyes, Catherine/0000-0002-7322-8562; Liu, Gordon/0000-0003-1974-3712</t>
  </si>
  <si>
    <t>British Academy/Leverhulme Small Research Grants; Leverhulme Trust [SG162991]</t>
  </si>
  <si>
    <t>British Academy/Leverhulme Small Research Grants; Leverhulme Trust(Leverhulme Trust)</t>
  </si>
  <si>
    <t>This work was supported by the British Academy/Leverhulme Small Research Grants (Reference no. SG162991);Leverhulme Trust [SG162991].</t>
  </si>
  <si>
    <t>1471-9037</t>
  </si>
  <si>
    <t>1471-9045</t>
  </si>
  <si>
    <t>PUBLIC MANAG REV</t>
  </si>
  <si>
    <t>Public Manag. Rev.</t>
  </si>
  <si>
    <t>MAY 4</t>
  </si>
  <si>
    <t>10.1080/14719037.2020.1865435</t>
  </si>
  <si>
    <t>JAN 2021</t>
  </si>
  <si>
    <t>Management; Public Administration</t>
  </si>
  <si>
    <t>Business &amp; Economics; Public Administration</t>
  </si>
  <si>
    <t>QV5OE</t>
  </si>
  <si>
    <t>WOS:000604673600001</t>
  </si>
  <si>
    <t>Bengo, I; Boni, L; Sancino, A</t>
  </si>
  <si>
    <t>Bengo, Irene; Boni, Leonardo; Sancino, Alessandro</t>
  </si>
  <si>
    <t>EU financial regulations and social impact measurement practices: A comprehensive framework on finance for sustainable development</t>
  </si>
  <si>
    <t>CORPORATE SOCIAL RESPONSIBILITY AND ENVIRONMENTAL MANAGEMENT</t>
  </si>
  <si>
    <t>blended value; ESG; impact finance; SFDR; social impact measurement; sustainability; sustainable development; sustainable finance</t>
  </si>
  <si>
    <t>RESPONSIBILITY; RISK; INVESTMENT</t>
  </si>
  <si>
    <t>Sustainability is becoming the main character of the financial industry in Europe, especially after the Sustainable Finance Disclosure Regulation (SFDR) 2019/2088, which came into force on March 10th, 2021. However, despite the top-down indications for disclosing and reporting sustainability practices provided by this new policy, financial actors still lack a comprehensive framework on how to track and measure their social and environmental contributions within the perimeter of this novel institutional context. This paper discusses the implications for financial actors brought by the SDFR and builds a conceptual link with social impact measurement practices. In particular, the article provides a comprehensive framework that identifies strategic approaches and measurement tools for financial actors for building a more sustainable finance, that is a finance focused on the purest dimension of blended value and more attentive to sustainable development.</t>
  </si>
  <si>
    <t>[Bengo, Irene; Boni, Leonardo] Polytech Univ Milan IT, Dept Management Econ &amp; Ind Engn, Milan, Italy; [Sancino, Alessandro] Univ Milan Bicocca IT, Dept Business &amp; Law, Milan, Italy; [Sancino, Alessandro] Open Univ UK, Dept Publ Leadership &amp; Social Enterprise, Milton Keynes, Bucks, England</t>
  </si>
  <si>
    <t>University of Milano-Bicocca</t>
  </si>
  <si>
    <t>Sancino, A (corresponding author), Univ Milan Bicocca IT, Milan, Italy.</t>
  </si>
  <si>
    <t>alessandro.sancino@unimib.it</t>
  </si>
  <si>
    <t>BENGO, IRENE/ISU-0920-2023</t>
  </si>
  <si>
    <t>Sancino, Alessandro/0000-0002-1892-9622; Boni, Leonardo/0000-0002-6402-762X</t>
  </si>
  <si>
    <t>1535-3958</t>
  </si>
  <si>
    <t>1535-3966</t>
  </si>
  <si>
    <t>CORP SOC RESP ENV MA</t>
  </si>
  <si>
    <t>Corp. Soc. Responsib. Environ. Manag.</t>
  </si>
  <si>
    <t>JUL</t>
  </si>
  <si>
    <t>10.1002/csr.2235</t>
  </si>
  <si>
    <t>JAN 2022</t>
  </si>
  <si>
    <t>Business; Environmental Studies; Management</t>
  </si>
  <si>
    <t>Business &amp; Economics; Environmental Sciences &amp; Ecology</t>
  </si>
  <si>
    <t>2T9LU</t>
  </si>
  <si>
    <t>Green Published, hybrid, Green Accepted</t>
  </si>
  <si>
    <t>WOS:000746132900001</t>
  </si>
  <si>
    <t>Hoos, F</t>
  </si>
  <si>
    <t>Hoos, Florian</t>
  </si>
  <si>
    <t>Showing off or showing impact? The joint signalling effect of reputation and accountability on social entrepreneurs' crowdfunding success</t>
  </si>
  <si>
    <t>MANAGEMENT ACCOUNTING RESEARCH</t>
  </si>
  <si>
    <t>Crowdfunding; Experiment; Social entrepreneurship; Social impact measurement; Reputation</t>
  </si>
  <si>
    <t>VERBAL REPORTS; ALTRUISM; INVESTMENTS; PERSPECTIVE; INNOVATION; THINKING; GROWTH; MARKET; WELL</t>
  </si>
  <si>
    <t>In the early stages of their ventures, social entrepreneurs often struggle to attract financing in traditional financial markets and therefore use new markets, such as crowdfunding platforms. Based on two experimental studies, I examine how two different signalling strategies-the social entrepreneur's reputation (based on awards, fellowships, and prizes) and accountability (based on a social impact measurement system)-influence crowdfunders' decisions when evaluating an early-stage social venture. In the first 2 x 2 between-subjects experiment, I find an interaction suggesting that accountability increases the funding amount provided by crowdfunders only when the social entrepreneur does not signal a strong reputation. In a follow-up 1 x 2 between-subjects experiment, I replicate the negative effect of reputation. However, based on qualitative data, I do not find that crowdfunders consciously evaluate reputation based on awards, fellowships, and prizes as a negative signal. Overall, the results suggest that signalling accountability based on implementing a social impact measurement system is a better strategy for crowdfunding campaigns than investing in reputation building or sending both signals simultaneously in the early stages of a social venture.</t>
  </si>
  <si>
    <t>[Hoos, Florian] HEC Paris, Dept Accounting &amp; Management Control, 1 Rue Liberat, Jouy En Josas, France</t>
  </si>
  <si>
    <t>Hautes Etudes Commerciales (HEC) Paris</t>
  </si>
  <si>
    <t>Hoos, F (corresponding author), HEC Paris, Dept Accounting &amp; Management Control, 1 Rue Liberat, Jouy En Josas, France.</t>
  </si>
  <si>
    <t>hoos@hec.fr</t>
  </si>
  <si>
    <t>1044-5005</t>
  </si>
  <si>
    <t>1096-1224</t>
  </si>
  <si>
    <t>MANAGE ACCOUNT RES</t>
  </si>
  <si>
    <t>Manage. Account. Res.</t>
  </si>
  <si>
    <t>MAR</t>
  </si>
  <si>
    <t>10.1016/j.mar.2021.100778</t>
  </si>
  <si>
    <t>0N9JP</t>
  </si>
  <si>
    <t>WOS:000783146100001</t>
  </si>
  <si>
    <t>Sansone, G; Andreotti, P; Colombelli, A; Landoni, P</t>
  </si>
  <si>
    <t>Sansone, Giuliano; Andreotti, Pietro; Colombelli, Alessandra; Landoni, Paolo</t>
  </si>
  <si>
    <t>Are social incubators different from other incubators? Evidence from Italy</t>
  </si>
  <si>
    <t>TECHNOLOGICAL FORECASTING AND SOCIAL CHANGE</t>
  </si>
  <si>
    <t>Incubators; Accelerators; Social start-up; Social entrepreneurship; Social innovation; Entrepreneurship</t>
  </si>
  <si>
    <t>TECHNOLOGY-BASED FIRMS; NETWORKED BUSINESS INCUBATOR; SCIENCE PARKS; START-UPS; ENTREPRENEURIAL UNIVERSITIES; DIGITAL ENTREPRENEURSHIP; VIRTUAL INCUBATOR; VENTURE CREATION; PUBLIC-POLICY; INNOVATION</t>
  </si>
  <si>
    <t>This paper defines and analyses incubators that mainly support start-ups with a significant social impact. In 2016, a survey was conducted on the 162 incubators active in Italy, and a total of 88 responses were received. An analysis of the literature and of this dataset led to the identification of three types of incubators: Business, Mixed, and Social. Thirty of the respondents sent information on their tenants. Thanks to the data regarding 247 tenants, it was possible to analyze the impact of the three different types of incubators (Business, Mixed, and Social) on the tenants' growth through OLS regression analyses. A Social Incubator is here defined as an incubator that supports more than 50% of start-ups that aim to introduce a positive social impact. The study shows that Social Incubators perceive social impact measurement and training/consulting on business ethics and CSR as being more important services than other incubator types. The regression analyses explain that Social Incubators are as efficient as other incubators, in terms of tenants' economic growth, notwithstanding the focus of Social Incubators on start-ups that do not pursue only economic objectives. Finally, this study indicates that policymakers can foster Social Incubators to support social entrepreneurship.</t>
  </si>
  <si>
    <t>[Sansone, Giuliano; Andreotti, Pietro; Colombelli, Alessandra; Landoni, Paolo] Politecn Torino, Dept Management &amp; Prod Engn, Corso Duca Abruzzi 24, I-10129 Turin, Italy; [Sansone, Giuliano; Colombelli, Alessandra; Landoni, Paolo] Politecn Torino, Entrepreneurship &amp; Innovat Ctr EIC, Turin, Italy; [Colombelli, Alessandra] Coll Carlo Alberto, BRICK, Turin, Italy</t>
  </si>
  <si>
    <t>Polytechnic University of Turin; Polytechnic University of Turin; Collegio Carlo Alberto</t>
  </si>
  <si>
    <t>Sansone, G (corresponding author), Politecn Torino, Dept Management &amp; Prod Engn, Corso Duca Abruzzi 24, I-10129 Turin, Italy.</t>
  </si>
  <si>
    <t>giuliano.sansone@polito.it; undreotti.ptr@gmail.com; alessandra.colombelli@polito.it; paolo.landoni@polito.it</t>
  </si>
  <si>
    <t>Sansone, Giuliano/C-8767-2018; LANDONI, PAOLO/IWU-9245-2023</t>
  </si>
  <si>
    <t>Sansone, Giuliano/0000-0002-2312-6605; LANDONI, PAOLO/0000-0001-5079-1101; COLOMBELLI, ALESSANDRA/0000-0003-4513-8612</t>
  </si>
  <si>
    <t>Compagnia di San Paolo through the starting grant program</t>
  </si>
  <si>
    <t>Compagnia di San Paolo through the starting grant program(Compagnia di San Paolo)</t>
  </si>
  <si>
    <t>The authors acknowledge the support of Davide Bizzozero, Gloria Martignoni, and Giuseppe Pinto in the data gathering and analysis phase. The authors would also like to thank Compagnia di San Paolo, Impact Hub Milano, Italia Startup, Make a Cube3, SocialFare and Social Innovation Teams for their support and the insights. Finally, the authors thank all the Italian incubators that answered their questionnaire. This work has been partially supported by Compagnia di San Paolo through the starting grant program.</t>
  </si>
  <si>
    <t>ELSEVIER SCIENCE INC</t>
  </si>
  <si>
    <t>NEW YORK</t>
  </si>
  <si>
    <t>STE 800, 230 PARK AVE, NEW YORK, NY 10169 USA</t>
  </si>
  <si>
    <t>0040-1625</t>
  </si>
  <si>
    <t>1873-5509</t>
  </si>
  <si>
    <t>TECHNOL FORECAST SOC</t>
  </si>
  <si>
    <t>Technol. Forecast. Soc. Chang.</t>
  </si>
  <si>
    <t>10.1016/j.techfore.2020.120132</t>
  </si>
  <si>
    <t>Business; Regional &amp; Urban Planning</t>
  </si>
  <si>
    <t>MT4FZ</t>
  </si>
  <si>
    <t>WOS:000554927000020</t>
  </si>
  <si>
    <t>Layman, CV; Sasmoko; Hamsal, M; Sanny, L</t>
  </si>
  <si>
    <t>Layman, Chrisanty, V; Sasmoko; Hamsal, Mohammad; Sanny, Lim</t>
  </si>
  <si>
    <t>Social Performance: A Vital Turning Point for Better Hospital Care in Indonesia</t>
  </si>
  <si>
    <t>JOURNAL OF INDUSTRIAL INTEGRATION AND MANAGEMENT-INNOVATION AND ENTREPRENEURSHIP</t>
  </si>
  <si>
    <t>Social performance; organizational architecture; environmental forces; information technology; hospital; Indonesia</t>
  </si>
  <si>
    <t>INFORMATION-TECHNOLOGY; ENTREPRENEURSHIP RESEARCH; FIRM PERFORMANCE; ORGANIZATIONAL IDENTIFICATION; TRANSFORMATIONAL LEADERSHIP; INNOVATION PERFORMANCE; HEALTH-CARE; RESPONSIBILITY; MANAGEMENT; INTRAPRENEURSHIP</t>
  </si>
  <si>
    <t>COVID-19 refocused the importance of social responsibility awareness and social performance measurement of health care. Hospitals must carry out social accountability behaviors while still providing adequate facilities and services. However, any analysis of social performance still contains many ambiguities and can differ in its reference points depending on the nature of the different stakeholders. The study uses an explanatory study to measure the social performance of hospitals in Indonesia and examine the indicators and dimensions that influence social performance in hospitals the most. Data of 752 accredited hospitals were obtained from the Indonesian Commission on Accreditation of Hospital (ICAHO) in Indonesia. Data analysis was conducted using Structural Equation Model (SEM) methodology and SPSS AMOS software. The study found a significant and positive effect of environmental forces and information technology resources on social performance. Further, the study found that intrapreneurship (entrepreneurship efforts within established institutions) in hospitals mediated the effects of organizational architecture, environment forces, and information technology toward/in favor of social performance. This study contributes to improving the quality healthcare by demonstrating novelty for how social performance can be measured and better efforts adopted to produce more social value-based healthcare through the use of organizational architecture, environmental forces, and information technology.</t>
  </si>
  <si>
    <t>[Layman, Chrisanty, V; Sasmoko; Hamsal, Mohammad; Sanny, Lim] Bina Nusantara Univ, Business Sch Doctor Res Management, Jakarta, Indonesia; [Layman, Chrisanty, V] Pelita Harapan Univ, Fac Business &amp; Econ, Tangerang, Indonesia</t>
  </si>
  <si>
    <t>Universitas Bina Nusantara; Universitas Pelita Harapan</t>
  </si>
  <si>
    <t>Sasmoko (corresponding author), Bina Nusantara Univ, Business Sch Doctor Res Management, Jakarta, Indonesia.</t>
  </si>
  <si>
    <t>sasmoko@binus.edu</t>
  </si>
  <si>
    <t>suprapto, adi teguh/ABE-7590-2021</t>
  </si>
  <si>
    <t>suprapto, adi teguh/0000-0002-2670-0318</t>
  </si>
  <si>
    <t>Ministry of Education, Culture, Research and Technology of the Republic of Indonesia under the National Competitive Grant for Doctoral Dissertation Research Scheme [064/SP2H/LT/DRPM/2021T]</t>
  </si>
  <si>
    <t>Ministry of Education, Culture, Research and Technology of the Republic of Indonesia under the National Competitive Grant for Doctoral Dissertation Research Scheme</t>
  </si>
  <si>
    <t>This research study is funded by the Ministry of Education, Culture, Research and Technology of the Republic of Indonesia under the National Competitive Grant for Doctoral Dissertation Research Scheme within a single year of basic research and development capacity, contract number 064/SP2H/LT/DRPM/2021T in the overline scal year 2021.</t>
  </si>
  <si>
    <t>WORLD SCIENTIFIC PUBL CO PTE LTD</t>
  </si>
  <si>
    <t>SINGAPORE</t>
  </si>
  <si>
    <t>5 TOH TUCK LINK, SINGAPORE 596224, SINGAPORE</t>
  </si>
  <si>
    <t>2424-8622</t>
  </si>
  <si>
    <t>2424-8630</t>
  </si>
  <si>
    <t>J IND INTEGR MANAG</t>
  </si>
  <si>
    <t>J. Ind. Integr. Manag.</t>
  </si>
  <si>
    <t>10.1142/S242486222250018X</t>
  </si>
  <si>
    <t>NOV 2022</t>
  </si>
  <si>
    <t>A2PM3</t>
  </si>
  <si>
    <t>WOS:000887928100001</t>
  </si>
  <si>
    <t>Denny-Smith, G; Williams, M; Loosemore, M</t>
  </si>
  <si>
    <t>Denny-Smith, George; Williams, Megan; Loosemore, Martin</t>
  </si>
  <si>
    <t>Assessing the impact of social procurement policies for Indigenous people</t>
  </si>
  <si>
    <t>CONSTRUCTION MANAGEMENT AND ECONOMICS</t>
  </si>
  <si>
    <t>Australia; counterfactuals; social impact measurement; social procurement; social value; sustainable procurement</t>
  </si>
  <si>
    <t>EMPLOYMENT</t>
  </si>
  <si>
    <t>Governments of highly developed western nations with colonised Indigenous populations such as Australia, Canada and South Africa are increasingly turning to social procurement policies in an attempt to solve social inequities between Indigenous people and other citizens. They seek to use policies and funds attached to infrastructure development and construction to encourage private sector companies to provide training, employment and business opportunities for Indigenous people in the communities in which construction occurs. This paper outlines the rise of these policies and their origins, and critiques their connection to Indigenous people's human rights, impact measurement, evaluation and accountability mechanisms. In doing so this paper also explores benefits and potential of social procurement policies, as well as risks. Drawing on insights from an Aboriginal-developed evaluation framework,Ngaa-bi-nya, and Indigenous Standpoint Theory, this paper highlights Indigenous peoples' definitions of value and outlines their relevance to social procurement. Introducing the notion of cultural counterfactuals into social impact measurement research, it also offers a new conceptual framework to enable policymakers and practitioners to more accurately account for social procurement value and impact, including Indigenous people's notions of social value.</t>
  </si>
  <si>
    <t>[Denny-Smith, George] Univ New South Wales, Fac Built Environm, Sydney, NSW, Australia; [Williams, Megan] Univ Sydney, Natl Ctr Cultural Competence, Sydney, NSW, Australia; [Loosemore, Martin] Univ Technol Sydney, Sch Built Environm, Sydney, NSW, Australia</t>
  </si>
  <si>
    <t>University of New South Wales Sydney; University of Sydney; University of Technology Sydney</t>
  </si>
  <si>
    <t>Denny-Smith, G (corresponding author), Univ New South Wales, Fac Built Environm, Sydney, NSW, Australia.</t>
  </si>
  <si>
    <t>g.denny-smith@student.unsw.edu.au</t>
  </si>
  <si>
    <t>Williams, Megan/0000-0002-0969-2619; Loosemore, Martin/0000-0002-3189-4655; Denny-Smith, George/0000-0001-9079-653X</t>
  </si>
  <si>
    <t>0144-6193</t>
  </si>
  <si>
    <t>1466-433X</t>
  </si>
  <si>
    <t>CONSTR MANAG ECON</t>
  </si>
  <si>
    <t>Constr. Manag. Econ.</t>
  </si>
  <si>
    <t>DEC 1</t>
  </si>
  <si>
    <t>10.1080/01446193.2020.1795217</t>
  </si>
  <si>
    <t>JUL 2020</t>
  </si>
  <si>
    <t>OM9TS</t>
  </si>
  <si>
    <t>WOS:000551327200001</t>
  </si>
  <si>
    <t>Becker, HA</t>
  </si>
  <si>
    <t>Social impact assessment</t>
  </si>
  <si>
    <t>EUROPEAN JOURNAL OF OPERATIONAL RESEARCH</t>
  </si>
  <si>
    <t>analysis of consequences; ex ante evaluation; forecasting; impact assessment; simulation; social impact assessment; strategic learning; strategic planning</t>
  </si>
  <si>
    <t>In this article social impact assessment is described and discussed. Social impact assessment is defined as the process of identifying the future consequences of a current or proposed action which are related to individuals, organizations and social macro-systems. The main characteristics of this method are summarized. Methodology for this type of policy oriented social research is presented. Also the main types of social impact assessment projects are dealt with. Following this the most important problems encountered in this type of research are discussed and experiences are reported. Finally the perspectives of social impact assessment are explored. (C) 2001 Elsevier Science B.V. All rights reserved.</t>
  </si>
  <si>
    <t>Univ Utrecht, NL-3508 TC Utrecht, Netherlands</t>
  </si>
  <si>
    <t>Utrecht University</t>
  </si>
  <si>
    <t>Becker, HA (corresponding author), Univ Utrecht, POB 80-140, NL-3508 TC Utrecht, Netherlands.</t>
  </si>
  <si>
    <t>ELSEVIER SCIENCE BV</t>
  </si>
  <si>
    <t>PO BOX 211, 1000 AE AMSTERDAM, NETHERLANDS</t>
  </si>
  <si>
    <t>0377-2217</t>
  </si>
  <si>
    <t>EUR J OPER RES</t>
  </si>
  <si>
    <t>Eur. J. Oper. Res.</t>
  </si>
  <si>
    <t>JAN 16</t>
  </si>
  <si>
    <t>10.1016/S0377-2217(00)00074-6</t>
  </si>
  <si>
    <t>Management; Operations Research &amp; Management Science</t>
  </si>
  <si>
    <t>Science Citation Index Expanded (SCI-EXPANDED)</t>
  </si>
  <si>
    <t>Business &amp; Economics; Operations Research &amp; Management Science</t>
  </si>
  <si>
    <t>380PL</t>
  </si>
  <si>
    <t>WOS:000165710200010</t>
  </si>
  <si>
    <t>Perrini, F; Costanzo, LA; Karatas-Ozkan, M</t>
  </si>
  <si>
    <t>Perrini, Francesco; Costanzo, Laura A.; Karatas-Ozkan, Mine</t>
  </si>
  <si>
    <t>Measuring impact and creating change: a comparison of the main methods for social enterprises</t>
  </si>
  <si>
    <t>CORPORATE GOVERNANCE-THE INTERNATIONAL JOURNAL OF BUSINESS IN SOCIETY</t>
  </si>
  <si>
    <t>Social entrepreneurship; SROI; Measurements; Social enterprise; Social value creation; Social impact; Measuring</t>
  </si>
  <si>
    <t>PERFORMANCE-MEASUREMENT; ENTREPRENEURSHIP; ORGANIZATIONS; MISSION; RETURN; UK</t>
  </si>
  <si>
    <t>Purpose There is currently a wide range of methods for measuring social impact. Each method uses specific indicators, mainly because of the diverse characteristics of social enterprises (SEs) and the type of impact that is analysed, thus hindering the definition of a single, shared measurement system and, at the same time, prompting the proliferation of countless alternative methods. Many enterprises experience difficulties in selecting the best method to carry out the measurement process correctly. The purpose of this paper is to contribute to filling in conceptual gaps inherent to measuring impact and value creating in the domain of social entrepreneurship (SE), as well as equipping the social entrepreneur with better knowledge of the methodologies available for measuring impact and supporting their decision-making process. Design/methodology/approach The aims of this paper are, therefore, threefold: to identify the common conditions of how to measure social impact (literature); to analyse how measurement is actually undertaken in practice (process); and to compare the four main methodologies, among the numerous ones, that have been developed to measure the impact generated by SEs so far (methods and comparison). The authors compared four of the most commonly used methodologies in the field of social impact measurement, analysing advantages, disadvantages and application fields. They evaluated whether a method can be considered preferable to others in each case. Findings The paper demonstrated the high fragmentation that characterised the existing literature concerning the measurement of social impact and the wide range of methodologies used, thus leading to a great confusion in regard to the selection of the most appropriate methodology for the pursuit of one's own ends. This often discourages the undertaking of the measurement process. The analysis used in this paper leads us to conclude that the social return on investment method is more popular than the other three alternatives. Research limitations/implications There are significant deficiencies in methodologies adopted, and researchers must use innovative, situated approaches that fit with the SE literature. The authors concluded that for the future, there is a need to do a SLR in a disciplined way. Further research is strongly recommended in this area, to provide more comparative studies of existing methods. It is hoped that enterprises can be directed towards using a limited range of formal methods that can capture the diversity of the various application cases, thus making it possible to compare different situations: a limited range of formal methods that can capture the diversity of the SEs considered and the impacts generated will be promoted. Practical implications The authors also want to analyse how the SEs concretely realise the measurement of their impact that often do not use the formal methodologies presented in the literature but rather tools created by thead hoccompanies on the basis of their specific needs. Originality/value This paper makes a theoretical contribution to the literature of the theory on social value within the SE field by having regard to how to measure social impact. It partially responds to Choi and Majumdar's (2014) andHlady-Rispal and Servantie's (2016)calls for the development of a theory of measuring social value.</t>
  </si>
  <si>
    <t>[Perrini, Francesco] Univ Bocconi, SDA Bocconi Sch Management, Milan, Italy; [Costanzo, Laura A.; Karatas-Ozkan, Mine] Univ Southampton, Southampton Business Sch, Fac Social Sci, Southampton, Hants, England</t>
  </si>
  <si>
    <t>Bocconi University; Solent University; University of Southampton</t>
  </si>
  <si>
    <t>Perrini, F (corresponding author), Univ Bocconi, SDA Bocconi Sch Management, Milan, Italy.</t>
  </si>
  <si>
    <t>francesco.perrini@unibocconi.it; Laura.Costanzo@soton.ac.u; M.Karatas-Ozkan@soton.ac.uk</t>
  </si>
  <si>
    <t>Karatas-Ozkan, Mine/0000-0002-9199-4156; PERRINI, FRANCESCO/0000-0002-8642-1257</t>
  </si>
  <si>
    <t>1472-0701</t>
  </si>
  <si>
    <t>1758-6054</t>
  </si>
  <si>
    <t>CORP GOV-INT J BUS S</t>
  </si>
  <si>
    <t>Corp. Gov.-Int. J. Bus. Soc.</t>
  </si>
  <si>
    <t>MAR 8</t>
  </si>
  <si>
    <t>10.1108/CG-02-2020-0062</t>
  </si>
  <si>
    <t>SEP 2020</t>
  </si>
  <si>
    <t>QU4MG</t>
  </si>
  <si>
    <t>WOS:000568050400001</t>
  </si>
  <si>
    <t>Barinaga, E</t>
  </si>
  <si>
    <t>Barinaga, Ester</t>
  </si>
  <si>
    <t>From Evaluation to Valorising: Three Moments in the Making of Social Impact Value</t>
  </si>
  <si>
    <t>Social impact assessment; sociology of valuation; valuation process; social entrepreneurship; qualculation</t>
  </si>
  <si>
    <t>ORGANIZATIONAL IDENTITY; VALUE CREATION; ENTREPRENEURSHIP; QUALCULATION; PERSPECTIVE; FRAMEWORK; MISSION</t>
  </si>
  <si>
    <t>Value creation is central to entrepreneurship. Within social entrepreneurship research, value is discussed in relation to impact assessment as either pertaining to the thing assessed or dependent on the assessor. These are two perspectives that are blind to the value creation effects of the impact assessment process itself. Following pragmatist developments in the sociology of valuation, the article examines social impact evaluation activities and their performative effects. Findings, based on an analysis of a nascent social venture's efforts to assess impact, suggest that the very acts of evaluating value are implicated in enacting social and organisational value. As a result, the article calls for a shift in focus from merely social value metrics and perspectives to social valuation processes and practices. This analytical shift helps uncover the social and political dimensions inherent in social impact assessment processes.</t>
  </si>
  <si>
    <t>[Barinaga, Ester] Lund Univ, Sch Econ &amp; Management, Lund, Sweden</t>
  </si>
  <si>
    <t>Lund University</t>
  </si>
  <si>
    <t>Barinaga, E (corresponding author), Lund Univ, Sch Econ &amp; Management, Lund, Sweden.</t>
  </si>
  <si>
    <t>ester.barinaga@fek.lu.se</t>
  </si>
  <si>
    <t>2023 OCT 12</t>
  </si>
  <si>
    <t>10.1080/19420676.2023.2262158</t>
  </si>
  <si>
    <t>OCT 2023</t>
  </si>
  <si>
    <t>U1XP0</t>
  </si>
  <si>
    <t>WOS:001082803900001</t>
  </si>
  <si>
    <t>Cerioni, E; Marasca, S</t>
  </si>
  <si>
    <t>Cerioni, Eva; Marasca, Stefano</t>
  </si>
  <si>
    <t>The Methods of Social Impact Assessment: The State of the Art and Limits of Application</t>
  </si>
  <si>
    <t>QUALITY-ACCESS TO SUCCESS</t>
  </si>
  <si>
    <t>corporate social responsibility; social impact; social impact assessment method; sustainability performance; limits of application</t>
  </si>
  <si>
    <t>CORPORATE SUSTAINABILITY; RESPONSIBILITY; INVESTMENT; RETURN; MANAGEMENT; INTEGRATION</t>
  </si>
  <si>
    <t>More and more attention is being paid to scholars and companies as regards to the phenomenon of Corporate Social Responsibility (CSR) and to the measurement of social impact. The object of this review is to present and to shed light on social impact assessment methods and their limits that still today are present in literature. The descriptive review highlights that there is different classification of social impact assessment methods. Numerous studies have focused on these methods and on limits of application. The current status of the discussion offers new opportunities for future researches, which could be addressed toward the investigation of the real use of these methods by the companies for test the diffuse or not application about any of each.</t>
  </si>
  <si>
    <t>[Cerioni, Eva; Marasca, Stefano] Univ Politecn Marche, Dept Management, Accounting, Piazzale Martelli 8, I-60121 Ancona, Italy</t>
  </si>
  <si>
    <t>Marche Polytechnic University</t>
  </si>
  <si>
    <t>Cerioni, E (corresponding author), Univ Politecn Marche, Dept Management, Accounting, Piazzale Martelli 8, I-60121 Ancona, Italy.</t>
  </si>
  <si>
    <t>e.cerioni@univpm.it; s.marasca@univpm.it</t>
  </si>
  <si>
    <t>SOC ROMANA PENTRU ASIGURAREA CALITATII</t>
  </si>
  <si>
    <t>BUCHAREST</t>
  </si>
  <si>
    <t>STR VASILE PARVAN NR 14, SECTOR 1, POSTAL CODE 010 216, BUCHAREST, 00000, ROMANIA</t>
  </si>
  <si>
    <t>1582-2559</t>
  </si>
  <si>
    <t>2668-4861</t>
  </si>
  <si>
    <t>QUAL-ACCESS SUCCESS</t>
  </si>
  <si>
    <t>Qual.-Access Success</t>
  </si>
  <si>
    <t>AUG</t>
  </si>
  <si>
    <t>SI3HZ</t>
  </si>
  <si>
    <t>WOS:000654717500006</t>
  </si>
  <si>
    <t>Doh, JP; Howton, SD; Howton, SW; Siegel, DS</t>
  </si>
  <si>
    <t>Doh, Jonathan P.; Howton, Shawn D.; Howton, Shelly W.; Siegel, Donald S.</t>
  </si>
  <si>
    <t>Does the Market Respond to an Endorsement of Social Responsibility? The Role of Institutions, Information, and Legitimacy</t>
  </si>
  <si>
    <t>JOURNAL OF MANAGEMENT</t>
  </si>
  <si>
    <t>corporate social responsibility; institutional theory (sociology); event study analysis; socially responsible investing (SRI)</t>
  </si>
  <si>
    <t>FINANCIAL PERFORMANCE; CORPORATE REPUTATION; OPERATING PERFORMANCE; MANAGEMENT; PRICE; FIRM; ORGANIZATIONS; ISOMORPHISM; ASYMMETRY; INDUSTRY</t>
  </si>
  <si>
    <t>A consensus has emerged in the burgeoning literature on corporate social responsibility (CSR) that virtuous firms are often rewarded by the marketplace. Unfortunately, the mechanisms through which those rewards materialize are not well understood. Furthermore, it is difficult for managers and investors to know whether a company is actually engaged in responsible behavior. Thus, many stakeholders rely on institutional assessments of a firm's social practices to inform their own judgments about that company's CSR reputation. In this article, we draw on institutional theory and research on reputation and legitimacy to investigate the relationship between institutional endorsements ( and repudiation) of CSR and firm financial performance. Our empirical results indicate that institutional intermediaries influence market assessments of a firm's social responsibility and highlight the importance of the legitimacy-conferring function of expert bodies in understanding the relationship between social and financial performance. Our findings also illustrate the delicate interplay among different social performance assessments, reputation, and measures of financial and operating performance such that operating performance may serve as an advanced indicator of social performance and one type of social performance assessment may temper market reactions to another.</t>
  </si>
  <si>
    <t>[Doh, Jonathan P.] Villanova Univ, Villanova Sch Business, Villanova, PA 19085 USA; [Siegel, Donald S.] SUNY Albany, Albany, NY 12222 USA</t>
  </si>
  <si>
    <t>Villanova University; State University of New York (SUNY) System; State University of New York (SUNY) Albany</t>
  </si>
  <si>
    <t>Doh, JP (corresponding author), Villanova Univ, Villanova Sch Business, Villanova, PA 19085 USA.</t>
  </si>
  <si>
    <t>jonathan.doh@villanova.edu</t>
  </si>
  <si>
    <t>Siegel, Donald/ABL-7822-2022; Doh, Jonathan/AAU-5674-2020</t>
  </si>
  <si>
    <t>Siegel, Donald/0000-0002-7668-9751;</t>
  </si>
  <si>
    <t>SAGE PUBLICATIONS INC</t>
  </si>
  <si>
    <t>THOUSAND OAKS</t>
  </si>
  <si>
    <t>2455 TELLER RD, THOUSAND OAKS, CA 91320 USA</t>
  </si>
  <si>
    <t>0149-2063</t>
  </si>
  <si>
    <t>1557-1211</t>
  </si>
  <si>
    <t>J MANAGE</t>
  </si>
  <si>
    <t>J. Manag.</t>
  </si>
  <si>
    <t>NOV</t>
  </si>
  <si>
    <t>10.1177/0149206309337896</t>
  </si>
  <si>
    <t>Business; Psychology, Applied; Management</t>
  </si>
  <si>
    <t>Business &amp; Economics; Psychology</t>
  </si>
  <si>
    <t>658VW</t>
  </si>
  <si>
    <t>WOS:000282521000005</t>
  </si>
  <si>
    <t>Thanvisitthpon, N</t>
  </si>
  <si>
    <t>Thanvisitthpon, Nawhath</t>
  </si>
  <si>
    <t>Urban environmental assessment and social impact assessment of tourism development policy: Thailand's Ayutthaya Historical Park</t>
  </si>
  <si>
    <t>TOURISM MANAGEMENT PERSPECTIVES</t>
  </si>
  <si>
    <t>SIA; Tourism development; Heritage city; UEA</t>
  </si>
  <si>
    <t>RESIDENTS; HERITAGE; LIFE</t>
  </si>
  <si>
    <t>This research reports the results of research using an urban environmental assessment (UEA) and a social impact assessment (SIA) of tourism policies in Thailand's Ayutthaya Historical Park. The data were collected from a sample of 193 households from a total of 529 households dwelling inside a 1-km radius of the ancient city. While creating revenues for the State, the top-down approach is failing to contribute to the economic well-being of local residents. One reason is the lack of local festive activities and the prohibition of locals from active commercial participation. These deficiencies arise from a lack of leadership and cohesion in the community. To tackle these issues, policy recommendations are made at the individual, community, provincial and national levels. (C) 2016 Elsevier Ltd. All rights reserved.</t>
  </si>
  <si>
    <t>[Thanvisitthpon, Nawhath] Rajamangala Univ Technol Thanyaburi RMUTT, T Khlong6 A, Thanyaburi 12110, Phathumthani, Thailand</t>
  </si>
  <si>
    <t>Rajamangala University of Technology Thanyaburi</t>
  </si>
  <si>
    <t>Thanvisitthpon, N (corresponding author), Rajamangala Univ Technol Thanyaburi RMUTT, T Khlong6 A, Thanyaburi 12110, Phathumthani, Thailand.</t>
  </si>
  <si>
    <t>Nawhath_t@rmutt.ac.th</t>
  </si>
  <si>
    <t>thanvisitthpon, nawhath/ACP-0399-2022</t>
  </si>
  <si>
    <t>/0000-0002-8207-5086</t>
  </si>
  <si>
    <t>2211-9736</t>
  </si>
  <si>
    <t>2211-9744</t>
  </si>
  <si>
    <t>TOUR MANAG PERSPECT</t>
  </si>
  <si>
    <t>Tour. Manag. Perspect.</t>
  </si>
  <si>
    <t>APR</t>
  </si>
  <si>
    <t>10.1016/j.tmp.2016.01.006</t>
  </si>
  <si>
    <t>Hospitality, Leisure, Sport &amp; Tourism; Management</t>
  </si>
  <si>
    <t>Social Sciences - Other Topics; Business &amp; Economics</t>
  </si>
  <si>
    <t>DQ5LF</t>
  </si>
  <si>
    <t>WOS:000379246000001</t>
  </si>
  <si>
    <t>Becker, HA; Sanders, K</t>
  </si>
  <si>
    <t>Becker, Henk A.; Sanders, Karin</t>
  </si>
  <si>
    <t>Innovations in meta-analysis and social impact analysis relevant for tech mining 10.1016/j.techfore.2006.01.008</t>
  </si>
  <si>
    <t>extended meta-analysis; information extraction; data mining; data warehouse; meta-analysis; non-utilization of knowledge; scenario-to-strategy workshop; social impact assessment; solidarity at work; technology generations; think tanks; value transfer</t>
  </si>
  <si>
    <t>INDEPENDENCE; NETHERLANDS; TRANSITION</t>
  </si>
  <si>
    <t>In the social sciences, non-utilization of knowledge is a major problem. Many publications stored in libraries or available on the Internet should be used more than they are now. Conventional approaches like providing abstracts and lists of keywords have proven to be insufficient. For more than thirty years already, meta-analysis is available for the accumulation and dissemination of scientific knowledge. In the social sciences, meta-analysis has been used on a limited scale only, mainly because there still remains a gap between the knowledge available and its application in policymaking. Recently, value transfer has been introduced as an additional method to bridge the gap between available knowledge and the demands for knowledge in new problem areas. Not only in the social sciences but also in the information sciences non-utilization of information is a major problem. It is the mission of tech mining to contribute to a mitigation of this non-utilization. In this article, we will show how tech mining could profit from innovations in meta-analysis and social impact assessment. Special attention will be paid to research on technology generations, research on social change in cohesive social systems showing solidarity at work, and tech mining in support of the Lisbon Strategy of the European Commission. (c) 2006 Elsevier Inc. All rights reserved.</t>
  </si>
  <si>
    <t>Utrecht Ctr Appl Sociol, NL-3941 XC Doorn, Netherlands; Univ Twente, NL-7500 AE Enschede, Netherlands</t>
  </si>
  <si>
    <t>Utrecht University; University of Twente</t>
  </si>
  <si>
    <t>Becker, HA (corresponding author), Utrecht Ctr Appl Sociol, Woestduinlaan 65, NL-3941 XC Doorn, Netherlands.</t>
  </si>
  <si>
    <t>h.becker@hetnet.nl</t>
  </si>
  <si>
    <t>Sanders, Karin/0000-0002-0385-1690</t>
  </si>
  <si>
    <t>360 PARK AVE SOUTH, NEW YORK, NY 10010-1710 USA</t>
  </si>
  <si>
    <t>OCT</t>
  </si>
  <si>
    <t>10.1016/j.techfore.2006.01.008</t>
  </si>
  <si>
    <t>089ES</t>
  </si>
  <si>
    <t>Green Published</t>
  </si>
  <si>
    <t>WOS:000240863700005</t>
  </si>
  <si>
    <t>Kunttu, L; Kalliomäki, H; Dan, S; Kuusisto, J</t>
  </si>
  <si>
    <t>Kunttu, Leena; Kalliomaki, Helka; Dan, Sorin; Kuusisto, Jari</t>
  </si>
  <si>
    <t>Developing Social Impact Evaluation Methods for Research: viewpoints on commercialization and sustainability</t>
  </si>
  <si>
    <t>TECHNOLOGY INNOVATION MANAGEMENT REVIEW</t>
  </si>
  <si>
    <t>Commercialization; sustainability; research; social impact; evaluation methods</t>
  </si>
  <si>
    <t>BROADER IMPACTS; INNOVATION</t>
  </si>
  <si>
    <t>The social contributions of research activities have become more and more important in the rapidly changing innovation environment. Despite the fact that industrial commercialization of research results constitutes one of the most essential drivers for innovation and competitiveness, most generally used social impact evaluation criteria do not include clear metrics involving research commercialization possibilities. In a similar manner, principles regarding sustainable development have been largely omitted from the impact criteria. This paper considers the broader impacts criteria (BIC) model developed for social impact evaluation in the National Science Foundation in United States. We propose extensions to the BIC criteria related to commercialization and sustainable development viewpoints on impact evaluation. This paper also considers a newly introduced extension to BIC, called inclusionimmediacy criteria (IIC). Based on it, we propose an extended version of the model that aims to additionally evaluate the impact of research from commercialization point of view.</t>
  </si>
  <si>
    <t>[Kunttu, Leena] Univ Vaasa, Innovat, Vaasa, Finland; [Kalliomaki, Helka] Univ Vaasa, Innovat Policy, Tenure Track, Vaasa, Finland; [Dan, Sorin] Univ Vaasa, Publ Sect Innovat &amp; Renewal, Innovat &amp; Entrepreneurship InnoLab Res Platform, Vaasa, Finland</t>
  </si>
  <si>
    <t>University of Vaasa; University of Vaasa; University of Vaasa</t>
  </si>
  <si>
    <t>Kunttu, L (corresponding author), Univ Vaasa, Innovat, Vaasa, Finland.</t>
  </si>
  <si>
    <t>Kalliomaki, Helka-Maria/AEW-0737-2022; Dan, Sorin/T-1182-2019</t>
  </si>
  <si>
    <t>Kalliomaki, Helka-Maria/0000-0002-7800-8892; Dan, Sorin/0000-0003-0565-7282; Kuusisto, Jari/0000-0002-5269-4134</t>
  </si>
  <si>
    <t>Business Finland [33346/31/2020]</t>
  </si>
  <si>
    <t>Business Finland</t>
  </si>
  <si>
    <t>This research is a part of research project: Evolving innovation space, RDI polices and impact evalution (ELVIS), funded by Business Finland (Grant 33346/31/2020).</t>
  </si>
  <si>
    <t>CARLETON UNIV GRAPHIC SERVICES</t>
  </si>
  <si>
    <t>OTTAWA</t>
  </si>
  <si>
    <t>DUNTON TOWER RM 2122, 1125 COLONEL BY DR, OTTAWA, ON K1A 5B6, CANADA</t>
  </si>
  <si>
    <t>1927-0321</t>
  </si>
  <si>
    <t>TECHNOL INNOV MANAG</t>
  </si>
  <si>
    <t>Technol. Innov. Manag. Rev.</t>
  </si>
  <si>
    <t>MAY</t>
  </si>
  <si>
    <t>10.22215/timreview/1441</t>
  </si>
  <si>
    <t>SO1KO</t>
  </si>
  <si>
    <t>gold</t>
  </si>
  <si>
    <t>WOS:000658738700005</t>
  </si>
  <si>
    <t>Wang, Y; Han, Q; de Vries, B; Zuo, J</t>
  </si>
  <si>
    <t>Wang, Yang; Han, Qi; de Vries, Bauke; Zuo, Jian</t>
  </si>
  <si>
    <t>How the public reacts to social impacts in construction projects? A structural equation modeling study</t>
  </si>
  <si>
    <t>INTERNATIONAL JOURNAL OF PROJECT MANAGEMENT</t>
  </si>
  <si>
    <t>Social impact; Construction project; Public reaction; Structural equation modeling</t>
  </si>
  <si>
    <t>CARBON-DIOXIDE CAPTURE; CARRYING-CAPACITY; STORAGE CCS; CHINA; RISK; PARTICIPATION; SUSTAINABILITY; COMMUNICATION; MANAGEMENT; INFRASTRUCTURE</t>
  </si>
  <si>
    <t>By combining the psychosocial and social impact assessment model, this study explores the complex interrelationship between public reaction and social impacts in construction projects via the structural equation modeling. A road construction project in Wuhan, China was selected as case study and a face-to-face interview survey was conducted. Results showed that public reaction occurs through a chain of events rather than one-time independent event. This study revealed that inefficient communication is the most critical risk where public awareness plays a mediation role. The low level of awareness leads to limited knowledge, which in turn results in irrational behavior. Furthermore, a closer residence, high-level dependency and greater change in living tend to attract more concerns on project impacts. This calls for the change of paradigm of social impact assessment in construction projects from the engineering-oriented to the people-oriented approach. This provides useful inputs to facilitate the public participation and alternative analysis. (C) 2016 Elsevier Ltd. APM and IPMA. All rights reserved.</t>
  </si>
  <si>
    <t>[Wang, Yang] Wuhan Univ, Sch Civil Engn, 299 Bayi Rd, Wuhan 430072, Peoples R China; [Han, Qi; de Vries, Bauke] Eindhoven Univ Technol, Dept Built Environm, POB 513, NL-5600 MB Eindhoven, Netherlands; [Zuo, Jian] Univ Adelaide, Sch Architecture &amp; Built Environm, Adelaide, SA 5005, Australia; [Zuo, Jian] Univ Adelaide, ECIC, Adelaide, SA 5005, Australia</t>
  </si>
  <si>
    <t>Wuhan University; Eindhoven University of Technology; University of Adelaide; University of Adelaide</t>
  </si>
  <si>
    <t>Zuo, J (corresponding author), Univ Adelaide, Sch Architecture &amp; Built Environm, Adelaide, SA 5005, Australia.;Zuo, J (corresponding author), Univ Adelaide, ECIC, Adelaide, SA 5005, Australia.</t>
  </si>
  <si>
    <t>wangyang.whu@foxmail.com; q.han@tue.nl; b.d.vries@tue.nl; jian.zuo@adelaide.edu.au</t>
  </si>
  <si>
    <t>de Vries, Bauke/D-8893-2012; Zuo, Jian/HPD-5969-2023</t>
  </si>
  <si>
    <t>de Vries, Bauke/0000-0002-7885-8221; Zuo, Jian/0000-0002-8279-9666; Han, Qi/0000-0001-9561-4547</t>
  </si>
  <si>
    <t>National Natural Science Foundation of China [71373190]</t>
  </si>
  <si>
    <t>This study is sponsored by the National Natural Science Foundation of China (Grant No. 71373190). The authors would like to appreciate the organization and practitioners for participating in the interview survey. The authors also would like to appreciate two anonymous reviewers for their valuable comments.</t>
  </si>
  <si>
    <t>ELSEVIER SCI LTD</t>
  </si>
  <si>
    <t>OXFORD</t>
  </si>
  <si>
    <t>THE BOULEVARD, LANGFORD LANE, KIDLINGTON, OXFORD OX5 1GB, OXON, ENGLAND</t>
  </si>
  <si>
    <t>0263-7863</t>
  </si>
  <si>
    <t>1873-4634</t>
  </si>
  <si>
    <t>INT J PROJ MANAG</t>
  </si>
  <si>
    <t>Int. J. Proj. Manag.</t>
  </si>
  <si>
    <t>10.1016/j.ijproman.2016.07.008</t>
  </si>
  <si>
    <t>EC6LM</t>
  </si>
  <si>
    <t>WOS:000388247600002</t>
  </si>
  <si>
    <t>Grieco, C</t>
  </si>
  <si>
    <t>Grieco, Cecilia</t>
  </si>
  <si>
    <t>What do social entrepreneurs need to walk their talk? Understanding the attitude-behavior gap in social impact assessment practice</t>
  </si>
  <si>
    <t>NONPROFIT MANAGEMENT &amp; LEADERSHIP</t>
  </si>
  <si>
    <t>attitude-behavior gap; social entrepreneurs; social entrepreneurship; social impact assessment</t>
  </si>
  <si>
    <t>PERFORMANCE</t>
  </si>
  <si>
    <t>The topic of social impact assessment (SIA) is growing in importance, and this is especially true for social enterprises. The mission of solving social problems is the main feature of these organizations; thus, the need to assess the extent to which this mission is fulfilled becomes essential. The purpose of this paper is to propose a conceptual model that could explain the attitude-behavior gap in SIA practice through the development of a coherence/displacement matrix, to gauge if social entrepreneurs are coherent in walking their talks. The study is based on a mixed-methods approach focused on the Italian context. An empirical quantitative analysis has been performed to identify the misalignment between attitude and behavior. The gaps that emerged are then analyzed through in-depth interviews with social entrepreneurs, to provide a pilot case study that could test the model and gain further insights into how those gaps could be filled.</t>
  </si>
  <si>
    <t>[Grieco, Cecilia] Univ Roma Tor Vergata, Management &amp; Law, Rome, Italy</t>
  </si>
  <si>
    <t>University of Rome Tor Vergata</t>
  </si>
  <si>
    <t>Grieco, C (corresponding author), Univ Roma Tor Vergata, Via Columbia 2, I-00133 Rome, Italy.</t>
  </si>
  <si>
    <t>cecilia.grieco@uniroma2.it</t>
  </si>
  <si>
    <t>WILEY PERIODICALS, INC</t>
  </si>
  <si>
    <t>SAN FRANCISCO</t>
  </si>
  <si>
    <t>ONE MONTGOMERY ST, SUITE 1200, SAN FRANCISCO, CA 94104 USA</t>
  </si>
  <si>
    <t>1048-6682</t>
  </si>
  <si>
    <t>1542-7854</t>
  </si>
  <si>
    <t>NONPROFIT MANAG LEAD</t>
  </si>
  <si>
    <t>Nonprofit Manag. Leadersh.</t>
  </si>
  <si>
    <t>FAL</t>
  </si>
  <si>
    <t>10.1002/nml.21310</t>
  </si>
  <si>
    <t>GT3RP</t>
  </si>
  <si>
    <t>WOS:000444421200006</t>
  </si>
  <si>
    <t>Hervieux, C; Voltan, A</t>
  </si>
  <si>
    <t>Hervieux, Chantal; Voltan, Annika</t>
  </si>
  <si>
    <t>Toward a systems approach to social impact assessment</t>
  </si>
  <si>
    <t>SOCIAL ENTERPRISE JOURNAL</t>
  </si>
  <si>
    <t>Social innovation; Social enterprise; Symbolic interactionism; Social impact assessment; Social Worlds; Arenas Theory</t>
  </si>
  <si>
    <t>PERFORMANCE-MEASUREMENT; ENTREPRENEURSHIP; ENTERPRISES; INNOVATION</t>
  </si>
  <si>
    <t>Purpose The purpose of the paper is to propose a systems change lens to current approaches to assessing social impact in social ventures. Many existing tools for measuring social impact are limited in their capacity to assess the inherent complexities and interconnected nature of the work done by social enterprises. Design/methodology/approach The paper uses in-depth interviews with sector experts to gain insights into their needs related to impact assessment, as well as issues they face when attempting to understand and measure their impact. Findings Expert interviews provide insights into how social impact occurs through interconnected systems. It also highlights the need for impact assessment to better consider interaction within systems and networks. Results support previous work concerning the need for methods that can better account for complexity, interacting problems and the place of power in influencing actions. Research limitations/implications Following results from interviews and review of existing literature, symbolic interactionism and Social Worlds/Arenas theories are used to gain insight as to how impact can be conceptualized in terms of systemic shifts in social equilibria. The model proposes to capture the contested definitions of problems and their negotiation in social structures. Originality/value Grounded in sociological theory, the model brings a new theoretical approach to social impact assessment, one that provides a different view of social structures than existing models that are grounded in economic metrics. The proposed model, therefore, provides a new lens for the detailed assessment of the complex interactions between systems.</t>
  </si>
  <si>
    <t>[Hervieux, Chantal; Voltan, Annika] St Marys Univ, Dept Management, Halifax, NS, Canada</t>
  </si>
  <si>
    <t>Saint Marys University - Canada</t>
  </si>
  <si>
    <t>Hervieux, C (corresponding author), St Marys Univ, Dept Management, Halifax, NS, Canada.</t>
  </si>
  <si>
    <t>chantal.hervieux@smu.ca</t>
  </si>
  <si>
    <t>Hervieux, Chantal/AAI-2637-2019</t>
  </si>
  <si>
    <t>1750-8614</t>
  </si>
  <si>
    <t>1750-8533</t>
  </si>
  <si>
    <t>SOC ENTERP J</t>
  </si>
  <si>
    <t>Soc. Enterp. J.</t>
  </si>
  <si>
    <t>10.1108/SEJ-09-2018-0060</t>
  </si>
  <si>
    <t>IC7WT</t>
  </si>
  <si>
    <t>Bronze</t>
  </si>
  <si>
    <t>WOS:000471188900007</t>
  </si>
  <si>
    <t>Ricciuti, E; Calò, F</t>
  </si>
  <si>
    <t>Ricciuti, Elisa; Calo, Francesca</t>
  </si>
  <si>
    <t>Are foundations assessing their impact? Concepts, methods and barriers to social impact assessment in Italian foundations</t>
  </si>
  <si>
    <t>INTERNATIONAL REVIEW ON PUBLIC AND NONPROFIT MARKETING</t>
  </si>
  <si>
    <t>Social impact; Assessment; Evaluation; Foundations; Philanthropy</t>
  </si>
  <si>
    <t>Social Impact Assessment (SIA) is a mantra for nonprofit studies in recent years and for foundations in particular which are considered to be well-positioned to measure the impact of their grants. This paper aims to explore what foundations mean with impact, the ways they measure it and the barriers in performing evaluations. Its mixed method approach includes an extensive documentary analysis of 196 foundations, complemented by 10 in-depth interviews with informants of 13 foundations which use different methods of evaluation. From our analysis, the degree of foundations' disclosure on SIA is low, and no common meaning of social impact exists. Foundations prefer qualitative methods for data collection rather than quantitative ones. The reasons behind SIA are primarily based on internal considerations concerning foundations' legitimacy, and the lack of professional staff is a major barrier. The findings challenge foundations' accountability and knowledge sharing, fundamental to fostering peer dialogue and increasing participatory evaluations.</t>
  </si>
  <si>
    <t>[Ricciuti, Elisa] Bocconi Univ, Ctr Res Hlth &amp; Social Care Management CERGAS, SDA Bocconi Sch Management, Via Guglielmo Roentgen 1, I-20136 Milan, Italy; [Calo, Francesca] Glasgow Caledonian Univ, Yunus Ctr Social Business &amp; Hlth, Glasgow G4 0BA, Lanark, Scotland</t>
  </si>
  <si>
    <t>Bocconi University; Glasgow Caledonian University</t>
  </si>
  <si>
    <t>Ricciuti, E (corresponding author), Bocconi Univ, Ctr Res Hlth &amp; Social Care Management CERGAS, SDA Bocconi Sch Management, Via Guglielmo Roentgen 1, I-20136 Milan, Italy.</t>
  </si>
  <si>
    <t>elisa.ricciuti@unibocconi.it; francesca.calo@gcu.ac.uk</t>
  </si>
  <si>
    <t>CALO, FRANCESCA/0000-0003-4755-3959</t>
  </si>
  <si>
    <t>SPRINGER HEIDELBERG</t>
  </si>
  <si>
    <t>HEIDELBERG</t>
  </si>
  <si>
    <t>TIERGARTENSTRASSE 17, D-69121 HEIDELBERG, GERMANY</t>
  </si>
  <si>
    <t>1865-1984</t>
  </si>
  <si>
    <t>1865-1992</t>
  </si>
  <si>
    <t>INT REV PUB NON MARK</t>
  </si>
  <si>
    <t>Int. Rev. Public Nonprofit Market.</t>
  </si>
  <si>
    <t>10.1007/s12208-018-0213-7</t>
  </si>
  <si>
    <t>VL8DL</t>
  </si>
  <si>
    <t>WOS:000913836200006</t>
  </si>
  <si>
    <t>Domínguez-Gómez, JA; González-Gómez, T</t>
  </si>
  <si>
    <t>Andres Dominguez-Gomez, J.; Gonzalez-Gomez, Teresa</t>
  </si>
  <si>
    <t>Analysing stakeholders' perceptions of golf-course-based tourism: A proposal for developing sustainable tourism projects</t>
  </si>
  <si>
    <t>TOURISM MANAGEMENT</t>
  </si>
  <si>
    <t>Sustainable development; Sustainable tourism; Stakeholders; Social participation</t>
  </si>
  <si>
    <t>CHALLENGES; IMPACTS</t>
  </si>
  <si>
    <t>Social interpretations of the impact of development on territories differ according to the socio-political positions of different actors, and especially depending on the degree of power wielded by each actor. These interpretations should be taken into account if the governance of development projects is to be improved, and with it, the sustainability of tourist projects in general. This paper examines a range of stakeholders' perceptions of the impacts of a golf-based tourism development in the south-west of Spain. A mixed methodology is used to analyse the results, highlighting the significance of a social impact assessment. Our findings confirm two differing discourses, one corresponding to influential actors and the other to non-influential, showing unequal degrees of variety and complexity in their argumentation and a clearly distinct capacity for shaping the local socio-environment. Our conclusions indicate that the impact of tourism development is perceived differently in line with stakeholders' socio-political positions. (C) 2017 Elsevier Ltd. All rights reserved.</t>
  </si>
  <si>
    <t>[Andres Dominguez-Gomez, J.; Gonzalez-Gomez, Teresa] Univ Huelva Spain, Fac Social Work, Dept Sociol &amp; Social Work, Campus El Carmen,Avda Tres Marzo S-N, Huelva 21071, Spain</t>
  </si>
  <si>
    <t>Universidad de Huelva</t>
  </si>
  <si>
    <t>González-Gómez, T (corresponding author), Univ Huelva Spain, Fac Social Work, Dept Sociol &amp; Social Work, Campus El Carmen,Avda Tres Marzo S-N, Huelva 21071, Spain.</t>
  </si>
  <si>
    <t>andres@uhu.es; teresa.gonzalez@dstso.uhu.es</t>
  </si>
  <si>
    <t>González, Teresa/L-5299-2018; Dominguez-Gomez, J. Andres/HSH-3751-2023</t>
  </si>
  <si>
    <t>González, Teresa/0000-0002-5179-2189; Dominguez-Gomez, J. Andres/0000-0002-3768-1087</t>
  </si>
  <si>
    <t>Spanish Ministry of Economy and Competitiveness, in the R+D tender [CSO201232493]; Council for Innovation, Science and Employment of the Junta of Andalusia [SEJ2397]</t>
  </si>
  <si>
    <t>Spanish Ministry of Economy and Competitiveness, in the R+D tender; Council for Innovation, Science and Employment of the Junta of Andalusia</t>
  </si>
  <si>
    <t>We are very grateful to all the informants who participated in this research: academics, staff from regional and council administrations, entrepreneurs, associations, golf-tourists, and non-golf-tourists, and local community. This paper takes parts of a research project funded by the Spanish Ministry of Economy and Competitiveness, in the R+D tender 2012 (project code CSO201232493), and by the Council for Innovation, Science and Employment of the Junta of Andalusia (project reference SEJ2397).</t>
  </si>
  <si>
    <t>0261-5177</t>
  </si>
  <si>
    <t>1879-3193</t>
  </si>
  <si>
    <t>TOURISM MANAGE</t>
  </si>
  <si>
    <t>Tourism Manage.</t>
  </si>
  <si>
    <t>10.1016/j.tourman.2017.05.015</t>
  </si>
  <si>
    <t>Environmental Studies; Hospitality, Leisure, Sport &amp; Tourism; Management</t>
  </si>
  <si>
    <t>Environmental Sciences &amp; Ecology; Social Sciences - Other Topics; Business &amp; Economics</t>
  </si>
  <si>
    <t>FE4IP</t>
  </si>
  <si>
    <t>WOS:000408177900016</t>
  </si>
  <si>
    <t>Polonsky, MJ; Grau, SL; McDonald, S</t>
  </si>
  <si>
    <t>Polonsky, Michael Jay; Grau, Stacy Landreth; McDonald, Sharyn</t>
  </si>
  <si>
    <t>Perspectives on social impact measurement and non-profit organisations</t>
  </si>
  <si>
    <t>MARKETING INTELLIGENCE &amp; PLANNING</t>
  </si>
  <si>
    <t>Non-profit; In-depth interviews; Social value; Social impact assessment</t>
  </si>
  <si>
    <t>PERFORMANCE-MEASUREMENT; INVESTMENT; FUNDERS; MARKET</t>
  </si>
  <si>
    <t>Purpose - Acknowledgement of the social impact created by organisations has become an increasingly frequent discussion among practitioners. The importance of such value creation cannot be understated, yet in an increasingly competitive funding environment, the need to articulate true value is paramount. The purpose of this paper is to examine how Australian and US managers of non-profit organisations (NPOs) and foundations view the measurement of the social impact of NPOs. Design/methodology/approach - The paper includes 19 in-depth interviews of non-profit professionals in the USA and Australia. Respondents included non-profit managers, foundation managers and consultants in both countries. Findings - The in-depth interviews found that in both countries respondents generally agreed that objective measures of impact are desirable, but recognised the difficulties in developing objective assessment frameworks enabling comparisons across the non-profit sector. These difficulties, as well as the implications for developing assessments of social value for NPOs, are discussed. This paper demonstrates that there is an opportunity to reposition reporting expectations. The NPO sector can pool together and build on each other's strengths and market their outcomes as a collective entity. A sector-wide approach provides potential for much needed within-sector mentoring and will showcase the rich and varied outcomes generated by NPOs. Originality/value - This research compares viewpoints in two Western countries, thus offering at least an exploratory examination of social impact assessment from an international perspective. Additionally, this research shows commonalities in terms of what is valued and what is most difficult for non-profits when determining social impact.</t>
  </si>
  <si>
    <t>[Polonsky, Michael Jay] Deakin Univ, Sch Management &amp; Mkt, Melbourne, Vic, Australia; [Grau, Stacy Landreth] Texas Christian Univ, Neeley Sch Business, Ft Worth, TX 76129 USA; [McDonald, Sharyn] Deakin Univ, Sch Commun &amp; Creat Arts, Burwood, Australia</t>
  </si>
  <si>
    <t>Deakin University; Texas Christian University; Deakin University</t>
  </si>
  <si>
    <t>Polonsky, MJ (corresponding author), Deakin Univ, Sch Management &amp; Mkt, Melbourne, Vic, Australia.</t>
  </si>
  <si>
    <t>Michael.Polonsky@deakin.edu.au</t>
  </si>
  <si>
    <t>Polonsky, Michael/O-8963-2019</t>
  </si>
  <si>
    <t>Polonsky, Michael/0000-0003-2395-1311; McDonald, Sharyn/0000-0002-6534-4088</t>
  </si>
  <si>
    <t>0263-4503</t>
  </si>
  <si>
    <t>1758-8049</t>
  </si>
  <si>
    <t>MARK INTELL PLAN</t>
  </si>
  <si>
    <t>Mark. Intell. Plan.</t>
  </si>
  <si>
    <t>10.1108/MIP-11-2014-0221</t>
  </si>
  <si>
    <t>DJ4LI</t>
  </si>
  <si>
    <t>WOS:000374176600005</t>
  </si>
  <si>
    <t>Gionfriddo, G; Piccaluga, A</t>
  </si>
  <si>
    <t>Gionfriddo, Gianluca; Piccaluga, Andrea</t>
  </si>
  <si>
    <t>Startups' contribution to SDGs: A tailored framework for assessing social impact</t>
  </si>
  <si>
    <t>JOURNAL OF MANAGEMENT &amp; ORGANIZATION</t>
  </si>
  <si>
    <t>startups; sustainability; social impact; sustainable development</t>
  </si>
  <si>
    <t>SUSTAINABLE DEVELOPMENT GOALS; ENTERPRISES; PURPOSE; CSR</t>
  </si>
  <si>
    <t>Startups play a crucial role in advancing the Sustainable Development Goals (SDGs) through their innovative solutions that increasingly focus on sustainability. However, they face significant challenges in effectively assessing their contribution to the SDGs. In our study, by adopting an action-research methodology, we develop and introduce Prosper, i.e., a tailored social impact assessment (SIA) framework for startups. First, we conducted a comprehensive review of existing methods and standards for assessing social impact to establish an initial foundation of Prosper. Second, we refined Prosper based on an empirical validation on five startups. By embracing action research, we aim to empower startups with a robust and user-friendly tool, which facilitates SIA and representation. We also contribute to the literature aimed at overcoming the existing sustainability barriers for startups and to respond to the call for assisting them in reporting about SDGs. We also discuss practical implications and future research avenues.</t>
  </si>
  <si>
    <t>[Gionfriddo, Gianluca; Piccaluga, Andrea] Scuola Super Sant Anna, Inst Management, Pisa, Italy; [Gionfriddo, Gianluca; Piccaluga, Andrea] Scuola Super Sant Anna, Dept EMbeDS, Pisa, Italy</t>
  </si>
  <si>
    <t>Scuola Superiore Sant'Anna; Scuola Superiore Sant'Anna</t>
  </si>
  <si>
    <t>Gionfriddo, G (corresponding author), Scuola Super Sant Anna, Inst Management, Pisa, Italy.;Gionfriddo, G (corresponding author), Scuola Super Sant Anna, Dept EMbeDS, Pisa, Italy.</t>
  </si>
  <si>
    <t>gianluca.gionfriddo@santannapisa.it</t>
  </si>
  <si>
    <t>PICCALUGA, Andrea Mario Cuore/0000-0002-1483-9152; Gionfriddo, Gianluca/0000-0001-8403-0757</t>
  </si>
  <si>
    <t>CAMBRIDGE UNIV PRESS</t>
  </si>
  <si>
    <t>CAMBRIDGE</t>
  </si>
  <si>
    <t>EDINBURGH BLDG, SHAFTESBURY RD, CB2 8RU CAMBRIDGE, ENGLAND</t>
  </si>
  <si>
    <t>1833-3672</t>
  </si>
  <si>
    <t>1839-3527</t>
  </si>
  <si>
    <t>J MANAGE ORGAN</t>
  </si>
  <si>
    <t>J. Manag. Organ.</t>
  </si>
  <si>
    <t>2024 FEB 13</t>
  </si>
  <si>
    <t>10.1017/jmo.2024.3</t>
  </si>
  <si>
    <t>HP5Y9</t>
  </si>
  <si>
    <t>WOS:001160734700001</t>
  </si>
  <si>
    <t>Lisi, IE</t>
  </si>
  <si>
    <t>Lisi, Irene Eleonora</t>
  </si>
  <si>
    <t>Determinants and Performance Effects of Social Performance Measurement Systems</t>
  </si>
  <si>
    <t>JOURNAL OF BUSINESS ETHICS</t>
  </si>
  <si>
    <t>Business case; Social performance; Social performance measurement systems; Stakeholders; Survey</t>
  </si>
  <si>
    <t>MANAGEMENT CONTROL-SYSTEMS; ENVIRONMENTAL-MANAGEMENT; ORGANIZATIONAL CONTEXT; ACCOUNTING RESEARCH; STAKEHOLDER THEORY; CONTINGENCY FIT; CORPORATE; STRATEGY; SUSTAINABILITY; RESPONSIBILITY</t>
  </si>
  <si>
    <t>This study investigates the performance measurement systems adopted by companies to manage their social responsibility activities, a theme that remains under-researched despite the important role that these mechanisms may play in helping firms control and improve their social performance. An integrative model is developed to examine how the three fundamental drivers of corporate social strategies, i.e., business motivations, perceived stakeholder pressures, and top management's social commitment, influence the use of social performance indicators for internal decision-making and control and how such use impacts companies' social and economic performance. The results from a survey of 97 Italian companies suggest that economic motivations and top management's commitment are associated with a more intensive use of social performance indicators for decision-making and control, whereas perceived pressures from stakeholders do not represent a significant determinant of such use. The use of social performance indicators, in turn, is found to directly influence a firm's social performance and, indirectly, its bottom line.</t>
  </si>
  <si>
    <t>[Lisi, Irene Eleonora] Univ Cattolica Sacro Cuore, Largo A Gemelli 1, I-20123 Milan, Italy; [Lisi, Irene Eleonora] Via Bigiogera 13, I-20128 Milan, Italy</t>
  </si>
  <si>
    <t>Catholic University of the Sacred Heart</t>
  </si>
  <si>
    <t>Lisi, IE (corresponding author), Univ Cattolica Sacro Cuore, Largo A Gemelli 1, I-20123 Milan, Italy.;Lisi, IE (corresponding author), Via Bigiogera 13, I-20128 Milan, Italy.</t>
  </si>
  <si>
    <t>ireneeleonora.lisi@unicatt.it</t>
  </si>
  <si>
    <t>LISI, Irene Eleonora/0000-0001-8414-2142</t>
  </si>
  <si>
    <t>VAN GODEWIJCKSTRAAT 30, 3311 GZ DORDRECHT, NETHERLANDS</t>
  </si>
  <si>
    <t>0167-4544</t>
  </si>
  <si>
    <t>1573-0697</t>
  </si>
  <si>
    <t>J BUS ETHICS</t>
  </si>
  <si>
    <t>J. Bus. Ethics</t>
  </si>
  <si>
    <t>10.1007/s10551-016-3287-3</t>
  </si>
  <si>
    <t>Business; Ethics</t>
  </si>
  <si>
    <t>Business &amp; Economics; Social Sciences - Other Topics</t>
  </si>
  <si>
    <t>GT5QI</t>
  </si>
  <si>
    <t>WOS:000444564100015</t>
  </si>
  <si>
    <t>Erdiaw-Kwasie, MO; Alam, K; Kabir, E</t>
  </si>
  <si>
    <t>Erdiaw-Kwasie, Michael O.; Alam, Khorshed; Kabir, Enamul</t>
  </si>
  <si>
    <t>Modelling Corporate Stakeholder Orientation: Does the Relationship Between Stakeholder Background Characteristics and Corporate Social Performance Matter?</t>
  </si>
  <si>
    <t>BUSINESS STRATEGY AND THE ENVIRONMENT</t>
  </si>
  <si>
    <t>corporate stakeholder orientation; stakeholder engagement; social impact assessments; indigenous communities' rights; mining; regression analysis</t>
  </si>
  <si>
    <t>INFORMED-CONSENT; MINING SECTOR; IMPACTS; RESPONSIBILITY; PERSPECTIVES; GOVERNANCE; OPERATE; LICENSE</t>
  </si>
  <si>
    <t>Though corporate stakeholder orientation is connected with corporate social performance practices, there is a dearth of knowledge on the theorized assertion that background characteristics influence stakeholders' salience and attitude towards social performance practices of firms. The aim of this paper is to measure and examine this hypothesis. To test this claim, this research uses the Surat Resource Region in Queensland, Australia, as the case study. Based on the bivariate test, age, gender, occupation type and educational status have varying statistically significant effects on stakeholders' attitude towards corporate social practices. The multinomial logistic findings showed that only education retained a net effect on a stakeholder's attitude to participation in corporate social practices, where those with a higher level of education are 1.388 times more likely to perceive stakeholder engagement practices as relevant, 2.864 times more likely for social impact assessment practices and 1.430 times more likely for practices aimed at rights of indigenous communities. Findings imply the need for awareness programs to be incorporated into corporate social practices, which can help promote the success of stakeholder-oriented policies. The paper further makes suggestions that have both business strategy and policy planning implications. Copyright (C) 2016 John Wiley &amp; Sons, Ltd and ERP Environment</t>
  </si>
  <si>
    <t>[Erdiaw-Kwasie, Michael O.] Univ Southern Queensland, Australian Ctr Sustainable Business &amp; Dev, Fac Business Educ Law &amp; Arts, Toowoomba, Qld, Australia; [Alam, Khorshed] Univ Southern Queensland, Australian Ctr Sustainable Business &amp; Dev, Fac Business Educ Law &amp; Arts, Sch Commerce, Toowoomba, Qld, Australia; [Kabir, Enamul] Univ Southern Queensland, Sch Agr Computat &amp; Environm Sci, Toowoomba, Qld, Australia</t>
  </si>
  <si>
    <t>University of Southern Queensland; University of Southern Queensland; University of Southern Queensland</t>
  </si>
  <si>
    <t>Erdiaw-Kwasie, MO (corresponding author), Univ Southern Queensland, Australian Ctr Sustainable Business &amp; Dev, Fac Business Educ Law &amp; Arts, Toowoomba, Qld, Australia.</t>
  </si>
  <si>
    <t>michaelodei2012@yahoo.com</t>
  </si>
  <si>
    <t>Kabir, Enamul/0000-0002-6157-2753; Alam, Khorshed/0000-0003-2232-0745; erdiaw-kwasie, michael odei/0000-0003-1775-8013</t>
  </si>
  <si>
    <t>Faculty of Business, Education, Law and Arts, University of Southern Queensland, Queensland, Australia</t>
  </si>
  <si>
    <t>This research paper is based on the first author's PhD research work sponsored by the Faculty of Business, Education, Law and Arts, University of Southern Queensland, Queensland, Australia. The authors are grateful to the sponsors. Also, many thanks to all study participants, who generously donated their time and provided invaluable information for the study.</t>
  </si>
  <si>
    <t>0964-4733</t>
  </si>
  <si>
    <t>1099-0836</t>
  </si>
  <si>
    <t>BUS STRATEG ENVIRON</t>
  </si>
  <si>
    <t>Bus. Strateg. Environ.</t>
  </si>
  <si>
    <t>10.1002/bse.1930</t>
  </si>
  <si>
    <t>EY1SG</t>
  </si>
  <si>
    <t>WOS:000403745000005</t>
  </si>
  <si>
    <t>Klöpffer, W; Renner, I</t>
  </si>
  <si>
    <t>Schaltegger, S; Bennett, M; Burritt, RL; Jasch, C</t>
  </si>
  <si>
    <t>Kloepffer, Walter; Renner, Isa</t>
  </si>
  <si>
    <t>Life-Cycle Based Sustainability Assessment of Products</t>
  </si>
  <si>
    <t>ENVIRONMENTAL MANAGEMENT ACCOUNTING FOR CLEANER PRODUCTION</t>
  </si>
  <si>
    <t>MANAGEMENT; SETAC; LCA</t>
  </si>
  <si>
    <t>Sustainability was adopted by United Nations Environment Programme (UNEP) in Rio de Janiero as the main political goal for the future development of humankind. It should also be the ultimate aim of product development. According to the well-known interpretation of the original definition given in the Brundtland Report, sustainability comprises three components: environment, economy, and social aspects. These components or 'pillars' of sustainability have to be properly assessed and balanced if a new product is to be designed or an existing one be improved. Depending on the systems to be improved, in the sense of better sustainability, and to the audience(s), i.e. actors or stakeholders, different scientific and practical approaches are being developed. There are notably two directions which can be distinguished: one based on accounting (Environmental Accounting and Environmental Management Accounting-EMA) and another one based on the Life-Cycle Assessment (LCA) of products. In this article, the latter approach is described in the hope of improving the mutual understanding of the two communities and their assessment/accounting tools. The responsibility of the researchers involved in the assessment of sustainability is to provide appropriate, reliable, and up-to-date instruments. For the environmental part, there is already an internationally standardised tool: Life-Cycle Assessment ( LCA). Life-Cycle Costing (LCC) is the logical counterpart of LCA for the economic assessment. LCC surpasses the purely economic accounting and cost calculation by taking into account the use-and end-of-life phases and hidden costs. For this component, a guideline is being developed by The Society of Environmental Toxicology and Chemistry (SETAC). It is a very important point that different life-cycle based methods (including Social Life-Cycle Assessment 'SLCA') for sustainability assessment use consistent system boundaries. SLCA has been neglected in the past, mainly due to great methodological difficulties, but is now beginning to be developed. The central problems seem to be how to relate the social indicators ( social impact assessment) quantitatively to the functional unit of the product-system, and how to restrict to a manageable number the many social indicators proposed. Furthermore, a better regional resolution of the Life-Cycle Inventory, compared to conventional LCA, has to be achieved since the social conditions vary geographically much more than, the core element of LCA industrial production.</t>
  </si>
  <si>
    <t>[Kloepffer, Walter] LCA Consult &amp; Review, Frankfurt, Germany; [Renner, Isa] Umwelt &amp; Energieberatung, Russelsheim, Germany</t>
  </si>
  <si>
    <t>Klöpffer, W (corresponding author), LCA Consult &amp; Review, Frankfurt, Germany.</t>
  </si>
  <si>
    <t>walter.kloepffer@t-online.de; i.renner@online.de</t>
  </si>
  <si>
    <t>978-1-4020-8913-8; 978-1-4020-8912-1</t>
  </si>
  <si>
    <t>10.1007/978-1-4020-8913-8_5</t>
  </si>
  <si>
    <t>10.1007/978-1-4020-8913-8</t>
  </si>
  <si>
    <t>Business; Environmental Sciences; Environmental Studies</t>
  </si>
  <si>
    <t>BLV05</t>
  </si>
  <si>
    <t>Green Submitted, Green Published</t>
  </si>
  <si>
    <t>WOS:000271120700007</t>
  </si>
  <si>
    <t>Amersdorffer, F; Buchenrieder, G; Bokusheva, R; Wolz, A</t>
  </si>
  <si>
    <t>Amersdorffer, Florian; Buchenrieder, Gertrud; Bokusheva, Raushan; Wolz, Axel</t>
  </si>
  <si>
    <t>Efficiency in microfinance: financial and social performance of agricultural credit cooperatives in Bulgaria</t>
  </si>
  <si>
    <t>JOURNAL OF THE OPERATIONAL RESEARCH SOCIETY</t>
  </si>
  <si>
    <t>finance; agriculture; microfinance; efficiency; DEA; social performance</t>
  </si>
  <si>
    <t>INSTITUTIONS</t>
  </si>
  <si>
    <t>Efficiency in microfinance requires accounting for a specific ambiguous production goal. Beyond financial performance, microfinance institutions are to be assessed with regard to their social impact. Based on a comprehensive data collection campaign on 15 Bulgarian agricultural credit cooperatives (ACCs), we compiled a database uniting financial (perennial data from 2000 to 2009) and social performance indicators (2009). The social performance assessment follows an internationally renowned methodology of social auditing. It provides the database for the construction of a social output, which, apart from outreach, evaluates social network quality, client benefits (protection from over-indebtedness) and other items that have not been assessed in efficiency analysis before. We develop a new analytical model for Data Envelopment Analysis and gain meaningful results for the sample of ACCs. Interestingly, the efficiency rankings revealed that only ACCs with sound financial performance can achieve a higher ranking in the specification including the social output.</t>
  </si>
  <si>
    <t>[Amersdorffer, Florian; Buchenrieder, Gertrud; Wolz, Axel] Leibniz Inst Agr Dev Cent &amp; Eastern Europe IAMO, D-06120 Halle An Der Saale, Sachsen Anhalt, Germany; [Buchenrieder, Gertrud] Univ Halle Wittenberg, Sachsen Anhalt, Germany; [Bokusheva, Raushan] Swiss Fed Inst Technol, Zurich, Switzerland</t>
  </si>
  <si>
    <t>Leibniz Institut fur Agrarentwicklung in Transformationsokonomien (IAMO); Martin Luther University Halle Wittenberg; Swiss Federal Institutes of Technology Domain; ETH Zurich</t>
  </si>
  <si>
    <t>Amersdorffer, F (corresponding author), Leibniz Inst Agr Dev Cent &amp; Eastern Europe IAMO, Theodor Lieser Str 2, D-06120 Halle An Der Saale, Sachsen Anhalt, Germany.</t>
  </si>
  <si>
    <t>, IAMO/G-2328-2012; Bokusheva, Raushan/ABB-1198-2020; Buchenrieder, Gertrud/S-1035-2016</t>
  </si>
  <si>
    <t>Bokusheva, Raushan/0000-0002-3080-6270; Buchenrieder, Gertrud/0000-0003-2995-867X</t>
  </si>
  <si>
    <t>TAYLOR &amp; FRANCIS LTD</t>
  </si>
  <si>
    <t>2-4 PARK SQUARE, MILTON PARK, ABINGDON OR14 4RN, OXON, ENGLAND</t>
  </si>
  <si>
    <t>0160-5682</t>
  </si>
  <si>
    <t>1476-9360</t>
  </si>
  <si>
    <t>J OPER RES SOC</t>
  </si>
  <si>
    <t>J. Oper. Res. Soc.</t>
  </si>
  <si>
    <t>JAN</t>
  </si>
  <si>
    <t>10.1057/jors.2013.162</t>
  </si>
  <si>
    <t>Science Citation Index Expanded (SCI-EXPANDED); Social Science Citation Index (SSCI)</t>
  </si>
  <si>
    <t>AW4XU</t>
  </si>
  <si>
    <t>WOS:000346281800005</t>
  </si>
  <si>
    <t>Moura, LF; Lima, EP; Deschamps, F; Van Aken, E; da Costa, SEG; Duarte, R; Kluska, RA</t>
  </si>
  <si>
    <t>Moura, Louisi Francis; Lima, Edson Pinheiro; Deschamps, Fernando; Van Aken, Eileen; Gouvea da Costa, Sergio Eduardo; Duarte, Rafael; Kluska, Rafael Araujo</t>
  </si>
  <si>
    <t>What Role Do Design Factors Play in Applying Performance Measurement Systems in Nonprofit Organizations?</t>
  </si>
  <si>
    <t>ADMINISTRATIVE SCIENCES</t>
  </si>
  <si>
    <t>design; nonprofit organization; performance measurement and management</t>
  </si>
  <si>
    <t>SOCIAL IMPACT MEASUREMENT; BALANCED SCORECARD; 3RD SECTOR; MANAGEMENT; ACCOUNTABILITY; FRAMEWORK; INNOVATIONS; ENTERPRISES; CONTEXT; ISSUES</t>
  </si>
  <si>
    <t>Recent research on management control and performance measurement and management (PMM) points towards a concern to provide suitable systems in nonprofit organizations (NPOs). However, few attempts have been made to understand these organizations and how their peculiarities influence this process. This research empirically discusses NPOs' features through the lens of performance measurement and how these features influence performance measurement system' design, the first step for an iterative PMM. A case study with two NPOs in the United States of America and Brazil provides valuable insights into the design factors. Results indicate that various factors related to purpose, stakeholders, and management influence the design of the performance-measurement system. Their unique organizational characteristics impact the usability and viability of the application of performance-measurement systems.</t>
  </si>
  <si>
    <t>[Moura, Louisi Francis] Univ Tecnol Fed Parana, Dept Ind Engn, BR-84017220 Ponta Grossa, Parana, Brazil; [Moura, Louisi Francis; Deschamps, Fernando; Duarte, Rafael; Kluska, Rafael Araujo] Pontificia Univ Catolica Parana, Polytech Sch, Dept Ind &amp; Syst Engn, BR-80215901 Curitiba, Parana, Brazil; [Moura, Louisi Francis; Van Aken, Eileen] Virginia Polytech Inst &amp; State Univ, Grad Dept Ind &amp; Syst Engn, Blacksburg, VA 24061 USA; [Lima, Edson Pinheiro; Gouvea da Costa, Sergio Eduardo] Univ Tecnol Fed Parana, Dept Ind &amp; Syst Engn, BR-85503390 Pato Branco, Brazil; [Deschamps, Fernando] Univ Fed Parana, Dept Mech Engn, BR-81531980 Curitiba, Parana, Brazil</t>
  </si>
  <si>
    <t>Universidade Tecnologica Federal do Parana; Pontificia Universidade Catolica do Parana; Virginia Polytechnic Institute &amp; State University; Universidade Tecnologica Federal do Parana; Universidade Federal do Parana</t>
  </si>
  <si>
    <t>Moura, LF (corresponding author), Univ Tecnol Fed Parana, Dept Ind Engn, BR-84017220 Ponta Grossa, Parana, Brazil.;Moura, LF (corresponding author), Pontificia Univ Catolica Parana, Polytech Sch, Dept Ind &amp; Syst Engn, BR-80215901 Curitiba, Parana, Brazil.;Moura, LF (corresponding author), Virginia Polytech Inst &amp; State Univ, Grad Dept Ind &amp; Syst Engn, Blacksburg, VA 24061 USA.</t>
  </si>
  <si>
    <t>louisifrancis@utfpr.edu.br; pinheiro@utfpr.edu.br; fernando.deschamps@pucpr.br; evanaken@vt.edu; gouvea@utfpr.edu.br; rafaelduarte@dwdata.com.br; rafaelkluska@gmail.com</t>
  </si>
  <si>
    <t>Moura, Louisi Francis/AAK-9858-2020; Duarte, Rafael X. M./A-8809-2013; Van Aken, Eileen/E-8561-2010</t>
  </si>
  <si>
    <t>Moura, Louisi Francis/0000-0002-6980-4002;</t>
  </si>
  <si>
    <t>CNPq (National Council of Technological and Scientific Development) [307871/2012-6]; CAPES (Coordination for the Improvement of Higher Education Personnel) [88887.094594/2015-00]</t>
  </si>
  <si>
    <t>CNPq (National Council of Technological and Scientific Development)(Conselho Nacional de Desenvolvimento Cientifico e Tecnologico (CNPQ)); CAPES (Coordination for the Improvement of Higher Education Personnel)(Coordenacao de Aperfeicoamento de Pessoal de Nivel Superior (CAPES))</t>
  </si>
  <si>
    <t>The authors wish to thank CNPq (National Council of Technological and Scientific Development) for supporting the research project through grant 307871/2012-6 and CAPES (Coordination for the Improvement of Higher Education Personnel) for the scholarship through grant 88887.094594/2015-00.</t>
  </si>
  <si>
    <t>MDPI</t>
  </si>
  <si>
    <t>BASEL</t>
  </si>
  <si>
    <t>ST ALBAN-ANLAGE 66, CH-4052 BASEL, SWITZERLAND</t>
  </si>
  <si>
    <t>2076-3387</t>
  </si>
  <si>
    <t>ADM SCI</t>
  </si>
  <si>
    <t>Adm. Sci.</t>
  </si>
  <si>
    <t>10.3390/admsci12020043</t>
  </si>
  <si>
    <t>2K8LH</t>
  </si>
  <si>
    <t>gold, Green Published</t>
  </si>
  <si>
    <t>WOS:000816580200001</t>
  </si>
  <si>
    <t>Satar, MS; John, S</t>
  </si>
  <si>
    <t>Satar, Mir Shahid; John, Shibu</t>
  </si>
  <si>
    <t>A conceptual model of critical success factors for Indian social enterprises</t>
  </si>
  <si>
    <t>WORLD JOURNAL OF ENTREPRENEURSHIP MANAGEMENT AND SUSTAINABLE DEVELOPMENT</t>
  </si>
  <si>
    <t>India; Sustainable development; Social entrepreneurship; Social enterprise; Critical success factors</t>
  </si>
  <si>
    <t>ENTREPRENEURIAL ORIENTATION; PAST RESEARCH; PERFORMANCE; COMMUNITY; NETWORKS; CULTURE; ISSUES</t>
  </si>
  <si>
    <t>Purpose - There has been global upsurges in the social enterprise (SE) research and practice considering SE as a rapidly growing thought worldwide. The renewed significance of SEs has arisen primarily on account of their assumed potential in solving a range of social problems. The evidences supporting the budding role of SEs in fostering sustained socio-economic development of regions and communities across the globe are evolving continuously. Even though, social entrepreneurship (S-ENT) and SEs have remained central thought provoking domains in the realm of scholarly investigation for the past couple of decades, the emerging literature on SEs and their role in economic development is riddled with theoretical inconsistencies and definitional controversies. Thus, very little is known about functioning and management of SEs. For the sake of advancing the field, the purpose of this paper is to identify and analyze the critical success factors (CSFs) of SEs operating in different social settings in India. Further, a conceptual model is developed incorporating different factors of SE operation in an integrated framework. Design/methodology/approach - Based on the review of the extant literature, three categories of success factors comprising a total of 38 success factors for SEs were initially identified. Under each category, the success factors were then classified and reduced to appropriate numbers based upon their importance to SEs and their repeated manifestations in the literature, making a total of 13 CSFs under all three categories. Based on these three categories of CSFs, a conceptual model was developed. Findings - The study determines 13 critical factors as contributing to the success of SEs: business planning skills; entrepreneurship orientation; leadership; networking; innovative financing; triple bottom line planning; SE marketing; community engagement; human capital; organizational culture; social impact evaluation; frugal innovation; and government support. Originality/value - The paper presents a theoretical research model incorporating factors and determinants of SE success to direct a future research agenda. The paper can further be used by researchers to empirically test CSF of SEs. Moreover, practitioners can also gain benefits from the conceptual framework and promote S-ENT.</t>
  </si>
  <si>
    <t>[Satar, Mir Shahid; John, Shibu] Jamia Hamdard, Dept Management, New Delhi, India</t>
  </si>
  <si>
    <t>Jamia Hamdard University</t>
  </si>
  <si>
    <t>Satar, MS (corresponding author), Jamia Hamdard, Dept Management, New Delhi, India.</t>
  </si>
  <si>
    <t>mirshahid261@gmail.com</t>
  </si>
  <si>
    <t>Shahid Satar, Mir/0000-0003-3043-2157</t>
  </si>
  <si>
    <t>2042-5961</t>
  </si>
  <si>
    <t>2042-597X</t>
  </si>
  <si>
    <t>WORLD J ENTREP MANAG</t>
  </si>
  <si>
    <t>World J. Entrep. Manag. Sustain. Dev.</t>
  </si>
  <si>
    <t>10.1108/WJEMSD-09-2015-0042</t>
  </si>
  <si>
    <t>DM2WK</t>
  </si>
  <si>
    <t>WOS:000376208600003</t>
  </si>
  <si>
    <t>Guter-Sandu, A</t>
  </si>
  <si>
    <t>Guter-Sandu, Andrei</t>
  </si>
  <si>
    <t>Accounting infrastructures and the negotiation of social and economic returns under financialization: The case of impact investing</t>
  </si>
  <si>
    <t>COMPETITION &amp; CHANGE</t>
  </si>
  <si>
    <t>Social policy; impact investing; financialization; valuation; boundary work</t>
  </si>
  <si>
    <t>POLICY; POLITICS; MARKET; BONDS</t>
  </si>
  <si>
    <t>Impact investing has emerged as a topical subject-matter for scholars working at the intersection between finance and social policy. By and large, it is seen as a product of financialization: some argue that the social is colonized by financial actors and methods, others see it as a site where boundary work produces a state of value plurality in which competing values-social and financial-co-exist. This article takes the latter perspective further and unpacks the endogenous dynamics underpinning the creation of social values in impact investing programs. It analyzes how high-level organizations in the field prescribed specific social impact valuation processes and mechanisms for collecting, measuring, and reporting data about value creation. It argues that the social values circulating in the impact investing field emerge from the interplay between a wide array of stakeholders, impact investors included. The social impact accounting tools that capture them materialize therefore as sites of political battles and negotiations between stakeholders, with both emancipatory but also exploitative potential. This has consequences upon our understanding of how financialization travels and how the social dynamics underpinning accounting devices (re)draw boundaries between competing values and fields.</t>
  </si>
  <si>
    <t>[Guter-Sandu, Andrei] Univ Bath, Dept Polit Languages &amp; Int Studies, Bath BA2 7AY, Avon, England</t>
  </si>
  <si>
    <t>University of Bath</t>
  </si>
  <si>
    <t>Guter-Sandu, A (corresponding author), Univ Bath, Dept Polit Languages &amp; Int Studies, Bath BA2 7AY, Avon, England.</t>
  </si>
  <si>
    <t>ags77@bath.ac.uk</t>
  </si>
  <si>
    <t>Guter-Sandu, Andrei/0000-0003-3143-6555</t>
  </si>
  <si>
    <t>UK Economic and Social Research Council [ES/T008687/1]; ESRC [ES/T008687/1] Funding Source: UKRI</t>
  </si>
  <si>
    <t>UK Economic and Social Research Council(UK Research &amp; Innovation (UKRI)Economic &amp; Social Research Council (ESRC)); ESRC(UK Research &amp; Innovation (UKRI)Economic &amp; Social Research Council (ESRC))</t>
  </si>
  <si>
    <t>The author(s) disclosed receipt of the following financial support for the research, authorship, and/or publication of this article: This work was supported by the UK Economic and Social Research Council under grant number ES/T008687/1.</t>
  </si>
  <si>
    <t>SAGE PUBLICATIONS LTD</t>
  </si>
  <si>
    <t>LONDON</t>
  </si>
  <si>
    <t>1 OLIVERS YARD, 55 CITY ROAD, LONDON EC1Y 1SP, ENGLAND</t>
  </si>
  <si>
    <t>1024-5294</t>
  </si>
  <si>
    <t>1477-2221</t>
  </si>
  <si>
    <t>COMPET CHANG</t>
  </si>
  <si>
    <t>Compet. Chang.</t>
  </si>
  <si>
    <t>10.1177/10245294221085636</t>
  </si>
  <si>
    <t>APR 2022</t>
  </si>
  <si>
    <t>Business; Economics; Geography</t>
  </si>
  <si>
    <t>Business &amp; Economics; Geography</t>
  </si>
  <si>
    <t>7I0MI</t>
  </si>
  <si>
    <t>WOS:000783523700001</t>
  </si>
  <si>
    <t>Kubickova, K</t>
  </si>
  <si>
    <t>Kubickova, Klara</t>
  </si>
  <si>
    <t>Drivers of Strategic Approach to Philanthropy in the Czech Republic</t>
  </si>
  <si>
    <t>CENTRAL EUROPEAN MANAGEMENT JOURNAL</t>
  </si>
  <si>
    <t>strategic philanthropy; philanthropic strategy; corporate philanthropy; Czech Republic</t>
  </si>
  <si>
    <t>SOCIAL IMPACT MEASUREMENT; CORPORATE PHILANTHROPY; INVESTMENT; SIZE</t>
  </si>
  <si>
    <t>Purpose: This study aims to provide an empirical study of the factors that influence how companies engage in strategic philanthropy and philanthropic strategy. Methodology: A target group of Czech companies engaged in corporate philanthropy was contacted with an e-mail containing a hyperlink to an online questionnaire. In total, 296 companies participated in the study. Secondary data was collected from the Albertina database, Anopress IT database, and 2016-2018 annual reports. Logistic regression and likelihood-ratio tests were used to analyze the data. Findings: The results imply that company size, ownership, industry, slack resources, and visibility are predictors of philanthropic strategy. Company size and headquarters' location are predictors of strategic philanthropy. The legitimacy strategy and slack resource theory may explain engagement in philanthropic strategy, but not in strategic philanthropy. Originality: This study contributes to scarce research addressing the drivers of the strategic approach to philanthropy. It provides a comprehensive empirical study of the factors influencing strategic philanthropic practices in the Czech Republic.</t>
  </si>
  <si>
    <t>[Kubickova, Klara] Prague Univ Econ &amp; Business, W Churchill Sq 1938-4, Prague 13067 3, Czech Republic</t>
  </si>
  <si>
    <t>Prague University of Economics &amp; Business</t>
  </si>
  <si>
    <t>Kubickova, K (corresponding author), Prague Univ Econ &amp; Business, W Churchill Sq 1938-4, Prague 13067 3, Czech Republic.</t>
  </si>
  <si>
    <t>klara.kubickova@vse.cz</t>
  </si>
  <si>
    <t>Internal Grant Agency (IGA) of the University of Economics, Prague [F3/54/2018]</t>
  </si>
  <si>
    <t>Internal Grant Agency (IGA) of the University of Economics, Prague</t>
  </si>
  <si>
    <t>This study was supported by the Internal Grant Agency (IGA) of the University of Economics, Prague under Grant F3/54/2018 Strategic Philanthropy: The Comparison of Approaches to Measuring the Impact of Philanthropic Activities of Private Companies and Non-Profit Organizations.</t>
  </si>
  <si>
    <t>2658-0845</t>
  </si>
  <si>
    <t>2658-2430</t>
  </si>
  <si>
    <t>CENT EUR MANAG J</t>
  </si>
  <si>
    <t>Cent. Eur. Manag. J.</t>
  </si>
  <si>
    <t>10.7206/cemj.2658-0845.55</t>
  </si>
  <si>
    <t>WR5OZ</t>
  </si>
  <si>
    <t>WOS:000714549900005</t>
  </si>
  <si>
    <t>Rawhouser, H; Cummings, M; Newbert, SL</t>
  </si>
  <si>
    <t>Rawhouser, Hans; Cummings, Michael; Newbert, Scott L.</t>
  </si>
  <si>
    <t>Social Impact Measurement: Current Approaches and Future Directions for Social Entrepreneurship Research</t>
  </si>
  <si>
    <t>ENTREPRENEURSHIP THEORY AND PRACTICE</t>
  </si>
  <si>
    <t>social entrepreneurship; social impact; social value; social performance; performance measurement</t>
  </si>
  <si>
    <t>FINANCIAL PERFORMANCE; ORGANIZATIONAL IDENTITY; CORPORATE REPUTATION; ENVIRONMENTAL PERFORMANCE; RESPONSIBILITY; MICROFINANCE; CONSTRUCTION; INSTITUTIONS; CREATION; LESSONS</t>
  </si>
  <si>
    <t>Despite the importance of social impact to social entrepreneurship research, standards for measuring an organization's social impact are underdeveloped on both theoretical and empirical grounds. We identify a sample of 71 relevant papers from leading (FT50) business journals that examine, conceptually or empirically, the measurement of social impact. We first describe the breadth of definitions, data sources, and operationalizations of social impact. Based on this analysis, we generate a typology of four approaches to conceptualizing social impact, which we use to organize insights and recommendations regarding improved measurement of the social impact of entrepreneurial ventures.</t>
  </si>
  <si>
    <t>[Rawhouser, Hans] Univ Nevada, Lee Business Sch, Management Entrepreneurship &amp; Technol Dept, Las Vegas, NV 89154 USA; [Cummings, Michael] Univ Arkansas, Walton Coll Business, Management, Fayetteville, AR 72701 USA; [Newbert, Scott L.] CUNY, Baruch Coll, Zicklin Sch Business, New York, NY 10021 USA</t>
  </si>
  <si>
    <t>Nevada System of Higher Education (NSHE); University of Nevada Las Vegas; University of Arkansas System; University of Arkansas Fayetteville; City University of New York (CUNY) System; Baruch College (CUNY)</t>
  </si>
  <si>
    <t>Rawhouser, H (corresponding author), Univ Nevada, Lee Business Sch, 4505 Maryland Pkwy, Las Vegas, NV 89154 USA.</t>
  </si>
  <si>
    <t>hans.rawhouser@unlv.edu</t>
  </si>
  <si>
    <t>Rawhouser, Hans/AAI-3978-2021; Cummings, Michael/AAX-6961-2020; PENG, Xiao-bao/J-4466-2012</t>
  </si>
  <si>
    <t>Rawhouser, Hans/0000-0002-7144-1650; Cummings, Michael/0000-0002-2320-8424;</t>
  </si>
  <si>
    <t>1042-2587</t>
  </si>
  <si>
    <t>1540-6520</t>
  </si>
  <si>
    <t>ENTREP THEORY PRACT</t>
  </si>
  <si>
    <t>Entrep. Theory Pract.</t>
  </si>
  <si>
    <t>10.1177/1042258717727718</t>
  </si>
  <si>
    <t>HF3IW</t>
  </si>
  <si>
    <t>Green Submitted</t>
  </si>
  <si>
    <t>WOS:000454129700004</t>
  </si>
  <si>
    <t>Gutiérrez-Nieto, B; Serrano-Cinca, C; Camón-Cala, J</t>
  </si>
  <si>
    <t>Gutierrez-Nieto, Begona; Serrano-Cinca, Carlos; Camon-Cala, Juan</t>
  </si>
  <si>
    <t>A Credit Score System for Socially Responsible Lending</t>
  </si>
  <si>
    <t>Ethical banking; Social impact assessment; Credit scoring; Multi-criteria decision making (MCDM); Financial ratios</t>
  </si>
  <si>
    <t>ANALYTIC HIERARCHY PROCESS; DECISION-MAKING; PERFORMANCE-MEASUREMENT; VALUATION; SCIENCE</t>
  </si>
  <si>
    <t>Ethical banking, microfinance institutions or certain credit cooperatives, among others, grant socially responsible loans. This paper presents a credit score system for them. The model evaluates social and financial aspects of the borrower. The financial aspects are evaluated under the conventional banking framework, by analysing accounting statements and financial projections. The social aspects try to quantify the loan impact on the achievement of Millennium Development Goals such as employment, education, environment, health or community impact. The social credit score model should incorporate the lender's know-how and should also be coherent with its mission. This is done using Multi-Criteria Decision Making (MCDM). The paper illustrates a real case: a loan application by a social entrepreneur presented to a socially responsible lender. The decision support system not only produces a score, but also reveals strengths and weaknesses of the application.</t>
  </si>
  <si>
    <t>[Gutierrez-Nieto, Begona; Serrano-Cinca, Carlos; Camon-Cala, Juan] Univ Zaragoza, Dept Accounting &amp; Finance, Zaragoza, Spain</t>
  </si>
  <si>
    <t>University of Zaragoza</t>
  </si>
  <si>
    <t>Gutiérrez-Nieto, B (corresponding author), Univ Zaragoza, Dept Accounting &amp; Finance, Zaragoza, Spain.</t>
  </si>
  <si>
    <t>bgn@unizar.es</t>
  </si>
  <si>
    <t>Serrano Cinca, Carlos/K-1744-2017</t>
  </si>
  <si>
    <t>Serrano Cinca, Carlos/0000-0003-2596-9638</t>
  </si>
  <si>
    <t>Spanish Ministry of Education and Science [ECO2010-20228, ECO2013-45568-R]; European Regional Development Fund; Government of Aragon [S-14 (3)]</t>
  </si>
  <si>
    <t>Spanish Ministry of Education and Science(Spanish Government); European Regional Development Fund(European Union (EU)); Government of Aragon(Gobierno de Aragon)</t>
  </si>
  <si>
    <t>The work reported in this paper was supported by Grants ECO2010-20228 and ECO2013-45568-R of the Spanish Ministry of Education and Science, and the European Regional Development Fund and by grant Ref. S-14 (3) of the Government of Aragon. We are especially grateful to Coop57 Aragon and La Veloz staff for their support in this research.</t>
  </si>
  <si>
    <t>FEB</t>
  </si>
  <si>
    <t>10.1007/s10551-014-2448-5</t>
  </si>
  <si>
    <t>DI6XL</t>
  </si>
  <si>
    <t>WOS:000373643400006</t>
  </si>
  <si>
    <t>Jäger, UP; Rothe, MD</t>
  </si>
  <si>
    <t>Peter Jaeger, Urs; Rothe, Manuel David</t>
  </si>
  <si>
    <t>Multidimensional Assessment of Poverty Alleviation in a Developing Country: A Case Study on Economic Interventions</t>
  </si>
  <si>
    <t>accountability; evaluation; nonprofit management; monitoring; Asia; social impact assessment</t>
  </si>
  <si>
    <t>NONPROFIT ORGANIZATIONS; ACCOUNTABILITY; GROWTH; STRATEGY; LOOKING; POOR</t>
  </si>
  <si>
    <t>Donors increasingly expect international nongovernmental organizations (INGOs) to prove that the organizations' economic development interventions alleviate poverty. Currently, many INGOs search for new methods to meet this demand by focusing on the expectations of donors rather than those of beneficiaries. We analyze the benefit of qualitative, context-specific methods and ask the question: What can an economic development intervention contribute to poverty alleviation from the perspective of the beneficiaries? In our case study, a negative economic valuation was not automatically a reason to evaluate the economic intervention as a failure. Assessment thus cannot be reduced to economic impacts. Also, qualitative approaches can add beneficiary-oriented data in a context in which accountability mainly focuses on donors. This beneficiary orientation likely leads to better accountability negotiations with donors. Three hypotheses introduce these results.</t>
  </si>
  <si>
    <t>[Peter Jaeger, Urs] INCAE Business Sch, La Garita, Alajuela, Costa Rica; [Rothe, Manuel David] Univ St Gallen, St Gallen, Switzerland</t>
  </si>
  <si>
    <t>INCAE Business School; University of St Gallen</t>
  </si>
  <si>
    <t>Jäger, UP (corresponding author), INCAE Business Sch, Campus Walter Kissling Gam,POB 960-4050, La Garita, Alajuela, Costa Rica.</t>
  </si>
  <si>
    <t>urs.jager@incae.edu</t>
  </si>
  <si>
    <t>SUM</t>
  </si>
  <si>
    <t>10.1002/nml.21077</t>
  </si>
  <si>
    <t>161ER</t>
  </si>
  <si>
    <t>WOS:000320175300007</t>
  </si>
  <si>
    <t>Wu, LF; Jia, GS; Zhang, PW</t>
  </si>
  <si>
    <t>Wu, Lufeng; Jia, Guangshe; Zhang, Puwei</t>
  </si>
  <si>
    <t>Improving the effectiveness of public participation in public infrastructure megaprojects</t>
  </si>
  <si>
    <t>INTERNATIONAL JOURNAL OF MANAGING PROJECTS IN BUSINESS</t>
  </si>
  <si>
    <t>Construction megaprojects; Case study; Participation; Effectiveness</t>
  </si>
  <si>
    <t>SOCIAL IMPACT ASSESSMENT; DECISION-MAKING; MANAGEMENT; PROJECT; PERSPECTIVE; CONFLICT; EA</t>
  </si>
  <si>
    <t>Purpose The purpose of this paper is to investigate how to improve the effectiveness of public participation in public infrastructure megaprojects (PIMs). Conflicts among stakeholders and uncertainty disrupt the success of PIMs when public participation is ineffective. Design/methodology/approach Secondhand data are collected to study the effectiveness of public participation in the Beijing-Shenyang High-Speed Rail (China) and the California High-Speed Rail (USA). The employed research method is an inductive case study. Findings Ineffective public participation can cause schedule and cost overruns and increase uncertainty in PIMs. The ambiguity of meaningful public participation, ineffective participatory approaches and overburden of public participation in environmental impact assessment are the causes of ineffective public participation in PIMs. Research limitations/implications Public participation has become an essential part in PIMs management. This study looks at the understanding of the relationship between public participation and the success of PIMs. Practical implications Legislative bodies should perfect the laws to guarantee meaningful public participation. Lead agencies should adopt additional effective participatory approaches to solicit public comments and identify critical voices. A dispute solution mechanism is necessary to solve public participation disputes in PIMs in practice. Originality/value Stakeholder and uncertainty management are important to the success of PIMs. This study reveals methods to improve the effectiveness of public participation to alleviate the conflicts among stakeholders and reduce uncertainty in PIMs.</t>
  </si>
  <si>
    <t>[Wu, Lufeng; Jia, Guangshe] Tongji Univ, Sch Econ &amp; Management, Shanghai, Peoples R China; [Zhang, Puwei] Jiangxi Normal Univ, Coll City Construct, Nanchang, Jiangxi, Peoples R China</t>
  </si>
  <si>
    <t>Tongji University; Jiangxi Normal University</t>
  </si>
  <si>
    <t>Zhang, PW (corresponding author), Jiangxi Normal Univ, Coll City Construct, Nanchang, Jiangxi, Peoples R China.</t>
  </si>
  <si>
    <t>updataand@163.com; 342274808@qq.com; zhang.p.w@163.com</t>
  </si>
  <si>
    <t>wu, lufeng/ABD-1120-2020</t>
  </si>
  <si>
    <t>Zhang, Puwei/0000-0002-8382-9353</t>
  </si>
  <si>
    <t>1753-8378</t>
  </si>
  <si>
    <t>1753-8386</t>
  </si>
  <si>
    <t>INT J MANAG PROJ BUS</t>
  </si>
  <si>
    <t>Int. J. Manag. Proj. Bus.</t>
  </si>
  <si>
    <t>OCT 14</t>
  </si>
  <si>
    <t>10.1108/IJMPB-12-2018-0281</t>
  </si>
  <si>
    <t>OU9WP</t>
  </si>
  <si>
    <t>WOS:000591873900006</t>
  </si>
  <si>
    <t>Klemelä, J</t>
  </si>
  <si>
    <t>Klemela, Juha</t>
  </si>
  <si>
    <t>Licence to operate Social Return on Investment as a multidimensional discursive means of legitimating organisational action</t>
  </si>
  <si>
    <t>SROI; Social enterprise; Social Return on Investment; Discourse analysis; Legitimation; Social impact measurement</t>
  </si>
  <si>
    <t>STAKEHOLDER THEORY; SROI</t>
  </si>
  <si>
    <t>Purpose - The Social Return on Investment (SROI) framework has been developed for mapping and measuring social impact. It may be used for legitimating organisations and projects. The framework is often criticised for its overemphasis of the SROI ratio, i.e. the relationship between monetised benefits and costs. This study aims to demonstrate how the SROI method legitimates organisations or projects with multiple other discursive ways besides the SROI ratio. It also discusses the status of these other ways of legitimation in relation to the quantifying and monetising core tendency of SROI. Design/methodology/approach - The empirical data consist of an SROI guidebook and 12 SROI reports. Their study applies Theo van Leeuwen's ideas for analysing the discursive legitimation of social practices. The study takes place broadly in the framework of Norman Fairclough's critical discourse analysis, aided by qualitative content analysis. Findings - In the analysis, the full spectrum of the van Leeuwenian legitimation means used by SROI - authorisation, rationalisation, moral evaluation and mythopoetical narration - is brought out in the data and the status and social context of the legitimation means are assessed and discussed. It is shown that there is existing potential for broader and more visible use of different legitimation means. Practical implications - Based on the findings of the study, suggestions for the improvement of SROI reporting by a more balanced explicit use of the multitude of legitimation means are presented. Originality/value - The study is original both in its subject (the spectrum of legitimation in SROI) and its method (qualitative discursive and contentual analysis of SROI as a legitimating discourse).</t>
  </si>
  <si>
    <t>[Klemela, Juha] Univ Turku, Turku, Finland</t>
  </si>
  <si>
    <t>University of Turku</t>
  </si>
  <si>
    <t>Klemelä, J (corresponding author), Univ Turku, Turku, Finland.</t>
  </si>
  <si>
    <t>jklemela@utu.fi</t>
  </si>
  <si>
    <t>10.1108/SEJ-02-2015-0004</t>
  </si>
  <si>
    <t>EI0VV</t>
  </si>
  <si>
    <t>WOS:000392194000008</t>
  </si>
  <si>
    <t>Plaisance, G</t>
  </si>
  <si>
    <t>Plaisance, Guillaume</t>
  </si>
  <si>
    <t>Evaluation in nonprofit organizations: A defense of perception as a managerial and scientific tool</t>
  </si>
  <si>
    <t>JOURNAL OF PHILANTHROPY AND MARKETING</t>
  </si>
  <si>
    <t>nonprofit organizations; perception; representation; reputation; stakeholders</t>
  </si>
  <si>
    <t>SOCIAL IMPACT MEASUREMENT; PUBLIC-INTEREST; ACCOUNTABILITY; GOVERNANCE; PERFORMANCE; TRANSPARENCY; COMMITMENT; SECTOR; MODEL; TRUST</t>
  </si>
  <si>
    <t>Nonprofit organizations (NPOs) are subject to multiple pressures from their stakeholders. Stakeholders are at the same time the target of the organization's mission, the evaluators, the providers of resources and the demanders. This article is an essay that defends reciprocal perception as a managerial tool. The proposed intellectual path leads to the revalorization of stakeholder perception as a very useful practical and scientific tool for the management and study of NPOs. However, perception has limitations that the introduction of the concept of reciprocity can address.</t>
  </si>
  <si>
    <t>[Plaisance, Guillaume] Bordeaux Univ, Res Inst Management Sci, Bordeaux, France; [Plaisance, Guillaume] Bordeaux Univ, Res Inst Management Sci, EA 4190, Bordeaux, France</t>
  </si>
  <si>
    <t>Plaisance, G (corresponding author), Bordeaux Univ, Res Inst Management Sci, EA 4190, Bordeaux, France.</t>
  </si>
  <si>
    <t>guillaume.plaisance@u-bordeaux.fr</t>
  </si>
  <si>
    <t>Guillaume, Plaisance/AAV-8090-2020</t>
  </si>
  <si>
    <t>Guillaume, Plaisance/0000-0001-6256-6905</t>
  </si>
  <si>
    <t>2691-1361</t>
  </si>
  <si>
    <t>J PHILANTHROPY MARK</t>
  </si>
  <si>
    <t>J. Philanthropy Market.</t>
  </si>
  <si>
    <t>10.1002/nvsm.1807</t>
  </si>
  <si>
    <t>JUN 2023</t>
  </si>
  <si>
    <t>FP4S7</t>
  </si>
  <si>
    <t>WOS:001021964700001</t>
  </si>
  <si>
    <t>Franks, DM; Cohen, T</t>
  </si>
  <si>
    <t>Franks, Daniel M.; Cohen, Tamar</t>
  </si>
  <si>
    <t>Social Licence in Design: Constructive technology assessment within a mineral research and development institution</t>
  </si>
  <si>
    <t>Constructive technology assessment; Mining and mineral processing technology; Social Licence to Operate; Science and technology studies; Social impact assessment; Sustainable development</t>
  </si>
  <si>
    <t>INCORPORATING SUSTAINABLE DEVELOPMENT; COMMUNITY-RELATIONS; INDUSTRY; SCIENCE; DIMENSIONS</t>
  </si>
  <si>
    <t>Technological innovation in the minerals industry must be driven by the need to improve performance according to social, as well as environmental, safety, efficiency and production criteria. This paper outlines the possibilities and rationale for incorporating constructive technology assessment (CTA) into technology research and development within the Australian Commonwealth Scientific and Industrial Research Organisation (CSIRO) Minerals Down Under National Research Flagship (MDU). MDU represents an $80 million per year investment in transformational mineral technology. The paper reports on the development of a process called Social Licence in Design to address the future social challenges and opportunities of the technologies that may arise during implementation. Social Licence in Design utilises social research techniques to account for the perspectives and values of decision makers and likely stakeholders. Interviews with senior technologists and social scientists within MDU reveal the institutional context into which the Social Licence in Design process is to be situated and highlight key factors that may inhibit or enhance its uptake. Despite the long history of CIA the paper is the first to report on the incorporation of a CTA process to address the social implications of technology development within a mineral R&amp;D institution. (c) 2012 Elsevier Inc. All rights reserved.</t>
  </si>
  <si>
    <t>[Franks, Daniel M.; Cohen, Tamar] Univ Queensland, Ctr Social Responsibil Min, Sustainable Minerals Inst, Brisbane, Qld 4072, Australia</t>
  </si>
  <si>
    <t>University of Queensland</t>
  </si>
  <si>
    <t>Franks, DM (corresponding author), Univ Queensland, Ctr Social Responsibil Min, Sustainable Minerals Inst, Brisbane, Qld 4072, Australia.</t>
  </si>
  <si>
    <t>d.franks@uq.edu.au; t.cohen1@uq.edu.au</t>
  </si>
  <si>
    <t>Franks, Daniel M/F-8505-2012; Franks, Daniel M/JAC-5067-2023</t>
  </si>
  <si>
    <t>Franks, Daniel M/0000-0003-1217-2128;</t>
  </si>
  <si>
    <t>10.1016/j.techfore.2012.03.001</t>
  </si>
  <si>
    <t>988MA</t>
  </si>
  <si>
    <t>WOS:000307493900004</t>
  </si>
  <si>
    <t>Perdue, RR; Long, PT; Kang, YS</t>
  </si>
  <si>
    <t>Boomtown tourism and resident quality of life: The marketing of gaming to host community residents</t>
  </si>
  <si>
    <t>JOURNAL OF BUSINESS RESEARCH</t>
  </si>
  <si>
    <t>SOCIAL IMPACT ASSESSMENT; LONGITUDINAL ANALYSIS; RAPID GROWTH; PERCEPTIONS; ATTITUDES; EVOLUTION; CRIME; FEAR</t>
  </si>
  <si>
    <t>The purpose of this research was to compare the tourism development cycle and social disruption theories for assessing the impact of gaming tourism on resident quality of life (QOL) in host communities. Various tourism development cycle theories, all generally based on social carrying capacity, postulate an initial positive change in QOL during the early stages of gaming's development followed by negative change after the community has reached its carrying capacity or level of acceptable change. Based primarily in the rural sociology boomtown literature, the social disruption theory postulates essentially an opposite effect-an initial negative change in quality of life as the community experiences the transitional stress of rapid casino development followed by positive change as the community and its residents adapt to its new situation. Using data from a nongaming community (Grand Lake, CO), three early stage gaming communities (Central City, Blackhawk, and Cripple Creek, CO), and a later stage gaming community (Deadwood, SD), the study results support the social disruption theory. Thus, rate of growth is a hey variable to be incorporated into the tourism impact literature. However, in concert with social exchange theory, these results are mediated by individual resident attitudes concerning the desirability of and personal benefits from gaming. The study and its conclusions are framed within the context of public relations strategy for casino businesses. (C) 1999 Elsevier Science Inc. All rights reserved.</t>
  </si>
  <si>
    <t>Univ Colorado, Coll Business, Boulder, CO 80309 USA; SUNY Binghamton, Binghamton, NY 13902 USA</t>
  </si>
  <si>
    <t>University of Colorado System; University of Colorado Boulder; State University of New York (SUNY) System; State University of New York (SUNY) Binghamton</t>
  </si>
  <si>
    <t>Univ Colorado, Coll Business, Boulder, CO 80309 USA.</t>
  </si>
  <si>
    <t>0148-2963</t>
  </si>
  <si>
    <t>1873-7978</t>
  </si>
  <si>
    <t>J BUS RES</t>
  </si>
  <si>
    <t>J. Bus. Res.</t>
  </si>
  <si>
    <t>10.1016/S0148-2963(97)00198-7</t>
  </si>
  <si>
    <t>179GY</t>
  </si>
  <si>
    <t>WOS:000079319200004</t>
  </si>
  <si>
    <t>Ormiston, J</t>
  </si>
  <si>
    <t>Ormiston, Jarrod</t>
  </si>
  <si>
    <t>Why Social Enterprises Resist or Collectively Improve Impact Assessment: The Role of Prior Organizational Experience and Impact Lock-In</t>
  </si>
  <si>
    <t>BUSINESS &amp; SOCIETY</t>
  </si>
  <si>
    <t>impact investment; institutional theory; organizational imprinting; organizational path dependence; social enterprise; social impact assessment</t>
  </si>
  <si>
    <t>PATH DEPENDENCE; HYBRID ORGANIZATIONS; INDUSTRY; MISSION; WORK; INSTITUTIONALIZATION; ACCOUNTABILITY; PERSPECTIVE; DIRECTIONS; STRATEGIES</t>
  </si>
  <si>
    <t>This article examines how organizational experience influences social enterprise responses to impact assessment practices. Limited attention has been paid to why organizations resist or challenge impact assessment practices or how prior experience with impact assessment may shape organizational responses. The study draws on interviews with practitioners involved in social enterprise-impact investor dyads in Australia and the United Kingdom. The findings reveal that social enterprises enact either combative or collaborative responses in their relationships with impact investors based on past experiences with impact assessment. The study shows how more experienced social enterprises reach a state of impact lock-in-where they become committed to particular approaches to understanding, measuring, and reporting impact. The article contributes to the literature on impact assessment and impact investment by showing how organizational experience shapes divergent reactions to the demands imposed by impact investors, creating complementary forces of institutionalization and contestation of impact assessment practice.</t>
  </si>
  <si>
    <t>[Ormiston, Jarrod] Univ Technol Sydney, Ultimo, NSW, Australia</t>
  </si>
  <si>
    <t>University of Technology Sydney</t>
  </si>
  <si>
    <t>Ormiston, J (corresponding author), Univ Technol Sydney, Transdisciplinary Sch, Bldg 1,1-15, Ultimo, NSW 2007, Australia.</t>
  </si>
  <si>
    <t>jarrod.ormiston@uts.edu.au</t>
  </si>
  <si>
    <t>Ormiston, Jarrod/I-4046-2017</t>
  </si>
  <si>
    <t>Ormiston, Jarrod/0000-0002-5295-0126</t>
  </si>
  <si>
    <t>0007-6503</t>
  </si>
  <si>
    <t>1552-4205</t>
  </si>
  <si>
    <t>BUS SOC</t>
  </si>
  <si>
    <t>Bus. Soc.</t>
  </si>
  <si>
    <t>10.1177/00076503221120568</t>
  </si>
  <si>
    <t>AUG 2022</t>
  </si>
  <si>
    <t>G7CC8</t>
  </si>
  <si>
    <t>WOS:000845816800001</t>
  </si>
  <si>
    <t>AB</t>
  </si>
  <si>
    <t>This paper aims to discuss the notion of social impact of social impact measurement in social enterprises by supporting the multiple constituency theory as a contribution to this under theorised issue Moreover the paper proposes the stakeholder based approach as the most appropriate solution for selection among metrics related to the growing number of social impact measurements The paper proposes a review of social impact measurement studies by considering contributions from both academia and practitioners while providing a reassessment and conceptualisation of this issue in terms of the multiple constituency theory The paper criticises the golden standard approach to social impact measurement according to which social enterprises have to find one standardised metric capable of determining an organisation real impact The golden standard approach promotes a more political view of social enterprises according to which multiple stakeholders set performance standards based on their viewpoints regarding the measurement purposes The paper responds to the urgent call to define a theoretical framework that might guide social impact measurement seeking to avoid the current lack of order and transparency in existing practices that could serve as a vehicle for camouflaging corporate social un sustainability The multiple constituency approach should discourage organisations from opportunistically selecting a social impact measurement with the sole purpose of proving a higher impact as within the proposed new perspective social impact metrics are no longer managed independently by the social enterprises themselves Instead these metrics are defined and constructed with the stakeholders As a result social enterprises manipulative intentions should diminish</t>
  </si>
  <si>
    <t>To fulfill external accountability expectations social impact measurement has become an important practice for social enterprises Yet the ambiguity around social impact and its measurement leads to a friction among stakeholders involved in a social enterprise Based on interviews with small to medium sized social enterprises this paper investigates how social entrepreneurs handle the increasing pressure to measure social impact with formal methodologies through a bricolage lens The findings show how social enterprises combine material and ideational bricolage as well as seek to delegitimize formal methodologies to increase the legitimacy of their bricolaged approaches for social impact measurement</t>
  </si>
  <si>
    <t>English social housing providers are increasingly turning to social impact measurement to assess their social value This paper aims to understand the contextual factors causing this rise in the practice specifically within this sector the mechanisms that enable it to be effectively implemented within an individual organisation and the outcomes of successful implementation for individual organisations and more widely across the sector and beyond A realist theory based approach is applied to the study of a small number of social housing organisations and leaders within the sector to explore the use of social impact measurement The paper addresses three questions Why is social impact measurement being adopted in this sector How is it successfully implemented And what happens outcomes when it is successfully implemented Addressing these questions necessitates deeper insight into the contextual pressures that have brought to the fore social impact measurement within the sector and the beneficial outcomes the practice provides or is anticipated to provide to social housing providers The methodological approach of Realist Evaluation is used to structure and analyse the empirical data and findings into a programme theory for social impact measurement Realist Evaluation provides a programme theory perspective seeking to answer the question what works for whom and in what circumstances In this research the whom refers to English social housing providers and the circumstances are the contextual conditions experienced by the sector over the past decade The programme theory aims to set out the links between the contextual drivers for social impact measurement the mechanisms that bring about its implementation and the outcomes that occur as a result Within this greater detail on the implementation perspective is provided by developing an implementation theory using a Theory of Change approach The implementation theory is then embedded within the wider programme theory so as to bring the two elements together thereby creating a refinement of the overall theory for social impact measurement In turn this paper demonstrates its importance the outcomes that it can achieve for organisations and the sector and how it can effectively be implemented to bring about those outcomes Findings Social housing providers use social impact measurement both internally to determine their organisational priorities and externally to demonstrate their value to local and national governments and cross sector partners then to shape and influence resource allocation The practice itself is shown to be an open and active programme rather than a fixed calculative practice The intensive nature of the research means that only a limited number of cases were explored Further research could test theories developed here against evidence collected from a wider range of cases other types of providers or non adopters The research makes a strong contribution to practice in the form of a re conceptualisation of how social impact measurement can be shown to be effective based on a deeper understanding of causal mechanisms how they interact and the outcomes that result This is of value to the sector as such information could help other organisations both to understand the value of social impact measurement and to provide practical guidance on how to implement it effectively As the practice of impact measurement continues to develop practitioners will need to be aware of any changes to these contextual factors and consider questions such as is the context still supportive of impact measurement Does the practice need to be adjusted to meet the needs of the current context For instance the recent tragedy at Grenfell Tower has led to a reconsideration of the role of social housing a new Green Paper is currently being drafted This may have a number of implications for social impact measurement such as a rebalancing of emphasis on outcomes relating to environmental improvements towards outcomes relating to the well being of tenants Existing literature is largely limited to technical guides This paper links theory based evaluation to practice contributing to social housing practice</t>
  </si>
  <si>
    <t>In response to recent calls for a better understanding of the connection between social enterprises and their environments we focus on the influence of funding relationships on social impact measurement in social enterprises in Vietnam We utilize resource dependence theory and take a multiple case study approach to explore the issue The findings suggest that in order to understand and explain the social impact measurement behaviours of social enterprises and funding organizations it is critical to understand the interdependence of the parties rather than focus on the technical issue of measurement alone The paper contributes to the relatively scant but burgeoning theoretical foundations of the social impact measurement and social entrepreneurship domains</t>
  </si>
  <si>
    <t>As a departure from previous research that takes social ventures as a distinct organizational type this study investigates the relationship between the pro market institutions in a country and the degree of hybridity in social ventures focusing on the dimension of organizational goals Additionally it examines the contingent effects of organizational activities such as the novelty of market offering and the implementation of social performance measurement Combining Global Entrepreneurship Monitor data in and with other cross national databases we test our theoretical predictions using startup social ventures across countries We find that pro market institutions have an inverted U shaped effect on the degree of hybridity in social ventures Furthermore the novelty of market offering and social performance measurement attenuate the impact of pro market institutions on organizational hybridity by shifting the inverted U shape to relatively negative and linear Through this cross level empirical exploration we develop a richer explanation of organizational hybridity and contribute to the growing literature on social ventures and hybrid organizations</t>
  </si>
  <si>
    <t>This large scale statistical study tests the validity of two factors that explain why social entrepreneurs measure their social impact as addressed by qualitative case based research For this purpose data from the Global Entrepreneurship Monitor survey is used to test the significance of the measuring to prove and measuring to improve dichotomy Based on the results of a fixed effects logistic regression analysis this paper finds validation for both factors Hence the empirical setup allows for generalising the findings to a broader scope Regarding measuring to prove this paper finds that social entrepreneurs who receive funding from the government are more likely to measure their social impact compared to receiving funds from other sources Regarding measuring to improve this paper finds that social impact measurement is more likely among social entrepreneurs who innovate and prioritise their social mission In addition the measuring to improve factor seems to be a stronger predictor for measuring social impact than the measuring to prove factor This paper may guide the actions of funders policy makers and scholars who are engaged in the field of social entrepreneurship generally and social impact measurement specifically</t>
  </si>
  <si>
    <t>This paper explores the formalization of social impact measurement SIM in contexts where there are little or no expectations for it Drawing on a combination of institutional and organizational level theories we assess the complex relationship between nine potential antecedents of SIM and its formalization across social entrepreneurs in Chile social sector Using configurational comparative methods we discover and map four novel approaches to social impact measurement revealing a much more diverse and counterintuitive reality We also find that in emerging settings factors assumed to be central to formalization in mature sectors play a peripheral role at best By offering a multilevel explanation of what matters and when for SIM in an emerging social sector this paper offers empirical evidence on how to better capture and report SIM and expands the theoretical understanding of SIM as a governance and accountability mechanism in social entrepreneurship</t>
  </si>
  <si>
    <t>This paper analyses and categorises thirty contemporary social impact measurement methods These methods have been developed in response to the changing needs for management information resulting from increased interest of corporations in socially responsible activities The social impact measurement methods were found to differ on the following dimensions purpose time frame orientation length of time frame perspective and approach The main commonalities and differences between the methods are analysed and the characteristics of the methods are defined The classification system developed in this chapter allows managers to navigate their way through the landscape of social impact methods Moreover the classification clearly illustrates the need for social impact methods that truly measure impact take an output orientation and concentrate on longer term effects This chapter also discusses the lack of consensus in defining social impact The paper concludes with a brief discussion on theoretical and practical implications</t>
  </si>
  <si>
    <t>Social enterprises SE organizations with a dual mission to generate economic and social value have become important players in the delivery of public services in the UK and elsewhere While public sector value for money imperatives encourages these hybrid organizations to provide estimates of their social and economic impact relatively little is known about who does so Using institutional perspectives and large sample data produced by Social Enterprises UK we empirically document the uptake of social impact measurement in this sector and the extent to which context the nature of the impact and stakeholders involvement explain differences in participation rates</t>
  </si>
  <si>
    <t>Sustainability is becoming the main character of the financial industry in Europe especially after the Sustainable Finance Disclosure Regulation SFDR which came into force on March However despite the top down indications for disclosing and reporting sustainability practices provided by this new policy financial actors still lack a comprehensive framework on how to track and measure their social and environmental contributions within the perimeter of this novel institutional context This paper discusses the implications for financial actors brought by the SDFR and builds a conceptual link with social impact measurement practices In particular the article provides a comprehensive framework that identifies strategic approaches and measurement tools for financial actors for building a more sustainable finance that is a finance focused on the purest dimension of blended value and more attentive to sustainable development</t>
  </si>
  <si>
    <t>In the early stages of their ventures social entrepreneurs often struggle to attract financing in traditional financial markets and therefore use new markets such as crowdfunding platforms Based on two experimental studies I examine how two different signalling strategies the social entrepreneur reputation based on awards fellowships and prizes and accountability based on a social impact measurement system influence crowdfunders decisions when evaluating an early stage social venture In the first between subjects experiment I find an interaction suggesting that accountability increases the funding amount provided by crowdfunders only when the social entrepreneur does not signal a strong reputation In a follow up between subjects experiment I replicate the negative effect of reputation However based on qualitative data I do not find that crowdfunders consciously evaluate reputation based on awards fellowships and prizes as a negative signal Overall the results suggest that signalling accountability based on implementing a social impact measurement system is a better strategy for crowdfunding campaigns than investing in reputation building or sending both signals simultaneously in the early stages of a social venture</t>
  </si>
  <si>
    <t>This paper defines and analyses incubators that mainly support start up with a significant social impact In a survey was conducted on the incubators active in Italy and a total of responses were received An analysis of the literature and of this dataset led to the identification of three types of incubators Business Mixed and Social Thirty of the respondents sent information on their tenants Thanks to the data regarding tenants it was possible to analyze the impact of the three different types of incubators Business Mixed and Social on the tenants growth through OLS regression analyses A Social Incubator is here defined as an incubator that supports more than of start up that aim to introduce a positive social impact The study shows that Social Incubators perceive social impact measurement and training consulting on business ethics and CSR as being more important services than other incubator types The regression analyses explain that Social Incubators are as efficient as other incubators in terms of tenants economic growth notwithstanding the focus of Social Incubators on start up that do not pursue only economic objectives Finally this study indicates that policymakers can foster Social Incubators to support social entrepreneurship</t>
  </si>
  <si>
    <t>COVID refocused the importance of social responsibility awareness and social performance measurement of health care Hospitals must carry out social accountability behaviors while still providing adequate facilities and services However any analysis of social performance still contains many ambiguities and can differ in its reference points depending on the nature of the different stakeholders The study uses an explanatory study to measure the social performance of hospitals in Indonesia and examine the indicators and dimensions that influence social performance in hospitals the most Data of accredited hospitals were obtained from the Indonesian Commission on Accreditation of Hospital ICAHO in Indonesia Data analysis was conducted using Structural Equation Model SEM methodology and SPSS AMOS software The study found a significant and positive effect of environmental forces and information technology resources on social performance Further the study found that intrapreneurship entrepreneurship efforts within established institutions in hospitals mediated the effects of organizational architecture environment forces and information technology toward in favor of social performance This study contributes to improving the quality healthcare by demonstrating novelty for how social performance can be measured and better efforts adopted to produce more social value based healthcare through the use of organizational architecture environmental forces and information technology</t>
  </si>
  <si>
    <t>Governments of highly developed western nations with colonised Indigenous populations such as Australia Canada and South Africa are increasingly turning to social procurement policies in an attempt to solve social inequities between Indigenous people and other citizens They seek to use policies and funds attached to infrastructure development and construction to encourage private sector companies to provide training employment and business opportunities for Indigenous people in the communities in which construction occurs This paper outlines the rise of these policies and their origins and critiques their connection to Indigenous people human rights impact measurement evaluation and accountability mechanisms In doing so this paper also explores benefits and potential of social procurement policies as well as risks Drawing on insights from an Aboriginal developed evaluation framework Ngaa bi nya and Indigenous Standpoint Theory this paper highlights Indigenous peoples definitions of value and outlines their relevance to social procurement Introducing the notion of cultural counterfactuals into social impact measurement research it also offers a new conceptual framework to enable policymakers and practitioners to more accurately account for social procurement value and impact including Indigenous people notions of social value</t>
  </si>
  <si>
    <t>In this article social impact assessment is described and discussed Social impact assessment is defined as the process of identifying the future consequences of a current or proposed action which are related to individuals organizations and social macro systems The main characteristics of this method are summarized Methodology for this type of policy oriented social research is presented Also the main types of social impact assessment projects are dealt with Following this the most important problems encountered in this type of research are discussed and experiences are reported Finally the perspectives of social impact assessment are explored</t>
  </si>
  <si>
    <t>There is currently a wide range of methods for measuring social impact Each method uses specific indicators mainly because of the diverse characteristics of social enterprises SE and the type of impact that is analysed thus hindering the definition of a single shared measurement system and at the same time prompting the proliferation of countless alternative methods Many enterprises experience difficulties in selecting the best method to carry out the measurement process correctly The purpose of this paper is to contribute to filling in conceptual gaps inherent to measuring impact and value creating in the domain of social entrepreneurship SE as well as equipping the social entrepreneur with better knowledge of the methodologies available for measuring impact and supporting their decision making process The aims of this paper are therefore threefold to identify the common conditions of how to measure social impact literature to analyse how measurement is actually undertaken in practice process and to compare the four main methodologies among the numerous ones that have been developed to measure the impact generated by SE so far methods and comparison The authors compared four of the most commonly used methodologies in the field of social impact measurement analysing advantages disadvantages and application fields They evaluated whether a method can be considered preferable to others in each case Findings The paper demonstrated the high fragmentation that characterised the existing literature concerning the measurement of social impact and the wide range of methodologies used thus leading to a great confusion in regard to the selection of the most appropriate methodology for the pursuit of one own ends This often discourages the undertaking of the measurement process The analysis used in this paper leads us to conclude that the social return on investment method is more popular than the other three alternatives There are significant deficiencies in methodologies adopted and researchers must use innovative situated approaches that fit with the SE literature The authors concluded that for the future there is a need to do a SLR in a disciplined way Further research is strongly recommended in this area to provide more comparative studies of existing methods It is hoped that enterprises can be directed towards using a limited range of formal methods that can capture the diversity of the various application cases thus making it possible to compare different situations a limited range of formal methods that can capture the diversity of the SE considered and the impacts generated will be promoted The authors also want to analyse how the SE concretely realise the measurement of their impact that often do not use the formal methodologies presented in the literature but rather tools created by thead hoccompanies on the basis of their specific needs This paper makes a theoretical contribution to the literature of the theory on social value within the SE field by having regard to how to measure social impact It partially responds to and calls for the development of a theory of measuring social value</t>
  </si>
  <si>
    <t>Value creation is central to entrepreneurship Within social entrepreneurship research value is discussed in relation to impact assessment as either pertaining to the thing assessed or dependent on the assessor These are two perspectives that are blind to the value creation effects of the impact assessment process itself Following pragmatist developments in the sociology of valuation the article examines social impact evaluation activities and their performative effects Findings based on an analysis of a nascent social venture efforts to assess impact suggest that the very acts of evaluating value are implicated in enacting social and organisational value As a result the article calls for a shift in focus from merely social value metrics and perspectives to social valuation processes and practices This analytical shift helps uncover the social and political dimensions inherent in social impact assessment processes</t>
  </si>
  <si>
    <t>More and more attention is being paid to scholars and companies as regards to the phenomenon of Corporate Social Responsibility CSR and to the measurement of social impact The object of this review is to present and to shed light on social impact assessment methods and their limits that still today are present in literature The descriptive review highlights that there is different classification of social impact assessment methods Numerous studies have focused on these methods and on limits of application The current status of the discussion offers new opportunities for future researches which could be addressed toward the investigation of the real use of these methods by the companies for test the diffuse or not application about any of each</t>
  </si>
  <si>
    <t>A consensus has emerged in the burgeoning literature on corporate social responsibility CSR that virtuous firms are often rewarded by the marketplace Unfortunately the mechanisms through which those rewards materialize are not well understood Furthermore it is difficult for managers and investors to know whether a company is actually engaged in responsible behavior Thus many stakeholders rely on institutional assessments of a firm social practices to inform their own judgments about that company CSR reputation In this article we draw on institutional theory and research on reputation and legitimacy to investigate the relationship between institutional endorsements and repudiation of CSR and firm financial performance Our empirical results indicate that institutional intermediaries influence market assessments of a firm social responsibility and highlight the importance of the legitimacy conferring function of expert bodies in understanding the relationship between social and financial performance Our findings also illustrate the delicate interplay among different social performance assessments reputation and measures of financial and operating performance such that operating performance may serve as an advanced indicator of social performance and one type of social performance assessment may temper market reactions to another</t>
  </si>
  <si>
    <t>This research reports the results of research using an urban environmental assessment UEA and a social impact assessment SIA of tourism policies in Thailand Ayutthaya Historical Park The data were collected from a sample of households from a total of households dwelling inside a km radius of the ancient city While creating revenues for the State the top down approach is failing to contribute to the economic well being of local residents One reason is the lack of local festive activities and the prohibition of locals from active commercial participation These deficiencies arise from a lack of leadership and cohesion in the community To tackle these issues policy recommendations are made at the individual community provincial and national levels</t>
  </si>
  <si>
    <t>In the social sciences non utilization of knowledge is a major problem Many publications stored in libraries or available on the Internet should be used more than they are now Conventional approaches like providing abstracts and lists of keywords have proven to be insufficient For more than thirty years already meta analysis is available for the accumulation and dissemination of scientific knowledge In the social sciences meta analysis has been used on a limited scale only mainly because there still remains a gap between the knowledge available and its application in policymaking Recently value transfer has been introduced as an additional method to bridge the gap between available knowledge and the demands for knowledge in new problem areas Not only in the social sciences but also in the information sciences non utilization of information is a major problem It is the mission of tech mining to contribute to a mitigation of this non utilization In this article we will show how tech mining could profit from innovations in meta analysis and social impact assessment Special attention will be paid to research on technology generations research on social change in cohesive social systems showing solidarity at work and tech mining in support of the Lisbon Strategy of the European Commission</t>
  </si>
  <si>
    <t>The social contributions of research activities have become more and more important in the rapidly changing innovation environment Despite the fact that industrial commercialization of research results constitutes one of the most essential drivers for innovation and competitiveness most generally used social impact evaluation criteria do not include clear metrics involving research commercialization possibilities In a similar manner principles regarding sustainable development have been largely omitted from the impact criteria This paper considers the broader impacts criteria BIC model developed for social impact evaluation in the National Science Foundation in United States We propose extensions to the BIC criteria related to commercialization and sustainable development viewpoints on impact evaluation This paper also considers a newly introduced extension to BIC called inclusion immediacy criteria IIC Based on it we propose an extended version of the model that aims to additionally evaluate the impact of research from commercialization point of view</t>
  </si>
  <si>
    <t>By combining the psychosocial and social impact assessment model this study explores the complex interrelationship between public reaction and social impacts in construction projects via the structural equation modeling A road construction project in Wuhan China was selected as case study and a face to face interview survey was conducted Results showed that public reaction occurs through a chain of events rather than one time independent event This study revealed that inefficient communication is the most critical risk where public awareness plays a mediation role The low level of awareness leads to limited knowledge which in turn results in irrational behavior Furthermore a closer residence high level dependency and greater change in living tend to attract more concerns on project impacts This calls for the change of paradigm of social impact assessment in construction projects from the engineering oriented to the people oriented approach This provides useful inputs to facilitate the public participation and alternative analysis</t>
  </si>
  <si>
    <t>The topic of social impact assessment SIA is growing in importance and this is especially true for social enterprises The mission of solving social problems is the main feature of these organizations thus the need to assess the extent to which this mission is fulfilled becomes essential The purpose of this paper is to propose a conceptual model that could explain the attitude behavior gap in SIA practice through the development of a coherence displacement matrix to gauge if social entrepreneurs are coherent in walking their talks The study is based on a mixed methods approach focused on the Italian context An empirical quantitative analysis has been performed to identify the misalignment between attitude and behavior The gaps that emerged are then analyzed through in depth interviews with social entrepreneurs to provide a pilot case study that could test the model and gain further insights into how those gaps could be filled</t>
  </si>
  <si>
    <t>The purpose of the paper is to propose a systems change lens to current approaches to assessing social impact in social ventures Many existing tools for measuring social impact are limited in their capacity to assess the inherent complexities and interconnected nature of the work done by social enterprises The paper uses in depth interviews with sector experts to gain insights into their needs related to impact assessment as well as issues they face when attempting to understand and measure their impact Expert interviews provide insights into how social impact occurs through interconnected systems It also highlights the need for impact assessment to better consider interaction within systems and networks Results support previous work concerning the need for methods that can better account for complexity interacting problems and the place of power in influencing actions Following results from interviews and review of existing literature symbolic interactionism and Social Worlds Arenas theories are used to gain insight as to how impact can be conceptualized in terms of systemic shifts in social equilibria The model proposes to capture the contested definitions of problems and their negotiation in social structures Grounded in sociological theory the model brings a new theoretical approach to social impact assessment one that provides a different view of social structures than existing models that are grounded in economic metrics The proposed model therefore provides a new lens for the detailed assessment of the complex interactions between systems</t>
  </si>
  <si>
    <t>Social Impact Assessment SIA is a mantra for nonprofit studies in recent years and for foundations in particular which are considered to be well positioned to measure the impact of their grants This paper aims to explore what foundations mean with impact the ways they measure it and the barriers in performing evaluations Its mixed method approach includes an extensive documentary analysis of foundations complemented by in depth interviews with informants of foundations which use different methods of evaluation From our analysis the degree of foundations disclosure on SIA is low and no common meaning of social impact exists Foundations prefer qualitative methods for data collection rather than quantitative ones The reasons behind SIA are primarily based on internal considerations concerning foundations legitimacy and the lack of professional staff is a major barrier The findings challenge foundations accountability and knowledge sharing fundamental to fostering peer dialogue and increasing participatory evaluations</t>
  </si>
  <si>
    <t>Social interpretations of the impact of development on territories differ according to the socio political positions of different actors and especially depending on the degree of power wielded by each actor These interpretations should be taken into account if the governance of development projects is to be improved and with it the sustainability of tourist projects in general This paper examines a range of stakeholders perceptions of the impacts of a golf based tourism development in the south west of Spain A mixed methodology is used to analyse the results highlighting the significance of a social impact assessment Our findings confirm two differing discourses one corresponding to influential actors and the other to non influential showing unequal degrees of variety and complexity in their argumentation and a clearly distinct capacity for shaping the local socio environment Our conclusions indicate that the impact of tourism development is perceived differently in line with stakeholders socio political positions</t>
  </si>
  <si>
    <t>Acknowledgement of the social impact created by organisations has become an increasingly frequent discussion among practitioners The importance of such value creation cannot be understated yet in an increasingly competitive funding environment the need to articulate true value is paramount The purpose of this paper is to examine how Australian and US managers of nonprofit organisations NPOs and foundations view the measurement of the social impact of NPOs The paper includes in depth interviews of nonprofit professionals in the USA and Australia Respondents included nonprofit managers foundation managers and consultants in both countries The in depth interviews found that in both countries respondents generally agreed that objective measures of impact are desirable but recognised the difficulties in developing objective assessment frameworks enabling comparisons across the nonprofit sector These difficulties as well as the implications for developing assessments of social value for NPOs are discussed This paper demonstrates that there is an opportunity to reposition reporting expectations The NPO sector can pool together and build on each other strengths and market their outcomes as a collective entity A sector wide approach provides potential for much needed within sector mentoring and will showcase the rich and varied outcomes generated by NPOs This research compares viewpoints in two Western countries thus offering at least an exploratory examination of social impact assessment from an international perspective Additionally this research shows commonalities in terms of what is valued and what is most difficult for nonprofits when determining social impact</t>
  </si>
  <si>
    <t>Startups play a crucial role in advancing the Sustainable Development Goals SDGs through their innovative solutions that increasingly focus on sustainability However they face significant challenges in effectively assessing their contribution to the SDGs In our study by adopting an action research methodology we develop and introduce Prosper a tailored social impact assessment SIA framework for startups First we conducted a comprehensive review of existing methods and standards for assessing social impact to establish an initial foundation of Prosper Second we refined Prosper based on an empirical validation on five startups By embracing action research we aim to empower startups with a robust and user friendly tool which facilitates SIA and representation We also contribute to the literature aimed at overcoming the existing sustainability barriers for startups and to respond to the call for assisting them in reporting about SDGs We also discuss practical implications and future research avenues</t>
  </si>
  <si>
    <t>This study investigates the performance measurement systems adopted by companies to manage their social responsibility activities a theme that remains under researched despite the important role that these mechanisms may play in helping firms control and improve their social performance An integrative model is developed to examine how the three fundamental drivers of corporate social strategies business motivations perceived stakeholder pressures and top management social commitment influence the use of social performance indicators for internal decision making and control and how such use impacts companies social and economic performance The results from a survey of Italian companies suggest that economic motivations and top management commitment are associated with a more intensive use of social performance indicators for decision making and control whereas perceived pressures from stakeholders do not represent a significant determinant of such use The use of social performance indicators in turn is found to directly influence a firm social performance and indirectly its bottom line</t>
  </si>
  <si>
    <t>Though corporate stakeholder orientation is connected with corporate social performance practices there is a dearth of knowledge on the theorized assertion that background characteristics influence stakeholders salience and attitude towards social performance practices of firms The aim of this paper is to measure and examine this hypothesis To test this claim this research uses the Surat Resource Region in Queensland Australia as the case study Based on the bivariate test age gender occupation type and educational status have varying statistically significant effects on stakeholders attitude towards corporate social practices The multinomial logistic findings showed that only education retained a net effect on a stakeholder attitude to participation in corporate social practices where those with a higher level of education are times more likely to perceive stakeholder engagement practices as relevant times more likely for social impact assessment practices and times more likely for practices aimed at rights of indigenous communities Findings imply the need for awareness programs to be incorporated into corporate social practices which can help promote the success of stakeholder oriented policies The paper further makes suggestions that have both business strategy and policy planning implications</t>
  </si>
  <si>
    <t>Sustainability was adopted by United Nations Environment Programme UNEP in Rio de Janiero as the main political goal for the future development of humankind It should also be the ultimate aim of product development According to the well known interpretation of the original definition given in the Brundtland Report sustainability comprises three components environment economy and social aspects These components or pillars of sustainability have to be properly assessed and balanced if a new product is to be designed or an existing one be improved Depending on the systems to be improved in the sense of better sustainability and to the audience actors or stakeholders different scientific and practical approaches are being developed There are notably two directions which can be distinguished one based on accounting Environmental Accounting and Environmental Management Accounting EMA and another one based on the Life Cycle Assessment LCA of products In this article the latter approach is described in the hope of improving the mutual understanding of the two communities and their assessment accounting tools The responsibility of the researchers involved in the assessment of sustainability is to provide appropriate reliable and up to date instruments For the environmental part there is already an internationally standardised tool Life Cycle Assessment LCA Life Cycle Costing LCC is the logical counterpart of LCA for the economic assessment LCC surpasses the purely economic accounting and cost calculation by taking into account the use and end of life phases and hidden costs For this component a guideline is being developed by The Society of Environmental Toxicology and Chemistry SETAC It is a very important point that different life cycle based methods including Social Life Cycle Assessment SLCA for sustainability assessment use consistent system boundaries SLCA has been neglected in the past mainly due to great methodological difficulties but is now beginning to be developed The central problems seem to be how to relate the social indicators social impact assessment quantitatively to the functional unit of the product system and how to restrict to a manageable number the many social indicators proposed Furthermore a better regional resolution of the Life Cycle Inventory compared to conventional LCA has to be achieved since the social conditions vary geographically much more than the core element of LCA industrial production</t>
  </si>
  <si>
    <t>Efficiency in microfinance requires accounting for a specific ambiguous production goal Beyond financial performance microfinance institutions are to be assessed with regard to their social impact Based on a comprehensive data collection campaign on Bulgarian agricultural credit cooperatives ACCs we compiled a database uniting financial perennial data from to and social performance indicators The social performance assessment follows an internationally renowned methodology of social auditing It provides the database for the construction of a social output which apart from outreach evaluates social network quality client benefits protection from over indebtedness and other items that have not been assessed in efficiency analysis before We develop a new analytical model for Data Envelopment Analysis and gain meaningful results for the sample of ACCs Interestingly the efficiency rankings revealed that only ACCs with sound financial performance can achieve a higher ranking in the specification including the social output</t>
  </si>
  <si>
    <t>Recent research on management control and performance measurement and management PMM points towards a concern to provide suitable systems in nonprofit organizations NPOs However few attempts have been made to understand these organizations and how their peculiarities influence this process This research empirically discusses NPOs features through the lens of performance measurement and how these features influence performance measurement system design the first step for an iterative PMM A case study with two NPOs in the United States of America and Brazil provides valuable insights into the design factors Results indicate that various factors related to purpose stakeholders and management influence the design of the performance measurement system Their unique organizational characteristics impact the usability and viability of the application of performance measurement systems</t>
  </si>
  <si>
    <t>There has been global upsurges in the social enterprise SE research and practice considering SE as a rapidly growing thought worldwide The renewed significance of SEs has arisen primarily on account of their assumed potential in solving a range of social problems The evidences supporting the budding role of SEs in fostering sustained socio economic development of regions and communities across the globe are evolving continuously Even though social entrepreneurship SENT and SEs have remained central thought provoking domains in the realm of scholarly investigation for the past couple of decades the emerging literature on SEs and their role in economic development is riddled with theoretical inconsistencies and definitional controversies Thus very little is known about functioning and management of SEs For the sake of advancing the field the purpose of this paper is to identify and analyze the critical success factors CSFs of SEs operating in different social settings in India Further a conceptual model is developed incorporating different factors of SE operation in an integrated framework Based on the review of the extant literature three categories of success factors comprising a total of success factors for SEs were initially identified Under each category the success factors were then classified and reduced to appropriate numbers based upon their importance to SEs and their repeated manifestations in the literature making a total of CSFs under all three categories Based on these three categories of CSFs a conceptual model was developed The study determines critical factors as contributing to the success of SEs business planning skills entrepreneurship orientation leadership networking innovative financing triple bottom line planning SE marketing community engagement human capital organizational culture social impact evaluation frugal innovation and government support The paper presents a theoretical research model incorporating factors and determinants of SE success to direct a future research agenda The paper can further be used by researchers to empirically test CSF of SEs Moreover practitioners can also gain benefits from the conceptual framework and promote SENT</t>
  </si>
  <si>
    <t>Impact investing has emerged as a topical subject matter for scholars working at the intersection between finance and social policy By and large it is seen as a product of financialization some argue that the social is colonized by financial actors and methods others see it as a site where boundary work produces a state of value plurality in which competing values social and financial co exist This article takes the latter perspective further and unpacks the endogenous dynamics underpinning the creation of social values in impact investing programs It analyzes how high level organizations in the field prescribed specific social impact valuation processes and mechanisms for collecting measuring and reporting data about value creation It argues that the social values circulating in the impact investing field emerge from the interplay between a wide array of stakeholders impact investors included The social impact accounting tools that capture them materialize therefore as sites of political battles and negotiations between stakeholders with both emancipatory but also exploitative potential This has consequences upon our understanding of how financialization travels and how the social dynamics underpinning accounting devices re draw boundaries between competing values and fields</t>
  </si>
  <si>
    <t>This study aims to provide an empirical study of the factors that influence how companies engage in strategic philanthropy and philanthropic strategy A target group of Czech companies engaged in corporate philanthropy was contacted with an email containing a hyperlink to an online questionnaire In total companies participated in the study Secondary data was collected from the Albertina database Anopress IT database and annual reports Logistic regression and likelihood ratio tests were used to analyze the data The results imply that company size ownership industry slack resources and visibility are predictors of philanthropic strategy Company size and headquarters location are predictors of strategic philanthropy The legitimacy strategy and slack resource theory may explain engagement in philanthropic strategy but not in strategic philanthropy This study contributes to scarce research addressing the drivers of the strategic approach to philanthropy It provides a comprehensive empirical study of the factors influencing strategic philanthropic practices in the Czech Republic</t>
  </si>
  <si>
    <t>Despite the importance of social impact to social entrepreneurship research standards for measuring an organization social impact are underdeveloped on both theoretical and empirical grounds We identify a sample of relevant papers from leading business journals that examine conceptually or empirically the measurement of social impact We first describe the breadth of definitions data sources and operationalizations of social impact Based on this analysis we generate a typology of four approaches to conceptualizing social impact which we use to organize insights and recommendations regarding improved measurement of the social impact of entrepreneurial ventures</t>
  </si>
  <si>
    <t>Ethical banking microfinance institutions or certain credit cooperatives among others grant socially responsible loans This paper presents a credit score system for them The model evaluates social and financial aspects of the borrower The financial aspects are evaluated under the conventional banking framework by analysing accounting statements and financial projections The social aspects try to quantify the loan impact on the achievement of Millennium Development Goals such as employment education environment health or community impact The social credit score model should incorporate the lender know how and should also be coherent with its mission This is done using Multi Criteria Decision Making MCDM The paper illustrates a real case a loan application by a social entrepreneur presented to a socially responsible lender The decision support system not only produces a score but also reveals strengths and weaknesses of the application</t>
  </si>
  <si>
    <t>Donors increasingly expect international nongovernmental organizations INGOs to prove that the organizations economic development interventions alleviate poverty Currently many INGOs search for new methods to meet this demand by focusing on the expectations of donors rather than those of beneficiaries We analyze the benefit of qualitative context specific methods and ask the question What can an economic development intervention contribute to poverty alleviation from the perspective of the beneficiaries In our case study a negative economic valuation was not automatically a reason to evaluate the economic intervention as a failure Assessment thus cannot be reduced to economic impacts Also qualitative approaches can add beneficiary oriented data in a context in which accountability mainly focuses on donors This beneficiary orientation likely leads to better accountability negotiations with donors Three hypotheses introduce these results</t>
  </si>
  <si>
    <t>The purpose of this paper is to investigate how to improve the effectiveness of public participation in public infrastructure megaprojects PIMs Conflicts among stakeholders and uncertainty disrupt the success of PIMs when public participation is ineffective Second hand data are collected to study the effectiveness of public participation in the Beijing Shenyang High Speed Rail China and the California High Speed Rail USA The employed research method is an inductive case study Findings Ineffective public participation can cause schedule and cost overruns and increase uncertainty in PIMs The ambiguity of meaningful public participation ineffective participatory approaches and overburden of public participation in environmental impact assessment are the causes of ineffective public participation in PIMs Public participation has become an essential part in PIMs management This study looks at the understanding of the relationship between public participation and the success of PIMs Legislative bodies should perfect the laws to guarantee meaningful public participation Lead agencies should adopt additional effective participatory approaches to solicit public comments and identify critical voices A dispute solution mechanism is necessary to solve public participation disputes in PIMs in practice Stakeholder and uncertainty management are important to the success of PIMs This study reveals methods to improve the effectiveness of public participation to alleviate the conflicts among stakeholders and reduce uncertainty in PIMs</t>
  </si>
  <si>
    <t>The Social Return on Investment SROI framework has been developed for mapping and measuring social impact It may be used for legitimating organisations and projects The framework is often criticised for its overemphasis of the SROI ratio the relationship between monetised benefits and costs This study aims to demonstrate how the SROI method legitimates organisations or projects with multiple other discursive ways besides the SROI ratio It also discusses the status of these other ways of legitimation in relation to the quantifying and monetising core tendency of SROI The empirical data consist of an SROI guidebook and SROI reports Their study applies Theo van Leeuwen ideas for analysing the discursive legitimation of social practices The study takes place broadly in the framework of Norman Fairclough critical discourse analysis aided by qualitative content analysis In the analysis the full spectrum of the van Leeuwenian legitimation means used by SROI authorisation rationalisation moral evaluation and mythopoetical narration is brought out in the data and the status and social context of the legitimation means are assessed and discussed It is shown that there is existing potential for broader and more visible use of different legitimation means Based on the findings of the study suggestions for the improvement of SROI reporting by a more balanced explicit use of the multitude of legitimation means are presented The study is original both in its subject the spectrum of legitimation in SROI and its method qualitative discursive and contentual analysis of SROI as a legitimating discourse</t>
  </si>
  <si>
    <t>Nonprofit organizations NPOs are subject to multiple pressures from their stakeholders Stakeholders are at the same time the target of the organization mission the evaluators the providers of resources and the demanders This article is an essay that defends reciprocal perception as a managerial tool The proposed intellectual path leads to the revalorization of stakeholder perception as a very useful practical and scientific tool for the management and study of NPOs However perception has limitations that the introduction of the concept of reciprocity can address</t>
  </si>
  <si>
    <t>Technological innovation in the minerals industry must be driven by the need to improve performance according to social as well as environmental safety efficiency and production criteria This paper outlines the possibilities and rationale for incorporating constructive technology assessment CTA into technology research and development within the Australian Commonwealth Scientific and Industrial Research Organisation CSIRO Minerals Down Under National Research Flagship MDU MDU represents an million per year investment in transformational mineral technology The paper reports on the development of a process called Social Licence in Design to address the future social challenges and opportunities of the technologies that may arise during implementation Social Licence in Design utilises social research techniques to account for the perspectives and values of decision makers and likely stakeholders Interviews with senior technologists and social scientists within MDU reveal the institutional context into which the Social Licence in Design process is to be situated and highlight key factors that may inhibit or enhance its uptake Despite the long history of CIA the paper is the first to report on the incorporation of a CTA process to address the social implications of technology development within a mineral institution</t>
  </si>
  <si>
    <t>The purpose of this research was to compare the tourism development cycle and social disruption theories for assessing the impact of gaming tourism on resident quality of life QOL in host communities Various tourism development cycle theories all generally based on social carrying capacity postulate an initial positive change in QOL during the early stages of gaming development followed by negative change after the community has reached its carrying capacity or level of acceptable change Based primarily in the rural sociology boomtown literature the social disruption theory postulates essentially an opposite effect an initial negative change in quality of life as the community experiences the transitional stress of rapid casino development followed by positive change as the community and its residents adapt to its new situation Using data from a nongaming community Grand Lake CO three early stage gaming communities Central City Blackhawk and Cripple Creek CO and a later stage gaming community Deadwood SD the study results support the social disruption theory Thus rate of growth is a hey variable to be incorporated into the tourism impact literature However in concert with social exchange theory these results are mediated by individual resident attitudes concerning the desirability of and personal benefits from gaming The study and its conclusions are framed within the context of public relations strategy for casino businesses</t>
  </si>
  <si>
    <t>This article examines how organizational experience influences social enterprise responses to impact assessment practices Limited attention has been paid to why organizations resist or challenge impact assessment practices or how prior experience with impact assessment may shape organizational responses The study draws on interviews with practitioners involved in social enterprise impact investor dyads in Australia and the United Kingdom The findings reveal that social enterprises enact either combative or collaborative responses in their relationships with impact investors based on past experiences with impact assessment The study shows how more experienced social enterprises reach a state of impact lock in where they become committed to particular approaches to understanding measuring and reporting impact The article contributes to the literature on impact assessment and impact investment by showing how organizational experience shapes divergent reactions to the demands imposed by impact investors creating complementary forces of institutionalization and contestation of impact assessment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</si>
</sst>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47"/>
  <sheetViews>
    <sheetView tabSelected="1" topLeftCell="V1" workbookViewId="0">
      <selection activeCell="Y19" sqref="Y19"/>
    </sheetView>
  </sheetViews>
  <sheetFormatPr defaultRowHeight="12.75" x14ac:dyDescent="0.2"/>
  <sheetData>
    <row r="1" spans="1:7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1086</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row>
    <row r="2" spans="1:73"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1087</v>
      </c>
      <c r="X2" t="s">
        <v>83</v>
      </c>
      <c r="Y2" t="s">
        <v>84</v>
      </c>
      <c r="Z2" t="s">
        <v>85</v>
      </c>
      <c r="AA2" t="s">
        <v>86</v>
      </c>
      <c r="AB2" t="s">
        <v>87</v>
      </c>
      <c r="AC2" t="s">
        <v>88</v>
      </c>
      <c r="AD2" t="s">
        <v>74</v>
      </c>
      <c r="AE2" t="s">
        <v>74</v>
      </c>
      <c r="AF2" t="s">
        <v>74</v>
      </c>
      <c r="AG2" t="s">
        <v>74</v>
      </c>
      <c r="AH2">
        <v>82</v>
      </c>
      <c r="AI2">
        <v>76</v>
      </c>
      <c r="AJ2">
        <v>84</v>
      </c>
      <c r="AK2">
        <v>5</v>
      </c>
      <c r="AL2">
        <v>64</v>
      </c>
      <c r="AM2" t="s">
        <v>89</v>
      </c>
      <c r="AN2" t="s">
        <v>90</v>
      </c>
      <c r="AO2" t="s">
        <v>91</v>
      </c>
      <c r="AP2" t="s">
        <v>92</v>
      </c>
      <c r="AQ2" t="s">
        <v>93</v>
      </c>
      <c r="AR2" t="s">
        <v>74</v>
      </c>
      <c r="AS2" t="s">
        <v>94</v>
      </c>
      <c r="AT2" t="s">
        <v>95</v>
      </c>
      <c r="AU2" t="s">
        <v>74</v>
      </c>
      <c r="AV2">
        <v>2016</v>
      </c>
      <c r="AW2">
        <v>7</v>
      </c>
      <c r="AX2">
        <v>1</v>
      </c>
      <c r="AY2" t="s">
        <v>74</v>
      </c>
      <c r="AZ2" t="s">
        <v>74</v>
      </c>
      <c r="BA2" t="s">
        <v>74</v>
      </c>
      <c r="BB2" t="s">
        <v>74</v>
      </c>
      <c r="BC2">
        <v>99</v>
      </c>
      <c r="BD2">
        <v>124</v>
      </c>
      <c r="BE2" t="s">
        <v>74</v>
      </c>
      <c r="BF2" t="s">
        <v>96</v>
      </c>
      <c r="BG2" t="str">
        <f>HYPERLINK("http://dx.doi.org/10.1108/SAMPJ-12-2014-0092","http://dx.doi.org/10.1108/SAMPJ-12-2014-0092")</f>
        <v>http://dx.doi.org/10.1108/SAMPJ-12-2014-0092</v>
      </c>
      <c r="BH2" t="s">
        <v>74</v>
      </c>
      <c r="BI2" t="s">
        <v>74</v>
      </c>
      <c r="BJ2">
        <v>26</v>
      </c>
      <c r="BK2" t="s">
        <v>97</v>
      </c>
      <c r="BL2" t="s">
        <v>98</v>
      </c>
      <c r="BM2" t="s">
        <v>99</v>
      </c>
      <c r="BN2" t="s">
        <v>100</v>
      </c>
      <c r="BO2" t="s">
        <v>74</v>
      </c>
      <c r="BP2" t="s">
        <v>74</v>
      </c>
      <c r="BQ2" t="s">
        <v>74</v>
      </c>
      <c r="BR2" t="s">
        <v>74</v>
      </c>
      <c r="BS2" t="s">
        <v>101</v>
      </c>
      <c r="BT2" t="s">
        <v>102</v>
      </c>
      <c r="BU2" t="str">
        <f>HYPERLINK("https%3A%2F%2Fwww.webofscience.com%2Fwos%2Fwoscc%2Ffull-record%2FWOS:000374181700005","View Full Record in Web of Science")</f>
        <v>View Full Record in Web of Science</v>
      </c>
    </row>
    <row r="3" spans="1:73" x14ac:dyDescent="0.2">
      <c r="A3" t="s">
        <v>72</v>
      </c>
      <c r="B3" t="s">
        <v>103</v>
      </c>
      <c r="C3" t="s">
        <v>74</v>
      </c>
      <c r="D3" t="s">
        <v>74</v>
      </c>
      <c r="E3" t="s">
        <v>74</v>
      </c>
      <c r="F3" t="s">
        <v>104</v>
      </c>
      <c r="G3" t="s">
        <v>74</v>
      </c>
      <c r="H3" t="s">
        <v>74</v>
      </c>
      <c r="I3" t="s">
        <v>105</v>
      </c>
      <c r="J3" t="s">
        <v>106</v>
      </c>
      <c r="K3" t="s">
        <v>74</v>
      </c>
      <c r="L3" t="s">
        <v>74</v>
      </c>
      <c r="M3" t="s">
        <v>78</v>
      </c>
      <c r="N3" t="s">
        <v>79</v>
      </c>
      <c r="O3" t="s">
        <v>74</v>
      </c>
      <c r="P3" t="s">
        <v>74</v>
      </c>
      <c r="Q3" t="s">
        <v>74</v>
      </c>
      <c r="R3" t="s">
        <v>74</v>
      </c>
      <c r="S3" t="s">
        <v>74</v>
      </c>
      <c r="T3" t="s">
        <v>107</v>
      </c>
      <c r="U3" t="s">
        <v>108</v>
      </c>
      <c r="V3" t="s">
        <v>109</v>
      </c>
      <c r="W3" t="s">
        <v>1088</v>
      </c>
      <c r="X3" t="s">
        <v>110</v>
      </c>
      <c r="Y3" t="s">
        <v>111</v>
      </c>
      <c r="Z3" t="s">
        <v>112</v>
      </c>
      <c r="AA3" t="s">
        <v>113</v>
      </c>
      <c r="AB3" t="s">
        <v>114</v>
      </c>
      <c r="AC3" t="s">
        <v>115</v>
      </c>
      <c r="AD3" t="s">
        <v>74</v>
      </c>
      <c r="AE3" t="s">
        <v>74</v>
      </c>
      <c r="AF3" t="s">
        <v>74</v>
      </c>
      <c r="AG3" t="s">
        <v>74</v>
      </c>
      <c r="AH3">
        <v>63</v>
      </c>
      <c r="AI3">
        <v>96</v>
      </c>
      <c r="AJ3">
        <v>111</v>
      </c>
      <c r="AK3">
        <v>14</v>
      </c>
      <c r="AL3">
        <v>200</v>
      </c>
      <c r="AM3" t="s">
        <v>116</v>
      </c>
      <c r="AN3" t="s">
        <v>117</v>
      </c>
      <c r="AO3" t="s">
        <v>118</v>
      </c>
      <c r="AP3" t="s">
        <v>119</v>
      </c>
      <c r="AQ3" t="s">
        <v>120</v>
      </c>
      <c r="AR3" t="s">
        <v>74</v>
      </c>
      <c r="AS3" t="s">
        <v>121</v>
      </c>
      <c r="AT3" t="s">
        <v>122</v>
      </c>
      <c r="AU3" t="s">
        <v>123</v>
      </c>
      <c r="AV3">
        <v>2017</v>
      </c>
      <c r="AW3">
        <v>32</v>
      </c>
      <c r="AX3">
        <v>5</v>
      </c>
      <c r="AY3" t="s">
        <v>74</v>
      </c>
      <c r="AZ3" t="s">
        <v>74</v>
      </c>
      <c r="BA3" t="s">
        <v>74</v>
      </c>
      <c r="BB3" t="s">
        <v>74</v>
      </c>
      <c r="BC3">
        <v>550</v>
      </c>
      <c r="BD3">
        <v>568</v>
      </c>
      <c r="BE3" t="s">
        <v>74</v>
      </c>
      <c r="BF3" t="s">
        <v>124</v>
      </c>
      <c r="BG3" t="str">
        <f>HYPERLINK("http://dx.doi.org/10.1016/j.jbusvent.2017.05.003","http://dx.doi.org/10.1016/j.jbusvent.2017.05.003")</f>
        <v>http://dx.doi.org/10.1016/j.jbusvent.2017.05.003</v>
      </c>
      <c r="BH3" t="s">
        <v>74</v>
      </c>
      <c r="BI3" t="s">
        <v>74</v>
      </c>
      <c r="BJ3">
        <v>19</v>
      </c>
      <c r="BK3" t="s">
        <v>125</v>
      </c>
      <c r="BL3" t="s">
        <v>98</v>
      </c>
      <c r="BM3" t="s">
        <v>126</v>
      </c>
      <c r="BN3" t="s">
        <v>127</v>
      </c>
      <c r="BO3" t="s">
        <v>74</v>
      </c>
      <c r="BP3" t="s">
        <v>128</v>
      </c>
      <c r="BQ3" t="s">
        <v>74</v>
      </c>
      <c r="BR3" t="s">
        <v>74</v>
      </c>
      <c r="BS3" t="s">
        <v>101</v>
      </c>
      <c r="BT3" t="s">
        <v>129</v>
      </c>
      <c r="BU3" t="str">
        <f>HYPERLINK("https%3A%2F%2Fwww.webofscience.com%2Fwos%2Fwoscc%2Ffull-record%2FWOS:000410013400006","View Full Record in Web of Science")</f>
        <v>View Full Record in Web of Science</v>
      </c>
    </row>
    <row r="4" spans="1:73" x14ac:dyDescent="0.2">
      <c r="A4" t="s">
        <v>72</v>
      </c>
      <c r="B4" t="s">
        <v>130</v>
      </c>
      <c r="C4" t="s">
        <v>74</v>
      </c>
      <c r="D4" t="s">
        <v>74</v>
      </c>
      <c r="E4" t="s">
        <v>74</v>
      </c>
      <c r="F4" t="s">
        <v>131</v>
      </c>
      <c r="G4" t="s">
        <v>74</v>
      </c>
      <c r="H4" t="s">
        <v>74</v>
      </c>
      <c r="I4" t="s">
        <v>132</v>
      </c>
      <c r="J4" t="s">
        <v>133</v>
      </c>
      <c r="K4" t="s">
        <v>74</v>
      </c>
      <c r="L4" t="s">
        <v>74</v>
      </c>
      <c r="M4" t="s">
        <v>78</v>
      </c>
      <c r="N4" t="s">
        <v>79</v>
      </c>
      <c r="O4" t="s">
        <v>74</v>
      </c>
      <c r="P4" t="s">
        <v>74</v>
      </c>
      <c r="Q4" t="s">
        <v>74</v>
      </c>
      <c r="R4" t="s">
        <v>74</v>
      </c>
      <c r="S4" t="s">
        <v>74</v>
      </c>
      <c r="T4" t="s">
        <v>134</v>
      </c>
      <c r="U4" t="s">
        <v>135</v>
      </c>
      <c r="V4" t="s">
        <v>136</v>
      </c>
      <c r="W4" t="s">
        <v>1089</v>
      </c>
      <c r="X4" t="s">
        <v>137</v>
      </c>
      <c r="Y4" t="s">
        <v>138</v>
      </c>
      <c r="Z4" t="s">
        <v>139</v>
      </c>
      <c r="AA4" t="s">
        <v>140</v>
      </c>
      <c r="AB4" t="s">
        <v>74</v>
      </c>
      <c r="AC4" t="s">
        <v>74</v>
      </c>
      <c r="AD4" t="s">
        <v>74</v>
      </c>
      <c r="AE4" t="s">
        <v>74</v>
      </c>
      <c r="AF4" t="s">
        <v>74</v>
      </c>
      <c r="AG4" t="s">
        <v>74</v>
      </c>
      <c r="AH4">
        <v>72</v>
      </c>
      <c r="AI4">
        <v>4</v>
      </c>
      <c r="AJ4">
        <v>4</v>
      </c>
      <c r="AK4">
        <v>8</v>
      </c>
      <c r="AL4">
        <v>27</v>
      </c>
      <c r="AM4" t="s">
        <v>89</v>
      </c>
      <c r="AN4" t="s">
        <v>90</v>
      </c>
      <c r="AO4" t="s">
        <v>91</v>
      </c>
      <c r="AP4" t="s">
        <v>141</v>
      </c>
      <c r="AQ4" t="s">
        <v>142</v>
      </c>
      <c r="AR4" t="s">
        <v>74</v>
      </c>
      <c r="AS4" t="s">
        <v>143</v>
      </c>
      <c r="AT4" t="s">
        <v>144</v>
      </c>
      <c r="AU4" t="s">
        <v>145</v>
      </c>
      <c r="AV4">
        <v>2021</v>
      </c>
      <c r="AW4">
        <v>18</v>
      </c>
      <c r="AX4">
        <v>3</v>
      </c>
      <c r="AY4" t="s">
        <v>74</v>
      </c>
      <c r="AZ4" t="s">
        <v>74</v>
      </c>
      <c r="BA4" t="s">
        <v>146</v>
      </c>
      <c r="BB4" t="s">
        <v>74</v>
      </c>
      <c r="BC4">
        <v>361</v>
      </c>
      <c r="BD4">
        <v>389</v>
      </c>
      <c r="BE4" t="s">
        <v>74</v>
      </c>
      <c r="BF4" t="s">
        <v>147</v>
      </c>
      <c r="BG4" t="str">
        <f>HYPERLINK("http://dx.doi.org/10.1108/QRAM-01-2019-0023","http://dx.doi.org/10.1108/QRAM-01-2019-0023")</f>
        <v>http://dx.doi.org/10.1108/QRAM-01-2019-0023</v>
      </c>
      <c r="BH4" t="s">
        <v>74</v>
      </c>
      <c r="BI4" t="s">
        <v>148</v>
      </c>
      <c r="BJ4">
        <v>29</v>
      </c>
      <c r="BK4" t="s">
        <v>149</v>
      </c>
      <c r="BL4" t="s">
        <v>98</v>
      </c>
      <c r="BM4" t="s">
        <v>126</v>
      </c>
      <c r="BN4" t="s">
        <v>150</v>
      </c>
      <c r="BO4" t="s">
        <v>74</v>
      </c>
      <c r="BP4" t="s">
        <v>151</v>
      </c>
      <c r="BQ4" t="s">
        <v>74</v>
      </c>
      <c r="BR4" t="s">
        <v>74</v>
      </c>
      <c r="BS4" t="s">
        <v>101</v>
      </c>
      <c r="BT4" t="s">
        <v>152</v>
      </c>
      <c r="BU4" t="str">
        <f>HYPERLINK("https%3A%2F%2Fwww.webofscience.com%2Fwos%2Fwoscc%2Ffull-record%2FWOS:000663060600001","View Full Record in Web of Science")</f>
        <v>View Full Record in Web of Science</v>
      </c>
    </row>
    <row r="5" spans="1:73" x14ac:dyDescent="0.2">
      <c r="A5" t="s">
        <v>72</v>
      </c>
      <c r="B5" t="s">
        <v>153</v>
      </c>
      <c r="C5" t="s">
        <v>74</v>
      </c>
      <c r="D5" t="s">
        <v>74</v>
      </c>
      <c r="E5" t="s">
        <v>74</v>
      </c>
      <c r="F5" t="s">
        <v>154</v>
      </c>
      <c r="G5" t="s">
        <v>74</v>
      </c>
      <c r="H5" t="s">
        <v>74</v>
      </c>
      <c r="I5" t="s">
        <v>155</v>
      </c>
      <c r="J5" t="s">
        <v>156</v>
      </c>
      <c r="K5" t="s">
        <v>74</v>
      </c>
      <c r="L5" t="s">
        <v>74</v>
      </c>
      <c r="M5" t="s">
        <v>78</v>
      </c>
      <c r="N5" t="s">
        <v>79</v>
      </c>
      <c r="O5" t="s">
        <v>74</v>
      </c>
      <c r="P5" t="s">
        <v>74</v>
      </c>
      <c r="Q5" t="s">
        <v>74</v>
      </c>
      <c r="R5" t="s">
        <v>74</v>
      </c>
      <c r="S5" t="s">
        <v>74</v>
      </c>
      <c r="T5" t="s">
        <v>157</v>
      </c>
      <c r="U5" t="s">
        <v>158</v>
      </c>
      <c r="V5" t="s">
        <v>159</v>
      </c>
      <c r="W5" t="s">
        <v>1090</v>
      </c>
      <c r="X5" t="s">
        <v>160</v>
      </c>
      <c r="Y5" t="s">
        <v>161</v>
      </c>
      <c r="Z5" t="s">
        <v>162</v>
      </c>
      <c r="AA5" t="s">
        <v>163</v>
      </c>
      <c r="AB5" t="s">
        <v>164</v>
      </c>
      <c r="AC5" t="s">
        <v>165</v>
      </c>
      <c r="AD5" t="s">
        <v>74</v>
      </c>
      <c r="AE5" t="s">
        <v>74</v>
      </c>
      <c r="AF5" t="s">
        <v>74</v>
      </c>
      <c r="AG5" t="s">
        <v>74</v>
      </c>
      <c r="AH5">
        <v>72</v>
      </c>
      <c r="AI5">
        <v>30</v>
      </c>
      <c r="AJ5">
        <v>33</v>
      </c>
      <c r="AK5">
        <v>7</v>
      </c>
      <c r="AL5">
        <v>104</v>
      </c>
      <c r="AM5" t="s">
        <v>166</v>
      </c>
      <c r="AN5" t="s">
        <v>167</v>
      </c>
      <c r="AO5" t="s">
        <v>168</v>
      </c>
      <c r="AP5" t="s">
        <v>169</v>
      </c>
      <c r="AQ5" t="s">
        <v>170</v>
      </c>
      <c r="AR5" t="s">
        <v>74</v>
      </c>
      <c r="AS5" t="s">
        <v>171</v>
      </c>
      <c r="AT5" t="s">
        <v>172</v>
      </c>
      <c r="AU5" t="s">
        <v>173</v>
      </c>
      <c r="AV5">
        <v>2015</v>
      </c>
      <c r="AW5">
        <v>32</v>
      </c>
      <c r="AX5">
        <v>4</v>
      </c>
      <c r="AY5" t="s">
        <v>74</v>
      </c>
      <c r="AZ5" t="s">
        <v>74</v>
      </c>
      <c r="BA5" t="s">
        <v>146</v>
      </c>
      <c r="BB5" t="s">
        <v>74</v>
      </c>
      <c r="BC5">
        <v>224</v>
      </c>
      <c r="BD5">
        <v>237</v>
      </c>
      <c r="BE5" t="s">
        <v>74</v>
      </c>
      <c r="BF5" t="s">
        <v>174</v>
      </c>
      <c r="BG5" t="str">
        <f>HYPERLINK("http://dx.doi.org/10.1002/cjas.1359","http://dx.doi.org/10.1002/cjas.1359")</f>
        <v>http://dx.doi.org/10.1002/cjas.1359</v>
      </c>
      <c r="BH5" t="s">
        <v>74</v>
      </c>
      <c r="BI5" t="s">
        <v>74</v>
      </c>
      <c r="BJ5">
        <v>14</v>
      </c>
      <c r="BK5" t="s">
        <v>175</v>
      </c>
      <c r="BL5" t="s">
        <v>98</v>
      </c>
      <c r="BM5" t="s">
        <v>126</v>
      </c>
      <c r="BN5" t="s">
        <v>176</v>
      </c>
      <c r="BO5" t="s">
        <v>74</v>
      </c>
      <c r="BP5" t="s">
        <v>74</v>
      </c>
      <c r="BQ5" t="s">
        <v>74</v>
      </c>
      <c r="BR5" t="s">
        <v>74</v>
      </c>
      <c r="BS5" t="s">
        <v>101</v>
      </c>
      <c r="BT5" t="s">
        <v>177</v>
      </c>
      <c r="BU5" t="str">
        <f>HYPERLINK("https%3A%2F%2Fwww.webofscience.com%2Fwos%2Fwoscc%2Ffull-record%2FWOS:000366513200004","View Full Record in Web of Science")</f>
        <v>View Full Record in Web of Science</v>
      </c>
    </row>
    <row r="6" spans="1:73" x14ac:dyDescent="0.2">
      <c r="A6" t="s">
        <v>72</v>
      </c>
      <c r="B6" t="s">
        <v>178</v>
      </c>
      <c r="C6" t="s">
        <v>74</v>
      </c>
      <c r="D6" t="s">
        <v>74</v>
      </c>
      <c r="E6" t="s">
        <v>74</v>
      </c>
      <c r="F6" t="s">
        <v>179</v>
      </c>
      <c r="G6" t="s">
        <v>74</v>
      </c>
      <c r="H6" t="s">
        <v>74</v>
      </c>
      <c r="I6" t="s">
        <v>180</v>
      </c>
      <c r="J6" t="s">
        <v>181</v>
      </c>
      <c r="K6" t="s">
        <v>74</v>
      </c>
      <c r="L6" t="s">
        <v>74</v>
      </c>
      <c r="M6" t="s">
        <v>78</v>
      </c>
      <c r="N6" t="s">
        <v>182</v>
      </c>
      <c r="O6" t="s">
        <v>74</v>
      </c>
      <c r="P6" t="s">
        <v>74</v>
      </c>
      <c r="Q6" t="s">
        <v>74</v>
      </c>
      <c r="R6" t="s">
        <v>74</v>
      </c>
      <c r="S6" t="s">
        <v>74</v>
      </c>
      <c r="T6" t="s">
        <v>74</v>
      </c>
      <c r="U6" t="s">
        <v>183</v>
      </c>
      <c r="V6" t="s">
        <v>184</v>
      </c>
      <c r="W6" t="s">
        <v>1091</v>
      </c>
      <c r="X6" t="s">
        <v>185</v>
      </c>
      <c r="Y6" t="s">
        <v>186</v>
      </c>
      <c r="Z6" t="s">
        <v>187</v>
      </c>
      <c r="AA6" t="s">
        <v>188</v>
      </c>
      <c r="AB6" t="s">
        <v>74</v>
      </c>
      <c r="AC6" t="s">
        <v>74</v>
      </c>
      <c r="AD6" t="s">
        <v>189</v>
      </c>
      <c r="AE6" t="s">
        <v>190</v>
      </c>
      <c r="AF6" t="s">
        <v>191</v>
      </c>
      <c r="AG6" t="s">
        <v>74</v>
      </c>
      <c r="AH6">
        <v>52</v>
      </c>
      <c r="AI6">
        <v>0</v>
      </c>
      <c r="AJ6">
        <v>0</v>
      </c>
      <c r="AK6">
        <v>2</v>
      </c>
      <c r="AL6">
        <v>2</v>
      </c>
      <c r="AM6" t="s">
        <v>166</v>
      </c>
      <c r="AN6" t="s">
        <v>167</v>
      </c>
      <c r="AO6" t="s">
        <v>168</v>
      </c>
      <c r="AP6" t="s">
        <v>192</v>
      </c>
      <c r="AQ6" t="s">
        <v>193</v>
      </c>
      <c r="AR6" t="s">
        <v>74</v>
      </c>
      <c r="AS6" t="s">
        <v>194</v>
      </c>
      <c r="AT6" t="s">
        <v>195</v>
      </c>
      <c r="AU6" t="s">
        <v>196</v>
      </c>
      <c r="AV6">
        <v>2024</v>
      </c>
      <c r="AW6" t="s">
        <v>74</v>
      </c>
      <c r="AX6" t="s">
        <v>74</v>
      </c>
      <c r="AY6" t="s">
        <v>74</v>
      </c>
      <c r="AZ6" t="s">
        <v>74</v>
      </c>
      <c r="BA6" t="s">
        <v>74</v>
      </c>
      <c r="BB6" t="s">
        <v>74</v>
      </c>
      <c r="BC6" t="s">
        <v>74</v>
      </c>
      <c r="BD6" t="s">
        <v>74</v>
      </c>
      <c r="BE6" t="s">
        <v>74</v>
      </c>
      <c r="BF6" t="s">
        <v>197</v>
      </c>
      <c r="BG6" t="str">
        <f>HYPERLINK("http://dx.doi.org/10.1111/1467-8551.12811","http://dx.doi.org/10.1111/1467-8551.12811")</f>
        <v>http://dx.doi.org/10.1111/1467-8551.12811</v>
      </c>
      <c r="BH6" t="s">
        <v>74</v>
      </c>
      <c r="BI6" t="s">
        <v>198</v>
      </c>
      <c r="BJ6">
        <v>15</v>
      </c>
      <c r="BK6" t="s">
        <v>175</v>
      </c>
      <c r="BL6" t="s">
        <v>98</v>
      </c>
      <c r="BM6" t="s">
        <v>126</v>
      </c>
      <c r="BN6" t="s">
        <v>199</v>
      </c>
      <c r="BO6" t="s">
        <v>74</v>
      </c>
      <c r="BP6" t="s">
        <v>74</v>
      </c>
      <c r="BQ6" t="s">
        <v>74</v>
      </c>
      <c r="BR6" t="s">
        <v>74</v>
      </c>
      <c r="BS6" t="s">
        <v>101</v>
      </c>
      <c r="BT6" t="s">
        <v>200</v>
      </c>
      <c r="BU6" t="str">
        <f>HYPERLINK("https%3A%2F%2Fwww.webofscience.com%2Fwos%2Fwoscc%2Ffull-record%2FWOS:001169643400001","View Full Record in Web of Science")</f>
        <v>View Full Record in Web of Science</v>
      </c>
    </row>
    <row r="7" spans="1:73" x14ac:dyDescent="0.2">
      <c r="A7" t="s">
        <v>72</v>
      </c>
      <c r="B7" t="s">
        <v>201</v>
      </c>
      <c r="C7" t="s">
        <v>74</v>
      </c>
      <c r="D7" t="s">
        <v>74</v>
      </c>
      <c r="E7" t="s">
        <v>74</v>
      </c>
      <c r="F7" t="s">
        <v>202</v>
      </c>
      <c r="G7" t="s">
        <v>74</v>
      </c>
      <c r="H7" t="s">
        <v>74</v>
      </c>
      <c r="I7" t="s">
        <v>203</v>
      </c>
      <c r="J7" t="s">
        <v>204</v>
      </c>
      <c r="K7" t="s">
        <v>74</v>
      </c>
      <c r="L7" t="s">
        <v>74</v>
      </c>
      <c r="M7" t="s">
        <v>78</v>
      </c>
      <c r="N7" t="s">
        <v>182</v>
      </c>
      <c r="O7" t="s">
        <v>74</v>
      </c>
      <c r="P7" t="s">
        <v>74</v>
      </c>
      <c r="Q7" t="s">
        <v>74</v>
      </c>
      <c r="R7" t="s">
        <v>74</v>
      </c>
      <c r="S7" t="s">
        <v>74</v>
      </c>
      <c r="T7" t="s">
        <v>205</v>
      </c>
      <c r="U7" t="s">
        <v>206</v>
      </c>
      <c r="V7" t="s">
        <v>207</v>
      </c>
      <c r="W7" t="s">
        <v>1092</v>
      </c>
      <c r="X7" t="s">
        <v>208</v>
      </c>
      <c r="Y7" t="s">
        <v>209</v>
      </c>
      <c r="Z7" t="s">
        <v>210</v>
      </c>
      <c r="AA7" t="s">
        <v>211</v>
      </c>
      <c r="AB7" t="s">
        <v>212</v>
      </c>
      <c r="AC7" t="s">
        <v>74</v>
      </c>
      <c r="AD7" t="s">
        <v>74</v>
      </c>
      <c r="AE7" t="s">
        <v>74</v>
      </c>
      <c r="AF7" t="s">
        <v>74</v>
      </c>
      <c r="AG7" t="s">
        <v>74</v>
      </c>
      <c r="AH7">
        <v>73</v>
      </c>
      <c r="AI7">
        <v>2</v>
      </c>
      <c r="AJ7">
        <v>2</v>
      </c>
      <c r="AK7">
        <v>10</v>
      </c>
      <c r="AL7">
        <v>42</v>
      </c>
      <c r="AM7" t="s">
        <v>213</v>
      </c>
      <c r="AN7" t="s">
        <v>214</v>
      </c>
      <c r="AO7" t="s">
        <v>215</v>
      </c>
      <c r="AP7" t="s">
        <v>216</v>
      </c>
      <c r="AQ7" t="s">
        <v>217</v>
      </c>
      <c r="AR7" t="s">
        <v>74</v>
      </c>
      <c r="AS7" t="s">
        <v>218</v>
      </c>
      <c r="AT7" t="s">
        <v>219</v>
      </c>
      <c r="AU7" t="s">
        <v>220</v>
      </c>
      <c r="AV7">
        <v>2021</v>
      </c>
      <c r="AW7" t="s">
        <v>74</v>
      </c>
      <c r="AX7" t="s">
        <v>74</v>
      </c>
      <c r="AY7" t="s">
        <v>74</v>
      </c>
      <c r="AZ7" t="s">
        <v>74</v>
      </c>
      <c r="BA7" t="s">
        <v>74</v>
      </c>
      <c r="BB7" t="s">
        <v>74</v>
      </c>
      <c r="BC7" t="s">
        <v>74</v>
      </c>
      <c r="BD7" t="s">
        <v>74</v>
      </c>
      <c r="BE7" t="s">
        <v>74</v>
      </c>
      <c r="BF7" t="s">
        <v>221</v>
      </c>
      <c r="BG7" t="str">
        <f>HYPERLINK("http://dx.doi.org/10.1080/19420676.2021.1975797","http://dx.doi.org/10.1080/19420676.2021.1975797")</f>
        <v>http://dx.doi.org/10.1080/19420676.2021.1975797</v>
      </c>
      <c r="BH7" t="s">
        <v>74</v>
      </c>
      <c r="BI7" t="s">
        <v>222</v>
      </c>
      <c r="BJ7">
        <v>23</v>
      </c>
      <c r="BK7" t="s">
        <v>125</v>
      </c>
      <c r="BL7" t="s">
        <v>223</v>
      </c>
      <c r="BM7" t="s">
        <v>126</v>
      </c>
      <c r="BN7" t="s">
        <v>224</v>
      </c>
      <c r="BO7" t="s">
        <v>74</v>
      </c>
      <c r="BP7" t="s">
        <v>225</v>
      </c>
      <c r="BQ7" t="s">
        <v>74</v>
      </c>
      <c r="BR7" t="s">
        <v>74</v>
      </c>
      <c r="BS7" t="s">
        <v>101</v>
      </c>
      <c r="BT7" t="s">
        <v>226</v>
      </c>
      <c r="BU7" t="str">
        <f>HYPERLINK("https%3A%2F%2Fwww.webofscience.com%2Fwos%2Fwoscc%2Ffull-record%2FWOS:000704567400001","View Full Record in Web of Science")</f>
        <v>View Full Record in Web of Science</v>
      </c>
    </row>
    <row r="8" spans="1:73" x14ac:dyDescent="0.2">
      <c r="A8" t="s">
        <v>72</v>
      </c>
      <c r="B8" t="s">
        <v>227</v>
      </c>
      <c r="C8" t="s">
        <v>74</v>
      </c>
      <c r="D8" t="s">
        <v>74</v>
      </c>
      <c r="E8" t="s">
        <v>74</v>
      </c>
      <c r="F8" t="s">
        <v>228</v>
      </c>
      <c r="G8" t="s">
        <v>74</v>
      </c>
      <c r="H8" t="s">
        <v>74</v>
      </c>
      <c r="I8" t="s">
        <v>229</v>
      </c>
      <c r="J8" t="s">
        <v>230</v>
      </c>
      <c r="K8" t="s">
        <v>74</v>
      </c>
      <c r="L8" t="s">
        <v>74</v>
      </c>
      <c r="M8" t="s">
        <v>78</v>
      </c>
      <c r="N8" t="s">
        <v>79</v>
      </c>
      <c r="O8" t="s">
        <v>74</v>
      </c>
      <c r="P8" t="s">
        <v>74</v>
      </c>
      <c r="Q8" t="s">
        <v>74</v>
      </c>
      <c r="R8" t="s">
        <v>74</v>
      </c>
      <c r="S8" t="s">
        <v>74</v>
      </c>
      <c r="T8" t="s">
        <v>74</v>
      </c>
      <c r="U8" t="s">
        <v>231</v>
      </c>
      <c r="V8" t="s">
        <v>232</v>
      </c>
      <c r="W8" t="s">
        <v>1093</v>
      </c>
      <c r="X8" t="s">
        <v>233</v>
      </c>
      <c r="Y8" t="s">
        <v>234</v>
      </c>
      <c r="Z8" t="s">
        <v>235</v>
      </c>
      <c r="AA8" t="s">
        <v>236</v>
      </c>
      <c r="AB8" t="s">
        <v>237</v>
      </c>
      <c r="AC8" t="s">
        <v>238</v>
      </c>
      <c r="AD8" t="s">
        <v>239</v>
      </c>
      <c r="AE8" t="s">
        <v>240</v>
      </c>
      <c r="AF8" t="s">
        <v>241</v>
      </c>
      <c r="AG8" t="s">
        <v>74</v>
      </c>
      <c r="AH8">
        <v>76</v>
      </c>
      <c r="AI8">
        <v>2</v>
      </c>
      <c r="AJ8">
        <v>2</v>
      </c>
      <c r="AK8">
        <v>5</v>
      </c>
      <c r="AL8">
        <v>21</v>
      </c>
      <c r="AM8" t="s">
        <v>242</v>
      </c>
      <c r="AN8" t="s">
        <v>243</v>
      </c>
      <c r="AO8" t="s">
        <v>244</v>
      </c>
      <c r="AP8" t="s">
        <v>74</v>
      </c>
      <c r="AQ8" t="s">
        <v>245</v>
      </c>
      <c r="AR8" t="s">
        <v>74</v>
      </c>
      <c r="AS8" t="s">
        <v>246</v>
      </c>
      <c r="AT8" t="s">
        <v>247</v>
      </c>
      <c r="AU8" t="s">
        <v>248</v>
      </c>
      <c r="AV8">
        <v>2022</v>
      </c>
      <c r="AW8">
        <v>8</v>
      </c>
      <c r="AX8">
        <v>2</v>
      </c>
      <c r="AY8" t="s">
        <v>74</v>
      </c>
      <c r="AZ8" t="s">
        <v>74</v>
      </c>
      <c r="BA8" t="s">
        <v>74</v>
      </c>
      <c r="BB8" t="s">
        <v>74</v>
      </c>
      <c r="BC8">
        <v>298</v>
      </c>
      <c r="BD8">
        <v>330</v>
      </c>
      <c r="BE8" t="s">
        <v>74</v>
      </c>
      <c r="BF8" t="s">
        <v>249</v>
      </c>
      <c r="BG8" t="str">
        <f>HYPERLINK("http://dx.doi.org/10.5465/amd.2020.0044","http://dx.doi.org/10.5465/amd.2020.0044")</f>
        <v>http://dx.doi.org/10.5465/amd.2020.0044</v>
      </c>
      <c r="BH8" t="s">
        <v>74</v>
      </c>
      <c r="BI8" t="s">
        <v>74</v>
      </c>
      <c r="BJ8">
        <v>33</v>
      </c>
      <c r="BK8" t="s">
        <v>250</v>
      </c>
      <c r="BL8" t="s">
        <v>98</v>
      </c>
      <c r="BM8" t="s">
        <v>126</v>
      </c>
      <c r="BN8" t="s">
        <v>251</v>
      </c>
      <c r="BO8" t="s">
        <v>74</v>
      </c>
      <c r="BP8" t="s">
        <v>151</v>
      </c>
      <c r="BQ8" t="s">
        <v>74</v>
      </c>
      <c r="BR8" t="s">
        <v>74</v>
      </c>
      <c r="BS8" t="s">
        <v>101</v>
      </c>
      <c r="BT8" t="s">
        <v>252</v>
      </c>
      <c r="BU8" t="str">
        <f>HYPERLINK("https%3A%2F%2Fwww.webofscience.com%2Fwos%2Fwoscc%2Ffull-record%2FWOS:000825287100009","View Full Record in Web of Science")</f>
        <v>View Full Record in Web of Science</v>
      </c>
    </row>
    <row r="9" spans="1:73" x14ac:dyDescent="0.2">
      <c r="A9" t="s">
        <v>253</v>
      </c>
      <c r="B9" t="s">
        <v>254</v>
      </c>
      <c r="C9" t="s">
        <v>74</v>
      </c>
      <c r="D9" t="s">
        <v>255</v>
      </c>
      <c r="E9" t="s">
        <v>74</v>
      </c>
      <c r="F9" t="s">
        <v>256</v>
      </c>
      <c r="G9" t="s">
        <v>74</v>
      </c>
      <c r="H9" t="s">
        <v>74</v>
      </c>
      <c r="I9" t="s">
        <v>257</v>
      </c>
      <c r="J9" t="s">
        <v>258</v>
      </c>
      <c r="K9" t="s">
        <v>259</v>
      </c>
      <c r="L9" t="s">
        <v>74</v>
      </c>
      <c r="M9" t="s">
        <v>78</v>
      </c>
      <c r="N9" t="s">
        <v>260</v>
      </c>
      <c r="O9" t="s">
        <v>74</v>
      </c>
      <c r="P9" t="s">
        <v>74</v>
      </c>
      <c r="Q9" t="s">
        <v>74</v>
      </c>
      <c r="R9" t="s">
        <v>74</v>
      </c>
      <c r="S9" t="s">
        <v>74</v>
      </c>
      <c r="T9" t="s">
        <v>261</v>
      </c>
      <c r="U9" t="s">
        <v>262</v>
      </c>
      <c r="V9" t="s">
        <v>263</v>
      </c>
      <c r="W9" t="s">
        <v>1094</v>
      </c>
      <c r="X9" t="s">
        <v>264</v>
      </c>
      <c r="Y9" t="s">
        <v>265</v>
      </c>
      <c r="Z9" t="s">
        <v>266</v>
      </c>
      <c r="AA9" t="s">
        <v>267</v>
      </c>
      <c r="AB9" t="s">
        <v>74</v>
      </c>
      <c r="AC9" t="s">
        <v>74</v>
      </c>
      <c r="AD9" t="s">
        <v>74</v>
      </c>
      <c r="AE9" t="s">
        <v>74</v>
      </c>
      <c r="AF9" t="s">
        <v>74</v>
      </c>
      <c r="AG9" t="s">
        <v>74</v>
      </c>
      <c r="AH9">
        <v>55</v>
      </c>
      <c r="AI9">
        <v>87</v>
      </c>
      <c r="AJ9">
        <v>95</v>
      </c>
      <c r="AK9">
        <v>6</v>
      </c>
      <c r="AL9">
        <v>34</v>
      </c>
      <c r="AM9" t="s">
        <v>268</v>
      </c>
      <c r="AN9" t="s">
        <v>269</v>
      </c>
      <c r="AO9" t="s">
        <v>270</v>
      </c>
      <c r="AP9" t="s">
        <v>271</v>
      </c>
      <c r="AQ9" t="s">
        <v>74</v>
      </c>
      <c r="AR9" t="s">
        <v>272</v>
      </c>
      <c r="AS9" t="s">
        <v>273</v>
      </c>
      <c r="AT9" t="s">
        <v>74</v>
      </c>
      <c r="AU9" t="s">
        <v>74</v>
      </c>
      <c r="AV9">
        <v>2011</v>
      </c>
      <c r="AW9">
        <v>27</v>
      </c>
      <c r="AX9" t="s">
        <v>74</v>
      </c>
      <c r="AY9" t="s">
        <v>74</v>
      </c>
      <c r="AZ9" t="s">
        <v>74</v>
      </c>
      <c r="BA9" t="s">
        <v>74</v>
      </c>
      <c r="BB9" t="s">
        <v>74</v>
      </c>
      <c r="BC9">
        <v>171</v>
      </c>
      <c r="BD9">
        <v>202</v>
      </c>
      <c r="BE9" t="s">
        <v>74</v>
      </c>
      <c r="BF9" t="s">
        <v>274</v>
      </c>
      <c r="BG9" t="str">
        <f>HYPERLINK("http://dx.doi.org/10.1007/978-94-007-1390-1_8","http://dx.doi.org/10.1007/978-94-007-1390-1_8")</f>
        <v>http://dx.doi.org/10.1007/978-94-007-1390-1_8</v>
      </c>
      <c r="BH9" t="s">
        <v>275</v>
      </c>
      <c r="BI9" t="s">
        <v>74</v>
      </c>
      <c r="BJ9">
        <v>32</v>
      </c>
      <c r="BK9" t="s">
        <v>276</v>
      </c>
      <c r="BL9" t="s">
        <v>277</v>
      </c>
      <c r="BM9" t="s">
        <v>278</v>
      </c>
      <c r="BN9" t="s">
        <v>279</v>
      </c>
      <c r="BO9" t="s">
        <v>74</v>
      </c>
      <c r="BP9" t="s">
        <v>74</v>
      </c>
      <c r="BQ9" t="s">
        <v>74</v>
      </c>
      <c r="BR9" t="s">
        <v>74</v>
      </c>
      <c r="BS9" t="s">
        <v>101</v>
      </c>
      <c r="BT9" t="s">
        <v>280</v>
      </c>
      <c r="BU9" t="str">
        <f>HYPERLINK("https%3A%2F%2Fwww.webofscience.com%2Fwos%2Fwoscc%2Ffull-record%2FWOS:000291849300008","View Full Record in Web of Science")</f>
        <v>View Full Record in Web of Science</v>
      </c>
    </row>
    <row r="10" spans="1:73" x14ac:dyDescent="0.2">
      <c r="A10" t="s">
        <v>72</v>
      </c>
      <c r="B10" t="s">
        <v>281</v>
      </c>
      <c r="C10" t="s">
        <v>74</v>
      </c>
      <c r="D10" t="s">
        <v>74</v>
      </c>
      <c r="E10" t="s">
        <v>74</v>
      </c>
      <c r="F10" t="s">
        <v>282</v>
      </c>
      <c r="G10" t="s">
        <v>74</v>
      </c>
      <c r="H10" t="s">
        <v>74</v>
      </c>
      <c r="I10" t="s">
        <v>283</v>
      </c>
      <c r="J10" t="s">
        <v>284</v>
      </c>
      <c r="K10" t="s">
        <v>74</v>
      </c>
      <c r="L10" t="s">
        <v>74</v>
      </c>
      <c r="M10" t="s">
        <v>78</v>
      </c>
      <c r="N10" t="s">
        <v>79</v>
      </c>
      <c r="O10" t="s">
        <v>74</v>
      </c>
      <c r="P10" t="s">
        <v>74</v>
      </c>
      <c r="Q10" t="s">
        <v>74</v>
      </c>
      <c r="R10" t="s">
        <v>74</v>
      </c>
      <c r="S10" t="s">
        <v>74</v>
      </c>
      <c r="T10" t="s">
        <v>285</v>
      </c>
      <c r="U10" t="s">
        <v>74</v>
      </c>
      <c r="V10" t="s">
        <v>286</v>
      </c>
      <c r="W10" t="s">
        <v>1095</v>
      </c>
      <c r="X10" t="s">
        <v>287</v>
      </c>
      <c r="Y10" t="s">
        <v>288</v>
      </c>
      <c r="Z10" t="s">
        <v>289</v>
      </c>
      <c r="AA10" t="s">
        <v>290</v>
      </c>
      <c r="AB10" t="s">
        <v>291</v>
      </c>
      <c r="AC10" t="s">
        <v>292</v>
      </c>
      <c r="AD10" t="s">
        <v>293</v>
      </c>
      <c r="AE10" t="s">
        <v>294</v>
      </c>
      <c r="AF10" t="s">
        <v>295</v>
      </c>
      <c r="AG10" t="s">
        <v>74</v>
      </c>
      <c r="AH10">
        <v>64</v>
      </c>
      <c r="AI10">
        <v>7</v>
      </c>
      <c r="AJ10">
        <v>8</v>
      </c>
      <c r="AK10">
        <v>12</v>
      </c>
      <c r="AL10">
        <v>61</v>
      </c>
      <c r="AM10" t="s">
        <v>213</v>
      </c>
      <c r="AN10" t="s">
        <v>214</v>
      </c>
      <c r="AO10" t="s">
        <v>215</v>
      </c>
      <c r="AP10" t="s">
        <v>296</v>
      </c>
      <c r="AQ10" t="s">
        <v>297</v>
      </c>
      <c r="AR10" t="s">
        <v>74</v>
      </c>
      <c r="AS10" t="s">
        <v>298</v>
      </c>
      <c r="AT10" t="s">
        <v>299</v>
      </c>
      <c r="AU10" t="s">
        <v>300</v>
      </c>
      <c r="AV10">
        <v>2021</v>
      </c>
      <c r="AW10">
        <v>23</v>
      </c>
      <c r="AX10">
        <v>5</v>
      </c>
      <c r="AY10" t="s">
        <v>74</v>
      </c>
      <c r="AZ10" t="s">
        <v>74</v>
      </c>
      <c r="BA10" t="s">
        <v>146</v>
      </c>
      <c r="BB10" t="s">
        <v>74</v>
      </c>
      <c r="BC10">
        <v>687</v>
      </c>
      <c r="BD10">
        <v>709</v>
      </c>
      <c r="BE10" t="s">
        <v>74</v>
      </c>
      <c r="BF10" t="s">
        <v>301</v>
      </c>
      <c r="BG10" t="str">
        <f>HYPERLINK("http://dx.doi.org/10.1080/14719037.2020.1865435","http://dx.doi.org/10.1080/14719037.2020.1865435")</f>
        <v>http://dx.doi.org/10.1080/14719037.2020.1865435</v>
      </c>
      <c r="BH10" t="s">
        <v>74</v>
      </c>
      <c r="BI10" t="s">
        <v>302</v>
      </c>
      <c r="BJ10">
        <v>23</v>
      </c>
      <c r="BK10" t="s">
        <v>303</v>
      </c>
      <c r="BL10" t="s">
        <v>98</v>
      </c>
      <c r="BM10" t="s">
        <v>304</v>
      </c>
      <c r="BN10" t="s">
        <v>305</v>
      </c>
      <c r="BO10" t="s">
        <v>74</v>
      </c>
      <c r="BP10" t="s">
        <v>128</v>
      </c>
      <c r="BQ10" t="s">
        <v>74</v>
      </c>
      <c r="BR10" t="s">
        <v>74</v>
      </c>
      <c r="BS10" t="s">
        <v>101</v>
      </c>
      <c r="BT10" t="s">
        <v>306</v>
      </c>
      <c r="BU10" t="str">
        <f>HYPERLINK("https%3A%2F%2Fwww.webofscience.com%2Fwos%2Fwoscc%2Ffull-record%2FWOS:000604673600001","View Full Record in Web of Science")</f>
        <v>View Full Record in Web of Science</v>
      </c>
    </row>
    <row r="11" spans="1:73" x14ac:dyDescent="0.2">
      <c r="A11" t="s">
        <v>72</v>
      </c>
      <c r="B11" t="s">
        <v>307</v>
      </c>
      <c r="C11" t="s">
        <v>74</v>
      </c>
      <c r="D11" t="s">
        <v>74</v>
      </c>
      <c r="E11" t="s">
        <v>74</v>
      </c>
      <c r="F11" t="s">
        <v>308</v>
      </c>
      <c r="G11" t="s">
        <v>74</v>
      </c>
      <c r="H11" t="s">
        <v>74</v>
      </c>
      <c r="I11" t="s">
        <v>309</v>
      </c>
      <c r="J11" t="s">
        <v>310</v>
      </c>
      <c r="K11" t="s">
        <v>74</v>
      </c>
      <c r="L11" t="s">
        <v>74</v>
      </c>
      <c r="M11" t="s">
        <v>78</v>
      </c>
      <c r="N11" t="s">
        <v>79</v>
      </c>
      <c r="O11" t="s">
        <v>74</v>
      </c>
      <c r="P11" t="s">
        <v>74</v>
      </c>
      <c r="Q11" t="s">
        <v>74</v>
      </c>
      <c r="R11" t="s">
        <v>74</v>
      </c>
      <c r="S11" t="s">
        <v>74</v>
      </c>
      <c r="T11" t="s">
        <v>311</v>
      </c>
      <c r="U11" t="s">
        <v>312</v>
      </c>
      <c r="V11" t="s">
        <v>313</v>
      </c>
      <c r="W11" t="s">
        <v>1096</v>
      </c>
      <c r="X11" t="s">
        <v>314</v>
      </c>
      <c r="Y11" t="s">
        <v>315</v>
      </c>
      <c r="Z11" t="s">
        <v>316</v>
      </c>
      <c r="AA11" t="s">
        <v>317</v>
      </c>
      <c r="AB11" t="s">
        <v>318</v>
      </c>
      <c r="AC11" t="s">
        <v>319</v>
      </c>
      <c r="AD11" t="s">
        <v>74</v>
      </c>
      <c r="AE11" t="s">
        <v>74</v>
      </c>
      <c r="AF11" t="s">
        <v>74</v>
      </c>
      <c r="AG11" t="s">
        <v>74</v>
      </c>
      <c r="AH11">
        <v>57</v>
      </c>
      <c r="AI11">
        <v>14</v>
      </c>
      <c r="AJ11">
        <v>14</v>
      </c>
      <c r="AK11">
        <v>14</v>
      </c>
      <c r="AL11">
        <v>80</v>
      </c>
      <c r="AM11" t="s">
        <v>166</v>
      </c>
      <c r="AN11" t="s">
        <v>167</v>
      </c>
      <c r="AO11" t="s">
        <v>168</v>
      </c>
      <c r="AP11" t="s">
        <v>320</v>
      </c>
      <c r="AQ11" t="s">
        <v>321</v>
      </c>
      <c r="AR11" t="s">
        <v>74</v>
      </c>
      <c r="AS11" t="s">
        <v>322</v>
      </c>
      <c r="AT11" t="s">
        <v>323</v>
      </c>
      <c r="AU11" t="s">
        <v>324</v>
      </c>
      <c r="AV11">
        <v>2022</v>
      </c>
      <c r="AW11">
        <v>29</v>
      </c>
      <c r="AX11">
        <v>4</v>
      </c>
      <c r="AY11" t="s">
        <v>74</v>
      </c>
      <c r="AZ11" t="s">
        <v>74</v>
      </c>
      <c r="BA11" t="s">
        <v>74</v>
      </c>
      <c r="BB11" t="s">
        <v>74</v>
      </c>
      <c r="BC11">
        <v>809</v>
      </c>
      <c r="BD11">
        <v>819</v>
      </c>
      <c r="BE11" t="s">
        <v>74</v>
      </c>
      <c r="BF11" t="s">
        <v>325</v>
      </c>
      <c r="BG11" t="str">
        <f>HYPERLINK("http://dx.doi.org/10.1002/csr.2235","http://dx.doi.org/10.1002/csr.2235")</f>
        <v>http://dx.doi.org/10.1002/csr.2235</v>
      </c>
      <c r="BH11" t="s">
        <v>74</v>
      </c>
      <c r="BI11" t="s">
        <v>326</v>
      </c>
      <c r="BJ11">
        <v>11</v>
      </c>
      <c r="BK11" t="s">
        <v>327</v>
      </c>
      <c r="BL11" t="s">
        <v>98</v>
      </c>
      <c r="BM11" t="s">
        <v>328</v>
      </c>
      <c r="BN11" t="s">
        <v>329</v>
      </c>
      <c r="BO11" t="s">
        <v>74</v>
      </c>
      <c r="BP11" t="s">
        <v>330</v>
      </c>
      <c r="BQ11" t="s">
        <v>74</v>
      </c>
      <c r="BR11" t="s">
        <v>74</v>
      </c>
      <c r="BS11" t="s">
        <v>101</v>
      </c>
      <c r="BT11" t="s">
        <v>331</v>
      </c>
      <c r="BU11" t="str">
        <f>HYPERLINK("https%3A%2F%2Fwww.webofscience.com%2Fwos%2Fwoscc%2Ffull-record%2FWOS:000746132900001","View Full Record in Web of Science")</f>
        <v>View Full Record in Web of Science</v>
      </c>
    </row>
    <row r="12" spans="1:73" x14ac:dyDescent="0.2">
      <c r="A12" t="s">
        <v>72</v>
      </c>
      <c r="B12" t="s">
        <v>332</v>
      </c>
      <c r="C12" t="s">
        <v>74</v>
      </c>
      <c r="D12" t="s">
        <v>74</v>
      </c>
      <c r="E12" t="s">
        <v>74</v>
      </c>
      <c r="F12" t="s">
        <v>333</v>
      </c>
      <c r="G12" t="s">
        <v>74</v>
      </c>
      <c r="H12" t="s">
        <v>74</v>
      </c>
      <c r="I12" t="s">
        <v>334</v>
      </c>
      <c r="J12" t="s">
        <v>335</v>
      </c>
      <c r="K12" t="s">
        <v>74</v>
      </c>
      <c r="L12" t="s">
        <v>74</v>
      </c>
      <c r="M12" t="s">
        <v>78</v>
      </c>
      <c r="N12" t="s">
        <v>79</v>
      </c>
      <c r="O12" t="s">
        <v>74</v>
      </c>
      <c r="P12" t="s">
        <v>74</v>
      </c>
      <c r="Q12" t="s">
        <v>74</v>
      </c>
      <c r="R12" t="s">
        <v>74</v>
      </c>
      <c r="S12" t="s">
        <v>74</v>
      </c>
      <c r="T12" t="s">
        <v>336</v>
      </c>
      <c r="U12" t="s">
        <v>337</v>
      </c>
      <c r="V12" t="s">
        <v>338</v>
      </c>
      <c r="W12" t="s">
        <v>1097</v>
      </c>
      <c r="X12" t="s">
        <v>339</v>
      </c>
      <c r="Y12" t="s">
        <v>340</v>
      </c>
      <c r="Z12" t="s">
        <v>341</v>
      </c>
      <c r="AA12" t="s">
        <v>342</v>
      </c>
      <c r="AB12" t="s">
        <v>74</v>
      </c>
      <c r="AC12" t="s">
        <v>74</v>
      </c>
      <c r="AD12" t="s">
        <v>74</v>
      </c>
      <c r="AE12" t="s">
        <v>74</v>
      </c>
      <c r="AF12" t="s">
        <v>74</v>
      </c>
      <c r="AG12" t="s">
        <v>74</v>
      </c>
      <c r="AH12">
        <v>73</v>
      </c>
      <c r="AI12">
        <v>5</v>
      </c>
      <c r="AJ12">
        <v>6</v>
      </c>
      <c r="AK12">
        <v>5</v>
      </c>
      <c r="AL12">
        <v>24</v>
      </c>
      <c r="AM12" t="s">
        <v>116</v>
      </c>
      <c r="AN12" t="s">
        <v>117</v>
      </c>
      <c r="AO12" t="s">
        <v>118</v>
      </c>
      <c r="AP12" t="s">
        <v>343</v>
      </c>
      <c r="AQ12" t="s">
        <v>344</v>
      </c>
      <c r="AR12" t="s">
        <v>74</v>
      </c>
      <c r="AS12" t="s">
        <v>345</v>
      </c>
      <c r="AT12" t="s">
        <v>346</v>
      </c>
      <c r="AU12" t="s">
        <v>347</v>
      </c>
      <c r="AV12">
        <v>2022</v>
      </c>
      <c r="AW12">
        <v>54</v>
      </c>
      <c r="AX12" t="s">
        <v>74</v>
      </c>
      <c r="AY12" t="s">
        <v>74</v>
      </c>
      <c r="AZ12" t="s">
        <v>74</v>
      </c>
      <c r="BA12" t="s">
        <v>74</v>
      </c>
      <c r="BB12" t="s">
        <v>74</v>
      </c>
      <c r="BC12" t="s">
        <v>74</v>
      </c>
      <c r="BD12" t="s">
        <v>74</v>
      </c>
      <c r="BE12">
        <v>100778</v>
      </c>
      <c r="BF12" t="s">
        <v>348</v>
      </c>
      <c r="BG12" t="str">
        <f>HYPERLINK("http://dx.doi.org/10.1016/j.mar.2021.100778","http://dx.doi.org/10.1016/j.mar.2021.100778")</f>
        <v>http://dx.doi.org/10.1016/j.mar.2021.100778</v>
      </c>
      <c r="BH12" t="s">
        <v>74</v>
      </c>
      <c r="BI12" t="s">
        <v>326</v>
      </c>
      <c r="BJ12">
        <v>11</v>
      </c>
      <c r="BK12" t="s">
        <v>149</v>
      </c>
      <c r="BL12" t="s">
        <v>98</v>
      </c>
      <c r="BM12" t="s">
        <v>126</v>
      </c>
      <c r="BN12" t="s">
        <v>349</v>
      </c>
      <c r="BO12" t="s">
        <v>74</v>
      </c>
      <c r="BP12" t="s">
        <v>225</v>
      </c>
      <c r="BQ12" t="s">
        <v>74</v>
      </c>
      <c r="BR12" t="s">
        <v>74</v>
      </c>
      <c r="BS12" t="s">
        <v>101</v>
      </c>
      <c r="BT12" t="s">
        <v>350</v>
      </c>
      <c r="BU12" t="str">
        <f>HYPERLINK("https%3A%2F%2Fwww.webofscience.com%2Fwos%2Fwoscc%2Ffull-record%2FWOS:000783146100001","View Full Record in Web of Science")</f>
        <v>View Full Record in Web of Science</v>
      </c>
    </row>
    <row r="13" spans="1:73" x14ac:dyDescent="0.2">
      <c r="A13" t="s">
        <v>72</v>
      </c>
      <c r="B13" t="s">
        <v>351</v>
      </c>
      <c r="C13" t="s">
        <v>74</v>
      </c>
      <c r="D13" t="s">
        <v>74</v>
      </c>
      <c r="E13" t="s">
        <v>74</v>
      </c>
      <c r="F13" t="s">
        <v>352</v>
      </c>
      <c r="G13" t="s">
        <v>74</v>
      </c>
      <c r="H13" t="s">
        <v>74</v>
      </c>
      <c r="I13" t="s">
        <v>353</v>
      </c>
      <c r="J13" t="s">
        <v>354</v>
      </c>
      <c r="K13" t="s">
        <v>74</v>
      </c>
      <c r="L13" t="s">
        <v>74</v>
      </c>
      <c r="M13" t="s">
        <v>78</v>
      </c>
      <c r="N13" t="s">
        <v>79</v>
      </c>
      <c r="O13" t="s">
        <v>74</v>
      </c>
      <c r="P13" t="s">
        <v>74</v>
      </c>
      <c r="Q13" t="s">
        <v>74</v>
      </c>
      <c r="R13" t="s">
        <v>74</v>
      </c>
      <c r="S13" t="s">
        <v>74</v>
      </c>
      <c r="T13" t="s">
        <v>355</v>
      </c>
      <c r="U13" t="s">
        <v>356</v>
      </c>
      <c r="V13" t="s">
        <v>357</v>
      </c>
      <c r="W13" t="s">
        <v>1098</v>
      </c>
      <c r="X13" t="s">
        <v>358</v>
      </c>
      <c r="Y13" t="s">
        <v>359</v>
      </c>
      <c r="Z13" t="s">
        <v>360</v>
      </c>
      <c r="AA13" t="s">
        <v>361</v>
      </c>
      <c r="AB13" t="s">
        <v>362</v>
      </c>
      <c r="AC13" t="s">
        <v>363</v>
      </c>
      <c r="AD13" t="s">
        <v>364</v>
      </c>
      <c r="AE13" t="s">
        <v>365</v>
      </c>
      <c r="AF13" t="s">
        <v>366</v>
      </c>
      <c r="AG13" t="s">
        <v>74</v>
      </c>
      <c r="AH13">
        <v>110</v>
      </c>
      <c r="AI13">
        <v>50</v>
      </c>
      <c r="AJ13">
        <v>50</v>
      </c>
      <c r="AK13">
        <v>14</v>
      </c>
      <c r="AL13">
        <v>132</v>
      </c>
      <c r="AM13" t="s">
        <v>367</v>
      </c>
      <c r="AN13" t="s">
        <v>368</v>
      </c>
      <c r="AO13" t="s">
        <v>369</v>
      </c>
      <c r="AP13" t="s">
        <v>370</v>
      </c>
      <c r="AQ13" t="s">
        <v>371</v>
      </c>
      <c r="AR13" t="s">
        <v>74</v>
      </c>
      <c r="AS13" t="s">
        <v>372</v>
      </c>
      <c r="AT13" t="s">
        <v>373</v>
      </c>
      <c r="AU13" t="s">
        <v>123</v>
      </c>
      <c r="AV13">
        <v>2020</v>
      </c>
      <c r="AW13">
        <v>158</v>
      </c>
      <c r="AX13" t="s">
        <v>74</v>
      </c>
      <c r="AY13" t="s">
        <v>74</v>
      </c>
      <c r="AZ13" t="s">
        <v>74</v>
      </c>
      <c r="BA13" t="s">
        <v>74</v>
      </c>
      <c r="BB13" t="s">
        <v>74</v>
      </c>
      <c r="BC13" t="s">
        <v>74</v>
      </c>
      <c r="BD13" t="s">
        <v>74</v>
      </c>
      <c r="BE13">
        <v>120132</v>
      </c>
      <c r="BF13" t="s">
        <v>374</v>
      </c>
      <c r="BG13" t="str">
        <f>HYPERLINK("http://dx.doi.org/10.1016/j.techfore.2020.120132","http://dx.doi.org/10.1016/j.techfore.2020.120132")</f>
        <v>http://dx.doi.org/10.1016/j.techfore.2020.120132</v>
      </c>
      <c r="BH13" t="s">
        <v>74</v>
      </c>
      <c r="BI13" t="s">
        <v>74</v>
      </c>
      <c r="BJ13">
        <v>13</v>
      </c>
      <c r="BK13" t="s">
        <v>375</v>
      </c>
      <c r="BL13" t="s">
        <v>98</v>
      </c>
      <c r="BM13" t="s">
        <v>304</v>
      </c>
      <c r="BN13" t="s">
        <v>376</v>
      </c>
      <c r="BO13" t="s">
        <v>74</v>
      </c>
      <c r="BP13" t="s">
        <v>74</v>
      </c>
      <c r="BQ13" t="s">
        <v>74</v>
      </c>
      <c r="BR13" t="s">
        <v>74</v>
      </c>
      <c r="BS13" t="s">
        <v>101</v>
      </c>
      <c r="BT13" t="s">
        <v>377</v>
      </c>
      <c r="BU13" t="str">
        <f>HYPERLINK("https%3A%2F%2Fwww.webofscience.com%2Fwos%2Fwoscc%2Ffull-record%2FWOS:000554927000020","View Full Record in Web of Science")</f>
        <v>View Full Record in Web of Science</v>
      </c>
    </row>
    <row r="14" spans="1:73" x14ac:dyDescent="0.2">
      <c r="A14" t="s">
        <v>72</v>
      </c>
      <c r="B14" t="s">
        <v>378</v>
      </c>
      <c r="C14" t="s">
        <v>74</v>
      </c>
      <c r="D14" t="s">
        <v>74</v>
      </c>
      <c r="E14" t="s">
        <v>74</v>
      </c>
      <c r="F14" t="s">
        <v>379</v>
      </c>
      <c r="G14" t="s">
        <v>74</v>
      </c>
      <c r="H14" t="s">
        <v>74</v>
      </c>
      <c r="I14" t="s">
        <v>380</v>
      </c>
      <c r="J14" t="s">
        <v>381</v>
      </c>
      <c r="K14" t="s">
        <v>74</v>
      </c>
      <c r="L14" t="s">
        <v>74</v>
      </c>
      <c r="M14" t="s">
        <v>78</v>
      </c>
      <c r="N14" t="s">
        <v>79</v>
      </c>
      <c r="O14" t="s">
        <v>74</v>
      </c>
      <c r="P14" t="s">
        <v>74</v>
      </c>
      <c r="Q14" t="s">
        <v>74</v>
      </c>
      <c r="R14" t="s">
        <v>74</v>
      </c>
      <c r="S14" t="s">
        <v>74</v>
      </c>
      <c r="T14" t="s">
        <v>382</v>
      </c>
      <c r="U14" t="s">
        <v>383</v>
      </c>
      <c r="V14" t="s">
        <v>384</v>
      </c>
      <c r="W14" t="s">
        <v>1099</v>
      </c>
      <c r="X14" t="s">
        <v>385</v>
      </c>
      <c r="Y14" t="s">
        <v>386</v>
      </c>
      <c r="Z14" t="s">
        <v>387</v>
      </c>
      <c r="AA14" t="s">
        <v>388</v>
      </c>
      <c r="AB14" t="s">
        <v>389</v>
      </c>
      <c r="AC14" t="s">
        <v>390</v>
      </c>
      <c r="AD14" t="s">
        <v>391</v>
      </c>
      <c r="AE14" t="s">
        <v>392</v>
      </c>
      <c r="AF14" t="s">
        <v>393</v>
      </c>
      <c r="AG14" t="s">
        <v>74</v>
      </c>
      <c r="AH14">
        <v>133</v>
      </c>
      <c r="AI14">
        <v>0</v>
      </c>
      <c r="AJ14">
        <v>0</v>
      </c>
      <c r="AK14">
        <v>5</v>
      </c>
      <c r="AL14">
        <v>9</v>
      </c>
      <c r="AM14" t="s">
        <v>394</v>
      </c>
      <c r="AN14" t="s">
        <v>395</v>
      </c>
      <c r="AO14" t="s">
        <v>396</v>
      </c>
      <c r="AP14" t="s">
        <v>397</v>
      </c>
      <c r="AQ14" t="s">
        <v>398</v>
      </c>
      <c r="AR14" t="s">
        <v>74</v>
      </c>
      <c r="AS14" t="s">
        <v>399</v>
      </c>
      <c r="AT14" t="s">
        <v>400</v>
      </c>
      <c r="AU14" t="s">
        <v>347</v>
      </c>
      <c r="AV14">
        <v>2023</v>
      </c>
      <c r="AW14">
        <v>8</v>
      </c>
      <c r="AX14">
        <v>1</v>
      </c>
      <c r="AY14" t="s">
        <v>74</v>
      </c>
      <c r="AZ14" t="s">
        <v>74</v>
      </c>
      <c r="BA14" t="s">
        <v>74</v>
      </c>
      <c r="BB14" t="s">
        <v>74</v>
      </c>
      <c r="BC14">
        <v>83</v>
      </c>
      <c r="BD14">
        <v>112</v>
      </c>
      <c r="BE14" t="s">
        <v>74</v>
      </c>
      <c r="BF14" t="s">
        <v>401</v>
      </c>
      <c r="BG14" t="str">
        <f>HYPERLINK("http://dx.doi.org/10.1142/S242486222250018X","http://dx.doi.org/10.1142/S242486222250018X")</f>
        <v>http://dx.doi.org/10.1142/S242486222250018X</v>
      </c>
      <c r="BH14" t="s">
        <v>74</v>
      </c>
      <c r="BI14" t="s">
        <v>402</v>
      </c>
      <c r="BJ14">
        <v>30</v>
      </c>
      <c r="BK14" t="s">
        <v>250</v>
      </c>
      <c r="BL14" t="s">
        <v>223</v>
      </c>
      <c r="BM14" t="s">
        <v>126</v>
      </c>
      <c r="BN14" t="s">
        <v>403</v>
      </c>
      <c r="BO14" t="s">
        <v>74</v>
      </c>
      <c r="BP14" t="s">
        <v>74</v>
      </c>
      <c r="BQ14" t="s">
        <v>74</v>
      </c>
      <c r="BR14" t="s">
        <v>74</v>
      </c>
      <c r="BS14" t="s">
        <v>101</v>
      </c>
      <c r="BT14" t="s">
        <v>404</v>
      </c>
      <c r="BU14" t="str">
        <f>HYPERLINK("https%3A%2F%2Fwww.webofscience.com%2Fwos%2Fwoscc%2Ffull-record%2FWOS:000887928100001","View Full Record in Web of Science")</f>
        <v>View Full Record in Web of Science</v>
      </c>
    </row>
    <row r="15" spans="1:73" x14ac:dyDescent="0.2">
      <c r="A15" t="s">
        <v>72</v>
      </c>
      <c r="B15" t="s">
        <v>405</v>
      </c>
      <c r="C15" t="s">
        <v>74</v>
      </c>
      <c r="D15" t="s">
        <v>74</v>
      </c>
      <c r="E15" t="s">
        <v>74</v>
      </c>
      <c r="F15" t="s">
        <v>406</v>
      </c>
      <c r="G15" t="s">
        <v>74</v>
      </c>
      <c r="H15" t="s">
        <v>74</v>
      </c>
      <c r="I15" t="s">
        <v>407</v>
      </c>
      <c r="J15" t="s">
        <v>408</v>
      </c>
      <c r="K15" t="s">
        <v>74</v>
      </c>
      <c r="L15" t="s">
        <v>74</v>
      </c>
      <c r="M15" t="s">
        <v>78</v>
      </c>
      <c r="N15" t="s">
        <v>79</v>
      </c>
      <c r="O15" t="s">
        <v>74</v>
      </c>
      <c r="P15" t="s">
        <v>74</v>
      </c>
      <c r="Q15" t="s">
        <v>74</v>
      </c>
      <c r="R15" t="s">
        <v>74</v>
      </c>
      <c r="S15" t="s">
        <v>74</v>
      </c>
      <c r="T15" t="s">
        <v>409</v>
      </c>
      <c r="U15" t="s">
        <v>410</v>
      </c>
      <c r="V15" t="s">
        <v>411</v>
      </c>
      <c r="W15" t="s">
        <v>1100</v>
      </c>
      <c r="X15" t="s">
        <v>412</v>
      </c>
      <c r="Y15" t="s">
        <v>413</v>
      </c>
      <c r="Z15" t="s">
        <v>414</v>
      </c>
      <c r="AA15" t="s">
        <v>415</v>
      </c>
      <c r="AB15" t="s">
        <v>74</v>
      </c>
      <c r="AC15" t="s">
        <v>416</v>
      </c>
      <c r="AD15" t="s">
        <v>74</v>
      </c>
      <c r="AE15" t="s">
        <v>74</v>
      </c>
      <c r="AF15" t="s">
        <v>74</v>
      </c>
      <c r="AH15">
        <v>101</v>
      </c>
      <c r="AI15">
        <v>14</v>
      </c>
      <c r="AJ15">
        <v>14</v>
      </c>
      <c r="AK15">
        <v>1</v>
      </c>
      <c r="AL15">
        <v>22</v>
      </c>
      <c r="AM15" t="s">
        <v>213</v>
      </c>
      <c r="AN15" t="s">
        <v>214</v>
      </c>
      <c r="AO15" t="s">
        <v>215</v>
      </c>
      <c r="AP15" t="s">
        <v>417</v>
      </c>
      <c r="AQ15" t="s">
        <v>418</v>
      </c>
      <c r="AR15" t="s">
        <v>74</v>
      </c>
      <c r="AS15" t="s">
        <v>419</v>
      </c>
      <c r="AT15" t="s">
        <v>420</v>
      </c>
      <c r="AU15" t="s">
        <v>421</v>
      </c>
      <c r="AV15">
        <v>2020</v>
      </c>
      <c r="AW15">
        <v>38</v>
      </c>
      <c r="AX15">
        <v>12</v>
      </c>
      <c r="AY15" t="s">
        <v>74</v>
      </c>
      <c r="AZ15" t="s">
        <v>74</v>
      </c>
      <c r="BA15" t="s">
        <v>74</v>
      </c>
      <c r="BB15" t="s">
        <v>74</v>
      </c>
      <c r="BC15">
        <v>1139</v>
      </c>
      <c r="BD15">
        <v>1157</v>
      </c>
      <c r="BE15" t="s">
        <v>74</v>
      </c>
      <c r="BF15" t="s">
        <v>422</v>
      </c>
      <c r="BG15" t="str">
        <f>HYPERLINK("http://dx.doi.org/10.1080/01446193.2020.1795217","http://dx.doi.org/10.1080/01446193.2020.1795217")</f>
        <v>http://dx.doi.org/10.1080/01446193.2020.1795217</v>
      </c>
      <c r="BH15" t="s">
        <v>74</v>
      </c>
      <c r="BI15" t="s">
        <v>423</v>
      </c>
      <c r="BJ15">
        <v>19</v>
      </c>
      <c r="BK15" t="s">
        <v>125</v>
      </c>
      <c r="BL15" t="s">
        <v>223</v>
      </c>
      <c r="BM15" t="s">
        <v>126</v>
      </c>
      <c r="BN15" t="s">
        <v>424</v>
      </c>
      <c r="BO15" t="s">
        <v>74</v>
      </c>
      <c r="BP15" t="s">
        <v>151</v>
      </c>
      <c r="BQ15" t="s">
        <v>74</v>
      </c>
      <c r="BR15" t="s">
        <v>74</v>
      </c>
      <c r="BS15" t="s">
        <v>101</v>
      </c>
      <c r="BT15" t="s">
        <v>425</v>
      </c>
      <c r="BU15" t="str">
        <f>HYPERLINK("https%3A%2F%2Fwww.webofscience.com%2Fwos%2Fwoscc%2Ffull-record%2FWOS:000551327200001","View Full Record in Web of Science")</f>
        <v>View Full Record in Web of Science</v>
      </c>
    </row>
    <row r="16" spans="1:73" x14ac:dyDescent="0.2">
      <c r="A16" t="s">
        <v>72</v>
      </c>
      <c r="B16" t="s">
        <v>426</v>
      </c>
      <c r="C16" t="s">
        <v>74</v>
      </c>
      <c r="D16" t="s">
        <v>74</v>
      </c>
      <c r="E16" t="s">
        <v>74</v>
      </c>
      <c r="F16" t="s">
        <v>426</v>
      </c>
      <c r="G16" t="s">
        <v>74</v>
      </c>
      <c r="H16" t="s">
        <v>74</v>
      </c>
      <c r="I16" t="s">
        <v>427</v>
      </c>
      <c r="J16" t="s">
        <v>428</v>
      </c>
      <c r="K16" t="s">
        <v>74</v>
      </c>
      <c r="L16" t="s">
        <v>74</v>
      </c>
      <c r="M16" t="s">
        <v>78</v>
      </c>
      <c r="N16" t="s">
        <v>79</v>
      </c>
      <c r="O16" t="s">
        <v>74</v>
      </c>
      <c r="P16" t="s">
        <v>74</v>
      </c>
      <c r="Q16" t="s">
        <v>74</v>
      </c>
      <c r="R16" t="s">
        <v>74</v>
      </c>
      <c r="S16" t="s">
        <v>74</v>
      </c>
      <c r="T16" t="s">
        <v>429</v>
      </c>
      <c r="U16" t="s">
        <v>74</v>
      </c>
      <c r="V16" t="s">
        <v>430</v>
      </c>
      <c r="W16" t="s">
        <v>1101</v>
      </c>
      <c r="X16" t="s">
        <v>431</v>
      </c>
      <c r="Y16" t="s">
        <v>432</v>
      </c>
      <c r="Z16" t="s">
        <v>433</v>
      </c>
      <c r="AA16" t="s">
        <v>74</v>
      </c>
      <c r="AB16" t="s">
        <v>74</v>
      </c>
      <c r="AC16" t="s">
        <v>74</v>
      </c>
      <c r="AD16" t="s">
        <v>74</v>
      </c>
      <c r="AE16" t="s">
        <v>74</v>
      </c>
      <c r="AF16" t="s">
        <v>74</v>
      </c>
      <c r="AG16" t="s">
        <v>74</v>
      </c>
      <c r="AH16">
        <v>46</v>
      </c>
      <c r="AI16">
        <v>115</v>
      </c>
      <c r="AJ16">
        <v>143</v>
      </c>
      <c r="AK16">
        <v>13</v>
      </c>
      <c r="AL16">
        <v>109</v>
      </c>
      <c r="AM16" t="s">
        <v>434</v>
      </c>
      <c r="AN16" t="s">
        <v>117</v>
      </c>
      <c r="AO16" t="s">
        <v>435</v>
      </c>
      <c r="AP16" t="s">
        <v>436</v>
      </c>
      <c r="AQ16" t="s">
        <v>74</v>
      </c>
      <c r="AR16" t="s">
        <v>74</v>
      </c>
      <c r="AS16" t="s">
        <v>437</v>
      </c>
      <c r="AT16" t="s">
        <v>438</v>
      </c>
      <c r="AU16" t="s">
        <v>439</v>
      </c>
      <c r="AV16">
        <v>2001</v>
      </c>
      <c r="AW16">
        <v>128</v>
      </c>
      <c r="AX16">
        <v>2</v>
      </c>
      <c r="AY16" t="s">
        <v>74</v>
      </c>
      <c r="AZ16" t="s">
        <v>74</v>
      </c>
      <c r="BA16" t="s">
        <v>74</v>
      </c>
      <c r="BB16" t="s">
        <v>74</v>
      </c>
      <c r="BC16">
        <v>311</v>
      </c>
      <c r="BD16">
        <v>321</v>
      </c>
      <c r="BE16" t="s">
        <v>74</v>
      </c>
      <c r="BF16" t="s">
        <v>440</v>
      </c>
      <c r="BG16" t="str">
        <f>HYPERLINK("http://dx.doi.org/10.1016/S0377-2217(00)00074-6","http://dx.doi.org/10.1016/S0377-2217(00)00074-6")</f>
        <v>http://dx.doi.org/10.1016/S0377-2217(00)00074-6</v>
      </c>
      <c r="BH16" t="s">
        <v>74</v>
      </c>
      <c r="BI16" t="s">
        <v>74</v>
      </c>
      <c r="BJ16">
        <v>11</v>
      </c>
      <c r="BK16" t="s">
        <v>441</v>
      </c>
      <c r="BL16" t="s">
        <v>442</v>
      </c>
      <c r="BM16" t="s">
        <v>443</v>
      </c>
      <c r="BN16" t="s">
        <v>444</v>
      </c>
      <c r="BO16" t="s">
        <v>74</v>
      </c>
      <c r="BP16" t="s">
        <v>74</v>
      </c>
      <c r="BQ16" t="s">
        <v>74</v>
      </c>
      <c r="BR16" t="s">
        <v>74</v>
      </c>
      <c r="BS16" t="s">
        <v>101</v>
      </c>
      <c r="BT16" t="s">
        <v>445</v>
      </c>
      <c r="BU16" t="str">
        <f>HYPERLINK("https%3A%2F%2Fwww.webofscience.com%2Fwos%2Fwoscc%2Ffull-record%2FWOS:000165710200010","View Full Record in Web of Science")</f>
        <v>View Full Record in Web of Science</v>
      </c>
    </row>
    <row r="17" spans="1:73" x14ac:dyDescent="0.2">
      <c r="A17" t="s">
        <v>72</v>
      </c>
      <c r="B17" t="s">
        <v>446</v>
      </c>
      <c r="C17" t="s">
        <v>74</v>
      </c>
      <c r="D17" t="s">
        <v>74</v>
      </c>
      <c r="E17" t="s">
        <v>74</v>
      </c>
      <c r="F17" t="s">
        <v>447</v>
      </c>
      <c r="G17" t="s">
        <v>74</v>
      </c>
      <c r="H17" t="s">
        <v>74</v>
      </c>
      <c r="I17" t="s">
        <v>448</v>
      </c>
      <c r="J17" t="s">
        <v>449</v>
      </c>
      <c r="K17" t="s">
        <v>74</v>
      </c>
      <c r="L17" t="s">
        <v>74</v>
      </c>
      <c r="M17" t="s">
        <v>78</v>
      </c>
      <c r="N17" t="s">
        <v>79</v>
      </c>
      <c r="O17" t="s">
        <v>74</v>
      </c>
      <c r="P17" t="s">
        <v>74</v>
      </c>
      <c r="Q17" t="s">
        <v>74</v>
      </c>
      <c r="R17" t="s">
        <v>74</v>
      </c>
      <c r="S17" t="s">
        <v>74</v>
      </c>
      <c r="T17" t="s">
        <v>450</v>
      </c>
      <c r="U17" t="s">
        <v>451</v>
      </c>
      <c r="V17" t="s">
        <v>452</v>
      </c>
      <c r="W17" t="s">
        <v>1102</v>
      </c>
      <c r="X17" t="s">
        <v>453</v>
      </c>
      <c r="Y17" t="s">
        <v>454</v>
      </c>
      <c r="Z17" t="s">
        <v>455</v>
      </c>
      <c r="AA17" t="s">
        <v>456</v>
      </c>
      <c r="AB17" t="s">
        <v>74</v>
      </c>
      <c r="AC17" t="s">
        <v>457</v>
      </c>
      <c r="AD17" t="s">
        <v>74</v>
      </c>
      <c r="AE17" t="s">
        <v>74</v>
      </c>
      <c r="AF17" t="s">
        <v>74</v>
      </c>
      <c r="AG17" t="s">
        <v>74</v>
      </c>
      <c r="AH17">
        <v>67</v>
      </c>
      <c r="AI17">
        <v>16</v>
      </c>
      <c r="AJ17">
        <v>19</v>
      </c>
      <c r="AK17">
        <v>6</v>
      </c>
      <c r="AL17">
        <v>64</v>
      </c>
      <c r="AM17" t="s">
        <v>89</v>
      </c>
      <c r="AN17" t="s">
        <v>90</v>
      </c>
      <c r="AO17" t="s">
        <v>91</v>
      </c>
      <c r="AP17" t="s">
        <v>458</v>
      </c>
      <c r="AQ17" t="s">
        <v>459</v>
      </c>
      <c r="AR17" t="s">
        <v>74</v>
      </c>
      <c r="AS17" t="s">
        <v>460</v>
      </c>
      <c r="AT17" t="s">
        <v>461</v>
      </c>
      <c r="AU17" t="s">
        <v>462</v>
      </c>
      <c r="AV17">
        <v>2021</v>
      </c>
      <c r="AW17">
        <v>21</v>
      </c>
      <c r="AX17">
        <v>2</v>
      </c>
      <c r="AY17" t="s">
        <v>74</v>
      </c>
      <c r="AZ17" t="s">
        <v>74</v>
      </c>
      <c r="BA17" t="s">
        <v>146</v>
      </c>
      <c r="BB17" t="s">
        <v>74</v>
      </c>
      <c r="BC17">
        <v>237</v>
      </c>
      <c r="BD17">
        <v>251</v>
      </c>
      <c r="BE17" t="s">
        <v>74</v>
      </c>
      <c r="BF17" t="s">
        <v>463</v>
      </c>
      <c r="BG17" t="str">
        <f>HYPERLINK("http://dx.doi.org/10.1108/CG-02-2020-0062","http://dx.doi.org/10.1108/CG-02-2020-0062")</f>
        <v>http://dx.doi.org/10.1108/CG-02-2020-0062</v>
      </c>
      <c r="BH17" t="s">
        <v>74</v>
      </c>
      <c r="BI17" t="s">
        <v>464</v>
      </c>
      <c r="BJ17">
        <v>15</v>
      </c>
      <c r="BK17" t="s">
        <v>125</v>
      </c>
      <c r="BL17" t="s">
        <v>223</v>
      </c>
      <c r="BM17" t="s">
        <v>126</v>
      </c>
      <c r="BN17" t="s">
        <v>465</v>
      </c>
      <c r="BO17" t="s">
        <v>74</v>
      </c>
      <c r="BP17" t="s">
        <v>74</v>
      </c>
      <c r="BQ17" t="s">
        <v>74</v>
      </c>
      <c r="BR17" t="s">
        <v>74</v>
      </c>
      <c r="BS17" t="s">
        <v>101</v>
      </c>
      <c r="BT17" t="s">
        <v>466</v>
      </c>
      <c r="BU17" t="str">
        <f>HYPERLINK("https%3A%2F%2Fwww.webofscience.com%2Fwos%2Fwoscc%2Ffull-record%2FWOS:000568050400001","View Full Record in Web of Science")</f>
        <v>View Full Record in Web of Science</v>
      </c>
    </row>
    <row r="18" spans="1:73" x14ac:dyDescent="0.2">
      <c r="A18" t="s">
        <v>72</v>
      </c>
      <c r="B18" t="s">
        <v>467</v>
      </c>
      <c r="C18" t="s">
        <v>74</v>
      </c>
      <c r="D18" t="s">
        <v>74</v>
      </c>
      <c r="E18" t="s">
        <v>74</v>
      </c>
      <c r="F18" t="s">
        <v>468</v>
      </c>
      <c r="G18" t="s">
        <v>74</v>
      </c>
      <c r="H18" t="s">
        <v>74</v>
      </c>
      <c r="I18" t="s">
        <v>469</v>
      </c>
      <c r="J18" t="s">
        <v>204</v>
      </c>
      <c r="K18" t="s">
        <v>74</v>
      </c>
      <c r="L18" t="s">
        <v>74</v>
      </c>
      <c r="M18" t="s">
        <v>78</v>
      </c>
      <c r="N18" t="s">
        <v>182</v>
      </c>
      <c r="O18" t="s">
        <v>74</v>
      </c>
      <c r="P18" t="s">
        <v>74</v>
      </c>
      <c r="Q18" t="s">
        <v>74</v>
      </c>
      <c r="R18" t="s">
        <v>74</v>
      </c>
      <c r="S18" t="s">
        <v>74</v>
      </c>
      <c r="T18" t="s">
        <v>470</v>
      </c>
      <c r="U18" t="s">
        <v>471</v>
      </c>
      <c r="V18" t="s">
        <v>472</v>
      </c>
      <c r="W18" t="s">
        <v>1103</v>
      </c>
      <c r="X18" t="s">
        <v>473</v>
      </c>
      <c r="Y18" t="s">
        <v>474</v>
      </c>
      <c r="Z18" t="s">
        <v>475</v>
      </c>
      <c r="AA18" t="s">
        <v>476</v>
      </c>
      <c r="AB18" t="s">
        <v>74</v>
      </c>
      <c r="AC18" t="s">
        <v>74</v>
      </c>
      <c r="AD18" t="s">
        <v>74</v>
      </c>
      <c r="AE18" t="s">
        <v>74</v>
      </c>
      <c r="AF18" t="s">
        <v>74</v>
      </c>
      <c r="AG18" t="s">
        <v>74</v>
      </c>
      <c r="AH18">
        <v>79</v>
      </c>
      <c r="AI18">
        <v>0</v>
      </c>
      <c r="AJ18">
        <v>0</v>
      </c>
      <c r="AK18">
        <v>1</v>
      </c>
      <c r="AL18">
        <v>1</v>
      </c>
      <c r="AM18" t="s">
        <v>213</v>
      </c>
      <c r="AN18" t="s">
        <v>214</v>
      </c>
      <c r="AO18" t="s">
        <v>215</v>
      </c>
      <c r="AP18" t="s">
        <v>216</v>
      </c>
      <c r="AQ18" t="s">
        <v>217</v>
      </c>
      <c r="AR18" t="s">
        <v>74</v>
      </c>
      <c r="AS18" t="s">
        <v>218</v>
      </c>
      <c r="AT18" t="s">
        <v>219</v>
      </c>
      <c r="AU18" t="s">
        <v>477</v>
      </c>
      <c r="AV18">
        <v>2023</v>
      </c>
      <c r="AW18" t="s">
        <v>74</v>
      </c>
      <c r="AX18" t="s">
        <v>74</v>
      </c>
      <c r="AY18" t="s">
        <v>74</v>
      </c>
      <c r="AZ18" t="s">
        <v>74</v>
      </c>
      <c r="BA18" t="s">
        <v>74</v>
      </c>
      <c r="BB18" t="s">
        <v>74</v>
      </c>
      <c r="BC18" t="s">
        <v>74</v>
      </c>
      <c r="BD18" t="s">
        <v>74</v>
      </c>
      <c r="BE18" t="s">
        <v>74</v>
      </c>
      <c r="BF18" t="s">
        <v>478</v>
      </c>
      <c r="BG18" t="str">
        <f>HYPERLINK("http://dx.doi.org/10.1080/19420676.2023.2262158","http://dx.doi.org/10.1080/19420676.2023.2262158")</f>
        <v>http://dx.doi.org/10.1080/19420676.2023.2262158</v>
      </c>
      <c r="BH18" t="s">
        <v>74</v>
      </c>
      <c r="BI18" t="s">
        <v>479</v>
      </c>
      <c r="BJ18">
        <v>25</v>
      </c>
      <c r="BK18" t="s">
        <v>125</v>
      </c>
      <c r="BL18" t="s">
        <v>223</v>
      </c>
      <c r="BM18" t="s">
        <v>126</v>
      </c>
      <c r="BN18" t="s">
        <v>480</v>
      </c>
      <c r="BO18" t="s">
        <v>74</v>
      </c>
      <c r="BP18" t="s">
        <v>225</v>
      </c>
      <c r="BQ18" t="s">
        <v>74</v>
      </c>
      <c r="BR18" t="s">
        <v>74</v>
      </c>
      <c r="BS18" t="s">
        <v>101</v>
      </c>
      <c r="BT18" t="s">
        <v>481</v>
      </c>
      <c r="BU18" t="str">
        <f>HYPERLINK("https%3A%2F%2Fwww.webofscience.com%2Fwos%2Fwoscc%2Ffull-record%2FWOS:001082803900001","View Full Record in Web of Science")</f>
        <v>View Full Record in Web of Science</v>
      </c>
    </row>
    <row r="19" spans="1:73" x14ac:dyDescent="0.2">
      <c r="A19" t="s">
        <v>72</v>
      </c>
      <c r="B19" t="s">
        <v>482</v>
      </c>
      <c r="C19" t="s">
        <v>74</v>
      </c>
      <c r="D19" t="s">
        <v>74</v>
      </c>
      <c r="E19" t="s">
        <v>74</v>
      </c>
      <c r="F19" t="s">
        <v>483</v>
      </c>
      <c r="G19" t="s">
        <v>74</v>
      </c>
      <c r="H19" t="s">
        <v>74</v>
      </c>
      <c r="I19" t="s">
        <v>484</v>
      </c>
      <c r="J19" t="s">
        <v>485</v>
      </c>
      <c r="K19" t="s">
        <v>74</v>
      </c>
      <c r="L19" t="s">
        <v>74</v>
      </c>
      <c r="M19" t="s">
        <v>78</v>
      </c>
      <c r="N19" t="s">
        <v>79</v>
      </c>
      <c r="O19" t="s">
        <v>74</v>
      </c>
      <c r="P19" t="s">
        <v>74</v>
      </c>
      <c r="Q19" t="s">
        <v>74</v>
      </c>
      <c r="R19" t="s">
        <v>74</v>
      </c>
      <c r="S19" t="s">
        <v>74</v>
      </c>
      <c r="T19" t="s">
        <v>486</v>
      </c>
      <c r="U19" t="s">
        <v>487</v>
      </c>
      <c r="V19" t="s">
        <v>488</v>
      </c>
      <c r="W19" t="s">
        <v>1104</v>
      </c>
      <c r="X19" t="s">
        <v>489</v>
      </c>
      <c r="Y19" t="s">
        <v>490</v>
      </c>
      <c r="Z19" t="s">
        <v>491</v>
      </c>
      <c r="AA19" t="s">
        <v>492</v>
      </c>
      <c r="AB19" t="s">
        <v>74</v>
      </c>
      <c r="AC19" t="s">
        <v>74</v>
      </c>
      <c r="AD19" t="s">
        <v>74</v>
      </c>
      <c r="AE19" t="s">
        <v>74</v>
      </c>
      <c r="AF19" t="s">
        <v>74</v>
      </c>
      <c r="AG19" t="s">
        <v>74</v>
      </c>
      <c r="AH19">
        <v>64</v>
      </c>
      <c r="AI19">
        <v>1</v>
      </c>
      <c r="AJ19">
        <v>1</v>
      </c>
      <c r="AK19">
        <v>0</v>
      </c>
      <c r="AL19">
        <v>12</v>
      </c>
      <c r="AM19" t="s">
        <v>493</v>
      </c>
      <c r="AN19" t="s">
        <v>494</v>
      </c>
      <c r="AO19" t="s">
        <v>495</v>
      </c>
      <c r="AP19" t="s">
        <v>496</v>
      </c>
      <c r="AQ19" t="s">
        <v>497</v>
      </c>
      <c r="AR19" t="s">
        <v>74</v>
      </c>
      <c r="AS19" t="s">
        <v>498</v>
      </c>
      <c r="AT19" t="s">
        <v>499</v>
      </c>
      <c r="AU19" t="s">
        <v>500</v>
      </c>
      <c r="AV19">
        <v>2021</v>
      </c>
      <c r="AW19">
        <v>22</v>
      </c>
      <c r="AX19">
        <v>183</v>
      </c>
      <c r="AY19" t="s">
        <v>74</v>
      </c>
      <c r="AZ19" t="s">
        <v>74</v>
      </c>
      <c r="BA19" t="s">
        <v>74</v>
      </c>
      <c r="BB19" t="s">
        <v>74</v>
      </c>
      <c r="BC19">
        <v>29</v>
      </c>
      <c r="BD19">
        <v>36</v>
      </c>
      <c r="BE19" t="s">
        <v>74</v>
      </c>
      <c r="BF19" t="s">
        <v>74</v>
      </c>
      <c r="BG19" t="s">
        <v>74</v>
      </c>
      <c r="BH19" t="s">
        <v>74</v>
      </c>
      <c r="BI19" t="s">
        <v>74</v>
      </c>
      <c r="BJ19">
        <v>8</v>
      </c>
      <c r="BK19" t="s">
        <v>250</v>
      </c>
      <c r="BL19" t="s">
        <v>223</v>
      </c>
      <c r="BM19" t="s">
        <v>126</v>
      </c>
      <c r="BN19" t="s">
        <v>501</v>
      </c>
      <c r="BO19" t="s">
        <v>74</v>
      </c>
      <c r="BP19" t="s">
        <v>74</v>
      </c>
      <c r="BQ19" t="s">
        <v>74</v>
      </c>
      <c r="BR19" t="s">
        <v>74</v>
      </c>
      <c r="BS19" t="s">
        <v>101</v>
      </c>
      <c r="BT19" t="s">
        <v>502</v>
      </c>
      <c r="BU19" t="str">
        <f>HYPERLINK("https%3A%2F%2Fwww.webofscience.com%2Fwos%2Fwoscc%2Ffull-record%2FWOS:000654717500006","View Full Record in Web of Science")</f>
        <v>View Full Record in Web of Science</v>
      </c>
    </row>
    <row r="20" spans="1:73" x14ac:dyDescent="0.2">
      <c r="A20" t="s">
        <v>72</v>
      </c>
      <c r="B20" t="s">
        <v>503</v>
      </c>
      <c r="C20" t="s">
        <v>74</v>
      </c>
      <c r="D20" t="s">
        <v>74</v>
      </c>
      <c r="E20" t="s">
        <v>74</v>
      </c>
      <c r="F20" t="s">
        <v>504</v>
      </c>
      <c r="G20" t="s">
        <v>74</v>
      </c>
      <c r="H20" t="s">
        <v>74</v>
      </c>
      <c r="I20" t="s">
        <v>505</v>
      </c>
      <c r="J20" t="s">
        <v>506</v>
      </c>
      <c r="K20" t="s">
        <v>74</v>
      </c>
      <c r="L20" t="s">
        <v>74</v>
      </c>
      <c r="M20" t="s">
        <v>78</v>
      </c>
      <c r="N20" t="s">
        <v>79</v>
      </c>
      <c r="O20" t="s">
        <v>74</v>
      </c>
      <c r="P20" t="s">
        <v>74</v>
      </c>
      <c r="Q20" t="s">
        <v>74</v>
      </c>
      <c r="R20" t="s">
        <v>74</v>
      </c>
      <c r="S20" t="s">
        <v>74</v>
      </c>
      <c r="T20" t="s">
        <v>507</v>
      </c>
      <c r="U20" t="s">
        <v>508</v>
      </c>
      <c r="V20" t="s">
        <v>509</v>
      </c>
      <c r="W20" t="s">
        <v>1105</v>
      </c>
      <c r="X20" t="s">
        <v>510</v>
      </c>
      <c r="Y20" t="s">
        <v>511</v>
      </c>
      <c r="Z20" t="s">
        <v>512</v>
      </c>
      <c r="AA20" t="s">
        <v>513</v>
      </c>
      <c r="AB20" t="s">
        <v>514</v>
      </c>
      <c r="AC20" t="s">
        <v>515</v>
      </c>
      <c r="AD20" t="s">
        <v>74</v>
      </c>
      <c r="AE20" t="s">
        <v>74</v>
      </c>
      <c r="AF20" t="s">
        <v>74</v>
      </c>
      <c r="AG20" t="s">
        <v>74</v>
      </c>
      <c r="AH20">
        <v>78</v>
      </c>
      <c r="AI20">
        <v>271</v>
      </c>
      <c r="AJ20">
        <v>303</v>
      </c>
      <c r="AK20">
        <v>5</v>
      </c>
      <c r="AL20">
        <v>231</v>
      </c>
      <c r="AM20" t="s">
        <v>516</v>
      </c>
      <c r="AN20" t="s">
        <v>517</v>
      </c>
      <c r="AO20" t="s">
        <v>518</v>
      </c>
      <c r="AP20" t="s">
        <v>519</v>
      </c>
      <c r="AQ20" t="s">
        <v>520</v>
      </c>
      <c r="AR20" t="s">
        <v>74</v>
      </c>
      <c r="AS20" t="s">
        <v>521</v>
      </c>
      <c r="AT20" t="s">
        <v>522</v>
      </c>
      <c r="AU20" t="s">
        <v>523</v>
      </c>
      <c r="AV20">
        <v>2010</v>
      </c>
      <c r="AW20">
        <v>36</v>
      </c>
      <c r="AX20">
        <v>6</v>
      </c>
      <c r="AY20" t="s">
        <v>74</v>
      </c>
      <c r="AZ20" t="s">
        <v>74</v>
      </c>
      <c r="BA20" t="s">
        <v>74</v>
      </c>
      <c r="BB20" t="s">
        <v>74</v>
      </c>
      <c r="BC20">
        <v>1461</v>
      </c>
      <c r="BD20">
        <v>1485</v>
      </c>
      <c r="BE20" t="s">
        <v>74</v>
      </c>
      <c r="BF20" t="s">
        <v>524</v>
      </c>
      <c r="BG20" t="str">
        <f>HYPERLINK("http://dx.doi.org/10.1177/0149206309337896","http://dx.doi.org/10.1177/0149206309337896")</f>
        <v>http://dx.doi.org/10.1177/0149206309337896</v>
      </c>
      <c r="BH20" t="s">
        <v>74</v>
      </c>
      <c r="BI20" t="s">
        <v>74</v>
      </c>
      <c r="BJ20">
        <v>25</v>
      </c>
      <c r="BK20" t="s">
        <v>525</v>
      </c>
      <c r="BL20" t="s">
        <v>98</v>
      </c>
      <c r="BM20" t="s">
        <v>526</v>
      </c>
      <c r="BN20" t="s">
        <v>527</v>
      </c>
      <c r="BO20" t="s">
        <v>74</v>
      </c>
      <c r="BP20" t="s">
        <v>74</v>
      </c>
      <c r="BQ20" t="s">
        <v>74</v>
      </c>
      <c r="BR20" t="s">
        <v>74</v>
      </c>
      <c r="BS20" t="s">
        <v>101</v>
      </c>
      <c r="BT20" t="s">
        <v>528</v>
      </c>
      <c r="BU20" t="str">
        <f>HYPERLINK("https%3A%2F%2Fwww.webofscience.com%2Fwos%2Fwoscc%2Ffull-record%2FWOS:000282521000005","View Full Record in Web of Science")</f>
        <v>View Full Record in Web of Science</v>
      </c>
    </row>
    <row r="21" spans="1:73" x14ac:dyDescent="0.2">
      <c r="A21" t="s">
        <v>72</v>
      </c>
      <c r="B21" t="s">
        <v>529</v>
      </c>
      <c r="C21" t="s">
        <v>74</v>
      </c>
      <c r="D21" t="s">
        <v>74</v>
      </c>
      <c r="E21" t="s">
        <v>74</v>
      </c>
      <c r="F21" t="s">
        <v>530</v>
      </c>
      <c r="G21" t="s">
        <v>74</v>
      </c>
      <c r="H21" t="s">
        <v>74</v>
      </c>
      <c r="I21" t="s">
        <v>531</v>
      </c>
      <c r="J21" t="s">
        <v>532</v>
      </c>
      <c r="K21" t="s">
        <v>74</v>
      </c>
      <c r="L21" t="s">
        <v>74</v>
      </c>
      <c r="M21" t="s">
        <v>78</v>
      </c>
      <c r="N21" t="s">
        <v>79</v>
      </c>
      <c r="O21" t="s">
        <v>74</v>
      </c>
      <c r="P21" t="s">
        <v>74</v>
      </c>
      <c r="Q21" t="s">
        <v>74</v>
      </c>
      <c r="R21" t="s">
        <v>74</v>
      </c>
      <c r="S21" t="s">
        <v>74</v>
      </c>
      <c r="T21" t="s">
        <v>533</v>
      </c>
      <c r="U21" t="s">
        <v>534</v>
      </c>
      <c r="V21" t="s">
        <v>535</v>
      </c>
      <c r="W21" t="s">
        <v>1106</v>
      </c>
      <c r="X21" t="s">
        <v>536</v>
      </c>
      <c r="Y21" t="s">
        <v>537</v>
      </c>
      <c r="Z21" t="s">
        <v>538</v>
      </c>
      <c r="AA21" t="s">
        <v>539</v>
      </c>
      <c r="AB21" t="s">
        <v>540</v>
      </c>
      <c r="AC21" t="s">
        <v>541</v>
      </c>
      <c r="AD21" t="s">
        <v>74</v>
      </c>
      <c r="AE21" t="s">
        <v>74</v>
      </c>
      <c r="AF21" t="s">
        <v>74</v>
      </c>
      <c r="AG21" t="s">
        <v>74</v>
      </c>
      <c r="AH21">
        <v>15</v>
      </c>
      <c r="AI21">
        <v>12</v>
      </c>
      <c r="AJ21">
        <v>13</v>
      </c>
      <c r="AK21">
        <v>1</v>
      </c>
      <c r="AL21">
        <v>26</v>
      </c>
      <c r="AM21" t="s">
        <v>434</v>
      </c>
      <c r="AN21" t="s">
        <v>117</v>
      </c>
      <c r="AO21" t="s">
        <v>435</v>
      </c>
      <c r="AP21" t="s">
        <v>542</v>
      </c>
      <c r="AQ21" t="s">
        <v>543</v>
      </c>
      <c r="AR21" t="s">
        <v>74</v>
      </c>
      <c r="AS21" t="s">
        <v>544</v>
      </c>
      <c r="AT21" t="s">
        <v>545</v>
      </c>
      <c r="AU21" t="s">
        <v>546</v>
      </c>
      <c r="AV21">
        <v>2016</v>
      </c>
      <c r="AW21">
        <v>18</v>
      </c>
      <c r="AX21" t="s">
        <v>74</v>
      </c>
      <c r="AY21" t="s">
        <v>74</v>
      </c>
      <c r="AZ21" t="s">
        <v>74</v>
      </c>
      <c r="BA21" t="s">
        <v>74</v>
      </c>
      <c r="BB21" t="s">
        <v>74</v>
      </c>
      <c r="BC21">
        <v>1</v>
      </c>
      <c r="BD21">
        <v>5</v>
      </c>
      <c r="BE21" t="s">
        <v>74</v>
      </c>
      <c r="BF21" t="s">
        <v>547</v>
      </c>
      <c r="BG21" t="str">
        <f>HYPERLINK("http://dx.doi.org/10.1016/j.tmp.2016.01.006","http://dx.doi.org/10.1016/j.tmp.2016.01.006")</f>
        <v>http://dx.doi.org/10.1016/j.tmp.2016.01.006</v>
      </c>
      <c r="BH21" t="s">
        <v>74</v>
      </c>
      <c r="BI21" t="s">
        <v>74</v>
      </c>
      <c r="BJ21">
        <v>5</v>
      </c>
      <c r="BK21" t="s">
        <v>548</v>
      </c>
      <c r="BL21" t="s">
        <v>98</v>
      </c>
      <c r="BM21" t="s">
        <v>549</v>
      </c>
      <c r="BN21" t="s">
        <v>550</v>
      </c>
      <c r="BO21" t="s">
        <v>74</v>
      </c>
      <c r="BP21" t="s">
        <v>74</v>
      </c>
      <c r="BQ21" t="s">
        <v>74</v>
      </c>
      <c r="BR21" t="s">
        <v>74</v>
      </c>
      <c r="BS21" t="s">
        <v>101</v>
      </c>
      <c r="BT21" t="s">
        <v>551</v>
      </c>
      <c r="BU21" t="str">
        <f>HYPERLINK("https%3A%2F%2Fwww.webofscience.com%2Fwos%2Fwoscc%2Ffull-record%2FWOS:000379246000001","View Full Record in Web of Science")</f>
        <v>View Full Record in Web of Science</v>
      </c>
    </row>
    <row r="22" spans="1:73" x14ac:dyDescent="0.2">
      <c r="A22" t="s">
        <v>72</v>
      </c>
      <c r="B22" t="s">
        <v>552</v>
      </c>
      <c r="C22" t="s">
        <v>74</v>
      </c>
      <c r="D22" t="s">
        <v>74</v>
      </c>
      <c r="E22" t="s">
        <v>74</v>
      </c>
      <c r="F22" t="s">
        <v>553</v>
      </c>
      <c r="G22" t="s">
        <v>74</v>
      </c>
      <c r="H22" t="s">
        <v>74</v>
      </c>
      <c r="I22" t="s">
        <v>554</v>
      </c>
      <c r="J22" t="s">
        <v>354</v>
      </c>
      <c r="K22" t="s">
        <v>74</v>
      </c>
      <c r="L22" t="s">
        <v>74</v>
      </c>
      <c r="M22" t="s">
        <v>78</v>
      </c>
      <c r="N22" t="s">
        <v>79</v>
      </c>
      <c r="O22" t="s">
        <v>74</v>
      </c>
      <c r="P22" t="s">
        <v>74</v>
      </c>
      <c r="Q22" t="s">
        <v>74</v>
      </c>
      <c r="R22" t="s">
        <v>74</v>
      </c>
      <c r="S22" t="s">
        <v>74</v>
      </c>
      <c r="T22" t="s">
        <v>555</v>
      </c>
      <c r="U22" t="s">
        <v>556</v>
      </c>
      <c r="V22" t="s">
        <v>557</v>
      </c>
      <c r="W22" t="s">
        <v>1107</v>
      </c>
      <c r="X22" t="s">
        <v>558</v>
      </c>
      <c r="Y22" t="s">
        <v>559</v>
      </c>
      <c r="Z22" t="s">
        <v>560</v>
      </c>
      <c r="AA22" t="s">
        <v>561</v>
      </c>
      <c r="AB22" t="s">
        <v>74</v>
      </c>
      <c r="AC22" t="s">
        <v>562</v>
      </c>
      <c r="AD22" t="s">
        <v>74</v>
      </c>
      <c r="AE22" t="s">
        <v>74</v>
      </c>
      <c r="AF22" t="s">
        <v>74</v>
      </c>
      <c r="AG22" t="s">
        <v>74</v>
      </c>
      <c r="AH22">
        <v>33</v>
      </c>
      <c r="AI22">
        <v>10</v>
      </c>
      <c r="AJ22">
        <v>10</v>
      </c>
      <c r="AK22">
        <v>1</v>
      </c>
      <c r="AL22">
        <v>38</v>
      </c>
      <c r="AM22" t="s">
        <v>367</v>
      </c>
      <c r="AN22" t="s">
        <v>368</v>
      </c>
      <c r="AO22" t="s">
        <v>563</v>
      </c>
      <c r="AP22" t="s">
        <v>370</v>
      </c>
      <c r="AQ22" t="s">
        <v>74</v>
      </c>
      <c r="AR22" t="s">
        <v>74</v>
      </c>
      <c r="AS22" t="s">
        <v>372</v>
      </c>
      <c r="AT22" t="s">
        <v>373</v>
      </c>
      <c r="AU22" t="s">
        <v>564</v>
      </c>
      <c r="AV22">
        <v>2006</v>
      </c>
      <c r="AW22">
        <v>73</v>
      </c>
      <c r="AX22">
        <v>8</v>
      </c>
      <c r="AY22" t="s">
        <v>74</v>
      </c>
      <c r="AZ22" t="s">
        <v>74</v>
      </c>
      <c r="BA22" t="s">
        <v>74</v>
      </c>
      <c r="BB22" t="s">
        <v>74</v>
      </c>
      <c r="BC22">
        <v>966</v>
      </c>
      <c r="BD22">
        <v>980</v>
      </c>
      <c r="BE22" t="s">
        <v>74</v>
      </c>
      <c r="BF22" t="s">
        <v>565</v>
      </c>
      <c r="BG22" t="str">
        <f>HYPERLINK("http://dx.doi.org/10.1016/j.techfore.2006.01.008","http://dx.doi.org/10.1016/j.techfore.2006.01.008")</f>
        <v>http://dx.doi.org/10.1016/j.techfore.2006.01.008</v>
      </c>
      <c r="BH22" t="s">
        <v>74</v>
      </c>
      <c r="BI22" t="s">
        <v>74</v>
      </c>
      <c r="BJ22">
        <v>15</v>
      </c>
      <c r="BK22" t="s">
        <v>375</v>
      </c>
      <c r="BL22" t="s">
        <v>98</v>
      </c>
      <c r="BM22" t="s">
        <v>304</v>
      </c>
      <c r="BN22" t="s">
        <v>566</v>
      </c>
      <c r="BO22" t="s">
        <v>74</v>
      </c>
      <c r="BP22" t="s">
        <v>567</v>
      </c>
      <c r="BQ22" t="s">
        <v>74</v>
      </c>
      <c r="BR22" t="s">
        <v>74</v>
      </c>
      <c r="BS22" t="s">
        <v>101</v>
      </c>
      <c r="BT22" t="s">
        <v>568</v>
      </c>
      <c r="BU22" t="str">
        <f>HYPERLINK("https%3A%2F%2Fwww.webofscience.com%2Fwos%2Fwoscc%2Ffull-record%2FWOS:000240863700005","View Full Record in Web of Science")</f>
        <v>View Full Record in Web of Science</v>
      </c>
    </row>
    <row r="23" spans="1:73" x14ac:dyDescent="0.2">
      <c r="A23" t="s">
        <v>72</v>
      </c>
      <c r="B23" t="s">
        <v>569</v>
      </c>
      <c r="C23" t="s">
        <v>74</v>
      </c>
      <c r="D23" t="s">
        <v>74</v>
      </c>
      <c r="E23" t="s">
        <v>74</v>
      </c>
      <c r="F23" t="s">
        <v>570</v>
      </c>
      <c r="G23" t="s">
        <v>74</v>
      </c>
      <c r="H23" t="s">
        <v>74</v>
      </c>
      <c r="I23" t="s">
        <v>571</v>
      </c>
      <c r="J23" t="s">
        <v>572</v>
      </c>
      <c r="K23" t="s">
        <v>74</v>
      </c>
      <c r="L23" t="s">
        <v>74</v>
      </c>
      <c r="M23" t="s">
        <v>78</v>
      </c>
      <c r="N23" t="s">
        <v>79</v>
      </c>
      <c r="O23" t="s">
        <v>74</v>
      </c>
      <c r="P23" t="s">
        <v>74</v>
      </c>
      <c r="Q23" t="s">
        <v>74</v>
      </c>
      <c r="R23" t="s">
        <v>74</v>
      </c>
      <c r="S23" t="s">
        <v>74</v>
      </c>
      <c r="T23" t="s">
        <v>573</v>
      </c>
      <c r="U23" t="s">
        <v>574</v>
      </c>
      <c r="V23" t="s">
        <v>575</v>
      </c>
      <c r="W23" t="s">
        <v>1108</v>
      </c>
      <c r="X23" t="s">
        <v>576</v>
      </c>
      <c r="Y23" t="s">
        <v>577</v>
      </c>
      <c r="Z23" t="s">
        <v>578</v>
      </c>
      <c r="AA23" t="s">
        <v>74</v>
      </c>
      <c r="AB23" t="s">
        <v>579</v>
      </c>
      <c r="AC23" t="s">
        <v>580</v>
      </c>
      <c r="AD23" t="s">
        <v>581</v>
      </c>
      <c r="AE23" t="s">
        <v>582</v>
      </c>
      <c r="AF23" t="s">
        <v>583</v>
      </c>
      <c r="AG23" t="s">
        <v>74</v>
      </c>
      <c r="AH23">
        <v>14</v>
      </c>
      <c r="AI23">
        <v>0</v>
      </c>
      <c r="AJ23">
        <v>0</v>
      </c>
      <c r="AK23">
        <v>1</v>
      </c>
      <c r="AL23">
        <v>18</v>
      </c>
      <c r="AM23" t="s">
        <v>584</v>
      </c>
      <c r="AN23" t="s">
        <v>585</v>
      </c>
      <c r="AO23" t="s">
        <v>586</v>
      </c>
      <c r="AP23" t="s">
        <v>587</v>
      </c>
      <c r="AQ23" t="s">
        <v>74</v>
      </c>
      <c r="AR23" t="s">
        <v>74</v>
      </c>
      <c r="AS23" t="s">
        <v>588</v>
      </c>
      <c r="AT23" t="s">
        <v>589</v>
      </c>
      <c r="AU23" t="s">
        <v>590</v>
      </c>
      <c r="AV23">
        <v>2021</v>
      </c>
      <c r="AW23">
        <v>11</v>
      </c>
      <c r="AX23">
        <v>5</v>
      </c>
      <c r="AY23" t="s">
        <v>74</v>
      </c>
      <c r="AZ23" t="s">
        <v>74</v>
      </c>
      <c r="BA23" t="s">
        <v>74</v>
      </c>
      <c r="BB23" t="s">
        <v>74</v>
      </c>
      <c r="BC23">
        <v>44</v>
      </c>
      <c r="BD23">
        <v>53</v>
      </c>
      <c r="BE23" t="s">
        <v>74</v>
      </c>
      <c r="BF23" t="s">
        <v>591</v>
      </c>
      <c r="BG23" t="str">
        <f>HYPERLINK("http://dx.doi.org/10.22215/timreview/1441","http://dx.doi.org/10.22215/timreview/1441")</f>
        <v>http://dx.doi.org/10.22215/timreview/1441</v>
      </c>
      <c r="BH23" t="s">
        <v>74</v>
      </c>
      <c r="BI23" t="s">
        <v>74</v>
      </c>
      <c r="BJ23">
        <v>10</v>
      </c>
      <c r="BK23" t="s">
        <v>250</v>
      </c>
      <c r="BL23" t="s">
        <v>223</v>
      </c>
      <c r="BM23" t="s">
        <v>126</v>
      </c>
      <c r="BN23" t="s">
        <v>592</v>
      </c>
      <c r="BO23" t="s">
        <v>74</v>
      </c>
      <c r="BP23" t="s">
        <v>593</v>
      </c>
      <c r="BQ23" t="s">
        <v>74</v>
      </c>
      <c r="BR23" t="s">
        <v>74</v>
      </c>
      <c r="BS23" t="s">
        <v>101</v>
      </c>
      <c r="BT23" t="s">
        <v>594</v>
      </c>
      <c r="BU23" t="str">
        <f>HYPERLINK("https%3A%2F%2Fwww.webofscience.com%2Fwos%2Fwoscc%2Ffull-record%2FWOS:000658738700005","View Full Record in Web of Science")</f>
        <v>View Full Record in Web of Science</v>
      </c>
    </row>
    <row r="24" spans="1:73" x14ac:dyDescent="0.2">
      <c r="A24" t="s">
        <v>72</v>
      </c>
      <c r="B24" t="s">
        <v>595</v>
      </c>
      <c r="C24" t="s">
        <v>74</v>
      </c>
      <c r="D24" t="s">
        <v>74</v>
      </c>
      <c r="E24" t="s">
        <v>74</v>
      </c>
      <c r="F24" t="s">
        <v>596</v>
      </c>
      <c r="G24" t="s">
        <v>74</v>
      </c>
      <c r="H24" t="s">
        <v>74</v>
      </c>
      <c r="I24" t="s">
        <v>597</v>
      </c>
      <c r="J24" t="s">
        <v>598</v>
      </c>
      <c r="K24" t="s">
        <v>74</v>
      </c>
      <c r="L24" t="s">
        <v>74</v>
      </c>
      <c r="M24" t="s">
        <v>78</v>
      </c>
      <c r="N24" t="s">
        <v>79</v>
      </c>
      <c r="O24" t="s">
        <v>74</v>
      </c>
      <c r="P24" t="s">
        <v>74</v>
      </c>
      <c r="Q24" t="s">
        <v>74</v>
      </c>
      <c r="R24" t="s">
        <v>74</v>
      </c>
      <c r="S24" t="s">
        <v>74</v>
      </c>
      <c r="T24" t="s">
        <v>599</v>
      </c>
      <c r="U24" t="s">
        <v>600</v>
      </c>
      <c r="V24" t="s">
        <v>601</v>
      </c>
      <c r="W24" t="s">
        <v>1109</v>
      </c>
      <c r="X24" t="s">
        <v>602</v>
      </c>
      <c r="Y24" t="s">
        <v>603</v>
      </c>
      <c r="Z24" t="s">
        <v>604</v>
      </c>
      <c r="AA24" t="s">
        <v>605</v>
      </c>
      <c r="AB24" t="s">
        <v>606</v>
      </c>
      <c r="AC24" t="s">
        <v>607</v>
      </c>
      <c r="AD24" t="s">
        <v>608</v>
      </c>
      <c r="AE24" t="s">
        <v>190</v>
      </c>
      <c r="AF24" t="s">
        <v>609</v>
      </c>
      <c r="AG24" t="s">
        <v>74</v>
      </c>
      <c r="AH24">
        <v>92</v>
      </c>
      <c r="AI24">
        <v>79</v>
      </c>
      <c r="AJ24">
        <v>85</v>
      </c>
      <c r="AK24">
        <v>3</v>
      </c>
      <c r="AL24">
        <v>96</v>
      </c>
      <c r="AM24" t="s">
        <v>610</v>
      </c>
      <c r="AN24" t="s">
        <v>611</v>
      </c>
      <c r="AO24" t="s">
        <v>612</v>
      </c>
      <c r="AP24" t="s">
        <v>613</v>
      </c>
      <c r="AQ24" t="s">
        <v>614</v>
      </c>
      <c r="AR24" t="s">
        <v>74</v>
      </c>
      <c r="AS24" t="s">
        <v>615</v>
      </c>
      <c r="AT24" t="s">
        <v>616</v>
      </c>
      <c r="AU24" t="s">
        <v>523</v>
      </c>
      <c r="AV24">
        <v>2016</v>
      </c>
      <c r="AW24">
        <v>34</v>
      </c>
      <c r="AX24">
        <v>8</v>
      </c>
      <c r="AY24" t="s">
        <v>74</v>
      </c>
      <c r="AZ24" t="s">
        <v>74</v>
      </c>
      <c r="BA24" t="s">
        <v>74</v>
      </c>
      <c r="BB24" t="s">
        <v>74</v>
      </c>
      <c r="BC24">
        <v>1433</v>
      </c>
      <c r="BD24">
        <v>1448</v>
      </c>
      <c r="BE24" t="s">
        <v>74</v>
      </c>
      <c r="BF24" t="s">
        <v>617</v>
      </c>
      <c r="BG24" t="str">
        <f>HYPERLINK("http://dx.doi.org/10.1016/j.ijproman.2016.07.008","http://dx.doi.org/10.1016/j.ijproman.2016.07.008")</f>
        <v>http://dx.doi.org/10.1016/j.ijproman.2016.07.008</v>
      </c>
      <c r="BH24" t="s">
        <v>74</v>
      </c>
      <c r="BI24" t="s">
        <v>74</v>
      </c>
      <c r="BJ24">
        <v>16</v>
      </c>
      <c r="BK24" t="s">
        <v>250</v>
      </c>
      <c r="BL24" t="s">
        <v>98</v>
      </c>
      <c r="BM24" t="s">
        <v>126</v>
      </c>
      <c r="BN24" t="s">
        <v>618</v>
      </c>
      <c r="BO24" t="s">
        <v>74</v>
      </c>
      <c r="BP24" t="s">
        <v>74</v>
      </c>
      <c r="BQ24" t="s">
        <v>74</v>
      </c>
      <c r="BR24" t="s">
        <v>74</v>
      </c>
      <c r="BS24" t="s">
        <v>101</v>
      </c>
      <c r="BT24" t="s">
        <v>619</v>
      </c>
      <c r="BU24" t="str">
        <f>HYPERLINK("https%3A%2F%2Fwww.webofscience.com%2Fwos%2Fwoscc%2Ffull-record%2FWOS:000388247600002","View Full Record in Web of Science")</f>
        <v>View Full Record in Web of Science</v>
      </c>
    </row>
    <row r="25" spans="1:73" x14ac:dyDescent="0.2">
      <c r="A25" t="s">
        <v>72</v>
      </c>
      <c r="B25" t="s">
        <v>620</v>
      </c>
      <c r="C25" t="s">
        <v>74</v>
      </c>
      <c r="D25" t="s">
        <v>74</v>
      </c>
      <c r="E25" t="s">
        <v>74</v>
      </c>
      <c r="F25" t="s">
        <v>621</v>
      </c>
      <c r="G25" t="s">
        <v>74</v>
      </c>
      <c r="H25" t="s">
        <v>74</v>
      </c>
      <c r="I25" t="s">
        <v>622</v>
      </c>
      <c r="J25" t="s">
        <v>623</v>
      </c>
      <c r="K25" t="s">
        <v>74</v>
      </c>
      <c r="L25" t="s">
        <v>74</v>
      </c>
      <c r="M25" t="s">
        <v>78</v>
      </c>
      <c r="N25" t="s">
        <v>79</v>
      </c>
      <c r="O25" t="s">
        <v>74</v>
      </c>
      <c r="P25" t="s">
        <v>74</v>
      </c>
      <c r="Q25" t="s">
        <v>74</v>
      </c>
      <c r="R25" t="s">
        <v>74</v>
      </c>
      <c r="S25" t="s">
        <v>74</v>
      </c>
      <c r="T25" t="s">
        <v>624</v>
      </c>
      <c r="U25" t="s">
        <v>625</v>
      </c>
      <c r="V25" t="s">
        <v>626</v>
      </c>
      <c r="W25" t="s">
        <v>1110</v>
      </c>
      <c r="X25" t="s">
        <v>627</v>
      </c>
      <c r="Y25" t="s">
        <v>628</v>
      </c>
      <c r="Z25" t="s">
        <v>629</v>
      </c>
      <c r="AA25" t="s">
        <v>630</v>
      </c>
      <c r="AB25" t="s">
        <v>74</v>
      </c>
      <c r="AC25" t="s">
        <v>74</v>
      </c>
      <c r="AD25" t="s">
        <v>74</v>
      </c>
      <c r="AE25" t="s">
        <v>74</v>
      </c>
      <c r="AF25" t="s">
        <v>74</v>
      </c>
      <c r="AG25" t="s">
        <v>74</v>
      </c>
      <c r="AH25">
        <v>69</v>
      </c>
      <c r="AI25">
        <v>16</v>
      </c>
      <c r="AJ25">
        <v>18</v>
      </c>
      <c r="AK25">
        <v>1</v>
      </c>
      <c r="AL25">
        <v>58</v>
      </c>
      <c r="AM25" t="s">
        <v>631</v>
      </c>
      <c r="AN25" t="s">
        <v>632</v>
      </c>
      <c r="AO25" t="s">
        <v>633</v>
      </c>
      <c r="AP25" t="s">
        <v>634</v>
      </c>
      <c r="AQ25" t="s">
        <v>635</v>
      </c>
      <c r="AR25" t="s">
        <v>74</v>
      </c>
      <c r="AS25" t="s">
        <v>636</v>
      </c>
      <c r="AT25" t="s">
        <v>637</v>
      </c>
      <c r="AU25" t="s">
        <v>638</v>
      </c>
      <c r="AV25">
        <v>2018</v>
      </c>
      <c r="AW25">
        <v>29</v>
      </c>
      <c r="AX25">
        <v>1</v>
      </c>
      <c r="AY25" t="s">
        <v>74</v>
      </c>
      <c r="AZ25" t="s">
        <v>74</v>
      </c>
      <c r="BA25" t="s">
        <v>74</v>
      </c>
      <c r="BB25" t="s">
        <v>74</v>
      </c>
      <c r="BC25">
        <v>105</v>
      </c>
      <c r="BD25">
        <v>122</v>
      </c>
      <c r="BE25" t="s">
        <v>74</v>
      </c>
      <c r="BF25" t="s">
        <v>639</v>
      </c>
      <c r="BG25" t="str">
        <f>HYPERLINK("http://dx.doi.org/10.1002/nml.21310","http://dx.doi.org/10.1002/nml.21310")</f>
        <v>http://dx.doi.org/10.1002/nml.21310</v>
      </c>
      <c r="BH25" t="s">
        <v>74</v>
      </c>
      <c r="BI25" t="s">
        <v>74</v>
      </c>
      <c r="BJ25">
        <v>18</v>
      </c>
      <c r="BK25" t="s">
        <v>303</v>
      </c>
      <c r="BL25" t="s">
        <v>98</v>
      </c>
      <c r="BM25" t="s">
        <v>304</v>
      </c>
      <c r="BN25" t="s">
        <v>640</v>
      </c>
      <c r="BO25" t="s">
        <v>74</v>
      </c>
      <c r="BP25" t="s">
        <v>74</v>
      </c>
      <c r="BQ25" t="s">
        <v>74</v>
      </c>
      <c r="BR25" t="s">
        <v>74</v>
      </c>
      <c r="BS25" t="s">
        <v>101</v>
      </c>
      <c r="BT25" t="s">
        <v>641</v>
      </c>
      <c r="BU25" t="str">
        <f>HYPERLINK("https%3A%2F%2Fwww.webofscience.com%2Fwos%2Fwoscc%2Ffull-record%2FWOS:000444421200006","View Full Record in Web of Science")</f>
        <v>View Full Record in Web of Science</v>
      </c>
    </row>
    <row r="26" spans="1:73" x14ac:dyDescent="0.2">
      <c r="A26" t="s">
        <v>72</v>
      </c>
      <c r="B26" t="s">
        <v>642</v>
      </c>
      <c r="C26" t="s">
        <v>74</v>
      </c>
      <c r="D26" t="s">
        <v>74</v>
      </c>
      <c r="E26" t="s">
        <v>74</v>
      </c>
      <c r="F26" t="s">
        <v>643</v>
      </c>
      <c r="G26" t="s">
        <v>74</v>
      </c>
      <c r="H26" t="s">
        <v>74</v>
      </c>
      <c r="I26" t="s">
        <v>644</v>
      </c>
      <c r="J26" t="s">
        <v>645</v>
      </c>
      <c r="K26" t="s">
        <v>74</v>
      </c>
      <c r="L26" t="s">
        <v>74</v>
      </c>
      <c r="M26" t="s">
        <v>78</v>
      </c>
      <c r="N26" t="s">
        <v>79</v>
      </c>
      <c r="O26" t="s">
        <v>74</v>
      </c>
      <c r="P26" t="s">
        <v>74</v>
      </c>
      <c r="Q26" t="s">
        <v>74</v>
      </c>
      <c r="R26" t="s">
        <v>74</v>
      </c>
      <c r="S26" t="s">
        <v>74</v>
      </c>
      <c r="T26" t="s">
        <v>646</v>
      </c>
      <c r="U26" t="s">
        <v>647</v>
      </c>
      <c r="V26" t="s">
        <v>648</v>
      </c>
      <c r="W26" t="s">
        <v>1111</v>
      </c>
      <c r="X26" t="s">
        <v>649</v>
      </c>
      <c r="Y26" t="s">
        <v>650</v>
      </c>
      <c r="Z26" t="s">
        <v>651</v>
      </c>
      <c r="AA26" t="s">
        <v>652</v>
      </c>
      <c r="AB26" t="s">
        <v>653</v>
      </c>
      <c r="AC26" t="s">
        <v>74</v>
      </c>
      <c r="AD26" t="s">
        <v>74</v>
      </c>
      <c r="AE26" t="s">
        <v>74</v>
      </c>
      <c r="AF26" t="s">
        <v>74</v>
      </c>
      <c r="AG26" t="s">
        <v>74</v>
      </c>
      <c r="AH26">
        <v>63</v>
      </c>
      <c r="AI26">
        <v>19</v>
      </c>
      <c r="AJ26">
        <v>19</v>
      </c>
      <c r="AK26">
        <v>4</v>
      </c>
      <c r="AL26">
        <v>56</v>
      </c>
      <c r="AM26" t="s">
        <v>89</v>
      </c>
      <c r="AN26" t="s">
        <v>90</v>
      </c>
      <c r="AO26" t="s">
        <v>91</v>
      </c>
      <c r="AP26" t="s">
        <v>654</v>
      </c>
      <c r="AQ26" t="s">
        <v>655</v>
      </c>
      <c r="AR26" t="s">
        <v>74</v>
      </c>
      <c r="AS26" t="s">
        <v>656</v>
      </c>
      <c r="AT26" t="s">
        <v>657</v>
      </c>
      <c r="AU26" t="s">
        <v>74</v>
      </c>
      <c r="AV26">
        <v>2019</v>
      </c>
      <c r="AW26">
        <v>15</v>
      </c>
      <c r="AX26">
        <v>2</v>
      </c>
      <c r="AY26" t="s">
        <v>74</v>
      </c>
      <c r="AZ26" t="s">
        <v>74</v>
      </c>
      <c r="BA26" t="s">
        <v>74</v>
      </c>
      <c r="BB26" t="s">
        <v>74</v>
      </c>
      <c r="BC26">
        <v>264</v>
      </c>
      <c r="BD26">
        <v>286</v>
      </c>
      <c r="BE26" t="s">
        <v>74</v>
      </c>
      <c r="BF26" t="s">
        <v>658</v>
      </c>
      <c r="BG26" t="str">
        <f>HYPERLINK("http://dx.doi.org/10.1108/SEJ-09-2018-0060","http://dx.doi.org/10.1108/SEJ-09-2018-0060")</f>
        <v>http://dx.doi.org/10.1108/SEJ-09-2018-0060</v>
      </c>
      <c r="BH26" t="s">
        <v>74</v>
      </c>
      <c r="BI26" t="s">
        <v>74</v>
      </c>
      <c r="BJ26">
        <v>23</v>
      </c>
      <c r="BK26" t="s">
        <v>125</v>
      </c>
      <c r="BL26" t="s">
        <v>223</v>
      </c>
      <c r="BM26" t="s">
        <v>126</v>
      </c>
      <c r="BN26" t="s">
        <v>659</v>
      </c>
      <c r="BO26" t="s">
        <v>74</v>
      </c>
      <c r="BP26" t="s">
        <v>660</v>
      </c>
      <c r="BQ26" t="s">
        <v>74</v>
      </c>
      <c r="BR26" t="s">
        <v>74</v>
      </c>
      <c r="BS26" t="s">
        <v>101</v>
      </c>
      <c r="BT26" t="s">
        <v>661</v>
      </c>
      <c r="BU26" t="str">
        <f>HYPERLINK("https%3A%2F%2Fwww.webofscience.com%2Fwos%2Fwoscc%2Ffull-record%2FWOS:000471188900007","View Full Record in Web of Science")</f>
        <v>View Full Record in Web of Science</v>
      </c>
    </row>
    <row r="27" spans="1:73" x14ac:dyDescent="0.2">
      <c r="A27" t="s">
        <v>72</v>
      </c>
      <c r="B27" t="s">
        <v>662</v>
      </c>
      <c r="C27" t="s">
        <v>74</v>
      </c>
      <c r="D27" t="s">
        <v>74</v>
      </c>
      <c r="E27" t="s">
        <v>74</v>
      </c>
      <c r="F27" t="s">
        <v>663</v>
      </c>
      <c r="G27" t="s">
        <v>74</v>
      </c>
      <c r="H27" t="s">
        <v>74</v>
      </c>
      <c r="I27" t="s">
        <v>664</v>
      </c>
      <c r="J27" t="s">
        <v>665</v>
      </c>
      <c r="K27" t="s">
        <v>74</v>
      </c>
      <c r="L27" t="s">
        <v>74</v>
      </c>
      <c r="M27" t="s">
        <v>78</v>
      </c>
      <c r="N27" t="s">
        <v>79</v>
      </c>
      <c r="O27" t="s">
        <v>74</v>
      </c>
      <c r="P27" t="s">
        <v>74</v>
      </c>
      <c r="Q27" t="s">
        <v>74</v>
      </c>
      <c r="R27" t="s">
        <v>74</v>
      </c>
      <c r="S27" t="s">
        <v>74</v>
      </c>
      <c r="T27" t="s">
        <v>666</v>
      </c>
      <c r="U27" t="s">
        <v>74</v>
      </c>
      <c r="V27" t="s">
        <v>667</v>
      </c>
      <c r="W27" t="s">
        <v>1112</v>
      </c>
      <c r="X27" t="s">
        <v>668</v>
      </c>
      <c r="Y27" t="s">
        <v>669</v>
      </c>
      <c r="Z27" t="s">
        <v>670</v>
      </c>
      <c r="AA27" t="s">
        <v>671</v>
      </c>
      <c r="AB27" t="s">
        <v>74</v>
      </c>
      <c r="AC27" t="s">
        <v>672</v>
      </c>
      <c r="AD27" t="s">
        <v>74</v>
      </c>
      <c r="AE27" t="s">
        <v>74</v>
      </c>
      <c r="AF27" t="s">
        <v>74</v>
      </c>
      <c r="AG27" t="s">
        <v>74</v>
      </c>
      <c r="AH27">
        <v>64</v>
      </c>
      <c r="AI27">
        <v>2</v>
      </c>
      <c r="AJ27">
        <v>2</v>
      </c>
      <c r="AK27">
        <v>4</v>
      </c>
      <c r="AL27">
        <v>5</v>
      </c>
      <c r="AM27" t="s">
        <v>673</v>
      </c>
      <c r="AN27" t="s">
        <v>674</v>
      </c>
      <c r="AO27" t="s">
        <v>675</v>
      </c>
      <c r="AP27" t="s">
        <v>676</v>
      </c>
      <c r="AQ27" t="s">
        <v>677</v>
      </c>
      <c r="AR27" t="s">
        <v>74</v>
      </c>
      <c r="AS27" t="s">
        <v>678</v>
      </c>
      <c r="AT27" t="s">
        <v>679</v>
      </c>
      <c r="AU27" t="s">
        <v>173</v>
      </c>
      <c r="AV27">
        <v>2018</v>
      </c>
      <c r="AW27">
        <v>15</v>
      </c>
      <c r="AX27">
        <v>4</v>
      </c>
      <c r="AY27" t="s">
        <v>74</v>
      </c>
      <c r="AZ27" t="s">
        <v>74</v>
      </c>
      <c r="BA27" t="s">
        <v>74</v>
      </c>
      <c r="BB27" t="s">
        <v>74</v>
      </c>
      <c r="BC27">
        <v>553</v>
      </c>
      <c r="BD27">
        <v>574</v>
      </c>
      <c r="BE27" t="s">
        <v>74</v>
      </c>
      <c r="BF27" t="s">
        <v>680</v>
      </c>
      <c r="BG27" t="str">
        <f>HYPERLINK("http://dx.doi.org/10.1007/s12208-018-0213-7","http://dx.doi.org/10.1007/s12208-018-0213-7")</f>
        <v>http://dx.doi.org/10.1007/s12208-018-0213-7</v>
      </c>
      <c r="BH27" t="s">
        <v>74</v>
      </c>
      <c r="BI27" t="s">
        <v>74</v>
      </c>
      <c r="BJ27">
        <v>22</v>
      </c>
      <c r="BK27" t="s">
        <v>125</v>
      </c>
      <c r="BL27" t="s">
        <v>223</v>
      </c>
      <c r="BM27" t="s">
        <v>126</v>
      </c>
      <c r="BN27" t="s">
        <v>681</v>
      </c>
      <c r="BO27" t="s">
        <v>74</v>
      </c>
      <c r="BP27" t="s">
        <v>151</v>
      </c>
      <c r="BQ27" t="s">
        <v>74</v>
      </c>
      <c r="BR27" t="s">
        <v>74</v>
      </c>
      <c r="BS27" t="s">
        <v>101</v>
      </c>
      <c r="BT27" t="s">
        <v>682</v>
      </c>
      <c r="BU27" t="str">
        <f>HYPERLINK("https%3A%2F%2Fwww.webofscience.com%2Fwos%2Fwoscc%2Ffull-record%2FWOS:000913836200006","View Full Record in Web of Science")</f>
        <v>View Full Record in Web of Science</v>
      </c>
    </row>
    <row r="28" spans="1:73" x14ac:dyDescent="0.2">
      <c r="A28" t="s">
        <v>72</v>
      </c>
      <c r="B28" t="s">
        <v>683</v>
      </c>
      <c r="C28" t="s">
        <v>74</v>
      </c>
      <c r="D28" t="s">
        <v>74</v>
      </c>
      <c r="E28" t="s">
        <v>74</v>
      </c>
      <c r="F28" t="s">
        <v>684</v>
      </c>
      <c r="G28" t="s">
        <v>74</v>
      </c>
      <c r="H28" t="s">
        <v>74</v>
      </c>
      <c r="I28" t="s">
        <v>685</v>
      </c>
      <c r="J28" t="s">
        <v>686</v>
      </c>
      <c r="K28" t="s">
        <v>74</v>
      </c>
      <c r="L28" t="s">
        <v>74</v>
      </c>
      <c r="M28" t="s">
        <v>78</v>
      </c>
      <c r="N28" t="s">
        <v>79</v>
      </c>
      <c r="O28" t="s">
        <v>74</v>
      </c>
      <c r="P28" t="s">
        <v>74</v>
      </c>
      <c r="Q28" t="s">
        <v>74</v>
      </c>
      <c r="R28" t="s">
        <v>74</v>
      </c>
      <c r="S28" t="s">
        <v>74</v>
      </c>
      <c r="T28" t="s">
        <v>687</v>
      </c>
      <c r="U28" t="s">
        <v>688</v>
      </c>
      <c r="V28" t="s">
        <v>689</v>
      </c>
      <c r="W28" t="s">
        <v>1113</v>
      </c>
      <c r="X28" t="s">
        <v>690</v>
      </c>
      <c r="Y28" t="s">
        <v>691</v>
      </c>
      <c r="Z28" t="s">
        <v>692</v>
      </c>
      <c r="AA28" t="s">
        <v>693</v>
      </c>
      <c r="AB28" t="s">
        <v>694</v>
      </c>
      <c r="AC28" t="s">
        <v>695</v>
      </c>
      <c r="AD28" t="s">
        <v>696</v>
      </c>
      <c r="AE28" t="s">
        <v>697</v>
      </c>
      <c r="AF28" t="s">
        <v>698</v>
      </c>
      <c r="AG28" t="s">
        <v>74</v>
      </c>
      <c r="AH28">
        <v>47</v>
      </c>
      <c r="AI28">
        <v>31</v>
      </c>
      <c r="AJ28">
        <v>34</v>
      </c>
      <c r="AK28">
        <v>1</v>
      </c>
      <c r="AL28">
        <v>107</v>
      </c>
      <c r="AM28" t="s">
        <v>610</v>
      </c>
      <c r="AN28" t="s">
        <v>611</v>
      </c>
      <c r="AO28" t="s">
        <v>612</v>
      </c>
      <c r="AP28" t="s">
        <v>699</v>
      </c>
      <c r="AQ28" t="s">
        <v>700</v>
      </c>
      <c r="AR28" t="s">
        <v>74</v>
      </c>
      <c r="AS28" t="s">
        <v>701</v>
      </c>
      <c r="AT28" t="s">
        <v>702</v>
      </c>
      <c r="AU28" t="s">
        <v>173</v>
      </c>
      <c r="AV28">
        <v>2017</v>
      </c>
      <c r="AW28">
        <v>63</v>
      </c>
      <c r="AX28" t="s">
        <v>74</v>
      </c>
      <c r="AY28" t="s">
        <v>74</v>
      </c>
      <c r="AZ28" t="s">
        <v>74</v>
      </c>
      <c r="BA28" t="s">
        <v>74</v>
      </c>
      <c r="BB28" t="s">
        <v>74</v>
      </c>
      <c r="BC28">
        <v>135</v>
      </c>
      <c r="BD28">
        <v>143</v>
      </c>
      <c r="BE28" t="s">
        <v>74</v>
      </c>
      <c r="BF28" t="s">
        <v>703</v>
      </c>
      <c r="BG28" t="str">
        <f>HYPERLINK("http://dx.doi.org/10.1016/j.tourman.2017.05.015","http://dx.doi.org/10.1016/j.tourman.2017.05.015")</f>
        <v>http://dx.doi.org/10.1016/j.tourman.2017.05.015</v>
      </c>
      <c r="BH28" t="s">
        <v>74</v>
      </c>
      <c r="BI28" t="s">
        <v>74</v>
      </c>
      <c r="BJ28">
        <v>9</v>
      </c>
      <c r="BK28" t="s">
        <v>704</v>
      </c>
      <c r="BL28" t="s">
        <v>98</v>
      </c>
      <c r="BM28" t="s">
        <v>705</v>
      </c>
      <c r="BN28" t="s">
        <v>706</v>
      </c>
      <c r="BO28" t="s">
        <v>74</v>
      </c>
      <c r="BP28" t="s">
        <v>74</v>
      </c>
      <c r="BQ28" t="s">
        <v>74</v>
      </c>
      <c r="BR28" t="s">
        <v>74</v>
      </c>
      <c r="BS28" t="s">
        <v>101</v>
      </c>
      <c r="BT28" t="s">
        <v>707</v>
      </c>
      <c r="BU28" t="str">
        <f>HYPERLINK("https%3A%2F%2Fwww.webofscience.com%2Fwos%2Fwoscc%2Ffull-record%2FWOS:000408177900016","View Full Record in Web of Science")</f>
        <v>View Full Record in Web of Science</v>
      </c>
    </row>
    <row r="29" spans="1:73" x14ac:dyDescent="0.2">
      <c r="A29" t="s">
        <v>72</v>
      </c>
      <c r="B29" t="s">
        <v>708</v>
      </c>
      <c r="C29" t="s">
        <v>74</v>
      </c>
      <c r="D29" t="s">
        <v>74</v>
      </c>
      <c r="E29" t="s">
        <v>74</v>
      </c>
      <c r="F29" t="s">
        <v>709</v>
      </c>
      <c r="G29" t="s">
        <v>74</v>
      </c>
      <c r="H29" t="s">
        <v>74</v>
      </c>
      <c r="I29" t="s">
        <v>710</v>
      </c>
      <c r="J29" t="s">
        <v>711</v>
      </c>
      <c r="K29" t="s">
        <v>74</v>
      </c>
      <c r="L29" t="s">
        <v>74</v>
      </c>
      <c r="M29" t="s">
        <v>78</v>
      </c>
      <c r="N29" t="s">
        <v>79</v>
      </c>
      <c r="O29" t="s">
        <v>74</v>
      </c>
      <c r="P29" t="s">
        <v>74</v>
      </c>
      <c r="Q29" t="s">
        <v>74</v>
      </c>
      <c r="R29" t="s">
        <v>74</v>
      </c>
      <c r="S29" t="s">
        <v>74</v>
      </c>
      <c r="T29" t="s">
        <v>712</v>
      </c>
      <c r="U29" t="s">
        <v>713</v>
      </c>
      <c r="V29" t="s">
        <v>714</v>
      </c>
      <c r="W29" t="s">
        <v>1114</v>
      </c>
      <c r="X29" t="s">
        <v>715</v>
      </c>
      <c r="Y29" t="s">
        <v>716</v>
      </c>
      <c r="Z29" t="s">
        <v>717</v>
      </c>
      <c r="AA29" t="s">
        <v>718</v>
      </c>
      <c r="AB29" t="s">
        <v>719</v>
      </c>
      <c r="AC29" t="s">
        <v>720</v>
      </c>
      <c r="AD29" t="s">
        <v>74</v>
      </c>
      <c r="AE29" t="s">
        <v>74</v>
      </c>
      <c r="AF29" t="s">
        <v>74</v>
      </c>
      <c r="AG29" t="s">
        <v>74</v>
      </c>
      <c r="AH29">
        <v>48</v>
      </c>
      <c r="AI29">
        <v>21</v>
      </c>
      <c r="AJ29">
        <v>33</v>
      </c>
      <c r="AK29">
        <v>6</v>
      </c>
      <c r="AL29">
        <v>71</v>
      </c>
      <c r="AM29" t="s">
        <v>89</v>
      </c>
      <c r="AN29" t="s">
        <v>90</v>
      </c>
      <c r="AO29" t="s">
        <v>91</v>
      </c>
      <c r="AP29" t="s">
        <v>721</v>
      </c>
      <c r="AQ29" t="s">
        <v>722</v>
      </c>
      <c r="AR29" t="s">
        <v>74</v>
      </c>
      <c r="AS29" t="s">
        <v>723</v>
      </c>
      <c r="AT29" t="s">
        <v>724</v>
      </c>
      <c r="AU29" t="s">
        <v>74</v>
      </c>
      <c r="AV29">
        <v>2016</v>
      </c>
      <c r="AW29">
        <v>34</v>
      </c>
      <c r="AX29">
        <v>1</v>
      </c>
      <c r="AY29" t="s">
        <v>74</v>
      </c>
      <c r="AZ29" t="s">
        <v>74</v>
      </c>
      <c r="BA29" t="s">
        <v>74</v>
      </c>
      <c r="BB29" t="s">
        <v>74</v>
      </c>
      <c r="BC29">
        <v>80</v>
      </c>
      <c r="BD29">
        <v>98</v>
      </c>
      <c r="BE29" t="s">
        <v>74</v>
      </c>
      <c r="BF29" t="s">
        <v>725</v>
      </c>
      <c r="BG29" t="str">
        <f>HYPERLINK("http://dx.doi.org/10.1108/MIP-11-2014-0221","http://dx.doi.org/10.1108/MIP-11-2014-0221")</f>
        <v>http://dx.doi.org/10.1108/MIP-11-2014-0221</v>
      </c>
      <c r="BH29" t="s">
        <v>74</v>
      </c>
      <c r="BI29" t="s">
        <v>74</v>
      </c>
      <c r="BJ29">
        <v>19</v>
      </c>
      <c r="BK29" t="s">
        <v>125</v>
      </c>
      <c r="BL29" t="s">
        <v>98</v>
      </c>
      <c r="BM29" t="s">
        <v>126</v>
      </c>
      <c r="BN29" t="s">
        <v>726</v>
      </c>
      <c r="BO29" t="s">
        <v>74</v>
      </c>
      <c r="BP29" t="s">
        <v>74</v>
      </c>
      <c r="BQ29" t="s">
        <v>74</v>
      </c>
      <c r="BR29" t="s">
        <v>74</v>
      </c>
      <c r="BS29" t="s">
        <v>101</v>
      </c>
      <c r="BT29" t="s">
        <v>727</v>
      </c>
      <c r="BU29" t="str">
        <f>HYPERLINK("https%3A%2F%2Fwww.webofscience.com%2Fwos%2Fwoscc%2Ffull-record%2FWOS:000374176600005","View Full Record in Web of Science")</f>
        <v>View Full Record in Web of Science</v>
      </c>
    </row>
    <row r="30" spans="1:73" x14ac:dyDescent="0.2">
      <c r="A30" t="s">
        <v>72</v>
      </c>
      <c r="B30" t="s">
        <v>728</v>
      </c>
      <c r="C30" t="s">
        <v>74</v>
      </c>
      <c r="D30" t="s">
        <v>74</v>
      </c>
      <c r="E30" t="s">
        <v>74</v>
      </c>
      <c r="F30" t="s">
        <v>729</v>
      </c>
      <c r="G30" t="s">
        <v>74</v>
      </c>
      <c r="H30" t="s">
        <v>74</v>
      </c>
      <c r="I30" t="s">
        <v>730</v>
      </c>
      <c r="J30" t="s">
        <v>731</v>
      </c>
      <c r="K30" t="s">
        <v>74</v>
      </c>
      <c r="L30" t="s">
        <v>74</v>
      </c>
      <c r="M30" t="s">
        <v>78</v>
      </c>
      <c r="N30" t="s">
        <v>182</v>
      </c>
      <c r="O30" t="s">
        <v>74</v>
      </c>
      <c r="P30" t="s">
        <v>74</v>
      </c>
      <c r="Q30" t="s">
        <v>74</v>
      </c>
      <c r="R30" t="s">
        <v>74</v>
      </c>
      <c r="S30" t="s">
        <v>74</v>
      </c>
      <c r="T30" t="s">
        <v>732</v>
      </c>
      <c r="U30" t="s">
        <v>733</v>
      </c>
      <c r="V30" t="s">
        <v>734</v>
      </c>
      <c r="W30" t="s">
        <v>1115</v>
      </c>
      <c r="X30" t="s">
        <v>735</v>
      </c>
      <c r="Y30" t="s">
        <v>736</v>
      </c>
      <c r="Z30" t="s">
        <v>737</v>
      </c>
      <c r="AA30" t="s">
        <v>738</v>
      </c>
      <c r="AB30" t="s">
        <v>74</v>
      </c>
      <c r="AC30" t="s">
        <v>739</v>
      </c>
      <c r="AD30" t="s">
        <v>74</v>
      </c>
      <c r="AE30" t="s">
        <v>74</v>
      </c>
      <c r="AF30" t="s">
        <v>74</v>
      </c>
      <c r="AG30" t="s">
        <v>74</v>
      </c>
      <c r="AH30">
        <v>87</v>
      </c>
      <c r="AI30">
        <v>0</v>
      </c>
      <c r="AJ30">
        <v>0</v>
      </c>
      <c r="AK30">
        <v>2</v>
      </c>
      <c r="AL30">
        <v>2</v>
      </c>
      <c r="AM30" t="s">
        <v>740</v>
      </c>
      <c r="AN30" t="s">
        <v>741</v>
      </c>
      <c r="AO30" t="s">
        <v>742</v>
      </c>
      <c r="AP30" t="s">
        <v>743</v>
      </c>
      <c r="AQ30" t="s">
        <v>744</v>
      </c>
      <c r="AR30" t="s">
        <v>74</v>
      </c>
      <c r="AS30" t="s">
        <v>745</v>
      </c>
      <c r="AT30" t="s">
        <v>746</v>
      </c>
      <c r="AU30" t="s">
        <v>747</v>
      </c>
      <c r="AV30">
        <v>2024</v>
      </c>
      <c r="AW30" t="s">
        <v>74</v>
      </c>
      <c r="AX30" t="s">
        <v>74</v>
      </c>
      <c r="AY30" t="s">
        <v>74</v>
      </c>
      <c r="AZ30" t="s">
        <v>74</v>
      </c>
      <c r="BA30" t="s">
        <v>74</v>
      </c>
      <c r="BB30" t="s">
        <v>74</v>
      </c>
      <c r="BC30" t="s">
        <v>74</v>
      </c>
      <c r="BD30" t="s">
        <v>74</v>
      </c>
      <c r="BE30" t="s">
        <v>74</v>
      </c>
      <c r="BF30" t="s">
        <v>748</v>
      </c>
      <c r="BG30" t="str">
        <f>HYPERLINK("http://dx.doi.org/10.1017/jmo.2024.3","http://dx.doi.org/10.1017/jmo.2024.3")</f>
        <v>http://dx.doi.org/10.1017/jmo.2024.3</v>
      </c>
      <c r="BH30" t="s">
        <v>74</v>
      </c>
      <c r="BI30" t="s">
        <v>198</v>
      </c>
      <c r="BJ30">
        <v>29</v>
      </c>
      <c r="BK30" t="s">
        <v>250</v>
      </c>
      <c r="BL30" t="s">
        <v>98</v>
      </c>
      <c r="BM30" t="s">
        <v>126</v>
      </c>
      <c r="BN30" t="s">
        <v>749</v>
      </c>
      <c r="BO30" t="s">
        <v>74</v>
      </c>
      <c r="BP30" t="s">
        <v>225</v>
      </c>
      <c r="BQ30" t="s">
        <v>74</v>
      </c>
      <c r="BR30" t="s">
        <v>74</v>
      </c>
      <c r="BS30" t="s">
        <v>101</v>
      </c>
      <c r="BT30" t="s">
        <v>750</v>
      </c>
      <c r="BU30" t="str">
        <f>HYPERLINK("https%3A%2F%2Fwww.webofscience.com%2Fwos%2Fwoscc%2Ffull-record%2FWOS:001160734700001","View Full Record in Web of Science")</f>
        <v>View Full Record in Web of Science</v>
      </c>
    </row>
    <row r="31" spans="1:73" x14ac:dyDescent="0.2">
      <c r="A31" t="s">
        <v>72</v>
      </c>
      <c r="B31" t="s">
        <v>751</v>
      </c>
      <c r="C31" t="s">
        <v>74</v>
      </c>
      <c r="D31" t="s">
        <v>74</v>
      </c>
      <c r="E31" t="s">
        <v>74</v>
      </c>
      <c r="F31" t="s">
        <v>752</v>
      </c>
      <c r="G31" t="s">
        <v>74</v>
      </c>
      <c r="H31" t="s">
        <v>74</v>
      </c>
      <c r="I31" t="s">
        <v>753</v>
      </c>
      <c r="J31" t="s">
        <v>754</v>
      </c>
      <c r="K31" t="s">
        <v>74</v>
      </c>
      <c r="L31" t="s">
        <v>74</v>
      </c>
      <c r="M31" t="s">
        <v>78</v>
      </c>
      <c r="N31" t="s">
        <v>79</v>
      </c>
      <c r="O31" t="s">
        <v>74</v>
      </c>
      <c r="P31" t="s">
        <v>74</v>
      </c>
      <c r="Q31" t="s">
        <v>74</v>
      </c>
      <c r="R31" t="s">
        <v>74</v>
      </c>
      <c r="S31" t="s">
        <v>74</v>
      </c>
      <c r="T31" t="s">
        <v>755</v>
      </c>
      <c r="U31" t="s">
        <v>756</v>
      </c>
      <c r="V31" t="s">
        <v>757</v>
      </c>
      <c r="W31" t="s">
        <v>1116</v>
      </c>
      <c r="X31" t="s">
        <v>758</v>
      </c>
      <c r="Y31" t="s">
        <v>759</v>
      </c>
      <c r="Z31" t="s">
        <v>760</v>
      </c>
      <c r="AA31" t="s">
        <v>761</v>
      </c>
      <c r="AB31" t="s">
        <v>74</v>
      </c>
      <c r="AC31" t="s">
        <v>762</v>
      </c>
      <c r="AD31" t="s">
        <v>74</v>
      </c>
      <c r="AE31" t="s">
        <v>74</v>
      </c>
      <c r="AF31" t="s">
        <v>74</v>
      </c>
      <c r="AG31" t="s">
        <v>74</v>
      </c>
      <c r="AH31">
        <v>131</v>
      </c>
      <c r="AI31">
        <v>42</v>
      </c>
      <c r="AJ31">
        <v>46</v>
      </c>
      <c r="AK31">
        <v>10</v>
      </c>
      <c r="AL31">
        <v>86</v>
      </c>
      <c r="AM31" t="s">
        <v>268</v>
      </c>
      <c r="AN31" t="s">
        <v>269</v>
      </c>
      <c r="AO31" t="s">
        <v>763</v>
      </c>
      <c r="AP31" t="s">
        <v>764</v>
      </c>
      <c r="AQ31" t="s">
        <v>765</v>
      </c>
      <c r="AR31" t="s">
        <v>74</v>
      </c>
      <c r="AS31" t="s">
        <v>766</v>
      </c>
      <c r="AT31" t="s">
        <v>767</v>
      </c>
      <c r="AU31" t="s">
        <v>123</v>
      </c>
      <c r="AV31">
        <v>2018</v>
      </c>
      <c r="AW31">
        <v>152</v>
      </c>
      <c r="AX31">
        <v>1</v>
      </c>
      <c r="AY31" t="s">
        <v>74</v>
      </c>
      <c r="AZ31" t="s">
        <v>74</v>
      </c>
      <c r="BA31" t="s">
        <v>74</v>
      </c>
      <c r="BB31" t="s">
        <v>74</v>
      </c>
      <c r="BC31">
        <v>225</v>
      </c>
      <c r="BD31">
        <v>251</v>
      </c>
      <c r="BE31" t="s">
        <v>74</v>
      </c>
      <c r="BF31" t="s">
        <v>768</v>
      </c>
      <c r="BG31" t="str">
        <f>HYPERLINK("http://dx.doi.org/10.1007/s10551-016-3287-3","http://dx.doi.org/10.1007/s10551-016-3287-3")</f>
        <v>http://dx.doi.org/10.1007/s10551-016-3287-3</v>
      </c>
      <c r="BH31" t="s">
        <v>74</v>
      </c>
      <c r="BI31" t="s">
        <v>74</v>
      </c>
      <c r="BJ31">
        <v>27</v>
      </c>
      <c r="BK31" t="s">
        <v>769</v>
      </c>
      <c r="BL31" t="s">
        <v>98</v>
      </c>
      <c r="BM31" t="s">
        <v>770</v>
      </c>
      <c r="BN31" t="s">
        <v>771</v>
      </c>
      <c r="BO31" t="s">
        <v>74</v>
      </c>
      <c r="BP31" t="s">
        <v>74</v>
      </c>
      <c r="BQ31" t="s">
        <v>74</v>
      </c>
      <c r="BR31" t="s">
        <v>74</v>
      </c>
      <c r="BS31" t="s">
        <v>101</v>
      </c>
      <c r="BT31" t="s">
        <v>772</v>
      </c>
      <c r="BU31" t="str">
        <f>HYPERLINK("https%3A%2F%2Fwww.webofscience.com%2Fwos%2Fwoscc%2Ffull-record%2FWOS:000444564100015","View Full Record in Web of Science")</f>
        <v>View Full Record in Web of Science</v>
      </c>
    </row>
    <row r="32" spans="1:73" x14ac:dyDescent="0.2">
      <c r="A32" t="s">
        <v>72</v>
      </c>
      <c r="B32" t="s">
        <v>773</v>
      </c>
      <c r="C32" t="s">
        <v>74</v>
      </c>
      <c r="D32" t="s">
        <v>74</v>
      </c>
      <c r="E32" t="s">
        <v>74</v>
      </c>
      <c r="F32" t="s">
        <v>774</v>
      </c>
      <c r="G32" t="s">
        <v>74</v>
      </c>
      <c r="H32" t="s">
        <v>74</v>
      </c>
      <c r="I32" t="s">
        <v>775</v>
      </c>
      <c r="J32" t="s">
        <v>776</v>
      </c>
      <c r="K32" t="s">
        <v>74</v>
      </c>
      <c r="L32" t="s">
        <v>74</v>
      </c>
      <c r="M32" t="s">
        <v>78</v>
      </c>
      <c r="N32" t="s">
        <v>79</v>
      </c>
      <c r="O32" t="s">
        <v>74</v>
      </c>
      <c r="P32" t="s">
        <v>74</v>
      </c>
      <c r="Q32" t="s">
        <v>74</v>
      </c>
      <c r="R32" t="s">
        <v>74</v>
      </c>
      <c r="S32" t="s">
        <v>74</v>
      </c>
      <c r="T32" t="s">
        <v>777</v>
      </c>
      <c r="U32" t="s">
        <v>778</v>
      </c>
      <c r="V32" t="s">
        <v>779</v>
      </c>
      <c r="W32" t="s">
        <v>1117</v>
      </c>
      <c r="X32" t="s">
        <v>780</v>
      </c>
      <c r="Y32" t="s">
        <v>781</v>
      </c>
      <c r="Z32" t="s">
        <v>782</v>
      </c>
      <c r="AA32" t="s">
        <v>783</v>
      </c>
      <c r="AB32" t="s">
        <v>74</v>
      </c>
      <c r="AC32" t="s">
        <v>784</v>
      </c>
      <c r="AD32" t="s">
        <v>785</v>
      </c>
      <c r="AE32" t="s">
        <v>785</v>
      </c>
      <c r="AF32" t="s">
        <v>786</v>
      </c>
      <c r="AG32" t="s">
        <v>74</v>
      </c>
      <c r="AH32">
        <v>73</v>
      </c>
      <c r="AI32">
        <v>18</v>
      </c>
      <c r="AJ32">
        <v>20</v>
      </c>
      <c r="AK32">
        <v>1</v>
      </c>
      <c r="AL32">
        <v>52</v>
      </c>
      <c r="AM32" t="s">
        <v>166</v>
      </c>
      <c r="AN32" t="s">
        <v>167</v>
      </c>
      <c r="AO32" t="s">
        <v>168</v>
      </c>
      <c r="AP32" t="s">
        <v>787</v>
      </c>
      <c r="AQ32" t="s">
        <v>788</v>
      </c>
      <c r="AR32" t="s">
        <v>74</v>
      </c>
      <c r="AS32" t="s">
        <v>789</v>
      </c>
      <c r="AT32" t="s">
        <v>790</v>
      </c>
      <c r="AU32" t="s">
        <v>590</v>
      </c>
      <c r="AV32">
        <v>2017</v>
      </c>
      <c r="AW32">
        <v>26</v>
      </c>
      <c r="AX32">
        <v>4</v>
      </c>
      <c r="AY32" t="s">
        <v>74</v>
      </c>
      <c r="AZ32" t="s">
        <v>74</v>
      </c>
      <c r="BA32" t="s">
        <v>74</v>
      </c>
      <c r="BB32" t="s">
        <v>74</v>
      </c>
      <c r="BC32">
        <v>465</v>
      </c>
      <c r="BD32">
        <v>479</v>
      </c>
      <c r="BE32" t="s">
        <v>74</v>
      </c>
      <c r="BF32" t="s">
        <v>791</v>
      </c>
      <c r="BG32" t="str">
        <f>HYPERLINK("http://dx.doi.org/10.1002/bse.1930","http://dx.doi.org/10.1002/bse.1930")</f>
        <v>http://dx.doi.org/10.1002/bse.1930</v>
      </c>
      <c r="BH32" t="s">
        <v>74</v>
      </c>
      <c r="BI32" t="s">
        <v>74</v>
      </c>
      <c r="BJ32">
        <v>15</v>
      </c>
      <c r="BK32" t="s">
        <v>327</v>
      </c>
      <c r="BL32" t="s">
        <v>98</v>
      </c>
      <c r="BM32" t="s">
        <v>328</v>
      </c>
      <c r="BN32" t="s">
        <v>792</v>
      </c>
      <c r="BO32" t="s">
        <v>74</v>
      </c>
      <c r="BP32" t="s">
        <v>74</v>
      </c>
      <c r="BQ32" t="s">
        <v>74</v>
      </c>
      <c r="BR32" t="s">
        <v>74</v>
      </c>
      <c r="BS32" t="s">
        <v>101</v>
      </c>
      <c r="BT32" t="s">
        <v>793</v>
      </c>
      <c r="BU32" t="str">
        <f>HYPERLINK("https%3A%2F%2Fwww.webofscience.com%2Fwos%2Fwoscc%2Ffull-record%2FWOS:000403745000005","View Full Record in Web of Science")</f>
        <v>View Full Record in Web of Science</v>
      </c>
    </row>
    <row r="33" spans="1:73" x14ac:dyDescent="0.2">
      <c r="A33" t="s">
        <v>253</v>
      </c>
      <c r="B33" t="s">
        <v>794</v>
      </c>
      <c r="C33" t="s">
        <v>74</v>
      </c>
      <c r="D33" t="s">
        <v>795</v>
      </c>
      <c r="E33" t="s">
        <v>74</v>
      </c>
      <c r="F33" t="s">
        <v>796</v>
      </c>
      <c r="G33" t="s">
        <v>74</v>
      </c>
      <c r="H33" t="s">
        <v>74</v>
      </c>
      <c r="I33" t="s">
        <v>797</v>
      </c>
      <c r="J33" t="s">
        <v>798</v>
      </c>
      <c r="K33" t="s">
        <v>259</v>
      </c>
      <c r="L33" t="s">
        <v>74</v>
      </c>
      <c r="M33" t="s">
        <v>78</v>
      </c>
      <c r="N33" t="s">
        <v>260</v>
      </c>
      <c r="O33" t="s">
        <v>74</v>
      </c>
      <c r="P33" t="s">
        <v>74</v>
      </c>
      <c r="Q33" t="s">
        <v>74</v>
      </c>
      <c r="R33" t="s">
        <v>74</v>
      </c>
      <c r="S33" t="s">
        <v>74</v>
      </c>
      <c r="T33" t="s">
        <v>74</v>
      </c>
      <c r="U33" t="s">
        <v>799</v>
      </c>
      <c r="V33" t="s">
        <v>800</v>
      </c>
      <c r="W33" t="s">
        <v>1118</v>
      </c>
      <c r="X33" t="s">
        <v>801</v>
      </c>
      <c r="Y33" t="s">
        <v>74</v>
      </c>
      <c r="Z33" t="s">
        <v>802</v>
      </c>
      <c r="AA33" t="s">
        <v>803</v>
      </c>
      <c r="AB33" t="s">
        <v>74</v>
      </c>
      <c r="AC33" t="s">
        <v>74</v>
      </c>
      <c r="AD33" t="s">
        <v>74</v>
      </c>
      <c r="AE33" t="s">
        <v>74</v>
      </c>
      <c r="AF33" t="s">
        <v>74</v>
      </c>
      <c r="AG33" t="s">
        <v>74</v>
      </c>
      <c r="AH33">
        <v>36</v>
      </c>
      <c r="AI33">
        <v>1</v>
      </c>
      <c r="AJ33">
        <v>1</v>
      </c>
      <c r="AK33">
        <v>0</v>
      </c>
      <c r="AL33">
        <v>12</v>
      </c>
      <c r="AM33" t="s">
        <v>268</v>
      </c>
      <c r="AN33" t="s">
        <v>269</v>
      </c>
      <c r="AO33" t="s">
        <v>270</v>
      </c>
      <c r="AP33" t="s">
        <v>271</v>
      </c>
      <c r="AQ33" t="s">
        <v>74</v>
      </c>
      <c r="AR33" t="s">
        <v>804</v>
      </c>
      <c r="AS33" t="s">
        <v>273</v>
      </c>
      <c r="AT33" t="s">
        <v>74</v>
      </c>
      <c r="AU33" t="s">
        <v>74</v>
      </c>
      <c r="AV33">
        <v>2009</v>
      </c>
      <c r="AW33">
        <v>24</v>
      </c>
      <c r="AX33" t="s">
        <v>74</v>
      </c>
      <c r="AY33" t="s">
        <v>74</v>
      </c>
      <c r="AZ33" t="s">
        <v>74</v>
      </c>
      <c r="BA33" t="s">
        <v>74</v>
      </c>
      <c r="BB33" t="s">
        <v>74</v>
      </c>
      <c r="BC33">
        <v>91</v>
      </c>
      <c r="BD33">
        <v>102</v>
      </c>
      <c r="BE33" t="s">
        <v>74</v>
      </c>
      <c r="BF33" t="s">
        <v>805</v>
      </c>
      <c r="BG33" t="str">
        <f>HYPERLINK("http://dx.doi.org/10.1007/978-1-4020-8913-8_5","http://dx.doi.org/10.1007/978-1-4020-8913-8_5")</f>
        <v>http://dx.doi.org/10.1007/978-1-4020-8913-8_5</v>
      </c>
      <c r="BH33" t="s">
        <v>806</v>
      </c>
      <c r="BI33" t="s">
        <v>74</v>
      </c>
      <c r="BJ33">
        <v>12</v>
      </c>
      <c r="BK33" t="s">
        <v>807</v>
      </c>
      <c r="BL33" t="s">
        <v>277</v>
      </c>
      <c r="BM33" t="s">
        <v>328</v>
      </c>
      <c r="BN33" t="s">
        <v>808</v>
      </c>
      <c r="BO33" t="s">
        <v>74</v>
      </c>
      <c r="BP33" t="s">
        <v>809</v>
      </c>
      <c r="BQ33" t="s">
        <v>74</v>
      </c>
      <c r="BR33" t="s">
        <v>74</v>
      </c>
      <c r="BS33" t="s">
        <v>101</v>
      </c>
      <c r="BT33" t="s">
        <v>810</v>
      </c>
      <c r="BU33" t="str">
        <f>HYPERLINK("https%3A%2F%2Fwww.webofscience.com%2Fwos%2Fwoscc%2Ffull-record%2FWOS:000271120700007","View Full Record in Web of Science")</f>
        <v>View Full Record in Web of Science</v>
      </c>
    </row>
    <row r="34" spans="1:73" x14ac:dyDescent="0.2">
      <c r="A34" t="s">
        <v>72</v>
      </c>
      <c r="B34" t="s">
        <v>811</v>
      </c>
      <c r="C34" t="s">
        <v>74</v>
      </c>
      <c r="D34" t="s">
        <v>74</v>
      </c>
      <c r="E34" t="s">
        <v>74</v>
      </c>
      <c r="F34" t="s">
        <v>812</v>
      </c>
      <c r="G34" t="s">
        <v>74</v>
      </c>
      <c r="H34" t="s">
        <v>74</v>
      </c>
      <c r="I34" t="s">
        <v>813</v>
      </c>
      <c r="J34" t="s">
        <v>814</v>
      </c>
      <c r="K34" t="s">
        <v>74</v>
      </c>
      <c r="L34" t="s">
        <v>74</v>
      </c>
      <c r="M34" t="s">
        <v>78</v>
      </c>
      <c r="N34" t="s">
        <v>79</v>
      </c>
      <c r="O34" t="s">
        <v>74</v>
      </c>
      <c r="P34" t="s">
        <v>74</v>
      </c>
      <c r="Q34" t="s">
        <v>74</v>
      </c>
      <c r="R34" t="s">
        <v>74</v>
      </c>
      <c r="S34" t="s">
        <v>74</v>
      </c>
      <c r="T34" t="s">
        <v>815</v>
      </c>
      <c r="U34" t="s">
        <v>816</v>
      </c>
      <c r="V34" t="s">
        <v>817</v>
      </c>
      <c r="W34" t="s">
        <v>1119</v>
      </c>
      <c r="X34" t="s">
        <v>818</v>
      </c>
      <c r="Y34" t="s">
        <v>819</v>
      </c>
      <c r="Z34" t="s">
        <v>820</v>
      </c>
      <c r="AA34" t="s">
        <v>74</v>
      </c>
      <c r="AB34" t="s">
        <v>821</v>
      </c>
      <c r="AC34" t="s">
        <v>822</v>
      </c>
      <c r="AD34" t="s">
        <v>74</v>
      </c>
      <c r="AE34" t="s">
        <v>74</v>
      </c>
      <c r="AF34" t="s">
        <v>74</v>
      </c>
      <c r="AG34" t="s">
        <v>74</v>
      </c>
      <c r="AH34">
        <v>23</v>
      </c>
      <c r="AI34">
        <v>16</v>
      </c>
      <c r="AJ34">
        <v>18</v>
      </c>
      <c r="AK34">
        <v>1</v>
      </c>
      <c r="AL34">
        <v>86</v>
      </c>
      <c r="AM34" t="s">
        <v>823</v>
      </c>
      <c r="AN34" t="s">
        <v>214</v>
      </c>
      <c r="AO34" t="s">
        <v>824</v>
      </c>
      <c r="AP34" t="s">
        <v>825</v>
      </c>
      <c r="AQ34" t="s">
        <v>826</v>
      </c>
      <c r="AR34" t="s">
        <v>74</v>
      </c>
      <c r="AS34" t="s">
        <v>827</v>
      </c>
      <c r="AT34" t="s">
        <v>828</v>
      </c>
      <c r="AU34" t="s">
        <v>829</v>
      </c>
      <c r="AV34">
        <v>2015</v>
      </c>
      <c r="AW34">
        <v>66</v>
      </c>
      <c r="AX34">
        <v>1</v>
      </c>
      <c r="AY34" t="s">
        <v>74</v>
      </c>
      <c r="AZ34" t="s">
        <v>74</v>
      </c>
      <c r="BA34" t="s">
        <v>74</v>
      </c>
      <c r="BB34" t="s">
        <v>74</v>
      </c>
      <c r="BC34">
        <v>57</v>
      </c>
      <c r="BD34">
        <v>65</v>
      </c>
      <c r="BE34" t="s">
        <v>74</v>
      </c>
      <c r="BF34" t="s">
        <v>830</v>
      </c>
      <c r="BG34" t="str">
        <f>HYPERLINK("http://dx.doi.org/10.1057/jors.2013.162","http://dx.doi.org/10.1057/jors.2013.162")</f>
        <v>http://dx.doi.org/10.1057/jors.2013.162</v>
      </c>
      <c r="BH34" t="s">
        <v>74</v>
      </c>
      <c r="BI34" t="s">
        <v>74</v>
      </c>
      <c r="BJ34">
        <v>9</v>
      </c>
      <c r="BK34" t="s">
        <v>441</v>
      </c>
      <c r="BL34" t="s">
        <v>831</v>
      </c>
      <c r="BM34" t="s">
        <v>443</v>
      </c>
      <c r="BN34" t="s">
        <v>832</v>
      </c>
      <c r="BO34" t="s">
        <v>74</v>
      </c>
      <c r="BP34" t="s">
        <v>74</v>
      </c>
      <c r="BQ34" t="s">
        <v>74</v>
      </c>
      <c r="BR34" t="s">
        <v>74</v>
      </c>
      <c r="BS34" t="s">
        <v>101</v>
      </c>
      <c r="BT34" t="s">
        <v>833</v>
      </c>
      <c r="BU34" t="str">
        <f>HYPERLINK("https%3A%2F%2Fwww.webofscience.com%2Fwos%2Fwoscc%2Ffull-record%2FWOS:000346281800005","View Full Record in Web of Science")</f>
        <v>View Full Record in Web of Science</v>
      </c>
    </row>
    <row r="35" spans="1:73" x14ac:dyDescent="0.2">
      <c r="A35" t="s">
        <v>72</v>
      </c>
      <c r="B35" t="s">
        <v>834</v>
      </c>
      <c r="C35" t="s">
        <v>74</v>
      </c>
      <c r="D35" t="s">
        <v>74</v>
      </c>
      <c r="E35" t="s">
        <v>74</v>
      </c>
      <c r="F35" t="s">
        <v>835</v>
      </c>
      <c r="G35" t="s">
        <v>74</v>
      </c>
      <c r="H35" t="s">
        <v>74</v>
      </c>
      <c r="I35" t="s">
        <v>836</v>
      </c>
      <c r="J35" t="s">
        <v>837</v>
      </c>
      <c r="K35" t="s">
        <v>74</v>
      </c>
      <c r="L35" t="s">
        <v>74</v>
      </c>
      <c r="M35" t="s">
        <v>78</v>
      </c>
      <c r="N35" t="s">
        <v>79</v>
      </c>
      <c r="O35" t="s">
        <v>74</v>
      </c>
      <c r="P35" t="s">
        <v>74</v>
      </c>
      <c r="Q35" t="s">
        <v>74</v>
      </c>
      <c r="R35" t="s">
        <v>74</v>
      </c>
      <c r="S35" t="s">
        <v>74</v>
      </c>
      <c r="T35" t="s">
        <v>838</v>
      </c>
      <c r="U35" t="s">
        <v>839</v>
      </c>
      <c r="V35" t="s">
        <v>840</v>
      </c>
      <c r="W35" t="s">
        <v>1120</v>
      </c>
      <c r="X35" t="s">
        <v>841</v>
      </c>
      <c r="Y35" t="s">
        <v>842</v>
      </c>
      <c r="Z35" t="s">
        <v>843</v>
      </c>
      <c r="AA35" t="s">
        <v>844</v>
      </c>
      <c r="AB35" t="s">
        <v>845</v>
      </c>
      <c r="AC35" t="s">
        <v>846</v>
      </c>
      <c r="AD35" t="s">
        <v>847</v>
      </c>
      <c r="AE35" t="s">
        <v>848</v>
      </c>
      <c r="AF35" t="s">
        <v>849</v>
      </c>
      <c r="AG35" t="s">
        <v>74</v>
      </c>
      <c r="AH35">
        <v>76</v>
      </c>
      <c r="AI35">
        <v>1</v>
      </c>
      <c r="AJ35">
        <v>2</v>
      </c>
      <c r="AK35">
        <v>1</v>
      </c>
      <c r="AL35">
        <v>9</v>
      </c>
      <c r="AM35" t="s">
        <v>850</v>
      </c>
      <c r="AN35" t="s">
        <v>851</v>
      </c>
      <c r="AO35" t="s">
        <v>852</v>
      </c>
      <c r="AP35" t="s">
        <v>74</v>
      </c>
      <c r="AQ35" t="s">
        <v>853</v>
      </c>
      <c r="AR35" t="s">
        <v>74</v>
      </c>
      <c r="AS35" t="s">
        <v>854</v>
      </c>
      <c r="AT35" t="s">
        <v>855</v>
      </c>
      <c r="AU35" t="s">
        <v>248</v>
      </c>
      <c r="AV35">
        <v>2022</v>
      </c>
      <c r="AW35">
        <v>12</v>
      </c>
      <c r="AX35">
        <v>2</v>
      </c>
      <c r="AY35" t="s">
        <v>74</v>
      </c>
      <c r="AZ35" t="s">
        <v>74</v>
      </c>
      <c r="BA35" t="s">
        <v>74</v>
      </c>
      <c r="BB35" t="s">
        <v>74</v>
      </c>
      <c r="BC35" t="s">
        <v>74</v>
      </c>
      <c r="BD35" t="s">
        <v>74</v>
      </c>
      <c r="BE35">
        <v>43</v>
      </c>
      <c r="BF35" t="s">
        <v>856</v>
      </c>
      <c r="BG35" t="str">
        <f>HYPERLINK("http://dx.doi.org/10.3390/admsci12020043","http://dx.doi.org/10.3390/admsci12020043")</f>
        <v>http://dx.doi.org/10.3390/admsci12020043</v>
      </c>
      <c r="BH35" t="s">
        <v>74</v>
      </c>
      <c r="BI35" t="s">
        <v>74</v>
      </c>
      <c r="BJ35">
        <v>17</v>
      </c>
      <c r="BK35" t="s">
        <v>250</v>
      </c>
      <c r="BL35" t="s">
        <v>223</v>
      </c>
      <c r="BM35" t="s">
        <v>126</v>
      </c>
      <c r="BN35" t="s">
        <v>857</v>
      </c>
      <c r="BO35" t="s">
        <v>74</v>
      </c>
      <c r="BP35" t="s">
        <v>858</v>
      </c>
      <c r="BQ35" t="s">
        <v>74</v>
      </c>
      <c r="BR35" t="s">
        <v>74</v>
      </c>
      <c r="BS35" t="s">
        <v>101</v>
      </c>
      <c r="BT35" t="s">
        <v>859</v>
      </c>
      <c r="BU35" t="str">
        <f>HYPERLINK("https%3A%2F%2Fwww.webofscience.com%2Fwos%2Fwoscc%2Ffull-record%2FWOS:000816580200001","View Full Record in Web of Science")</f>
        <v>View Full Record in Web of Science</v>
      </c>
    </row>
    <row r="36" spans="1:73" x14ac:dyDescent="0.2">
      <c r="A36" t="s">
        <v>72</v>
      </c>
      <c r="B36" t="s">
        <v>860</v>
      </c>
      <c r="C36" t="s">
        <v>74</v>
      </c>
      <c r="D36" t="s">
        <v>74</v>
      </c>
      <c r="E36" t="s">
        <v>74</v>
      </c>
      <c r="F36" t="s">
        <v>861</v>
      </c>
      <c r="G36" t="s">
        <v>74</v>
      </c>
      <c r="H36" t="s">
        <v>74</v>
      </c>
      <c r="I36" t="s">
        <v>862</v>
      </c>
      <c r="J36" t="s">
        <v>863</v>
      </c>
      <c r="K36" t="s">
        <v>74</v>
      </c>
      <c r="L36" t="s">
        <v>74</v>
      </c>
      <c r="M36" t="s">
        <v>78</v>
      </c>
      <c r="N36" t="s">
        <v>79</v>
      </c>
      <c r="O36" t="s">
        <v>74</v>
      </c>
      <c r="P36" t="s">
        <v>74</v>
      </c>
      <c r="Q36" t="s">
        <v>74</v>
      </c>
      <c r="R36" t="s">
        <v>74</v>
      </c>
      <c r="S36" t="s">
        <v>74</v>
      </c>
      <c r="T36" t="s">
        <v>864</v>
      </c>
      <c r="U36" t="s">
        <v>865</v>
      </c>
      <c r="V36" t="s">
        <v>866</v>
      </c>
      <c r="W36" t="s">
        <v>1121</v>
      </c>
      <c r="X36" t="s">
        <v>867</v>
      </c>
      <c r="Y36" t="s">
        <v>868</v>
      </c>
      <c r="Z36" t="s">
        <v>869</v>
      </c>
      <c r="AA36" t="s">
        <v>870</v>
      </c>
      <c r="AB36" t="s">
        <v>74</v>
      </c>
      <c r="AC36" t="s">
        <v>871</v>
      </c>
      <c r="AD36" t="s">
        <v>74</v>
      </c>
      <c r="AE36" t="s">
        <v>74</v>
      </c>
      <c r="AF36" t="s">
        <v>74</v>
      </c>
      <c r="AG36" t="s">
        <v>74</v>
      </c>
      <c r="AH36">
        <v>146</v>
      </c>
      <c r="AI36">
        <v>17</v>
      </c>
      <c r="AJ36">
        <v>17</v>
      </c>
      <c r="AK36">
        <v>4</v>
      </c>
      <c r="AL36">
        <v>107</v>
      </c>
      <c r="AM36" t="s">
        <v>89</v>
      </c>
      <c r="AN36" t="s">
        <v>90</v>
      </c>
      <c r="AO36" t="s">
        <v>91</v>
      </c>
      <c r="AP36" t="s">
        <v>872</v>
      </c>
      <c r="AQ36" t="s">
        <v>873</v>
      </c>
      <c r="AR36" t="s">
        <v>74</v>
      </c>
      <c r="AS36" t="s">
        <v>874</v>
      </c>
      <c r="AT36" t="s">
        <v>875</v>
      </c>
      <c r="AU36" t="s">
        <v>74</v>
      </c>
      <c r="AV36">
        <v>2016</v>
      </c>
      <c r="AW36">
        <v>12</v>
      </c>
      <c r="AX36">
        <v>2</v>
      </c>
      <c r="AY36" t="s">
        <v>74</v>
      </c>
      <c r="AZ36" t="s">
        <v>74</v>
      </c>
      <c r="BA36" t="s">
        <v>74</v>
      </c>
      <c r="BB36" t="s">
        <v>74</v>
      </c>
      <c r="BC36">
        <v>113</v>
      </c>
      <c r="BD36">
        <v>138</v>
      </c>
      <c r="BE36" t="s">
        <v>74</v>
      </c>
      <c r="BF36" t="s">
        <v>876</v>
      </c>
      <c r="BG36" t="str">
        <f>HYPERLINK("http://dx.doi.org/10.1108/WJEMSD-09-2015-0042","http://dx.doi.org/10.1108/WJEMSD-09-2015-0042")</f>
        <v>http://dx.doi.org/10.1108/WJEMSD-09-2015-0042</v>
      </c>
      <c r="BH36" t="s">
        <v>74</v>
      </c>
      <c r="BI36" t="s">
        <v>74</v>
      </c>
      <c r="BJ36">
        <v>26</v>
      </c>
      <c r="BK36" t="s">
        <v>250</v>
      </c>
      <c r="BL36" t="s">
        <v>223</v>
      </c>
      <c r="BM36" t="s">
        <v>126</v>
      </c>
      <c r="BN36" t="s">
        <v>877</v>
      </c>
      <c r="BO36" t="s">
        <v>74</v>
      </c>
      <c r="BP36" t="s">
        <v>74</v>
      </c>
      <c r="BQ36" t="s">
        <v>74</v>
      </c>
      <c r="BR36" t="s">
        <v>74</v>
      </c>
      <c r="BS36" t="s">
        <v>101</v>
      </c>
      <c r="BT36" t="s">
        <v>878</v>
      </c>
      <c r="BU36" t="str">
        <f>HYPERLINK("https%3A%2F%2Fwww.webofscience.com%2Fwos%2Fwoscc%2Ffull-record%2FWOS:000376208600003","View Full Record in Web of Science")</f>
        <v>View Full Record in Web of Science</v>
      </c>
    </row>
    <row r="37" spans="1:73" x14ac:dyDescent="0.2">
      <c r="A37" t="s">
        <v>72</v>
      </c>
      <c r="B37" t="s">
        <v>879</v>
      </c>
      <c r="C37" t="s">
        <v>74</v>
      </c>
      <c r="D37" t="s">
        <v>74</v>
      </c>
      <c r="E37" t="s">
        <v>74</v>
      </c>
      <c r="F37" t="s">
        <v>880</v>
      </c>
      <c r="G37" t="s">
        <v>74</v>
      </c>
      <c r="H37" t="s">
        <v>74</v>
      </c>
      <c r="I37" t="s">
        <v>881</v>
      </c>
      <c r="J37" t="s">
        <v>882</v>
      </c>
      <c r="K37" t="s">
        <v>74</v>
      </c>
      <c r="L37" t="s">
        <v>74</v>
      </c>
      <c r="M37" t="s">
        <v>78</v>
      </c>
      <c r="N37" t="s">
        <v>79</v>
      </c>
      <c r="O37" t="s">
        <v>74</v>
      </c>
      <c r="P37" t="s">
        <v>74</v>
      </c>
      <c r="Q37" t="s">
        <v>74</v>
      </c>
      <c r="R37" t="s">
        <v>74</v>
      </c>
      <c r="S37" t="s">
        <v>74</v>
      </c>
      <c r="T37" t="s">
        <v>883</v>
      </c>
      <c r="U37" t="s">
        <v>884</v>
      </c>
      <c r="V37" t="s">
        <v>885</v>
      </c>
      <c r="W37" t="s">
        <v>1122</v>
      </c>
      <c r="X37" t="s">
        <v>886</v>
      </c>
      <c r="Y37" t="s">
        <v>887</v>
      </c>
      <c r="Z37" t="s">
        <v>888</v>
      </c>
      <c r="AA37" t="s">
        <v>889</v>
      </c>
      <c r="AB37" t="s">
        <v>74</v>
      </c>
      <c r="AC37" t="s">
        <v>890</v>
      </c>
      <c r="AD37" t="s">
        <v>891</v>
      </c>
      <c r="AE37" t="s">
        <v>892</v>
      </c>
      <c r="AF37" t="s">
        <v>893</v>
      </c>
      <c r="AG37" t="s">
        <v>74</v>
      </c>
      <c r="AH37">
        <v>63</v>
      </c>
      <c r="AI37">
        <v>5</v>
      </c>
      <c r="AJ37">
        <v>5</v>
      </c>
      <c r="AK37">
        <v>0</v>
      </c>
      <c r="AL37">
        <v>7</v>
      </c>
      <c r="AM37" t="s">
        <v>894</v>
      </c>
      <c r="AN37" t="s">
        <v>895</v>
      </c>
      <c r="AO37" t="s">
        <v>896</v>
      </c>
      <c r="AP37" t="s">
        <v>897</v>
      </c>
      <c r="AQ37" t="s">
        <v>898</v>
      </c>
      <c r="AR37" t="s">
        <v>74</v>
      </c>
      <c r="AS37" t="s">
        <v>899</v>
      </c>
      <c r="AT37" t="s">
        <v>900</v>
      </c>
      <c r="AU37" t="s">
        <v>829</v>
      </c>
      <c r="AV37">
        <v>2023</v>
      </c>
      <c r="AW37">
        <v>27</v>
      </c>
      <c r="AX37">
        <v>1</v>
      </c>
      <c r="AY37" t="s">
        <v>74</v>
      </c>
      <c r="AZ37" t="s">
        <v>74</v>
      </c>
      <c r="BA37" t="s">
        <v>74</v>
      </c>
      <c r="BB37" t="s">
        <v>74</v>
      </c>
      <c r="BC37">
        <v>205</v>
      </c>
      <c r="BD37">
        <v>223</v>
      </c>
      <c r="BE37">
        <v>1.0245294221085636E+16</v>
      </c>
      <c r="BF37" t="s">
        <v>901</v>
      </c>
      <c r="BG37" t="str">
        <f>HYPERLINK("http://dx.doi.org/10.1177/10245294221085636","http://dx.doi.org/10.1177/10245294221085636")</f>
        <v>http://dx.doi.org/10.1177/10245294221085636</v>
      </c>
      <c r="BH37" t="s">
        <v>74</v>
      </c>
      <c r="BI37" t="s">
        <v>902</v>
      </c>
      <c r="BJ37">
        <v>19</v>
      </c>
      <c r="BK37" t="s">
        <v>903</v>
      </c>
      <c r="BL37" t="s">
        <v>98</v>
      </c>
      <c r="BM37" t="s">
        <v>904</v>
      </c>
      <c r="BN37" t="s">
        <v>905</v>
      </c>
      <c r="BO37" t="s">
        <v>74</v>
      </c>
      <c r="BP37" t="s">
        <v>225</v>
      </c>
      <c r="BQ37" t="s">
        <v>74</v>
      </c>
      <c r="BR37" t="s">
        <v>74</v>
      </c>
      <c r="BS37" t="s">
        <v>101</v>
      </c>
      <c r="BT37" t="s">
        <v>906</v>
      </c>
      <c r="BU37" t="str">
        <f>HYPERLINK("https%3A%2F%2Fwww.webofscience.com%2Fwos%2Fwoscc%2Ffull-record%2FWOS:000783523700001","View Full Record in Web of Science")</f>
        <v>View Full Record in Web of Science</v>
      </c>
    </row>
    <row r="38" spans="1:73" x14ac:dyDescent="0.2">
      <c r="A38" t="s">
        <v>72</v>
      </c>
      <c r="B38" t="s">
        <v>907</v>
      </c>
      <c r="C38" t="s">
        <v>74</v>
      </c>
      <c r="D38" t="s">
        <v>74</v>
      </c>
      <c r="E38" t="s">
        <v>74</v>
      </c>
      <c r="F38" t="s">
        <v>908</v>
      </c>
      <c r="G38" t="s">
        <v>74</v>
      </c>
      <c r="H38" t="s">
        <v>74</v>
      </c>
      <c r="I38" t="s">
        <v>909</v>
      </c>
      <c r="J38" t="s">
        <v>910</v>
      </c>
      <c r="K38" t="s">
        <v>74</v>
      </c>
      <c r="L38" t="s">
        <v>74</v>
      </c>
      <c r="M38" t="s">
        <v>78</v>
      </c>
      <c r="N38" t="s">
        <v>79</v>
      </c>
      <c r="O38" t="s">
        <v>74</v>
      </c>
      <c r="P38" t="s">
        <v>74</v>
      </c>
      <c r="Q38" t="s">
        <v>74</v>
      </c>
      <c r="R38" t="s">
        <v>74</v>
      </c>
      <c r="S38" t="s">
        <v>74</v>
      </c>
      <c r="T38" t="s">
        <v>911</v>
      </c>
      <c r="U38" t="s">
        <v>912</v>
      </c>
      <c r="V38" t="s">
        <v>913</v>
      </c>
      <c r="W38" t="s">
        <v>1123</v>
      </c>
      <c r="X38" t="s">
        <v>914</v>
      </c>
      <c r="Y38" t="s">
        <v>915</v>
      </c>
      <c r="Z38" t="s">
        <v>916</v>
      </c>
      <c r="AA38" t="s">
        <v>917</v>
      </c>
      <c r="AB38" t="s">
        <v>74</v>
      </c>
      <c r="AC38" t="s">
        <v>74</v>
      </c>
      <c r="AD38" t="s">
        <v>918</v>
      </c>
      <c r="AE38" t="s">
        <v>919</v>
      </c>
      <c r="AF38" t="s">
        <v>920</v>
      </c>
      <c r="AG38" t="s">
        <v>74</v>
      </c>
      <c r="AH38">
        <v>48</v>
      </c>
      <c r="AI38">
        <v>0</v>
      </c>
      <c r="AJ38">
        <v>0</v>
      </c>
      <c r="AK38">
        <v>0</v>
      </c>
      <c r="AL38">
        <v>4</v>
      </c>
      <c r="AM38" t="s">
        <v>89</v>
      </c>
      <c r="AN38" t="s">
        <v>90</v>
      </c>
      <c r="AO38" t="s">
        <v>91</v>
      </c>
      <c r="AP38" t="s">
        <v>921</v>
      </c>
      <c r="AQ38" t="s">
        <v>922</v>
      </c>
      <c r="AR38" t="s">
        <v>74</v>
      </c>
      <c r="AS38" t="s">
        <v>923</v>
      </c>
      <c r="AT38" t="s">
        <v>924</v>
      </c>
      <c r="AU38" t="s">
        <v>123</v>
      </c>
      <c r="AV38">
        <v>2021</v>
      </c>
      <c r="AW38">
        <v>29</v>
      </c>
      <c r="AX38">
        <v>3</v>
      </c>
      <c r="AY38" t="s">
        <v>74</v>
      </c>
      <c r="AZ38" t="s">
        <v>74</v>
      </c>
      <c r="BA38" t="s">
        <v>74</v>
      </c>
      <c r="BB38" t="s">
        <v>74</v>
      </c>
      <c r="BC38">
        <v>86</v>
      </c>
      <c r="BD38">
        <v>113</v>
      </c>
      <c r="BE38" t="s">
        <v>74</v>
      </c>
      <c r="BF38" t="s">
        <v>925</v>
      </c>
      <c r="BG38" t="str">
        <f>HYPERLINK("http://dx.doi.org/10.7206/cemj.2658-0845.55","http://dx.doi.org/10.7206/cemj.2658-0845.55")</f>
        <v>http://dx.doi.org/10.7206/cemj.2658-0845.55</v>
      </c>
      <c r="BH38" t="s">
        <v>74</v>
      </c>
      <c r="BI38" t="s">
        <v>74</v>
      </c>
      <c r="BJ38">
        <v>28</v>
      </c>
      <c r="BK38" t="s">
        <v>250</v>
      </c>
      <c r="BL38" t="s">
        <v>223</v>
      </c>
      <c r="BM38" t="s">
        <v>126</v>
      </c>
      <c r="BN38" t="s">
        <v>926</v>
      </c>
      <c r="BO38" t="s">
        <v>74</v>
      </c>
      <c r="BP38" t="s">
        <v>593</v>
      </c>
      <c r="BQ38" t="s">
        <v>74</v>
      </c>
      <c r="BR38" t="s">
        <v>74</v>
      </c>
      <c r="BS38" t="s">
        <v>101</v>
      </c>
      <c r="BT38" t="s">
        <v>927</v>
      </c>
      <c r="BU38" t="str">
        <f>HYPERLINK("https%3A%2F%2Fwww.webofscience.com%2Fwos%2Fwoscc%2Ffull-record%2FWOS:000714549900005","View Full Record in Web of Science")</f>
        <v>View Full Record in Web of Science</v>
      </c>
    </row>
    <row r="39" spans="1:73" x14ac:dyDescent="0.2">
      <c r="A39" t="s">
        <v>72</v>
      </c>
      <c r="B39" t="s">
        <v>928</v>
      </c>
      <c r="C39" t="s">
        <v>74</v>
      </c>
      <c r="D39" t="s">
        <v>74</v>
      </c>
      <c r="E39" t="s">
        <v>74</v>
      </c>
      <c r="F39" t="s">
        <v>929</v>
      </c>
      <c r="G39" t="s">
        <v>74</v>
      </c>
      <c r="H39" t="s">
        <v>74</v>
      </c>
      <c r="I39" t="s">
        <v>930</v>
      </c>
      <c r="J39" t="s">
        <v>931</v>
      </c>
      <c r="K39" t="s">
        <v>74</v>
      </c>
      <c r="L39" t="s">
        <v>74</v>
      </c>
      <c r="M39" t="s">
        <v>78</v>
      </c>
      <c r="N39" t="s">
        <v>79</v>
      </c>
      <c r="O39" t="s">
        <v>74</v>
      </c>
      <c r="P39" t="s">
        <v>74</v>
      </c>
      <c r="Q39" t="s">
        <v>74</v>
      </c>
      <c r="R39" t="s">
        <v>74</v>
      </c>
      <c r="S39" t="s">
        <v>74</v>
      </c>
      <c r="T39" t="s">
        <v>932</v>
      </c>
      <c r="U39" t="s">
        <v>933</v>
      </c>
      <c r="V39" t="s">
        <v>934</v>
      </c>
      <c r="W39" t="s">
        <v>1124</v>
      </c>
      <c r="X39" t="s">
        <v>935</v>
      </c>
      <c r="Y39" t="s">
        <v>936</v>
      </c>
      <c r="Z39" t="s">
        <v>937</v>
      </c>
      <c r="AA39" t="s">
        <v>938</v>
      </c>
      <c r="AB39" t="s">
        <v>939</v>
      </c>
      <c r="AC39" t="s">
        <v>940</v>
      </c>
      <c r="AD39" t="s">
        <v>74</v>
      </c>
      <c r="AE39" t="s">
        <v>74</v>
      </c>
      <c r="AF39" t="s">
        <v>74</v>
      </c>
      <c r="AG39" t="s">
        <v>74</v>
      </c>
      <c r="AH39">
        <v>138</v>
      </c>
      <c r="AI39">
        <v>209</v>
      </c>
      <c r="AJ39">
        <v>238</v>
      </c>
      <c r="AK39">
        <v>57</v>
      </c>
      <c r="AL39">
        <v>477</v>
      </c>
      <c r="AM39" t="s">
        <v>516</v>
      </c>
      <c r="AN39" t="s">
        <v>517</v>
      </c>
      <c r="AO39" t="s">
        <v>518</v>
      </c>
      <c r="AP39" t="s">
        <v>941</v>
      </c>
      <c r="AQ39" t="s">
        <v>942</v>
      </c>
      <c r="AR39" t="s">
        <v>74</v>
      </c>
      <c r="AS39" t="s">
        <v>943</v>
      </c>
      <c r="AT39" t="s">
        <v>944</v>
      </c>
      <c r="AU39" t="s">
        <v>829</v>
      </c>
      <c r="AV39">
        <v>2019</v>
      </c>
      <c r="AW39">
        <v>43</v>
      </c>
      <c r="AX39">
        <v>1</v>
      </c>
      <c r="AY39" t="s">
        <v>74</v>
      </c>
      <c r="AZ39" t="s">
        <v>74</v>
      </c>
      <c r="BA39" t="s">
        <v>74</v>
      </c>
      <c r="BB39" t="s">
        <v>74</v>
      </c>
      <c r="BC39">
        <v>82</v>
      </c>
      <c r="BD39">
        <v>115</v>
      </c>
      <c r="BE39" t="s">
        <v>74</v>
      </c>
      <c r="BF39" t="s">
        <v>945</v>
      </c>
      <c r="BG39" t="str">
        <f>HYPERLINK("http://dx.doi.org/10.1177/1042258717727718","http://dx.doi.org/10.1177/1042258717727718")</f>
        <v>http://dx.doi.org/10.1177/1042258717727718</v>
      </c>
      <c r="BH39" t="s">
        <v>74</v>
      </c>
      <c r="BI39" t="s">
        <v>74</v>
      </c>
      <c r="BJ39">
        <v>34</v>
      </c>
      <c r="BK39" t="s">
        <v>125</v>
      </c>
      <c r="BL39" t="s">
        <v>98</v>
      </c>
      <c r="BM39" t="s">
        <v>126</v>
      </c>
      <c r="BN39" t="s">
        <v>946</v>
      </c>
      <c r="BO39" t="s">
        <v>74</v>
      </c>
      <c r="BP39" t="s">
        <v>947</v>
      </c>
      <c r="BQ39" t="s">
        <v>74</v>
      </c>
      <c r="BR39" t="s">
        <v>74</v>
      </c>
      <c r="BS39" t="s">
        <v>101</v>
      </c>
      <c r="BT39" t="s">
        <v>948</v>
      </c>
      <c r="BU39" t="str">
        <f>HYPERLINK("https%3A%2F%2Fwww.webofscience.com%2Fwos%2Fwoscc%2Ffull-record%2FWOS:000454129700004","View Full Record in Web of Science")</f>
        <v>View Full Record in Web of Science</v>
      </c>
    </row>
    <row r="40" spans="1:73" x14ac:dyDescent="0.2">
      <c r="A40" t="s">
        <v>72</v>
      </c>
      <c r="B40" t="s">
        <v>949</v>
      </c>
      <c r="C40" t="s">
        <v>74</v>
      </c>
      <c r="D40" t="s">
        <v>74</v>
      </c>
      <c r="E40" t="s">
        <v>74</v>
      </c>
      <c r="F40" t="s">
        <v>950</v>
      </c>
      <c r="G40" t="s">
        <v>74</v>
      </c>
      <c r="H40" t="s">
        <v>74</v>
      </c>
      <c r="I40" t="s">
        <v>951</v>
      </c>
      <c r="J40" t="s">
        <v>754</v>
      </c>
      <c r="K40" t="s">
        <v>74</v>
      </c>
      <c r="L40" t="s">
        <v>74</v>
      </c>
      <c r="M40" t="s">
        <v>78</v>
      </c>
      <c r="N40" t="s">
        <v>79</v>
      </c>
      <c r="O40" t="s">
        <v>74</v>
      </c>
      <c r="P40" t="s">
        <v>74</v>
      </c>
      <c r="Q40" t="s">
        <v>74</v>
      </c>
      <c r="R40" t="s">
        <v>74</v>
      </c>
      <c r="S40" t="s">
        <v>74</v>
      </c>
      <c r="T40" t="s">
        <v>952</v>
      </c>
      <c r="U40" t="s">
        <v>953</v>
      </c>
      <c r="V40" t="s">
        <v>954</v>
      </c>
      <c r="W40" t="s">
        <v>1125</v>
      </c>
      <c r="X40" t="s">
        <v>955</v>
      </c>
      <c r="Y40" t="s">
        <v>956</v>
      </c>
      <c r="Z40" t="s">
        <v>957</v>
      </c>
      <c r="AA40" t="s">
        <v>958</v>
      </c>
      <c r="AB40" t="s">
        <v>959</v>
      </c>
      <c r="AC40" t="s">
        <v>960</v>
      </c>
      <c r="AD40" t="s">
        <v>961</v>
      </c>
      <c r="AE40" t="s">
        <v>962</v>
      </c>
      <c r="AF40" t="s">
        <v>963</v>
      </c>
      <c r="AG40" t="s">
        <v>74</v>
      </c>
      <c r="AH40">
        <v>47</v>
      </c>
      <c r="AI40">
        <v>41</v>
      </c>
      <c r="AJ40">
        <v>44</v>
      </c>
      <c r="AK40">
        <v>4</v>
      </c>
      <c r="AL40">
        <v>66</v>
      </c>
      <c r="AM40" t="s">
        <v>268</v>
      </c>
      <c r="AN40" t="s">
        <v>269</v>
      </c>
      <c r="AO40" t="s">
        <v>763</v>
      </c>
      <c r="AP40" t="s">
        <v>764</v>
      </c>
      <c r="AQ40" t="s">
        <v>765</v>
      </c>
      <c r="AR40" t="s">
        <v>74</v>
      </c>
      <c r="AS40" t="s">
        <v>766</v>
      </c>
      <c r="AT40" t="s">
        <v>767</v>
      </c>
      <c r="AU40" t="s">
        <v>964</v>
      </c>
      <c r="AV40">
        <v>2016</v>
      </c>
      <c r="AW40">
        <v>133</v>
      </c>
      <c r="AX40">
        <v>4</v>
      </c>
      <c r="AY40" t="s">
        <v>74</v>
      </c>
      <c r="AZ40" t="s">
        <v>74</v>
      </c>
      <c r="BA40" t="s">
        <v>74</v>
      </c>
      <c r="BB40" t="s">
        <v>74</v>
      </c>
      <c r="BC40">
        <v>691</v>
      </c>
      <c r="BD40">
        <v>701</v>
      </c>
      <c r="BE40" t="s">
        <v>74</v>
      </c>
      <c r="BF40" t="s">
        <v>965</v>
      </c>
      <c r="BG40" t="str">
        <f>HYPERLINK("http://dx.doi.org/10.1007/s10551-014-2448-5","http://dx.doi.org/10.1007/s10551-014-2448-5")</f>
        <v>http://dx.doi.org/10.1007/s10551-014-2448-5</v>
      </c>
      <c r="BH40" t="s">
        <v>74</v>
      </c>
      <c r="BI40" t="s">
        <v>74</v>
      </c>
      <c r="BJ40">
        <v>11</v>
      </c>
      <c r="BK40" t="s">
        <v>769</v>
      </c>
      <c r="BL40" t="s">
        <v>98</v>
      </c>
      <c r="BM40" t="s">
        <v>770</v>
      </c>
      <c r="BN40" t="s">
        <v>966</v>
      </c>
      <c r="BO40" t="s">
        <v>74</v>
      </c>
      <c r="BP40" t="s">
        <v>151</v>
      </c>
      <c r="BQ40" t="s">
        <v>74</v>
      </c>
      <c r="BR40" t="s">
        <v>74</v>
      </c>
      <c r="BS40" t="s">
        <v>101</v>
      </c>
      <c r="BT40" t="s">
        <v>967</v>
      </c>
      <c r="BU40" t="str">
        <f>HYPERLINK("https%3A%2F%2Fwww.webofscience.com%2Fwos%2Fwoscc%2Ffull-record%2FWOS:000373643400006","View Full Record in Web of Science")</f>
        <v>View Full Record in Web of Science</v>
      </c>
    </row>
    <row r="41" spans="1:73" x14ac:dyDescent="0.2">
      <c r="A41" t="s">
        <v>72</v>
      </c>
      <c r="B41" t="s">
        <v>968</v>
      </c>
      <c r="C41" t="s">
        <v>74</v>
      </c>
      <c r="D41" t="s">
        <v>74</v>
      </c>
      <c r="E41" t="s">
        <v>74</v>
      </c>
      <c r="F41" t="s">
        <v>969</v>
      </c>
      <c r="G41" t="s">
        <v>74</v>
      </c>
      <c r="H41" t="s">
        <v>74</v>
      </c>
      <c r="I41" t="s">
        <v>970</v>
      </c>
      <c r="J41" t="s">
        <v>623</v>
      </c>
      <c r="K41" t="s">
        <v>74</v>
      </c>
      <c r="L41" t="s">
        <v>74</v>
      </c>
      <c r="M41" t="s">
        <v>78</v>
      </c>
      <c r="N41" t="s">
        <v>79</v>
      </c>
      <c r="O41" t="s">
        <v>74</v>
      </c>
      <c r="P41" t="s">
        <v>74</v>
      </c>
      <c r="Q41" t="s">
        <v>74</v>
      </c>
      <c r="R41" t="s">
        <v>74</v>
      </c>
      <c r="S41" t="s">
        <v>74</v>
      </c>
      <c r="T41" t="s">
        <v>971</v>
      </c>
      <c r="U41" t="s">
        <v>972</v>
      </c>
      <c r="V41" t="s">
        <v>973</v>
      </c>
      <c r="W41" t="s">
        <v>1126</v>
      </c>
      <c r="X41" t="s">
        <v>974</v>
      </c>
      <c r="Y41" t="s">
        <v>975</v>
      </c>
      <c r="Z41" t="s">
        <v>976</v>
      </c>
      <c r="AA41" t="s">
        <v>977</v>
      </c>
      <c r="AB41" t="s">
        <v>74</v>
      </c>
      <c r="AC41" t="s">
        <v>74</v>
      </c>
      <c r="AD41" t="s">
        <v>74</v>
      </c>
      <c r="AE41" t="s">
        <v>74</v>
      </c>
      <c r="AF41" t="s">
        <v>74</v>
      </c>
      <c r="AG41" t="s">
        <v>74</v>
      </c>
      <c r="AH41">
        <v>47</v>
      </c>
      <c r="AI41">
        <v>9</v>
      </c>
      <c r="AJ41">
        <v>11</v>
      </c>
      <c r="AK41">
        <v>0</v>
      </c>
      <c r="AL41">
        <v>38</v>
      </c>
      <c r="AM41" t="s">
        <v>631</v>
      </c>
      <c r="AN41" t="s">
        <v>632</v>
      </c>
      <c r="AO41" t="s">
        <v>633</v>
      </c>
      <c r="AP41" t="s">
        <v>634</v>
      </c>
      <c r="AQ41" t="s">
        <v>635</v>
      </c>
      <c r="AR41" t="s">
        <v>74</v>
      </c>
      <c r="AS41" t="s">
        <v>636</v>
      </c>
      <c r="AT41" t="s">
        <v>637</v>
      </c>
      <c r="AU41" t="s">
        <v>978</v>
      </c>
      <c r="AV41">
        <v>2013</v>
      </c>
      <c r="AW41">
        <v>23</v>
      </c>
      <c r="AX41">
        <v>4</v>
      </c>
      <c r="AY41" t="s">
        <v>74</v>
      </c>
      <c r="AZ41" t="s">
        <v>74</v>
      </c>
      <c r="BA41" t="s">
        <v>74</v>
      </c>
      <c r="BB41" t="s">
        <v>74</v>
      </c>
      <c r="BC41">
        <v>511</v>
      </c>
      <c r="BD41">
        <v>528</v>
      </c>
      <c r="BE41" t="s">
        <v>74</v>
      </c>
      <c r="BF41" t="s">
        <v>979</v>
      </c>
      <c r="BG41" t="str">
        <f>HYPERLINK("http://dx.doi.org/10.1002/nml.21077","http://dx.doi.org/10.1002/nml.21077")</f>
        <v>http://dx.doi.org/10.1002/nml.21077</v>
      </c>
      <c r="BH41" t="s">
        <v>74</v>
      </c>
      <c r="BI41" t="s">
        <v>74</v>
      </c>
      <c r="BJ41">
        <v>18</v>
      </c>
      <c r="BK41" t="s">
        <v>303</v>
      </c>
      <c r="BL41" t="s">
        <v>98</v>
      </c>
      <c r="BM41" t="s">
        <v>304</v>
      </c>
      <c r="BN41" t="s">
        <v>980</v>
      </c>
      <c r="BO41" t="s">
        <v>74</v>
      </c>
      <c r="BP41" t="s">
        <v>74</v>
      </c>
      <c r="BQ41" t="s">
        <v>74</v>
      </c>
      <c r="BR41" t="s">
        <v>74</v>
      </c>
      <c r="BS41" t="s">
        <v>101</v>
      </c>
      <c r="BT41" t="s">
        <v>981</v>
      </c>
      <c r="BU41" t="str">
        <f>HYPERLINK("https%3A%2F%2Fwww.webofscience.com%2Fwos%2Fwoscc%2Ffull-record%2FWOS:000320175300007","View Full Record in Web of Science")</f>
        <v>View Full Record in Web of Science</v>
      </c>
    </row>
    <row r="42" spans="1:73" x14ac:dyDescent="0.2">
      <c r="A42" t="s">
        <v>72</v>
      </c>
      <c r="B42" t="s">
        <v>982</v>
      </c>
      <c r="C42" t="s">
        <v>74</v>
      </c>
      <c r="D42" t="s">
        <v>74</v>
      </c>
      <c r="E42" t="s">
        <v>74</v>
      </c>
      <c r="F42" t="s">
        <v>983</v>
      </c>
      <c r="G42" t="s">
        <v>74</v>
      </c>
      <c r="H42" t="s">
        <v>74</v>
      </c>
      <c r="I42" t="s">
        <v>984</v>
      </c>
      <c r="J42" t="s">
        <v>985</v>
      </c>
      <c r="K42" t="s">
        <v>74</v>
      </c>
      <c r="L42" t="s">
        <v>74</v>
      </c>
      <c r="M42" t="s">
        <v>78</v>
      </c>
      <c r="N42" t="s">
        <v>79</v>
      </c>
      <c r="O42" t="s">
        <v>74</v>
      </c>
      <c r="P42" t="s">
        <v>74</v>
      </c>
      <c r="Q42" t="s">
        <v>74</v>
      </c>
      <c r="R42" t="s">
        <v>74</v>
      </c>
      <c r="S42" t="s">
        <v>74</v>
      </c>
      <c r="T42" t="s">
        <v>986</v>
      </c>
      <c r="U42" t="s">
        <v>987</v>
      </c>
      <c r="V42" t="s">
        <v>988</v>
      </c>
      <c r="W42" t="s">
        <v>1127</v>
      </c>
      <c r="X42" t="s">
        <v>989</v>
      </c>
      <c r="Y42" t="s">
        <v>990</v>
      </c>
      <c r="Z42" t="s">
        <v>991</v>
      </c>
      <c r="AA42" t="s">
        <v>992</v>
      </c>
      <c r="AB42" t="s">
        <v>993</v>
      </c>
      <c r="AC42" t="s">
        <v>994</v>
      </c>
      <c r="AD42" t="s">
        <v>74</v>
      </c>
      <c r="AE42" t="s">
        <v>74</v>
      </c>
      <c r="AF42" t="s">
        <v>74</v>
      </c>
      <c r="AG42" t="s">
        <v>74</v>
      </c>
      <c r="AH42">
        <v>51</v>
      </c>
      <c r="AI42">
        <v>8</v>
      </c>
      <c r="AJ42">
        <v>9</v>
      </c>
      <c r="AK42">
        <v>5</v>
      </c>
      <c r="AL42">
        <v>48</v>
      </c>
      <c r="AM42" t="s">
        <v>89</v>
      </c>
      <c r="AN42" t="s">
        <v>90</v>
      </c>
      <c r="AO42" t="s">
        <v>91</v>
      </c>
      <c r="AP42" t="s">
        <v>995</v>
      </c>
      <c r="AQ42" t="s">
        <v>996</v>
      </c>
      <c r="AR42" t="s">
        <v>74</v>
      </c>
      <c r="AS42" t="s">
        <v>997</v>
      </c>
      <c r="AT42" t="s">
        <v>998</v>
      </c>
      <c r="AU42" t="s">
        <v>999</v>
      </c>
      <c r="AV42">
        <v>2020</v>
      </c>
      <c r="AW42">
        <v>13</v>
      </c>
      <c r="AX42">
        <v>7</v>
      </c>
      <c r="AY42" t="s">
        <v>74</v>
      </c>
      <c r="AZ42" t="s">
        <v>74</v>
      </c>
      <c r="BA42" t="s">
        <v>74</v>
      </c>
      <c r="BB42" t="s">
        <v>74</v>
      </c>
      <c r="BC42">
        <v>1522</v>
      </c>
      <c r="BD42">
        <v>1536</v>
      </c>
      <c r="BE42" t="s">
        <v>74</v>
      </c>
      <c r="BF42" t="s">
        <v>1000</v>
      </c>
      <c r="BG42" t="str">
        <f>HYPERLINK("http://dx.doi.org/10.1108/IJMPB-12-2018-0281","http://dx.doi.org/10.1108/IJMPB-12-2018-0281")</f>
        <v>http://dx.doi.org/10.1108/IJMPB-12-2018-0281</v>
      </c>
      <c r="BH42" t="s">
        <v>74</v>
      </c>
      <c r="BI42" t="s">
        <v>74</v>
      </c>
      <c r="BJ42">
        <v>15</v>
      </c>
      <c r="BK42" t="s">
        <v>175</v>
      </c>
      <c r="BL42" t="s">
        <v>98</v>
      </c>
      <c r="BM42" t="s">
        <v>126</v>
      </c>
      <c r="BN42" t="s">
        <v>1001</v>
      </c>
      <c r="BO42" t="s">
        <v>74</v>
      </c>
      <c r="BP42" t="s">
        <v>74</v>
      </c>
      <c r="BQ42" t="s">
        <v>74</v>
      </c>
      <c r="BR42" t="s">
        <v>74</v>
      </c>
      <c r="BS42" t="s">
        <v>101</v>
      </c>
      <c r="BT42" t="s">
        <v>1002</v>
      </c>
      <c r="BU42" t="str">
        <f>HYPERLINK("https%3A%2F%2Fwww.webofscience.com%2Fwos%2Fwoscc%2Ffull-record%2FWOS:000591873900006","View Full Record in Web of Science")</f>
        <v>View Full Record in Web of Science</v>
      </c>
    </row>
    <row r="43" spans="1:73" x14ac:dyDescent="0.2">
      <c r="A43" t="s">
        <v>72</v>
      </c>
      <c r="B43" t="s">
        <v>1003</v>
      </c>
      <c r="C43" t="s">
        <v>74</v>
      </c>
      <c r="D43" t="s">
        <v>74</v>
      </c>
      <c r="E43" t="s">
        <v>74</v>
      </c>
      <c r="F43" t="s">
        <v>1004</v>
      </c>
      <c r="G43" t="s">
        <v>74</v>
      </c>
      <c r="H43" t="s">
        <v>74</v>
      </c>
      <c r="I43" t="s">
        <v>1005</v>
      </c>
      <c r="J43" t="s">
        <v>645</v>
      </c>
      <c r="K43" t="s">
        <v>74</v>
      </c>
      <c r="L43" t="s">
        <v>74</v>
      </c>
      <c r="M43" t="s">
        <v>78</v>
      </c>
      <c r="N43" t="s">
        <v>79</v>
      </c>
      <c r="O43" t="s">
        <v>74</v>
      </c>
      <c r="P43" t="s">
        <v>74</v>
      </c>
      <c r="Q43" t="s">
        <v>74</v>
      </c>
      <c r="R43" t="s">
        <v>74</v>
      </c>
      <c r="S43" t="s">
        <v>74</v>
      </c>
      <c r="T43" t="s">
        <v>1006</v>
      </c>
      <c r="U43" t="s">
        <v>1007</v>
      </c>
      <c r="V43" t="s">
        <v>1008</v>
      </c>
      <c r="W43" t="s">
        <v>1128</v>
      </c>
      <c r="X43" t="s">
        <v>1009</v>
      </c>
      <c r="Y43" t="s">
        <v>1010</v>
      </c>
      <c r="Z43" t="s">
        <v>1011</v>
      </c>
      <c r="AA43" t="s">
        <v>1012</v>
      </c>
      <c r="AB43" t="s">
        <v>74</v>
      </c>
      <c r="AC43" t="s">
        <v>74</v>
      </c>
      <c r="AD43" t="s">
        <v>74</v>
      </c>
      <c r="AE43" t="s">
        <v>74</v>
      </c>
      <c r="AF43" t="s">
        <v>74</v>
      </c>
      <c r="AG43" t="s">
        <v>74</v>
      </c>
      <c r="AH43">
        <v>49</v>
      </c>
      <c r="AI43">
        <v>11</v>
      </c>
      <c r="AJ43">
        <v>14</v>
      </c>
      <c r="AK43">
        <v>0</v>
      </c>
      <c r="AL43">
        <v>42</v>
      </c>
      <c r="AM43" t="s">
        <v>89</v>
      </c>
      <c r="AN43" t="s">
        <v>90</v>
      </c>
      <c r="AO43" t="s">
        <v>91</v>
      </c>
      <c r="AP43" t="s">
        <v>654</v>
      </c>
      <c r="AQ43" t="s">
        <v>655</v>
      </c>
      <c r="AR43" t="s">
        <v>74</v>
      </c>
      <c r="AS43" t="s">
        <v>656</v>
      </c>
      <c r="AT43" t="s">
        <v>657</v>
      </c>
      <c r="AU43" t="s">
        <v>74</v>
      </c>
      <c r="AV43">
        <v>2016</v>
      </c>
      <c r="AW43">
        <v>12</v>
      </c>
      <c r="AX43">
        <v>3</v>
      </c>
      <c r="AY43" t="s">
        <v>74</v>
      </c>
      <c r="AZ43" t="s">
        <v>74</v>
      </c>
      <c r="BA43" t="s">
        <v>74</v>
      </c>
      <c r="BB43" t="s">
        <v>74</v>
      </c>
      <c r="BC43">
        <v>387</v>
      </c>
      <c r="BD43">
        <v>408</v>
      </c>
      <c r="BE43" t="s">
        <v>74</v>
      </c>
      <c r="BF43" t="s">
        <v>1013</v>
      </c>
      <c r="BG43" t="str">
        <f>HYPERLINK("http://dx.doi.org/10.1108/SEJ-02-2015-0004","http://dx.doi.org/10.1108/SEJ-02-2015-0004")</f>
        <v>http://dx.doi.org/10.1108/SEJ-02-2015-0004</v>
      </c>
      <c r="BH43" t="s">
        <v>74</v>
      </c>
      <c r="BI43" t="s">
        <v>74</v>
      </c>
      <c r="BJ43">
        <v>22</v>
      </c>
      <c r="BK43" t="s">
        <v>125</v>
      </c>
      <c r="BL43" t="s">
        <v>223</v>
      </c>
      <c r="BM43" t="s">
        <v>126</v>
      </c>
      <c r="BN43" t="s">
        <v>1014</v>
      </c>
      <c r="BO43" t="s">
        <v>74</v>
      </c>
      <c r="BP43" t="s">
        <v>74</v>
      </c>
      <c r="BQ43" t="s">
        <v>74</v>
      </c>
      <c r="BR43" t="s">
        <v>74</v>
      </c>
      <c r="BS43" t="s">
        <v>101</v>
      </c>
      <c r="BT43" t="s">
        <v>1015</v>
      </c>
      <c r="BU43" t="str">
        <f>HYPERLINK("https%3A%2F%2Fwww.webofscience.com%2Fwos%2Fwoscc%2Ffull-record%2FWOS:000392194000008","View Full Record in Web of Science")</f>
        <v>View Full Record in Web of Science</v>
      </c>
    </row>
    <row r="44" spans="1:73" x14ac:dyDescent="0.2">
      <c r="A44" t="s">
        <v>72</v>
      </c>
      <c r="B44" t="s">
        <v>1016</v>
      </c>
      <c r="C44" t="s">
        <v>74</v>
      </c>
      <c r="D44" t="s">
        <v>74</v>
      </c>
      <c r="E44" t="s">
        <v>74</v>
      </c>
      <c r="F44" t="s">
        <v>1017</v>
      </c>
      <c r="G44" t="s">
        <v>74</v>
      </c>
      <c r="H44" t="s">
        <v>74</v>
      </c>
      <c r="I44" t="s">
        <v>1018</v>
      </c>
      <c r="J44" t="s">
        <v>1019</v>
      </c>
      <c r="K44" t="s">
        <v>74</v>
      </c>
      <c r="L44" t="s">
        <v>74</v>
      </c>
      <c r="M44" t="s">
        <v>78</v>
      </c>
      <c r="N44" t="s">
        <v>79</v>
      </c>
      <c r="O44" t="s">
        <v>74</v>
      </c>
      <c r="P44" t="s">
        <v>74</v>
      </c>
      <c r="Q44" t="s">
        <v>74</v>
      </c>
      <c r="R44" t="s">
        <v>74</v>
      </c>
      <c r="S44" t="s">
        <v>74</v>
      </c>
      <c r="T44" t="s">
        <v>1020</v>
      </c>
      <c r="U44" t="s">
        <v>1021</v>
      </c>
      <c r="V44" t="s">
        <v>1022</v>
      </c>
      <c r="W44" t="s">
        <v>1129</v>
      </c>
      <c r="X44" t="s">
        <v>1023</v>
      </c>
      <c r="Y44" t="s">
        <v>74</v>
      </c>
      <c r="Z44" t="s">
        <v>1024</v>
      </c>
      <c r="AA44" t="s">
        <v>1025</v>
      </c>
      <c r="AB44" t="s">
        <v>1026</v>
      </c>
      <c r="AC44" t="s">
        <v>1027</v>
      </c>
      <c r="AD44" t="s">
        <v>74</v>
      </c>
      <c r="AE44" t="s">
        <v>74</v>
      </c>
      <c r="AF44" t="s">
        <v>74</v>
      </c>
      <c r="AG44" t="s">
        <v>74</v>
      </c>
      <c r="AH44">
        <v>125</v>
      </c>
      <c r="AI44">
        <v>0</v>
      </c>
      <c r="AJ44">
        <v>0</v>
      </c>
      <c r="AK44">
        <v>1</v>
      </c>
      <c r="AL44">
        <v>3</v>
      </c>
      <c r="AM44" t="s">
        <v>166</v>
      </c>
      <c r="AN44" t="s">
        <v>167</v>
      </c>
      <c r="AO44" t="s">
        <v>168</v>
      </c>
      <c r="AP44" t="s">
        <v>74</v>
      </c>
      <c r="AQ44" t="s">
        <v>1028</v>
      </c>
      <c r="AR44" t="s">
        <v>74</v>
      </c>
      <c r="AS44" t="s">
        <v>1029</v>
      </c>
      <c r="AT44" t="s">
        <v>1030</v>
      </c>
      <c r="AU44" t="s">
        <v>523</v>
      </c>
      <c r="AV44">
        <v>2023</v>
      </c>
      <c r="AW44">
        <v>28</v>
      </c>
      <c r="AX44">
        <v>4</v>
      </c>
      <c r="AY44" t="s">
        <v>74</v>
      </c>
      <c r="AZ44" t="s">
        <v>74</v>
      </c>
      <c r="BA44" t="s">
        <v>74</v>
      </c>
      <c r="BB44" t="s">
        <v>74</v>
      </c>
      <c r="BC44" t="s">
        <v>74</v>
      </c>
      <c r="BD44" t="s">
        <v>74</v>
      </c>
      <c r="BE44" t="s">
        <v>74</v>
      </c>
      <c r="BF44" t="s">
        <v>1031</v>
      </c>
      <c r="BG44" t="str">
        <f>HYPERLINK("http://dx.doi.org/10.1002/nvsm.1807","http://dx.doi.org/10.1002/nvsm.1807")</f>
        <v>http://dx.doi.org/10.1002/nvsm.1807</v>
      </c>
      <c r="BH44" t="s">
        <v>74</v>
      </c>
      <c r="BI44" t="s">
        <v>1032</v>
      </c>
      <c r="BJ44">
        <v>11</v>
      </c>
      <c r="BK44" t="s">
        <v>125</v>
      </c>
      <c r="BL44" t="s">
        <v>223</v>
      </c>
      <c r="BM44" t="s">
        <v>126</v>
      </c>
      <c r="BN44" t="s">
        <v>1033</v>
      </c>
      <c r="BO44" t="s">
        <v>74</v>
      </c>
      <c r="BP44" t="s">
        <v>225</v>
      </c>
      <c r="BQ44" t="s">
        <v>74</v>
      </c>
      <c r="BR44" t="s">
        <v>74</v>
      </c>
      <c r="BS44" t="s">
        <v>101</v>
      </c>
      <c r="BT44" t="s">
        <v>1034</v>
      </c>
      <c r="BU44" t="str">
        <f>HYPERLINK("https%3A%2F%2Fwww.webofscience.com%2Fwos%2Fwoscc%2Ffull-record%2FWOS:001021964700001","View Full Record in Web of Science")</f>
        <v>View Full Record in Web of Science</v>
      </c>
    </row>
    <row r="45" spans="1:73" x14ac:dyDescent="0.2">
      <c r="A45" t="s">
        <v>72</v>
      </c>
      <c r="B45" t="s">
        <v>1035</v>
      </c>
      <c r="C45" t="s">
        <v>74</v>
      </c>
      <c r="D45" t="s">
        <v>74</v>
      </c>
      <c r="E45" t="s">
        <v>74</v>
      </c>
      <c r="F45" t="s">
        <v>1036</v>
      </c>
      <c r="G45" t="s">
        <v>74</v>
      </c>
      <c r="H45" t="s">
        <v>74</v>
      </c>
      <c r="I45" t="s">
        <v>1037</v>
      </c>
      <c r="J45" t="s">
        <v>354</v>
      </c>
      <c r="K45" t="s">
        <v>74</v>
      </c>
      <c r="L45" t="s">
        <v>74</v>
      </c>
      <c r="M45" t="s">
        <v>78</v>
      </c>
      <c r="N45" t="s">
        <v>79</v>
      </c>
      <c r="O45" t="s">
        <v>74</v>
      </c>
      <c r="P45" t="s">
        <v>74</v>
      </c>
      <c r="Q45" t="s">
        <v>74</v>
      </c>
      <c r="R45" t="s">
        <v>74</v>
      </c>
      <c r="S45" t="s">
        <v>74</v>
      </c>
      <c r="T45" t="s">
        <v>1038</v>
      </c>
      <c r="U45" t="s">
        <v>1039</v>
      </c>
      <c r="V45" t="s">
        <v>1040</v>
      </c>
      <c r="W45" t="s">
        <v>1130</v>
      </c>
      <c r="X45" t="s">
        <v>1041</v>
      </c>
      <c r="Y45" t="s">
        <v>1042</v>
      </c>
      <c r="Z45" t="s">
        <v>1043</v>
      </c>
      <c r="AA45" t="s">
        <v>1044</v>
      </c>
      <c r="AB45" t="s">
        <v>1045</v>
      </c>
      <c r="AC45" t="s">
        <v>1046</v>
      </c>
      <c r="AD45" t="s">
        <v>74</v>
      </c>
      <c r="AE45" t="s">
        <v>74</v>
      </c>
      <c r="AF45" t="s">
        <v>74</v>
      </c>
      <c r="AG45" t="s">
        <v>74</v>
      </c>
      <c r="AH45">
        <v>46</v>
      </c>
      <c r="AI45">
        <v>47</v>
      </c>
      <c r="AJ45">
        <v>49</v>
      </c>
      <c r="AK45">
        <v>0</v>
      </c>
      <c r="AL45">
        <v>48</v>
      </c>
      <c r="AM45" t="s">
        <v>367</v>
      </c>
      <c r="AN45" t="s">
        <v>368</v>
      </c>
      <c r="AO45" t="s">
        <v>369</v>
      </c>
      <c r="AP45" t="s">
        <v>370</v>
      </c>
      <c r="AQ45" t="s">
        <v>371</v>
      </c>
      <c r="AR45" t="s">
        <v>74</v>
      </c>
      <c r="AS45" t="s">
        <v>372</v>
      </c>
      <c r="AT45" t="s">
        <v>373</v>
      </c>
      <c r="AU45" t="s">
        <v>123</v>
      </c>
      <c r="AV45">
        <v>2012</v>
      </c>
      <c r="AW45">
        <v>79</v>
      </c>
      <c r="AX45">
        <v>7</v>
      </c>
      <c r="AY45" t="s">
        <v>74</v>
      </c>
      <c r="AZ45" t="s">
        <v>74</v>
      </c>
      <c r="BA45" t="s">
        <v>74</v>
      </c>
      <c r="BB45" t="s">
        <v>74</v>
      </c>
      <c r="BC45">
        <v>1229</v>
      </c>
      <c r="BD45">
        <v>1240</v>
      </c>
      <c r="BE45" t="s">
        <v>74</v>
      </c>
      <c r="BF45" t="s">
        <v>1047</v>
      </c>
      <c r="BG45" t="str">
        <f>HYPERLINK("http://dx.doi.org/10.1016/j.techfore.2012.03.001","http://dx.doi.org/10.1016/j.techfore.2012.03.001")</f>
        <v>http://dx.doi.org/10.1016/j.techfore.2012.03.001</v>
      </c>
      <c r="BH45" t="s">
        <v>74</v>
      </c>
      <c r="BI45" t="s">
        <v>74</v>
      </c>
      <c r="BJ45">
        <v>12</v>
      </c>
      <c r="BK45" t="s">
        <v>375</v>
      </c>
      <c r="BL45" t="s">
        <v>98</v>
      </c>
      <c r="BM45" t="s">
        <v>304</v>
      </c>
      <c r="BN45" t="s">
        <v>1048</v>
      </c>
      <c r="BO45" t="s">
        <v>74</v>
      </c>
      <c r="BP45" t="s">
        <v>74</v>
      </c>
      <c r="BQ45" t="s">
        <v>74</v>
      </c>
      <c r="BR45" t="s">
        <v>74</v>
      </c>
      <c r="BS45" t="s">
        <v>101</v>
      </c>
      <c r="BT45" t="s">
        <v>1049</v>
      </c>
      <c r="BU45" t="str">
        <f>HYPERLINK("https%3A%2F%2Fwww.webofscience.com%2Fwos%2Fwoscc%2Ffull-record%2FWOS:000307493900004","View Full Record in Web of Science")</f>
        <v>View Full Record in Web of Science</v>
      </c>
    </row>
    <row r="46" spans="1:73" x14ac:dyDescent="0.2">
      <c r="A46" t="s">
        <v>72</v>
      </c>
      <c r="B46" t="s">
        <v>1050</v>
      </c>
      <c r="C46" t="s">
        <v>74</v>
      </c>
      <c r="D46" t="s">
        <v>74</v>
      </c>
      <c r="E46" t="s">
        <v>74</v>
      </c>
      <c r="F46" t="s">
        <v>1050</v>
      </c>
      <c r="G46" t="s">
        <v>74</v>
      </c>
      <c r="H46" t="s">
        <v>74</v>
      </c>
      <c r="I46" t="s">
        <v>1051</v>
      </c>
      <c r="J46" t="s">
        <v>1052</v>
      </c>
      <c r="K46" t="s">
        <v>74</v>
      </c>
      <c r="L46" t="s">
        <v>74</v>
      </c>
      <c r="M46" t="s">
        <v>78</v>
      </c>
      <c r="N46" t="s">
        <v>79</v>
      </c>
      <c r="O46" t="s">
        <v>74</v>
      </c>
      <c r="P46" t="s">
        <v>74</v>
      </c>
      <c r="Q46" t="s">
        <v>74</v>
      </c>
      <c r="R46" t="s">
        <v>74</v>
      </c>
      <c r="S46" t="s">
        <v>74</v>
      </c>
      <c r="T46" t="s">
        <v>74</v>
      </c>
      <c r="U46" t="s">
        <v>1053</v>
      </c>
      <c r="V46" t="s">
        <v>1054</v>
      </c>
      <c r="W46" t="s">
        <v>1131</v>
      </c>
      <c r="X46" t="s">
        <v>1055</v>
      </c>
      <c r="Y46" t="s">
        <v>1056</v>
      </c>
      <c r="Z46" t="s">
        <v>1057</v>
      </c>
      <c r="AA46" t="s">
        <v>74</v>
      </c>
      <c r="AB46" t="s">
        <v>74</v>
      </c>
      <c r="AC46" t="s">
        <v>74</v>
      </c>
      <c r="AD46" t="s">
        <v>74</v>
      </c>
      <c r="AE46" t="s">
        <v>74</v>
      </c>
      <c r="AF46" t="s">
        <v>74</v>
      </c>
      <c r="AG46" t="s">
        <v>74</v>
      </c>
      <c r="AH46">
        <v>67</v>
      </c>
      <c r="AI46">
        <v>162</v>
      </c>
      <c r="AJ46">
        <v>193</v>
      </c>
      <c r="AK46">
        <v>2</v>
      </c>
      <c r="AL46">
        <v>48</v>
      </c>
      <c r="AM46" t="s">
        <v>367</v>
      </c>
      <c r="AN46" t="s">
        <v>368</v>
      </c>
      <c r="AO46" t="s">
        <v>369</v>
      </c>
      <c r="AP46" t="s">
        <v>1058</v>
      </c>
      <c r="AQ46" t="s">
        <v>1059</v>
      </c>
      <c r="AR46" t="s">
        <v>74</v>
      </c>
      <c r="AS46" t="s">
        <v>1060</v>
      </c>
      <c r="AT46" t="s">
        <v>1061</v>
      </c>
      <c r="AU46" t="s">
        <v>347</v>
      </c>
      <c r="AV46">
        <v>1999</v>
      </c>
      <c r="AW46">
        <v>44</v>
      </c>
      <c r="AX46">
        <v>3</v>
      </c>
      <c r="AY46" t="s">
        <v>74</v>
      </c>
      <c r="AZ46" t="s">
        <v>74</v>
      </c>
      <c r="BA46" t="s">
        <v>74</v>
      </c>
      <c r="BB46" t="s">
        <v>74</v>
      </c>
      <c r="BC46">
        <v>165</v>
      </c>
      <c r="BD46">
        <v>177</v>
      </c>
      <c r="BE46" t="s">
        <v>74</v>
      </c>
      <c r="BF46" t="s">
        <v>1062</v>
      </c>
      <c r="BG46" t="str">
        <f>HYPERLINK("http://dx.doi.org/10.1016/S0148-2963(97)00198-7","http://dx.doi.org/10.1016/S0148-2963(97)00198-7")</f>
        <v>http://dx.doi.org/10.1016/S0148-2963(97)00198-7</v>
      </c>
      <c r="BH46" t="s">
        <v>74</v>
      </c>
      <c r="BI46" t="s">
        <v>74</v>
      </c>
      <c r="BJ46">
        <v>13</v>
      </c>
      <c r="BK46" t="s">
        <v>125</v>
      </c>
      <c r="BL46" t="s">
        <v>98</v>
      </c>
      <c r="BM46" t="s">
        <v>126</v>
      </c>
      <c r="BN46" t="s">
        <v>1063</v>
      </c>
      <c r="BO46" t="s">
        <v>74</v>
      </c>
      <c r="BP46" t="s">
        <v>74</v>
      </c>
      <c r="BQ46" t="s">
        <v>74</v>
      </c>
      <c r="BR46" t="s">
        <v>74</v>
      </c>
      <c r="BS46" t="s">
        <v>101</v>
      </c>
      <c r="BT46" t="s">
        <v>1064</v>
      </c>
      <c r="BU46" t="str">
        <f>HYPERLINK("https%3A%2F%2Fwww.webofscience.com%2Fwos%2Fwoscc%2Ffull-record%2FWOS:000079319200004","View Full Record in Web of Science")</f>
        <v>View Full Record in Web of Science</v>
      </c>
    </row>
    <row r="47" spans="1:73" x14ac:dyDescent="0.2">
      <c r="A47" t="s">
        <v>72</v>
      </c>
      <c r="B47" t="s">
        <v>1065</v>
      </c>
      <c r="C47" t="s">
        <v>74</v>
      </c>
      <c r="D47" t="s">
        <v>74</v>
      </c>
      <c r="E47" t="s">
        <v>74</v>
      </c>
      <c r="F47" t="s">
        <v>1066</v>
      </c>
      <c r="G47" t="s">
        <v>74</v>
      </c>
      <c r="H47" t="s">
        <v>74</v>
      </c>
      <c r="I47" t="s">
        <v>1067</v>
      </c>
      <c r="J47" t="s">
        <v>1068</v>
      </c>
      <c r="K47" t="s">
        <v>74</v>
      </c>
      <c r="L47" t="s">
        <v>74</v>
      </c>
      <c r="M47" t="s">
        <v>78</v>
      </c>
      <c r="N47" t="s">
        <v>79</v>
      </c>
      <c r="O47" t="s">
        <v>74</v>
      </c>
      <c r="P47" t="s">
        <v>74</v>
      </c>
      <c r="Q47" t="s">
        <v>74</v>
      </c>
      <c r="R47" t="s">
        <v>74</v>
      </c>
      <c r="S47" t="s">
        <v>74</v>
      </c>
      <c r="T47" t="s">
        <v>1069</v>
      </c>
      <c r="U47" t="s">
        <v>1070</v>
      </c>
      <c r="V47" t="s">
        <v>1071</v>
      </c>
      <c r="W47" t="s">
        <v>1132</v>
      </c>
      <c r="X47" t="s">
        <v>1072</v>
      </c>
      <c r="Y47" t="s">
        <v>1073</v>
      </c>
      <c r="Z47" t="s">
        <v>1074</v>
      </c>
      <c r="AA47" t="s">
        <v>1075</v>
      </c>
      <c r="AB47" t="s">
        <v>1076</v>
      </c>
      <c r="AC47" t="s">
        <v>1077</v>
      </c>
      <c r="AD47" t="s">
        <v>74</v>
      </c>
      <c r="AE47" t="s">
        <v>74</v>
      </c>
      <c r="AF47" t="s">
        <v>74</v>
      </c>
      <c r="AG47" t="s">
        <v>74</v>
      </c>
      <c r="AH47">
        <v>94</v>
      </c>
      <c r="AI47">
        <v>2</v>
      </c>
      <c r="AJ47">
        <v>2</v>
      </c>
      <c r="AK47">
        <v>4</v>
      </c>
      <c r="AL47">
        <v>21</v>
      </c>
      <c r="AM47" t="s">
        <v>516</v>
      </c>
      <c r="AN47" t="s">
        <v>517</v>
      </c>
      <c r="AO47" t="s">
        <v>518</v>
      </c>
      <c r="AP47" t="s">
        <v>1078</v>
      </c>
      <c r="AQ47" t="s">
        <v>1079</v>
      </c>
      <c r="AR47" t="s">
        <v>74</v>
      </c>
      <c r="AS47" t="s">
        <v>1080</v>
      </c>
      <c r="AT47" t="s">
        <v>1081</v>
      </c>
      <c r="AU47" t="s">
        <v>590</v>
      </c>
      <c r="AV47">
        <v>2023</v>
      </c>
      <c r="AW47">
        <v>62</v>
      </c>
      <c r="AX47">
        <v>5</v>
      </c>
      <c r="AY47" t="s">
        <v>74</v>
      </c>
      <c r="AZ47" t="s">
        <v>74</v>
      </c>
      <c r="BA47" t="s">
        <v>74</v>
      </c>
      <c r="BB47" t="s">
        <v>74</v>
      </c>
      <c r="BC47">
        <v>989</v>
      </c>
      <c r="BD47">
        <v>1030</v>
      </c>
      <c r="BE47" t="s">
        <v>74</v>
      </c>
      <c r="BF47" t="s">
        <v>1082</v>
      </c>
      <c r="BG47" t="str">
        <f>HYPERLINK("http://dx.doi.org/10.1177/00076503221120568","http://dx.doi.org/10.1177/00076503221120568")</f>
        <v>http://dx.doi.org/10.1177/00076503221120568</v>
      </c>
      <c r="BH47" t="s">
        <v>74</v>
      </c>
      <c r="BI47" t="s">
        <v>1083</v>
      </c>
      <c r="BJ47">
        <v>42</v>
      </c>
      <c r="BK47" t="s">
        <v>125</v>
      </c>
      <c r="BL47" t="s">
        <v>98</v>
      </c>
      <c r="BM47" t="s">
        <v>126</v>
      </c>
      <c r="BN47" t="s">
        <v>1084</v>
      </c>
      <c r="BO47" t="s">
        <v>74</v>
      </c>
      <c r="BP47" t="s">
        <v>74</v>
      </c>
      <c r="BQ47" t="s">
        <v>74</v>
      </c>
      <c r="BR47" t="s">
        <v>74</v>
      </c>
      <c r="BS47" t="s">
        <v>101</v>
      </c>
      <c r="BT47" t="s">
        <v>1085</v>
      </c>
      <c r="BU47" t="str">
        <f>HYPERLINK("https%3A%2F%2Fwww.webofscience.com%2Fwos%2Fwoscc%2Ffull-record%2FWOS:000845816800001","View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Massimo Ronchini</cp:lastModifiedBy>
  <dcterms:created xsi:type="dcterms:W3CDTF">2024-04-05T09:58:01Z</dcterms:created>
  <dcterms:modified xsi:type="dcterms:W3CDTF">2024-04-05T10:36:16Z</dcterms:modified>
</cp:coreProperties>
</file>