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AC PACK UPDATED LIST\"/>
    </mc:Choice>
  </mc:AlternateContent>
  <xr:revisionPtr revIDLastSave="0" documentId="13_ncr:1_{1ACC68B5-9012-40D5-AF69-74BA5BB76293}" xr6:coauthVersionLast="47" xr6:coauthVersionMax="47" xr10:uidLastSave="{00000000-0000-0000-0000-000000000000}"/>
  <bookViews>
    <workbookView xWindow="-108" yWindow="-108" windowWidth="23256" windowHeight="12576" firstSheet="1" activeTab="5" xr2:uid="{BA823986-9D26-464F-80EF-3197DC745D0D}"/>
  </bookViews>
  <sheets>
    <sheet name="Sheet1" sheetId="1" r:id="rId1"/>
    <sheet name="Eco Friendly" sheetId="2" r:id="rId2"/>
    <sheet name="Sheet3" sheetId="9" r:id="rId3"/>
    <sheet name="Sheet2" sheetId="8" r:id="rId4"/>
    <sheet name="Plastic" sheetId="3" r:id="rId5"/>
    <sheet name="Hygeine " sheetId="4" r:id="rId6"/>
    <sheet name="Cleaning Essentials" sheetId="5" r:id="rId7"/>
    <sheet name="Aluminu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I12" i="4" s="1"/>
  <c r="H11" i="4"/>
  <c r="I11" i="4" s="1"/>
  <c r="H10" i="4"/>
  <c r="I10" i="4" s="1"/>
  <c r="H9" i="4"/>
  <c r="I9" i="4" s="1"/>
  <c r="H14" i="4"/>
  <c r="I14" i="4" s="1"/>
  <c r="H23" i="3"/>
  <c r="I23" i="3" s="1"/>
  <c r="H16" i="3"/>
  <c r="I16" i="3" s="1"/>
  <c r="H14" i="3"/>
  <c r="I14" i="3" s="1"/>
  <c r="H26" i="2"/>
  <c r="I26" i="2" s="1"/>
  <c r="H29" i="2"/>
  <c r="I29" i="2" s="1"/>
  <c r="H28" i="2"/>
  <c r="I28" i="2" s="1"/>
  <c r="H27" i="2"/>
  <c r="I27" i="2" s="1"/>
  <c r="H22" i="2"/>
  <c r="I22" i="2" s="1"/>
  <c r="H5" i="2"/>
  <c r="I5" i="2" s="1"/>
  <c r="H6" i="2"/>
  <c r="I6" i="2" s="1"/>
  <c r="Q12" i="8"/>
  <c r="R12" i="8" s="1"/>
  <c r="H15" i="2"/>
  <c r="I15" i="2" s="1"/>
  <c r="H5" i="7"/>
  <c r="H6" i="7"/>
  <c r="H4" i="7"/>
  <c r="G6" i="7"/>
  <c r="G5" i="7"/>
  <c r="G4" i="7"/>
  <c r="I33" i="5"/>
  <c r="I4" i="5"/>
  <c r="H34" i="5"/>
  <c r="I34" i="5" s="1"/>
  <c r="H33" i="5"/>
  <c r="H31" i="5"/>
  <c r="I31" i="5" s="1"/>
  <c r="H30" i="5"/>
  <c r="I30" i="5" s="1"/>
  <c r="H29" i="5"/>
  <c r="I29" i="5" s="1"/>
  <c r="H28" i="5"/>
  <c r="I28" i="5" s="1"/>
  <c r="H27" i="5"/>
  <c r="I27" i="5" s="1"/>
  <c r="H25" i="5"/>
  <c r="I25" i="5" s="1"/>
  <c r="H24" i="5"/>
  <c r="I24" i="5" s="1"/>
  <c r="H22" i="5"/>
  <c r="I22" i="5" s="1"/>
  <c r="H21" i="5"/>
  <c r="I21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9" i="5"/>
  <c r="I9" i="5" s="1"/>
  <c r="H8" i="5"/>
  <c r="I8" i="5" s="1"/>
  <c r="H7" i="5"/>
  <c r="I7" i="5" s="1"/>
  <c r="H6" i="5"/>
  <c r="I6" i="5" s="1"/>
  <c r="H5" i="5"/>
  <c r="I5" i="5" s="1"/>
  <c r="H4" i="5"/>
  <c r="H23" i="4"/>
  <c r="I23" i="4" s="1"/>
  <c r="H22" i="4"/>
  <c r="I22" i="4" s="1"/>
  <c r="H21" i="4"/>
  <c r="I21" i="4" s="1"/>
  <c r="H20" i="4"/>
  <c r="I20" i="4" s="1"/>
  <c r="H17" i="4"/>
  <c r="I17" i="4" s="1"/>
  <c r="H6" i="4"/>
  <c r="I6" i="4" s="1"/>
  <c r="H7" i="4"/>
  <c r="I7" i="4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5" i="2"/>
  <c r="I25" i="2" s="1"/>
  <c r="H24" i="2"/>
  <c r="I24" i="2" s="1"/>
  <c r="H23" i="2"/>
  <c r="I23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10" i="3"/>
  <c r="I10" i="3" s="1"/>
  <c r="H6" i="3"/>
  <c r="I6" i="3" s="1"/>
  <c r="H5" i="3"/>
  <c r="I5" i="3" s="1"/>
  <c r="H4" i="3"/>
  <c r="I4" i="3" s="1"/>
  <c r="H29" i="3"/>
  <c r="I29" i="3" s="1"/>
  <c r="H28" i="3"/>
  <c r="I28" i="3" s="1"/>
  <c r="H26" i="3"/>
  <c r="I26" i="3" s="1"/>
  <c r="H25" i="3"/>
  <c r="I25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5" i="3"/>
  <c r="I15" i="3" s="1"/>
  <c r="H13" i="3"/>
  <c r="I13" i="3" s="1"/>
</calcChain>
</file>

<file path=xl/sharedStrings.xml><?xml version="1.0" encoding="utf-8"?>
<sst xmlns="http://schemas.openxmlformats.org/spreadsheetml/2006/main" count="675" uniqueCount="424">
  <si>
    <t>H F H GENERAL TRADING L.L.C</t>
  </si>
  <si>
    <t>PRODUCT LIST</t>
  </si>
  <si>
    <t>DFAC PRODUCTS</t>
  </si>
  <si>
    <t>Line</t>
  </si>
  <si>
    <t>SKU</t>
  </si>
  <si>
    <t>Item</t>
  </si>
  <si>
    <t>PCS/PACK</t>
  </si>
  <si>
    <t>UOM</t>
  </si>
  <si>
    <t>Carton Weight</t>
  </si>
  <si>
    <t>Carton Size</t>
  </si>
  <si>
    <t>CBM</t>
  </si>
  <si>
    <t>DFAC210001</t>
  </si>
  <si>
    <t>Carton</t>
  </si>
  <si>
    <t>DFAC210034</t>
  </si>
  <si>
    <t>DFAC210033</t>
  </si>
  <si>
    <t>DFAC210035</t>
  </si>
  <si>
    <t>DFAC210002</t>
  </si>
  <si>
    <t>DFAC210003</t>
  </si>
  <si>
    <t>DFAC210026</t>
  </si>
  <si>
    <t>Kenya</t>
  </si>
  <si>
    <t>DFAC210038</t>
  </si>
  <si>
    <t>DFAC210027</t>
  </si>
  <si>
    <t>DFAC210037</t>
  </si>
  <si>
    <t>DFAC210065</t>
  </si>
  <si>
    <t>DFAC210028</t>
  </si>
  <si>
    <t>CHINA</t>
  </si>
  <si>
    <t>DFAC210066</t>
  </si>
  <si>
    <t>DFAC210010</t>
  </si>
  <si>
    <t>DFAC210031</t>
  </si>
  <si>
    <t>DFAC210030</t>
  </si>
  <si>
    <t>DFAC210029</t>
  </si>
  <si>
    <t>DFAC210022</t>
  </si>
  <si>
    <t>DFAC210039</t>
  </si>
  <si>
    <t>Cornstarch Cutlery Set (Fork + Knife + Spoon + Napkin) 7"</t>
  </si>
  <si>
    <t>DFAC210040</t>
  </si>
  <si>
    <t>DFAC210005</t>
  </si>
  <si>
    <t>DFAC210004</t>
  </si>
  <si>
    <t>DFAC210024</t>
  </si>
  <si>
    <t>DFAC210036</t>
  </si>
  <si>
    <t>DFAC210056</t>
  </si>
  <si>
    <t>DFAC210048</t>
  </si>
  <si>
    <t>DFAC210032</t>
  </si>
  <si>
    <t>DFAC210049</t>
  </si>
  <si>
    <t>DFAC210057</t>
  </si>
  <si>
    <t>DFAC210058</t>
  </si>
  <si>
    <t>DFAC210059</t>
  </si>
  <si>
    <t>DFAC210061</t>
  </si>
  <si>
    <t>DFAC210062</t>
  </si>
  <si>
    <t>DFAC210006</t>
  </si>
  <si>
    <t>DFAC210007</t>
  </si>
  <si>
    <t>DFAC210008</t>
  </si>
  <si>
    <t>DFAC210009</t>
  </si>
  <si>
    <t>DFAC210012</t>
  </si>
  <si>
    <t>Plastic Container 250cc</t>
  </si>
  <si>
    <t>NOT AVAILABLE</t>
  </si>
  <si>
    <t>INTERNET</t>
  </si>
  <si>
    <t>DFAC210025</t>
  </si>
  <si>
    <t>DFAC210041</t>
  </si>
  <si>
    <t>Coffee Filter Small 30 cm (Base 11cm)</t>
  </si>
  <si>
    <t>NIGER</t>
  </si>
  <si>
    <t>DFAC210023</t>
  </si>
  <si>
    <t>Coffee Filter Large 18 Inches</t>
  </si>
  <si>
    <t>DFAC210054</t>
  </si>
  <si>
    <t>DFAC210068</t>
  </si>
  <si>
    <t>DFAC210069</t>
  </si>
  <si>
    <t>DFAC210071</t>
  </si>
  <si>
    <t>DFAC210072</t>
  </si>
  <si>
    <t>DFAC210074</t>
  </si>
  <si>
    <t>Oven Mitt</t>
  </si>
  <si>
    <t>Each</t>
  </si>
  <si>
    <t>DFAC210053</t>
  </si>
  <si>
    <t>DFAC210018</t>
  </si>
  <si>
    <t>DFAC210019</t>
  </si>
  <si>
    <t>DFAC210020</t>
  </si>
  <si>
    <t>Empty Cartons</t>
  </si>
  <si>
    <t>DFAC210042</t>
  </si>
  <si>
    <t>DFAC210043</t>
  </si>
  <si>
    <t>DFAC210044</t>
  </si>
  <si>
    <t>DFAC210131</t>
  </si>
  <si>
    <t>DFAC210132</t>
  </si>
  <si>
    <t>DFAC210045</t>
  </si>
  <si>
    <t>DFAC210046</t>
  </si>
  <si>
    <t>DFAC210050</t>
  </si>
  <si>
    <t>DFAC210064</t>
  </si>
  <si>
    <t>CLEANING PRODUCTS</t>
  </si>
  <si>
    <t>PCS/PACKS</t>
  </si>
  <si>
    <t>Carton size</t>
  </si>
  <si>
    <t>DFAC210076</t>
  </si>
  <si>
    <t>Pack</t>
  </si>
  <si>
    <t>DFAC210077</t>
  </si>
  <si>
    <t>DFAC210080</t>
  </si>
  <si>
    <t>5.1KGS</t>
  </si>
  <si>
    <t>DFAC210081</t>
  </si>
  <si>
    <t>Disposable Plastic Apron</t>
  </si>
  <si>
    <t>DFAC210082</t>
  </si>
  <si>
    <t>5 KGS</t>
  </si>
  <si>
    <t>DFAC210017</t>
  </si>
  <si>
    <t>DFAC210083</t>
  </si>
  <si>
    <t>Disinfectant Cleaner (4 X 5Ltr)</t>
  </si>
  <si>
    <t>21 KGS</t>
  </si>
  <si>
    <t>DFAC210084</t>
  </si>
  <si>
    <t>Floor Cleaner (4 X 5Ltr)</t>
  </si>
  <si>
    <t>DFAC210085</t>
  </si>
  <si>
    <t>Antiseptic Disinfectant (4 X 5 Ltr)</t>
  </si>
  <si>
    <t>DFAC210047</t>
  </si>
  <si>
    <t>DFAC210086</t>
  </si>
  <si>
    <t>DFAC210087</t>
  </si>
  <si>
    <t>Duster</t>
  </si>
  <si>
    <t>DFAC210088</t>
  </si>
  <si>
    <t>Sweeping Brush Soft</t>
  </si>
  <si>
    <t>DFAC210089</t>
  </si>
  <si>
    <t>Nylon Scrub Sponge</t>
  </si>
  <si>
    <t>DFAC210090</t>
  </si>
  <si>
    <t>Steel Wool</t>
  </si>
  <si>
    <t>DFAC210091</t>
  </si>
  <si>
    <t>DFAC210092</t>
  </si>
  <si>
    <t>Bleach Regular (6 X 1 Gallon)</t>
  </si>
  <si>
    <t>DFAC210093</t>
  </si>
  <si>
    <t>DFAC210094</t>
  </si>
  <si>
    <t>Multi Clean (4 X 5 Ltrs)</t>
  </si>
  <si>
    <t>DFAC210095</t>
  </si>
  <si>
    <t>Antibacterial Hand Soap (500ml)</t>
  </si>
  <si>
    <t>7 KGS</t>
  </si>
  <si>
    <t>DFAC210096</t>
  </si>
  <si>
    <t>Dishwashing Detergent, Concentrated (200 liter drum)</t>
  </si>
  <si>
    <t>Drum</t>
  </si>
  <si>
    <t>210 KGS</t>
  </si>
  <si>
    <t>93 X 59 CM</t>
  </si>
  <si>
    <t>DFAC210097</t>
  </si>
  <si>
    <t>Glass Cleaner (12 X 650ml)</t>
  </si>
  <si>
    <t>DFAC210098</t>
  </si>
  <si>
    <t>Glass Cleaner (4 X 5 ltr )</t>
  </si>
  <si>
    <t>DFAC210099</t>
  </si>
  <si>
    <t>Steel Polish (12 per carton)</t>
  </si>
  <si>
    <t>5.4 KGS</t>
  </si>
  <si>
    <t>DFAC210102</t>
  </si>
  <si>
    <t>DFAC210103</t>
  </si>
  <si>
    <t>DFAC210104</t>
  </si>
  <si>
    <t>Rubber Blade Wiper (12 per carton)</t>
  </si>
  <si>
    <t>DFAC210105</t>
  </si>
  <si>
    <t>Bleach (1Ltr X 12 per carton)</t>
  </si>
  <si>
    <t>12 KGS</t>
  </si>
  <si>
    <t>DFAC210106</t>
  </si>
  <si>
    <t>All Purpose cleaner (4 X 5Ltr per Carton)</t>
  </si>
  <si>
    <t>21 KG</t>
  </si>
  <si>
    <t>DFAC210107</t>
  </si>
  <si>
    <t>Oven Cleaner (1 Ltr X 12 per Carton)</t>
  </si>
  <si>
    <t>12 KG</t>
  </si>
  <si>
    <t>DFAC210108</t>
  </si>
  <si>
    <t>Oven Cleaner (4 x 5 Ltr)</t>
  </si>
  <si>
    <t>DFAC210011</t>
  </si>
  <si>
    <t>Trash Bag 60 Gallon (10 pcs X 20 Packs)</t>
  </si>
  <si>
    <t>DFAC210109</t>
  </si>
  <si>
    <t>Trash Bag 60 Gallon (10 pcs X 10 Packs)</t>
  </si>
  <si>
    <t>DFAC210110</t>
  </si>
  <si>
    <t>Heavy Duty Cleaner &amp; degreaser (4 X 5Ltrs)</t>
  </si>
  <si>
    <t>DFAC210111</t>
  </si>
  <si>
    <t>Laundry Detergent Powder 15 KG</t>
  </si>
  <si>
    <t>Bag</t>
  </si>
  <si>
    <t>15 KGS</t>
  </si>
  <si>
    <t>ITEMS</t>
  </si>
  <si>
    <t>DFAC210112</t>
  </si>
  <si>
    <t>Laundry Detergent (200 Ltr)</t>
  </si>
  <si>
    <t>DFAC210114</t>
  </si>
  <si>
    <t>Hand Soap (4 X 5 ltrs)</t>
  </si>
  <si>
    <t>DFAC210016</t>
  </si>
  <si>
    <t>Hand Soap (500ml X 12 pcs per carton)</t>
  </si>
  <si>
    <t>DFAC210115</t>
  </si>
  <si>
    <t>Toilet Brushes (1 EA)</t>
  </si>
  <si>
    <t>DFAC210116</t>
  </si>
  <si>
    <t>Wet Mop heads with handle (1 EA)</t>
  </si>
  <si>
    <t>DFAC210117</t>
  </si>
  <si>
    <t>Industrial push Brooms (1 EA)</t>
  </si>
  <si>
    <t>DFAC210118</t>
  </si>
  <si>
    <t>Brooms regular (1 EA)</t>
  </si>
  <si>
    <t>DFAC210119</t>
  </si>
  <si>
    <t>DFAC210013</t>
  </si>
  <si>
    <t>34*24.8*24.5</t>
  </si>
  <si>
    <t>DFAC210120</t>
  </si>
  <si>
    <t>Angle Broom (12 Inch)</t>
  </si>
  <si>
    <t>DFAC210121</t>
  </si>
  <si>
    <t>DFAC210122</t>
  </si>
  <si>
    <t>Scrub Brush</t>
  </si>
  <si>
    <t>DFAC210123</t>
  </si>
  <si>
    <t>Dish Washing Liquid (12 x 1 Ltr)</t>
  </si>
  <si>
    <t>DFAC210015</t>
  </si>
  <si>
    <t>Dish Washing Liquid (4 X 5 Ltr)</t>
  </si>
  <si>
    <t>DFAC210124</t>
  </si>
  <si>
    <t>Hand Sanitizer - (500ml x 12)</t>
  </si>
  <si>
    <t>DFAC210125</t>
  </si>
  <si>
    <t>Hand Sanitizer - (4 X 5 Ltrs)</t>
  </si>
  <si>
    <t>DFAC210014</t>
  </si>
  <si>
    <t>DFAC210126</t>
  </si>
  <si>
    <t>DFAC210060</t>
  </si>
  <si>
    <t>DFAC210127</t>
  </si>
  <si>
    <t>Urinal Screen Deodorizer</t>
  </si>
  <si>
    <t>DFAC210128</t>
  </si>
  <si>
    <t>Trash Can with Lid 120 L</t>
  </si>
  <si>
    <t>DFAC210129</t>
  </si>
  <si>
    <t>Trash Can with Lid 240 L</t>
  </si>
  <si>
    <t>DFAC210130</t>
  </si>
  <si>
    <t>Mop Bucket with Down Press Wringer</t>
  </si>
  <si>
    <t>DFAC210134</t>
  </si>
  <si>
    <t>Pair</t>
  </si>
  <si>
    <t xml:space="preserve">PET Lid for 400ml Soup Bowl </t>
  </si>
  <si>
    <t>PET Lid for 850ml and 1000ml Box</t>
  </si>
  <si>
    <t xml:space="preserve">PET Lid for 500ml Box </t>
  </si>
  <si>
    <t>DFAC210070</t>
  </si>
  <si>
    <t>DFAC210113</t>
  </si>
  <si>
    <t>DFAC210135</t>
  </si>
  <si>
    <t>DFAC210136</t>
  </si>
  <si>
    <t>DFAC210137</t>
  </si>
  <si>
    <t>DFAC210138</t>
  </si>
  <si>
    <t>DFAC210139</t>
  </si>
  <si>
    <t>50*42*33.5</t>
  </si>
  <si>
    <t>54.5*46*37</t>
  </si>
  <si>
    <t>46*40*37</t>
  </si>
  <si>
    <t>44*28*34.5</t>
  </si>
  <si>
    <t>48*29*38.5</t>
  </si>
  <si>
    <t>32*27*32.5</t>
  </si>
  <si>
    <t>DFAC210140</t>
  </si>
  <si>
    <t>Carton Size (cm)</t>
  </si>
  <si>
    <t>Carton Weight (Kg)</t>
  </si>
  <si>
    <t>47.5*32.5*39.5</t>
  </si>
  <si>
    <t xml:space="preserve">48*33*25 </t>
  </si>
  <si>
    <t>45*40.5*33.5</t>
  </si>
  <si>
    <t>32*31*59.5</t>
  </si>
  <si>
    <t>38*30*48</t>
  </si>
  <si>
    <t>45*29*39</t>
  </si>
  <si>
    <t>58*33*22</t>
  </si>
  <si>
    <t>68*36*25</t>
  </si>
  <si>
    <t>67*28*25</t>
  </si>
  <si>
    <t>45*32.5*47</t>
  </si>
  <si>
    <t>36*29.5*36</t>
  </si>
  <si>
    <t>47*30.5*24</t>
  </si>
  <si>
    <t>48.5*38.5*24.5</t>
  </si>
  <si>
    <t>37*37*28</t>
  </si>
  <si>
    <t>53*27*34.5</t>
  </si>
  <si>
    <t>47*33*33</t>
  </si>
  <si>
    <t>51*24.5*25</t>
  </si>
  <si>
    <t>46*19*63</t>
  </si>
  <si>
    <t>43*40*24.5</t>
  </si>
  <si>
    <t>54*43*26</t>
  </si>
  <si>
    <t>31*25*55</t>
  </si>
  <si>
    <t>55*34.5*33.5</t>
  </si>
  <si>
    <t>40*33*39</t>
  </si>
  <si>
    <t>45.5*36*48</t>
  </si>
  <si>
    <t>45.5*36*45</t>
  </si>
  <si>
    <t>45.5*43*36.5</t>
  </si>
  <si>
    <t>46*36.5*55</t>
  </si>
  <si>
    <t>39*25*32.5</t>
  </si>
  <si>
    <t>37*37*36</t>
  </si>
  <si>
    <t>33*22*42</t>
  </si>
  <si>
    <t>50*27*24</t>
  </si>
  <si>
    <t>38*16*23</t>
  </si>
  <si>
    <t>47*40*40</t>
  </si>
  <si>
    <t>48*40*40</t>
  </si>
  <si>
    <t>41*33*33</t>
  </si>
  <si>
    <t>45*33*40</t>
  </si>
  <si>
    <t>49.5*38*70</t>
  </si>
  <si>
    <t>34*28*40</t>
  </si>
  <si>
    <t>43*17*48</t>
  </si>
  <si>
    <t>47*19*50</t>
  </si>
  <si>
    <t>55*29*26</t>
  </si>
  <si>
    <t>53*28*22</t>
  </si>
  <si>
    <t>37.5*25*26</t>
  </si>
  <si>
    <t>32*20*49</t>
  </si>
  <si>
    <t>57*19*42</t>
  </si>
  <si>
    <t>48.5*13*18.8</t>
  </si>
  <si>
    <t>33.5*25.8*18</t>
  </si>
  <si>
    <t xml:space="preserve">45*34*30.5 </t>
  </si>
  <si>
    <t>56*27*31</t>
  </si>
  <si>
    <t>26*26*26</t>
  </si>
  <si>
    <t>37*31*15</t>
  </si>
  <si>
    <t>38*25*19</t>
  </si>
  <si>
    <t>35*26*24</t>
  </si>
  <si>
    <t>53*30*36</t>
  </si>
  <si>
    <t>21*21*59</t>
  </si>
  <si>
    <t>89*46*22</t>
  </si>
  <si>
    <t>55*34*24</t>
  </si>
  <si>
    <t>42*30*60</t>
  </si>
  <si>
    <t>N/A</t>
  </si>
  <si>
    <t>37*28.5*29</t>
  </si>
  <si>
    <t>47*32*32.5</t>
  </si>
  <si>
    <t>28*26.5*19.5</t>
  </si>
  <si>
    <t>32*28.5*29</t>
  </si>
  <si>
    <t>27*21*21</t>
  </si>
  <si>
    <t>31*24*31</t>
  </si>
  <si>
    <t>66*46*20</t>
  </si>
  <si>
    <t>36*29*43</t>
  </si>
  <si>
    <t>66*59*86</t>
  </si>
  <si>
    <t>61*75*110</t>
  </si>
  <si>
    <t>26*31*31</t>
  </si>
  <si>
    <t>27*33*12</t>
  </si>
  <si>
    <t>50.5*29.5*20</t>
  </si>
  <si>
    <t>35.5*29.5*20</t>
  </si>
  <si>
    <t>49*11*11</t>
  </si>
  <si>
    <t>DFAC210143</t>
  </si>
  <si>
    <t xml:space="preserve">Plastic Cup 12 Oz </t>
  </si>
  <si>
    <t>DFAC210145</t>
  </si>
  <si>
    <t>Mint Tipped Toothpick</t>
  </si>
  <si>
    <t>DFAC210146</t>
  </si>
  <si>
    <t>DFAC210148</t>
  </si>
  <si>
    <t>Dishwash Rinsing Agent liquid Drums</t>
  </si>
  <si>
    <t>DFAC210149</t>
  </si>
  <si>
    <t>Floor Squeegees</t>
  </si>
  <si>
    <t>DFAC210150</t>
  </si>
  <si>
    <t>Hand Soap Dispenser</t>
  </si>
  <si>
    <t>DFAC210151</t>
  </si>
  <si>
    <t>Paper Towel Rolls Dispenser</t>
  </si>
  <si>
    <t>DFAC210152</t>
  </si>
  <si>
    <t>DFAC210154</t>
  </si>
  <si>
    <t>Threded/Unthreaded Mope handle Aluminium</t>
  </si>
  <si>
    <t>DFAC210155</t>
  </si>
  <si>
    <t>DFAC210156</t>
  </si>
  <si>
    <t>Plastic Cup 16 Oz</t>
  </si>
  <si>
    <t>53*31*20</t>
  </si>
  <si>
    <t xml:space="preserve">Soup Bowl 400 ML </t>
  </si>
  <si>
    <t>48*43*38</t>
  </si>
  <si>
    <t>60*52*55</t>
  </si>
  <si>
    <t>32*26*23</t>
  </si>
  <si>
    <t>29*14*32</t>
  </si>
  <si>
    <t>52*19*26</t>
  </si>
  <si>
    <t>13*8.8*23</t>
  </si>
  <si>
    <t xml:space="preserve">52 X 40 X 37 CM </t>
  </si>
  <si>
    <t xml:space="preserve">46 X 26 X 20 CM </t>
  </si>
  <si>
    <t xml:space="preserve">90 X 34 X 79 CM </t>
  </si>
  <si>
    <t xml:space="preserve">89 X 15 X 15 CM </t>
  </si>
  <si>
    <t xml:space="preserve">43 X 36.5 X 28 CM </t>
  </si>
  <si>
    <t xml:space="preserve">41 X 41 X 35 CM </t>
  </si>
  <si>
    <t xml:space="preserve">50 X 60 CM </t>
  </si>
  <si>
    <t xml:space="preserve">42 X 36 X 38 CM </t>
  </si>
  <si>
    <t xml:space="preserve">41 X 30 X 19 CM </t>
  </si>
  <si>
    <t>30 X 18 X 18 CM</t>
  </si>
  <si>
    <t>45 X 24 X 23 CM</t>
  </si>
  <si>
    <t>59 X 57 X 22 CM</t>
  </si>
  <si>
    <t>50 X29.5 X 44 CM</t>
  </si>
  <si>
    <t xml:space="preserve">50 X 30 X 33 CM </t>
  </si>
  <si>
    <t>150 X 25 CM</t>
  </si>
  <si>
    <t>Empty Sprayer Bottle Trigger</t>
  </si>
  <si>
    <t xml:space="preserve">60 X 40 X 40 CM </t>
  </si>
  <si>
    <t xml:space="preserve">Dust Pan </t>
  </si>
  <si>
    <t xml:space="preserve">Hard Brush </t>
  </si>
  <si>
    <t>Cotton Mop Head</t>
  </si>
  <si>
    <t>Microfiber Cloth 40X40</t>
  </si>
  <si>
    <t xml:space="preserve">HANDLE BUTTER FLY </t>
  </si>
  <si>
    <t>Brush Broom (18 inch)</t>
  </si>
  <si>
    <t>DFAC210159</t>
  </si>
  <si>
    <t xml:space="preserve"> 3 Compartment Lunch Box 8" x 8" </t>
  </si>
  <si>
    <t xml:space="preserve">5 compartment Tray 12.5" </t>
  </si>
  <si>
    <t>Round Plate 6”</t>
  </si>
  <si>
    <t>Round Plate 7”</t>
  </si>
  <si>
    <t xml:space="preserve"> Round Plate 10” </t>
  </si>
  <si>
    <t xml:space="preserve">Soup Bowl 500ml </t>
  </si>
  <si>
    <t>Soup Bowl 12 oz</t>
  </si>
  <si>
    <t>Cornstarch 7 Oz  Cup</t>
  </si>
  <si>
    <t xml:space="preserve">Single Wall Paper Cup 4 Oz </t>
  </si>
  <si>
    <t xml:space="preserve">Single Wall Paper Cup 7 Oz </t>
  </si>
  <si>
    <t xml:space="preserve">Single Wall Paper Cup 7.5 Oz </t>
  </si>
  <si>
    <t>Single Wall Paper Cup Printed  8 Oz</t>
  </si>
  <si>
    <t xml:space="preserve">single wall Paper Cup White 8 Oz </t>
  </si>
  <si>
    <t xml:space="preserve">Single Wall Paper Cups white 12-Oz </t>
  </si>
  <si>
    <t xml:space="preserve">Single Wall Paper Cups printed 12-Oz </t>
  </si>
  <si>
    <t xml:space="preserve">Ripple Wall Paper Cup 12 Oz </t>
  </si>
  <si>
    <t xml:space="preserve">Single Wall Paper Cups 16 oz </t>
  </si>
  <si>
    <t>Cup Sleeve for 12 &amp; 16 Oz Paper cup</t>
  </si>
  <si>
    <t>Muffin Paper Cup Tulip 15cm x 15cm</t>
  </si>
  <si>
    <t>Coffee Stirrer 14cm</t>
  </si>
  <si>
    <t xml:space="preserve">Round Plate 9”  3 Compartment </t>
  </si>
  <si>
    <t>Round Plate 10" 3 Compartment</t>
  </si>
  <si>
    <t xml:space="preserve">HD Spoon Single Wrap </t>
  </si>
  <si>
    <t>Plastic Cup 10 Oz</t>
  </si>
  <si>
    <t xml:space="preserve">Plastic Straw </t>
  </si>
  <si>
    <t>Lid for 4 Oz Paper Cup</t>
  </si>
  <si>
    <t>Lid for 8 Oz Bagasse Cup</t>
  </si>
  <si>
    <t>Lid for 8 Oz Paper Cup</t>
  </si>
  <si>
    <t>Lid for 12 and 16 Oz Bagasse  Cups</t>
  </si>
  <si>
    <t>Lids for 12 and 16 Oz Paper Cups</t>
  </si>
  <si>
    <t>PET Lid for 500ml Soup Bowl</t>
  </si>
  <si>
    <t>PE Lid for 300ml Cup</t>
  </si>
  <si>
    <t xml:space="preserve">Cling Film 45 cm </t>
  </si>
  <si>
    <t xml:space="preserve">Cling Film 30 cm </t>
  </si>
  <si>
    <t xml:space="preserve">Stretch Film 50 cm </t>
  </si>
  <si>
    <t xml:space="preserve">Scotch Tape 2"x  80 m  </t>
  </si>
  <si>
    <t>Scotch Tape  2" x 100 m</t>
  </si>
  <si>
    <t xml:space="preserve">Disposable Hair Net </t>
  </si>
  <si>
    <t xml:space="preserve">Chef Hats 9” </t>
  </si>
  <si>
    <t xml:space="preserve">Black Rubber Gloves </t>
  </si>
  <si>
    <t xml:space="preserve">Light Duty Gloves Rubber Yellow </t>
  </si>
  <si>
    <t>HPPE Cut Resistant Gloves  Size S, M, L, XL</t>
  </si>
  <si>
    <t xml:space="preserve">SS Mesh Cut Resistant Gloves </t>
  </si>
  <si>
    <t xml:space="preserve">Paper Towels Maxi Rolls </t>
  </si>
  <si>
    <t xml:space="preserve">Toilet Paper 2ply 125 SHEETS </t>
  </si>
  <si>
    <t>100 Rolls</t>
  </si>
  <si>
    <t xml:space="preserve">PAPER V FOLD TISSUE </t>
  </si>
  <si>
    <t xml:space="preserve">Paper Napkins 30 x 30 cm </t>
  </si>
  <si>
    <t xml:space="preserve">Tooth Picks Single Wrap </t>
  </si>
  <si>
    <t>Aluminum Foil 45 cm</t>
  </si>
  <si>
    <t xml:space="preserve">Aluminum Foil 30 cm </t>
  </si>
  <si>
    <t xml:space="preserve">Clamshell 3 Compartment Lunch Box  8" x 8" </t>
  </si>
  <si>
    <t xml:space="preserve">Clamshell 3 Compartment Lunch Box  9" x 9" </t>
  </si>
  <si>
    <t>Clamshell Lunch Box  9" X 6"</t>
  </si>
  <si>
    <t>Clamshell Lunch Box 6" X 6" X 3"</t>
  </si>
  <si>
    <t xml:space="preserve">Clamshell Lunch Box 500ml </t>
  </si>
  <si>
    <t xml:space="preserve">Clamshell Lunch Box 600ml </t>
  </si>
  <si>
    <t>Lunch Box Box 2 Compartment 850ml</t>
  </si>
  <si>
    <t xml:space="preserve">Bagasse Cup 8 Oz </t>
  </si>
  <si>
    <t>Bagasse Cup 12 Oz</t>
  </si>
  <si>
    <t>Bagasse Cup 16 Oz</t>
  </si>
  <si>
    <t>Heavy Duty Fork</t>
  </si>
  <si>
    <t>Heavy Duty Knife</t>
  </si>
  <si>
    <t>Heavy Duty Cutlery Plastic (Fork + Knife + Spoon + Napkin)</t>
  </si>
  <si>
    <t>Disposable Bread Cover</t>
  </si>
  <si>
    <t xml:space="preserve">Disposable Plastic Gloves </t>
  </si>
  <si>
    <t>Aluminum Foil 45 cm x 1000 Feet</t>
  </si>
  <si>
    <t>Round Plate 9”</t>
  </si>
  <si>
    <t>Heavy Duty Spoon</t>
  </si>
  <si>
    <t xml:space="preserve">Disposable Face Mask </t>
  </si>
  <si>
    <t>Disposable NitrileGloves Size  S, M,L, XL</t>
  </si>
  <si>
    <t>Disposable Vinyl Gloves Powder Free Size  S, M, L, XL</t>
  </si>
  <si>
    <t>Disposable  Latex Gloves  Size S, M, L, XL</t>
  </si>
  <si>
    <t>Plastic Apron</t>
  </si>
  <si>
    <t>Takeaway Container  500ml</t>
  </si>
  <si>
    <t xml:space="preserve">Takeaway Container 1000ml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</si>
</sst>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BF9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E0E0E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D0D0D"/>
      <name val="Segoe UI"/>
      <family val="2"/>
    </font>
    <font>
      <sz val="12"/>
      <color rgb="FF0D0D0D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2" borderId="8" xfId="0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4" borderId="8" xfId="0" applyFill="1" applyBorder="1" applyAlignment="1">
      <alignment horizontal="right" wrapText="1"/>
    </xf>
    <xf numFmtId="0" fontId="0" fillId="4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2" borderId="1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7" fillId="0" borderId="12" xfId="0" applyFont="1" applyBorder="1"/>
    <xf numFmtId="0" fontId="0" fillId="6" borderId="12" xfId="0" applyFill="1" applyBorder="1"/>
    <xf numFmtId="0" fontId="0" fillId="6" borderId="12" xfId="0" applyFill="1" applyBorder="1" applyAlignment="1">
      <alignment horizontal="center" wrapText="1"/>
    </xf>
    <xf numFmtId="0" fontId="0" fillId="6" borderId="12" xfId="0" applyFill="1" applyBorder="1" applyAlignment="1">
      <alignment wrapText="1"/>
    </xf>
    <xf numFmtId="0" fontId="0" fillId="6" borderId="12" xfId="0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2" xfId="0" applyFill="1" applyBorder="1" applyAlignment="1">
      <alignment wrapText="1"/>
    </xf>
    <xf numFmtId="0" fontId="0" fillId="4" borderId="0" xfId="0" applyFill="1"/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center"/>
    </xf>
    <xf numFmtId="0" fontId="7" fillId="4" borderId="12" xfId="0" applyFont="1" applyFill="1" applyBorder="1"/>
    <xf numFmtId="0" fontId="1" fillId="0" borderId="16" xfId="0" applyFont="1" applyBorder="1" applyAlignment="1">
      <alignment horizontal="left" vertical="center" wrapText="1"/>
    </xf>
    <xf numFmtId="0" fontId="0" fillId="0" borderId="22" xfId="0" applyBorder="1"/>
    <xf numFmtId="0" fontId="0" fillId="0" borderId="20" xfId="0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16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/>
    </xf>
    <xf numFmtId="0" fontId="8" fillId="0" borderId="12" xfId="0" applyFont="1" applyBorder="1"/>
    <xf numFmtId="0" fontId="9" fillId="0" borderId="12" xfId="0" applyFont="1" applyBorder="1"/>
    <xf numFmtId="0" fontId="0" fillId="5" borderId="12" xfId="0" applyFill="1" applyBorder="1" applyAlignment="1">
      <alignment horizontal="center" wrapText="1"/>
    </xf>
    <xf numFmtId="0" fontId="0" fillId="5" borderId="12" xfId="0" applyFill="1" applyBorder="1" applyAlignment="1">
      <alignment wrapText="1"/>
    </xf>
    <xf numFmtId="164" fontId="0" fillId="5" borderId="1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71C9-6545-407B-8236-04B5A31134D0}">
  <dimension ref="A1:AA1007"/>
  <sheetViews>
    <sheetView workbookViewId="0">
      <selection activeCell="B66" sqref="B66"/>
    </sheetView>
  </sheetViews>
  <sheetFormatPr defaultColWidth="8.77734375" defaultRowHeight="14.4" x14ac:dyDescent="0.3"/>
  <cols>
    <col min="2" max="2" width="13.109375" customWidth="1"/>
    <col min="3" max="3" width="55.44140625" customWidth="1"/>
    <col min="6" max="6" width="14.109375" customWidth="1"/>
    <col min="8" max="8" width="18.44140625" customWidth="1"/>
    <col min="10" max="10" width="10.33203125" customWidth="1"/>
  </cols>
  <sheetData>
    <row r="1" spans="1:27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6" thickBot="1" x14ac:dyDescent="0.45">
      <c r="A2" s="73" t="s">
        <v>0</v>
      </c>
      <c r="B2" s="74"/>
      <c r="C2" s="74"/>
      <c r="D2" s="74"/>
      <c r="E2" s="7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.600000000000001" thickBot="1" x14ac:dyDescent="0.4">
      <c r="A5" s="76" t="s">
        <v>1</v>
      </c>
      <c r="B5" s="77"/>
      <c r="C5" s="77"/>
      <c r="D5" s="77"/>
      <c r="E5" s="77"/>
      <c r="F5" s="7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2" thickBot="1" x14ac:dyDescent="0.35">
      <c r="A7" s="79" t="s">
        <v>2</v>
      </c>
      <c r="B7" s="80"/>
      <c r="C7" s="80"/>
      <c r="D7" s="80"/>
      <c r="E7" s="80"/>
      <c r="F7" s="8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thickBot="1" x14ac:dyDescent="0.35">
      <c r="A8" s="2"/>
      <c r="B8" s="2"/>
      <c r="C8" s="2"/>
      <c r="D8" s="2"/>
      <c r="E8" s="2"/>
      <c r="F8" s="2"/>
      <c r="G8" s="2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thickBot="1" x14ac:dyDescent="0.35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thickBot="1" x14ac:dyDescent="0.35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thickBot="1" x14ac:dyDescent="0.3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thickBot="1" x14ac:dyDescent="0.3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thickBot="1" x14ac:dyDescent="0.3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thickBot="1" x14ac:dyDescent="0.3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thickBot="1" x14ac:dyDescent="0.3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thickBot="1" x14ac:dyDescent="0.3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0:27" ht="15" thickBot="1" x14ac:dyDescent="0.3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0:27" ht="15" thickBot="1" x14ac:dyDescent="0.35">
      <c r="J18" s="1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0:27" ht="15" thickBot="1" x14ac:dyDescent="0.3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0:27" ht="15" thickBot="1" x14ac:dyDescent="0.3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0:27" ht="15" thickBot="1" x14ac:dyDescent="0.3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0:27" ht="15" thickBot="1" x14ac:dyDescent="0.3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0:27" ht="15" thickBot="1" x14ac:dyDescent="0.35">
      <c r="J23" s="1" t="s">
        <v>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0:27" ht="15" thickBot="1" x14ac:dyDescent="0.35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0:27" ht="15" thickBot="1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0:27" ht="15" thickBot="1" x14ac:dyDescent="0.35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0:27" ht="15" thickBot="1" x14ac:dyDescent="0.35"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0:27" ht="15" thickBot="1" x14ac:dyDescent="0.35">
      <c r="J28" s="15" t="s">
        <v>25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0:27" ht="15" thickBot="1" x14ac:dyDescent="0.35">
      <c r="J29" s="15" t="s">
        <v>25</v>
      </c>
      <c r="K29" s="15"/>
      <c r="L29" s="15"/>
      <c r="M29" s="15"/>
      <c r="N29" s="15"/>
      <c r="O29" s="1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0:27" ht="15" thickBot="1" x14ac:dyDescent="0.35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0:27" ht="15" thickBot="1" x14ac:dyDescent="0.3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0:27" ht="15" thickBot="1" x14ac:dyDescent="0.3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thickBot="1" x14ac:dyDescent="0.35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thickBot="1" x14ac:dyDescent="0.35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thickBot="1" x14ac:dyDescent="0.3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thickBot="1" x14ac:dyDescent="0.35">
      <c r="J36" s="15" t="s">
        <v>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 x14ac:dyDescent="0.3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thickBot="1" x14ac:dyDescent="0.3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thickBot="1" x14ac:dyDescent="0.3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thickBot="1" x14ac:dyDescent="0.35">
      <c r="J40" s="15" t="s">
        <v>25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thickBot="1" x14ac:dyDescent="0.35">
      <c r="J41" s="15" t="s">
        <v>25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thickBot="1" x14ac:dyDescent="0.35">
      <c r="J42" s="15" t="s">
        <v>25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thickBot="1" x14ac:dyDescent="0.35">
      <c r="A43" s="9"/>
      <c r="B43" s="10"/>
      <c r="C43" s="11"/>
      <c r="D43" s="10"/>
      <c r="E43" s="10"/>
      <c r="F43" s="8"/>
      <c r="G43" s="13"/>
      <c r="H43" s="8"/>
      <c r="I43" s="8"/>
      <c r="J43" s="15" t="s">
        <v>25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thickBot="1" x14ac:dyDescent="0.35">
      <c r="J44" s="15" t="s">
        <v>25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thickBot="1" x14ac:dyDescent="0.35">
      <c r="J45" s="15" t="s">
        <v>25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thickBot="1" x14ac:dyDescent="0.35">
      <c r="J46" s="1" t="s">
        <v>25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thickBot="1" x14ac:dyDescent="0.3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thickBot="1" x14ac:dyDescent="0.3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thickBot="1" x14ac:dyDescent="0.3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thickBot="1" x14ac:dyDescent="0.3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thickBot="1" x14ac:dyDescent="0.3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thickBot="1" x14ac:dyDescent="0.3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thickBot="1" x14ac:dyDescent="0.3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thickBot="1" x14ac:dyDescent="0.3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thickBot="1" x14ac:dyDescent="0.3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thickBot="1" x14ac:dyDescent="0.3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thickBot="1" x14ac:dyDescent="0.35">
      <c r="J57" s="1" t="s">
        <v>55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thickBot="1" x14ac:dyDescent="0.35">
      <c r="J58" s="1" t="s">
        <v>55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thickBot="1" x14ac:dyDescent="0.35">
      <c r="A59" s="9"/>
      <c r="B59" s="10"/>
      <c r="C59" s="8"/>
      <c r="D59" s="5"/>
      <c r="E59" s="5"/>
      <c r="F59" s="8"/>
      <c r="G59" s="14"/>
      <c r="H59" s="12"/>
      <c r="I59" s="8"/>
      <c r="J59" s="1" t="s">
        <v>59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thickBot="1" x14ac:dyDescent="0.35">
      <c r="A60" s="9">
        <v>34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thickBot="1" x14ac:dyDescent="0.35">
      <c r="A61" s="9">
        <v>35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thickBot="1" x14ac:dyDescent="0.35">
      <c r="J62" s="1" t="s">
        <v>55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thickBot="1" x14ac:dyDescent="0.35">
      <c r="J63" s="1" t="s">
        <v>55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thickBot="1" x14ac:dyDescent="0.35">
      <c r="A64" s="9"/>
      <c r="B64" s="10"/>
      <c r="C64" s="8"/>
      <c r="D64" s="5"/>
      <c r="E64" s="5"/>
      <c r="F64" s="8"/>
      <c r="G64" s="18"/>
      <c r="H64" s="19"/>
      <c r="I64" s="8"/>
      <c r="J64" s="1" t="s">
        <v>55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thickBot="1" x14ac:dyDescent="0.35">
      <c r="A65" s="9"/>
      <c r="B65" s="10"/>
      <c r="C65" s="8"/>
      <c r="D65" s="5"/>
      <c r="E65" s="5"/>
      <c r="F65" s="8"/>
      <c r="G65" s="18"/>
      <c r="H65" s="19"/>
      <c r="I65" s="8"/>
      <c r="J65" s="1" t="s">
        <v>55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thickBot="1" x14ac:dyDescent="0.35">
      <c r="J66" s="1" t="s">
        <v>55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thickBot="1" x14ac:dyDescent="0.35">
      <c r="J67" s="1" t="s">
        <v>55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thickBot="1" x14ac:dyDescent="0.35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thickBot="1" x14ac:dyDescent="0.35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thickBot="1" x14ac:dyDescent="0.35">
      <c r="J70" s="1" t="s">
        <v>25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thickBot="1" x14ac:dyDescent="0.35">
      <c r="J71" s="1" t="s">
        <v>25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thickBot="1" x14ac:dyDescent="0.35">
      <c r="J72" s="1" t="s">
        <v>25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thickBot="1" x14ac:dyDescent="0.35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thickBot="1" x14ac:dyDescent="0.3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thickBot="1" x14ac:dyDescent="0.3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thickBot="1" x14ac:dyDescent="0.3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thickBot="1" x14ac:dyDescent="0.35">
      <c r="A77" s="9">
        <v>53</v>
      </c>
      <c r="B77" s="10" t="s">
        <v>73</v>
      </c>
      <c r="C77" s="12" t="s">
        <v>74</v>
      </c>
      <c r="D77" s="8"/>
      <c r="E77" s="8"/>
      <c r="F77" s="8"/>
      <c r="G77" s="8"/>
      <c r="H77" s="17" t="s">
        <v>54</v>
      </c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thickBot="1" x14ac:dyDescent="0.35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thickBot="1" x14ac:dyDescent="0.35">
      <c r="A79" s="20"/>
      <c r="B79" s="8"/>
      <c r="C79" s="12"/>
      <c r="D79" s="8"/>
      <c r="E79" s="8"/>
      <c r="F79" s="8"/>
      <c r="G79" s="8"/>
      <c r="H79" s="8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.45" customHeight="1" thickBot="1" x14ac:dyDescent="0.45">
      <c r="A80" s="82" t="s">
        <v>0</v>
      </c>
      <c r="B80" s="83"/>
      <c r="C80" s="83"/>
      <c r="D80" s="83"/>
      <c r="E80" s="84"/>
      <c r="F80" s="8"/>
      <c r="G80" s="8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thickBot="1" x14ac:dyDescent="0.35">
      <c r="A81" s="20"/>
      <c r="B81" s="8"/>
      <c r="C81" s="8"/>
      <c r="D81" s="8"/>
      <c r="E81" s="8"/>
      <c r="F81" s="8"/>
      <c r="G81" s="8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thickBot="1" x14ac:dyDescent="0.35">
      <c r="A82" s="20"/>
      <c r="B82" s="8"/>
      <c r="C82" s="8"/>
      <c r="D82" s="8"/>
      <c r="E82" s="8"/>
      <c r="F82" s="8"/>
      <c r="G82" s="8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05" customHeight="1" thickBot="1" x14ac:dyDescent="0.35">
      <c r="A83" s="85" t="s">
        <v>84</v>
      </c>
      <c r="B83" s="86"/>
      <c r="C83" s="86"/>
      <c r="D83" s="86"/>
      <c r="E83" s="86"/>
      <c r="F83" s="86"/>
      <c r="G83" s="87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thickBot="1" x14ac:dyDescent="0.35">
      <c r="A84" s="20"/>
      <c r="B84" s="8"/>
      <c r="C84" s="8"/>
      <c r="D84" s="8"/>
      <c r="E84" s="8"/>
      <c r="F84" s="8"/>
      <c r="G84" s="8"/>
      <c r="H84" s="8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9.4" thickBot="1" x14ac:dyDescent="0.35">
      <c r="A85" s="3" t="s">
        <v>3</v>
      </c>
      <c r="B85" s="4" t="s">
        <v>4</v>
      </c>
      <c r="C85" s="4" t="s">
        <v>5</v>
      </c>
      <c r="D85" s="4" t="s">
        <v>85</v>
      </c>
      <c r="E85" s="4" t="s">
        <v>7</v>
      </c>
      <c r="F85" s="4" t="s">
        <v>86</v>
      </c>
      <c r="G85" s="4" t="s">
        <v>8</v>
      </c>
      <c r="H85" s="4" t="s">
        <v>86</v>
      </c>
      <c r="I85" s="6" t="s">
        <v>10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thickBot="1" x14ac:dyDescent="0.35">
      <c r="A86" s="20"/>
      <c r="B86" s="8"/>
      <c r="C86" s="8"/>
      <c r="D86" s="8"/>
      <c r="E86" s="8"/>
      <c r="F86" s="8"/>
      <c r="G86" s="8"/>
      <c r="H86" s="8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thickBot="1" x14ac:dyDescent="0.35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thickBot="1" x14ac:dyDescent="0.35"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" thickBot="1" x14ac:dyDescent="0.35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thickBot="1" x14ac:dyDescent="0.35"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" thickBot="1" x14ac:dyDescent="0.35"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" thickBot="1" x14ac:dyDescent="0.35"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" thickBot="1" x14ac:dyDescent="0.35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thickBot="1" x14ac:dyDescent="0.35"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" thickBot="1" x14ac:dyDescent="0.35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thickBot="1" x14ac:dyDescent="0.35"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0:27" ht="15" thickBot="1" x14ac:dyDescent="0.35"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0:27" ht="15" thickBot="1" x14ac:dyDescent="0.35"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0:27" ht="15" thickBot="1" x14ac:dyDescent="0.35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0:27" ht="15" thickBot="1" x14ac:dyDescent="0.35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0:27" ht="15" thickBot="1" x14ac:dyDescent="0.35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0:27" ht="15" thickBot="1" x14ac:dyDescent="0.35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0:27" ht="15" thickBot="1" x14ac:dyDescent="0.35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0:27" ht="15" thickBot="1" x14ac:dyDescent="0.35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0:27" ht="15" thickBot="1" x14ac:dyDescent="0.35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0:27" ht="15" thickBot="1" x14ac:dyDescent="0.35"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0:27" ht="15" thickBot="1" x14ac:dyDescent="0.35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0:27" ht="15" thickBot="1" x14ac:dyDescent="0.35"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0:27" ht="15" thickBot="1" x14ac:dyDescent="0.35"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0:27" ht="15" thickBot="1" x14ac:dyDescent="0.35"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0:27" ht="15" thickBot="1" x14ac:dyDescent="0.35"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0:27" ht="15" thickBot="1" x14ac:dyDescent="0.35"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" thickBot="1" x14ac:dyDescent="0.35"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" thickBot="1" x14ac:dyDescent="0.35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thickBot="1" x14ac:dyDescent="0.35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thickBot="1" x14ac:dyDescent="0.35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thickBot="1" x14ac:dyDescent="0.35"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" thickBot="1" x14ac:dyDescent="0.35"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" thickBot="1" x14ac:dyDescent="0.35"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" thickBot="1" x14ac:dyDescent="0.35"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" thickBot="1" x14ac:dyDescent="0.35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thickBot="1" x14ac:dyDescent="0.35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thickBot="1" x14ac:dyDescent="0.35"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" thickBot="1" x14ac:dyDescent="0.35"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1.45" customHeight="1" thickBot="1" x14ac:dyDescent="0.45">
      <c r="A127" s="73" t="s">
        <v>0</v>
      </c>
      <c r="B127" s="74"/>
      <c r="C127" s="74"/>
      <c r="D127" s="74"/>
      <c r="E127" s="7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9.4" thickBot="1" x14ac:dyDescent="0.35">
      <c r="A130" s="3" t="s">
        <v>3</v>
      </c>
      <c r="B130" s="7"/>
      <c r="C130" s="4" t="s">
        <v>160</v>
      </c>
      <c r="D130" s="4" t="s">
        <v>85</v>
      </c>
      <c r="E130" s="4" t="s">
        <v>7</v>
      </c>
      <c r="F130" s="4" t="s">
        <v>9</v>
      </c>
      <c r="G130" s="4" t="s">
        <v>8</v>
      </c>
      <c r="H130" s="4" t="s">
        <v>9</v>
      </c>
      <c r="I130" s="6" t="s">
        <v>10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thickBot="1" x14ac:dyDescent="0.35"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" thickBot="1" x14ac:dyDescent="0.35"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" thickBot="1" x14ac:dyDescent="0.35"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" thickBot="1" x14ac:dyDescent="0.35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thickBot="1" x14ac:dyDescent="0.35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thickBot="1" x14ac:dyDescent="0.35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thickBot="1" x14ac:dyDescent="0.35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thickBot="1" x14ac:dyDescent="0.35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thickBot="1" x14ac:dyDescent="0.35"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" thickBot="1" x14ac:dyDescent="0.35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thickBot="1" x14ac:dyDescent="0.35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thickBot="1" x14ac:dyDescent="0.35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thickBot="1" x14ac:dyDescent="0.35"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" thickBot="1" x14ac:dyDescent="0.35"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" thickBot="1" x14ac:dyDescent="0.35"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" thickBot="1" x14ac:dyDescent="0.35"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" thickBot="1" x14ac:dyDescent="0.35"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" thickBot="1" x14ac:dyDescent="0.35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thickBot="1" x14ac:dyDescent="0.35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thickBot="1" x14ac:dyDescent="0.35"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" thickBot="1" x14ac:dyDescent="0.35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thickBot="1" x14ac:dyDescent="0.35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thickBot="1" x14ac:dyDescent="0.35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thickBot="1" x14ac:dyDescent="0.35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thickBo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thickBo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thickBo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 thickBo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" thickBo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" thickBo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" thickBo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6">
    <mergeCell ref="A127:E127"/>
    <mergeCell ref="A2:E2"/>
    <mergeCell ref="A5:F5"/>
    <mergeCell ref="A7:F7"/>
    <mergeCell ref="A80:E80"/>
    <mergeCell ref="A83:G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81F8-8A49-4936-A67A-A2ABE60E869D}">
  <dimension ref="A2:I47"/>
  <sheetViews>
    <sheetView topLeftCell="A30" zoomScaleNormal="100" workbookViewId="0">
      <selection activeCell="C12" sqref="C12"/>
    </sheetView>
  </sheetViews>
  <sheetFormatPr defaultColWidth="8.77734375" defaultRowHeight="14.4" x14ac:dyDescent="0.3"/>
  <cols>
    <col min="2" max="2" width="13.44140625" customWidth="1"/>
    <col min="3" max="3" width="52.44140625" customWidth="1"/>
    <col min="4" max="4" width="9.77734375" customWidth="1"/>
    <col min="6" max="6" width="8.77734375" style="26"/>
    <col min="7" max="7" width="17.77734375" style="55" customWidth="1"/>
    <col min="8" max="8" width="15" hidden="1" customWidth="1"/>
    <col min="9" max="9" width="8.77734375" style="26"/>
  </cols>
  <sheetData>
    <row r="2" spans="1:9" ht="15" thickBot="1" x14ac:dyDescent="0.35"/>
    <row r="3" spans="1:9" ht="43.8" thickBot="1" x14ac:dyDescent="0.35">
      <c r="A3" s="32" t="s">
        <v>3</v>
      </c>
      <c r="B3" s="33" t="s">
        <v>4</v>
      </c>
      <c r="C3" s="34" t="s">
        <v>5</v>
      </c>
      <c r="D3" s="34" t="s">
        <v>6</v>
      </c>
      <c r="E3" s="34" t="s">
        <v>7</v>
      </c>
      <c r="F3" s="34" t="s">
        <v>222</v>
      </c>
      <c r="G3" s="35" t="s">
        <v>221</v>
      </c>
      <c r="I3" s="36" t="s">
        <v>10</v>
      </c>
    </row>
    <row r="4" spans="1:9" ht="8.5500000000000007" customHeight="1" thickBot="1" x14ac:dyDescent="0.35">
      <c r="A4" s="56"/>
      <c r="B4" s="57"/>
      <c r="C4" s="57"/>
      <c r="D4" s="57"/>
      <c r="E4" s="57"/>
      <c r="F4" s="58"/>
      <c r="G4" s="59"/>
      <c r="I4" s="60"/>
    </row>
    <row r="5" spans="1:9" ht="15" thickBot="1" x14ac:dyDescent="0.35">
      <c r="A5" s="61">
        <v>1</v>
      </c>
      <c r="B5" s="5" t="s">
        <v>13</v>
      </c>
      <c r="C5" s="8" t="s">
        <v>399</v>
      </c>
      <c r="D5" s="5">
        <v>200</v>
      </c>
      <c r="E5" s="5" t="s">
        <v>12</v>
      </c>
      <c r="F5" s="5">
        <v>8.6</v>
      </c>
      <c r="G5" s="62" t="s">
        <v>225</v>
      </c>
      <c r="H5" s="63">
        <f>45*40.5*33.5</f>
        <v>61053.75</v>
      </c>
      <c r="I5" s="64">
        <f t="shared" ref="I5" si="0">H5/1000000</f>
        <v>6.1053749999999997E-2</v>
      </c>
    </row>
    <row r="6" spans="1:9" ht="15" thickBot="1" x14ac:dyDescent="0.35">
      <c r="A6" s="61">
        <v>2</v>
      </c>
      <c r="B6" s="5" t="s">
        <v>11</v>
      </c>
      <c r="C6" s="8" t="s">
        <v>400</v>
      </c>
      <c r="D6" s="5">
        <v>200</v>
      </c>
      <c r="E6" s="5" t="s">
        <v>12</v>
      </c>
      <c r="F6" s="5">
        <v>9.1999999999999993</v>
      </c>
      <c r="G6" s="62" t="s">
        <v>224</v>
      </c>
      <c r="H6" s="63">
        <f>48*33*25</f>
        <v>39600</v>
      </c>
      <c r="I6" s="60">
        <f>H6/1000000</f>
        <v>3.9600000000000003E-2</v>
      </c>
    </row>
    <row r="7" spans="1:9" ht="15" thickBot="1" x14ac:dyDescent="0.35">
      <c r="A7" s="61">
        <v>3</v>
      </c>
      <c r="B7" s="5" t="s">
        <v>14</v>
      </c>
      <c r="C7" s="8" t="s">
        <v>401</v>
      </c>
      <c r="D7" s="5">
        <v>250</v>
      </c>
      <c r="E7" s="5" t="s">
        <v>12</v>
      </c>
      <c r="F7" s="5">
        <v>8.5</v>
      </c>
      <c r="G7" s="62" t="s">
        <v>223</v>
      </c>
      <c r="H7" s="63">
        <f>47.5*32.5*39.5</f>
        <v>60978.125</v>
      </c>
      <c r="I7" s="64">
        <f t="shared" ref="I7:I43" si="1">H7/1000000</f>
        <v>6.0978125000000001E-2</v>
      </c>
    </row>
    <row r="8" spans="1:9" ht="15" thickBot="1" x14ac:dyDescent="0.35">
      <c r="A8" s="61">
        <v>4</v>
      </c>
      <c r="B8" s="5" t="s">
        <v>15</v>
      </c>
      <c r="C8" s="8" t="s">
        <v>402</v>
      </c>
      <c r="D8" s="5">
        <v>400</v>
      </c>
      <c r="E8" s="5" t="s">
        <v>12</v>
      </c>
      <c r="F8" s="5">
        <v>8</v>
      </c>
      <c r="G8" s="62" t="s">
        <v>226</v>
      </c>
      <c r="H8" s="63">
        <f>32*31*59.5</f>
        <v>59024</v>
      </c>
      <c r="I8" s="64">
        <f t="shared" si="1"/>
        <v>5.9024E-2</v>
      </c>
    </row>
    <row r="9" spans="1:9" ht="15" thickBot="1" x14ac:dyDescent="0.35">
      <c r="A9" s="61">
        <v>5</v>
      </c>
      <c r="B9" s="5" t="s">
        <v>82</v>
      </c>
      <c r="C9" s="8" t="s">
        <v>403</v>
      </c>
      <c r="D9" s="5">
        <v>500</v>
      </c>
      <c r="E9" s="8" t="s">
        <v>12</v>
      </c>
      <c r="F9" s="5">
        <v>11</v>
      </c>
      <c r="G9" s="62" t="s">
        <v>227</v>
      </c>
      <c r="H9" s="63">
        <f>38*30*48</f>
        <v>54720</v>
      </c>
      <c r="I9" s="64">
        <f t="shared" si="1"/>
        <v>5.4719999999999998E-2</v>
      </c>
    </row>
    <row r="10" spans="1:9" ht="15" thickBot="1" x14ac:dyDescent="0.35">
      <c r="A10" s="61">
        <v>6</v>
      </c>
      <c r="B10" s="5" t="s">
        <v>42</v>
      </c>
      <c r="C10" s="8" t="s">
        <v>404</v>
      </c>
      <c r="D10" s="5">
        <v>500</v>
      </c>
      <c r="E10" s="5" t="s">
        <v>12</v>
      </c>
      <c r="F10" s="5">
        <v>10</v>
      </c>
      <c r="G10" s="62" t="s">
        <v>228</v>
      </c>
      <c r="H10" s="63">
        <f>45*29*39</f>
        <v>50895</v>
      </c>
      <c r="I10" s="64">
        <f t="shared" si="1"/>
        <v>5.0895000000000003E-2</v>
      </c>
    </row>
    <row r="11" spans="1:9" ht="15" thickBot="1" x14ac:dyDescent="0.35">
      <c r="A11" s="61">
        <v>7</v>
      </c>
      <c r="B11" s="5" t="s">
        <v>45</v>
      </c>
      <c r="C11" s="8" t="s">
        <v>422</v>
      </c>
      <c r="D11" s="5">
        <v>500</v>
      </c>
      <c r="E11" s="5" t="s">
        <v>12</v>
      </c>
      <c r="F11" s="5">
        <v>7.5</v>
      </c>
      <c r="G11" s="62" t="s">
        <v>229</v>
      </c>
      <c r="H11" s="63">
        <f>58*33*22</f>
        <v>42108</v>
      </c>
      <c r="I11" s="64">
        <f t="shared" si="1"/>
        <v>4.2108E-2</v>
      </c>
    </row>
    <row r="12" spans="1:9" ht="15" thickBot="1" x14ac:dyDescent="0.35">
      <c r="A12" s="61">
        <v>8</v>
      </c>
      <c r="B12" s="5" t="s">
        <v>43</v>
      </c>
      <c r="C12" s="8" t="s">
        <v>423</v>
      </c>
      <c r="D12" s="5">
        <v>500</v>
      </c>
      <c r="E12" s="5" t="s">
        <v>12</v>
      </c>
      <c r="F12" s="5">
        <v>12</v>
      </c>
      <c r="G12" s="62" t="s">
        <v>230</v>
      </c>
      <c r="H12" s="63">
        <f>68*36*25</f>
        <v>61200</v>
      </c>
      <c r="I12" s="60">
        <f t="shared" si="1"/>
        <v>6.1199999999999997E-2</v>
      </c>
    </row>
    <row r="13" spans="1:9" ht="15" thickBot="1" x14ac:dyDescent="0.35">
      <c r="A13" s="61">
        <v>9</v>
      </c>
      <c r="B13" s="5" t="s">
        <v>47</v>
      </c>
      <c r="C13" s="8" t="s">
        <v>405</v>
      </c>
      <c r="D13" s="5">
        <v>500</v>
      </c>
      <c r="E13" s="5" t="s">
        <v>12</v>
      </c>
      <c r="F13" s="5">
        <v>10.5</v>
      </c>
      <c r="G13" s="62" t="s">
        <v>231</v>
      </c>
      <c r="H13" s="63">
        <f>67*28*25</f>
        <v>46900</v>
      </c>
      <c r="I13" s="60">
        <f t="shared" si="1"/>
        <v>4.6899999999999997E-2</v>
      </c>
    </row>
    <row r="14" spans="1:9" ht="15" thickBot="1" x14ac:dyDescent="0.35">
      <c r="A14" s="61">
        <v>10</v>
      </c>
      <c r="B14" s="5" t="s">
        <v>16</v>
      </c>
      <c r="C14" s="8" t="s">
        <v>349</v>
      </c>
      <c r="D14" s="5">
        <v>500</v>
      </c>
      <c r="E14" s="5" t="s">
        <v>12</v>
      </c>
      <c r="F14" s="5">
        <v>16</v>
      </c>
      <c r="G14" s="62" t="s">
        <v>232</v>
      </c>
      <c r="H14" s="63">
        <f>45*32.5*47</f>
        <v>68737.5</v>
      </c>
      <c r="I14" s="64">
        <f t="shared" si="1"/>
        <v>6.8737500000000007E-2</v>
      </c>
    </row>
    <row r="15" spans="1:9" ht="15" thickBot="1" x14ac:dyDescent="0.35">
      <c r="A15" s="61">
        <v>11</v>
      </c>
      <c r="B15" s="65" t="s">
        <v>220</v>
      </c>
      <c r="C15" s="8" t="s">
        <v>350</v>
      </c>
      <c r="D15" s="67">
        <v>1000</v>
      </c>
      <c r="E15" s="5" t="s">
        <v>12</v>
      </c>
      <c r="F15" s="67">
        <v>7</v>
      </c>
      <c r="G15" s="62" t="s">
        <v>219</v>
      </c>
      <c r="H15" s="63">
        <f>32*27*32.5</f>
        <v>28080</v>
      </c>
      <c r="I15" s="64">
        <f t="shared" ref="I15" si="2">H15/1000000</f>
        <v>2.8080000000000001E-2</v>
      </c>
    </row>
    <row r="16" spans="1:9" ht="15" thickBot="1" x14ac:dyDescent="0.35">
      <c r="A16" s="61">
        <v>12</v>
      </c>
      <c r="B16" s="5" t="s">
        <v>37</v>
      </c>
      <c r="C16" s="8" t="s">
        <v>351</v>
      </c>
      <c r="D16" s="5">
        <v>1000</v>
      </c>
      <c r="E16" s="5" t="s">
        <v>12</v>
      </c>
      <c r="F16" s="5">
        <v>9.5</v>
      </c>
      <c r="G16" s="62" t="s">
        <v>233</v>
      </c>
      <c r="H16" s="63">
        <f>36*29.5*36</f>
        <v>38232</v>
      </c>
      <c r="I16" s="64">
        <f t="shared" si="1"/>
        <v>3.8232000000000002E-2</v>
      </c>
    </row>
    <row r="17" spans="1:9" ht="15" thickBot="1" x14ac:dyDescent="0.35">
      <c r="A17" s="61">
        <v>13</v>
      </c>
      <c r="B17" s="5" t="s">
        <v>38</v>
      </c>
      <c r="C17" s="8" t="s">
        <v>415</v>
      </c>
      <c r="D17" s="5">
        <v>500</v>
      </c>
      <c r="E17" s="5" t="s">
        <v>12</v>
      </c>
      <c r="F17" s="5">
        <v>8.5</v>
      </c>
      <c r="G17" s="62" t="s">
        <v>234</v>
      </c>
      <c r="H17" s="63">
        <f>47*30.5*24</f>
        <v>34404</v>
      </c>
      <c r="I17" s="64">
        <f t="shared" si="1"/>
        <v>3.4403999999999997E-2</v>
      </c>
    </row>
    <row r="18" spans="1:9" ht="15" thickBot="1" x14ac:dyDescent="0.35">
      <c r="A18" s="61">
        <v>14</v>
      </c>
      <c r="B18" s="5" t="s">
        <v>40</v>
      </c>
      <c r="C18" s="8" t="s">
        <v>352</v>
      </c>
      <c r="D18" s="5">
        <v>500</v>
      </c>
      <c r="E18" s="5" t="s">
        <v>12</v>
      </c>
      <c r="F18" s="5">
        <v>9.1999999999999993</v>
      </c>
      <c r="G18" s="62" t="s">
        <v>235</v>
      </c>
      <c r="H18" s="63">
        <f>48.5*38.5*24.5</f>
        <v>45747.625</v>
      </c>
      <c r="I18" s="64">
        <f t="shared" si="1"/>
        <v>4.5747625E-2</v>
      </c>
    </row>
    <row r="19" spans="1:9" ht="15" thickBot="1" x14ac:dyDescent="0.35">
      <c r="A19" s="61">
        <v>15</v>
      </c>
      <c r="B19" s="5" t="s">
        <v>39</v>
      </c>
      <c r="C19" s="8" t="s">
        <v>368</v>
      </c>
      <c r="D19" s="5">
        <v>500</v>
      </c>
      <c r="E19" s="5" t="s">
        <v>12</v>
      </c>
      <c r="F19" s="5">
        <v>8</v>
      </c>
      <c r="G19" s="62" t="s">
        <v>236</v>
      </c>
      <c r="H19" s="63">
        <f>37*37*28</f>
        <v>38332</v>
      </c>
      <c r="I19" s="64">
        <f t="shared" si="1"/>
        <v>3.8331999999999998E-2</v>
      </c>
    </row>
    <row r="20" spans="1:9" ht="15" thickBot="1" x14ac:dyDescent="0.35">
      <c r="A20" s="61">
        <v>16</v>
      </c>
      <c r="B20" s="5" t="s">
        <v>41</v>
      </c>
      <c r="C20" s="8" t="s">
        <v>369</v>
      </c>
      <c r="D20" s="5">
        <v>500</v>
      </c>
      <c r="E20" s="5" t="s">
        <v>12</v>
      </c>
      <c r="F20" s="5">
        <v>10</v>
      </c>
      <c r="G20" s="62" t="s">
        <v>237</v>
      </c>
      <c r="H20" s="63">
        <f>53*27*34.5</f>
        <v>49369.5</v>
      </c>
      <c r="I20" s="64">
        <f t="shared" si="1"/>
        <v>4.9369499999999997E-2</v>
      </c>
    </row>
    <row r="21" spans="1:9" ht="15" thickBot="1" x14ac:dyDescent="0.35">
      <c r="A21" s="61">
        <v>17</v>
      </c>
      <c r="B21" s="5" t="s">
        <v>17</v>
      </c>
      <c r="C21" s="8" t="s">
        <v>354</v>
      </c>
      <c r="D21" s="5">
        <v>1000</v>
      </c>
      <c r="E21" s="5" t="s">
        <v>12</v>
      </c>
      <c r="F21" s="5">
        <v>10</v>
      </c>
      <c r="G21" s="62" t="s">
        <v>238</v>
      </c>
      <c r="H21" s="63">
        <f>47*33*33</f>
        <v>51183</v>
      </c>
      <c r="I21" s="64">
        <f t="shared" si="1"/>
        <v>5.1182999999999999E-2</v>
      </c>
    </row>
    <row r="22" spans="1:9" ht="15" thickBot="1" x14ac:dyDescent="0.35">
      <c r="A22" s="61">
        <v>18</v>
      </c>
      <c r="B22" s="5" t="s">
        <v>76</v>
      </c>
      <c r="C22" s="8" t="s">
        <v>317</v>
      </c>
      <c r="D22" s="5">
        <v>500</v>
      </c>
      <c r="E22" s="5" t="s">
        <v>12</v>
      </c>
      <c r="F22" s="5">
        <v>10.5</v>
      </c>
      <c r="G22" s="62" t="s">
        <v>240</v>
      </c>
      <c r="H22" s="63">
        <f>46*19*63</f>
        <v>55062</v>
      </c>
      <c r="I22" s="64">
        <f t="shared" ref="I22" si="3">H22/1000000</f>
        <v>5.5062E-2</v>
      </c>
    </row>
    <row r="23" spans="1:9" ht="15" thickBot="1" x14ac:dyDescent="0.35">
      <c r="A23" s="61">
        <v>19</v>
      </c>
      <c r="B23" s="5" t="s">
        <v>78</v>
      </c>
      <c r="C23" s="8" t="s">
        <v>353</v>
      </c>
      <c r="D23" s="5">
        <v>500</v>
      </c>
      <c r="E23" s="5" t="s">
        <v>12</v>
      </c>
      <c r="F23" s="5">
        <v>7</v>
      </c>
      <c r="G23" s="62" t="s">
        <v>239</v>
      </c>
      <c r="H23" s="63">
        <f>51*24.5*25</f>
        <v>31237.5</v>
      </c>
      <c r="I23" s="64">
        <f t="shared" si="1"/>
        <v>3.1237500000000001E-2</v>
      </c>
    </row>
    <row r="24" spans="1:9" ht="15" thickBot="1" x14ac:dyDescent="0.35">
      <c r="A24" s="61">
        <v>20</v>
      </c>
      <c r="B24" s="5" t="s">
        <v>32</v>
      </c>
      <c r="C24" s="8" t="s">
        <v>33</v>
      </c>
      <c r="D24" s="5">
        <v>400</v>
      </c>
      <c r="E24" s="5" t="s">
        <v>12</v>
      </c>
      <c r="F24" s="5">
        <v>6.5</v>
      </c>
      <c r="G24" s="62" t="s">
        <v>241</v>
      </c>
      <c r="H24" s="63">
        <f>43*40*24.5</f>
        <v>42140</v>
      </c>
      <c r="I24" s="64">
        <f t="shared" si="1"/>
        <v>4.2139999999999997E-2</v>
      </c>
    </row>
    <row r="25" spans="1:9" ht="15" thickBot="1" x14ac:dyDescent="0.35">
      <c r="A25" s="61">
        <v>21</v>
      </c>
      <c r="B25" s="5" t="s">
        <v>34</v>
      </c>
      <c r="C25" s="8" t="s">
        <v>33</v>
      </c>
      <c r="D25" s="5">
        <v>500</v>
      </c>
      <c r="E25" s="5" t="s">
        <v>12</v>
      </c>
      <c r="F25" s="5">
        <v>7.8</v>
      </c>
      <c r="G25" s="62" t="s">
        <v>242</v>
      </c>
      <c r="H25" s="63">
        <f>54*43*26</f>
        <v>60372</v>
      </c>
      <c r="I25" s="64">
        <f t="shared" si="1"/>
        <v>6.0372000000000002E-2</v>
      </c>
    </row>
    <row r="26" spans="1:9" ht="15" thickBot="1" x14ac:dyDescent="0.35">
      <c r="A26" s="61">
        <v>22</v>
      </c>
      <c r="B26" s="5" t="s">
        <v>20</v>
      </c>
      <c r="C26" s="8" t="s">
        <v>355</v>
      </c>
      <c r="D26" s="5">
        <v>2000</v>
      </c>
      <c r="E26" s="5" t="s">
        <v>12</v>
      </c>
      <c r="F26" s="5">
        <v>7.5</v>
      </c>
      <c r="G26" s="62" t="s">
        <v>244</v>
      </c>
      <c r="H26" s="63">
        <f>55*34.5*33.5</f>
        <v>63566.25</v>
      </c>
      <c r="I26" s="64">
        <f t="shared" si="1"/>
        <v>6.3566250000000005E-2</v>
      </c>
    </row>
    <row r="27" spans="1:9" ht="15" thickBot="1" x14ac:dyDescent="0.35">
      <c r="A27" s="61">
        <v>23</v>
      </c>
      <c r="B27" s="65" t="s">
        <v>209</v>
      </c>
      <c r="C27" s="8" t="s">
        <v>406</v>
      </c>
      <c r="D27" s="67">
        <v>1000</v>
      </c>
      <c r="E27" s="5" t="s">
        <v>12</v>
      </c>
      <c r="F27" s="67">
        <v>9</v>
      </c>
      <c r="G27" s="62" t="s">
        <v>214</v>
      </c>
      <c r="H27" s="63">
        <f>50*42*33.5</f>
        <v>70350</v>
      </c>
      <c r="I27" s="64">
        <f t="shared" ref="I27:I29" si="4">H27/1000000</f>
        <v>7.0349999999999996E-2</v>
      </c>
    </row>
    <row r="28" spans="1:9" ht="15" thickBot="1" x14ac:dyDescent="0.35">
      <c r="A28" s="61">
        <v>24</v>
      </c>
      <c r="B28" s="65" t="s">
        <v>211</v>
      </c>
      <c r="C28" s="8" t="s">
        <v>407</v>
      </c>
      <c r="D28" s="67">
        <v>1000</v>
      </c>
      <c r="E28" s="5" t="s">
        <v>12</v>
      </c>
      <c r="F28" s="67">
        <v>11</v>
      </c>
      <c r="G28" s="62" t="s">
        <v>215</v>
      </c>
      <c r="H28" s="63">
        <f>54.5*46*37</f>
        <v>92759</v>
      </c>
      <c r="I28" s="64">
        <f t="shared" si="4"/>
        <v>9.2758999999999994E-2</v>
      </c>
    </row>
    <row r="29" spans="1:9" ht="15" thickBot="1" x14ac:dyDescent="0.35">
      <c r="A29" s="61">
        <v>25</v>
      </c>
      <c r="B29" s="65" t="s">
        <v>212</v>
      </c>
      <c r="C29" s="8" t="s">
        <v>408</v>
      </c>
      <c r="D29" s="67">
        <v>500</v>
      </c>
      <c r="E29" s="5" t="s">
        <v>12</v>
      </c>
      <c r="F29" s="67">
        <v>7.5</v>
      </c>
      <c r="G29" s="62" t="s">
        <v>216</v>
      </c>
      <c r="H29" s="63">
        <f>46*40*37</f>
        <v>68080</v>
      </c>
      <c r="I29" s="64">
        <f t="shared" si="4"/>
        <v>6.8080000000000002E-2</v>
      </c>
    </row>
    <row r="30" spans="1:9" ht="15" thickBot="1" x14ac:dyDescent="0.35">
      <c r="A30" s="61">
        <v>26</v>
      </c>
      <c r="B30" s="5" t="s">
        <v>18</v>
      </c>
      <c r="C30" s="8" t="s">
        <v>356</v>
      </c>
      <c r="D30" s="5">
        <v>2000</v>
      </c>
      <c r="E30" s="5" t="s">
        <v>12</v>
      </c>
      <c r="F30" s="5">
        <v>6.6</v>
      </c>
      <c r="G30" s="62" t="s">
        <v>243</v>
      </c>
      <c r="H30" s="63">
        <f>31*25*55</f>
        <v>42625</v>
      </c>
      <c r="I30" s="64">
        <f t="shared" si="1"/>
        <v>4.2625000000000003E-2</v>
      </c>
    </row>
    <row r="31" spans="1:9" ht="15" thickBot="1" x14ac:dyDescent="0.35">
      <c r="A31" s="61">
        <v>27</v>
      </c>
      <c r="B31" s="5" t="s">
        <v>21</v>
      </c>
      <c r="C31" s="8" t="s">
        <v>357</v>
      </c>
      <c r="D31" s="5">
        <v>1000</v>
      </c>
      <c r="E31" s="5" t="s">
        <v>12</v>
      </c>
      <c r="F31" s="5">
        <v>7.5</v>
      </c>
      <c r="G31" s="62" t="s">
        <v>244</v>
      </c>
      <c r="H31" s="63">
        <f>55*34.5*33.5</f>
        <v>63566.25</v>
      </c>
      <c r="I31" s="64">
        <f t="shared" si="1"/>
        <v>6.3566250000000005E-2</v>
      </c>
    </row>
    <row r="32" spans="1:9" ht="15" thickBot="1" x14ac:dyDescent="0.35">
      <c r="A32" s="61">
        <v>28</v>
      </c>
      <c r="B32" s="5" t="s">
        <v>22</v>
      </c>
      <c r="C32" s="8" t="s">
        <v>358</v>
      </c>
      <c r="D32" s="5">
        <v>2000</v>
      </c>
      <c r="E32" s="5" t="s">
        <v>12</v>
      </c>
      <c r="F32" s="5">
        <v>7.5</v>
      </c>
      <c r="G32" s="62" t="s">
        <v>244</v>
      </c>
      <c r="H32" s="63">
        <f>55*34.5*33.5</f>
        <v>63566.25</v>
      </c>
      <c r="I32" s="64">
        <f t="shared" si="1"/>
        <v>6.3566250000000005E-2</v>
      </c>
    </row>
    <row r="33" spans="1:9" ht="15" thickBot="1" x14ac:dyDescent="0.35">
      <c r="A33" s="61">
        <v>29</v>
      </c>
      <c r="B33" s="5" t="s">
        <v>23</v>
      </c>
      <c r="C33" s="8" t="s">
        <v>359</v>
      </c>
      <c r="D33" s="5">
        <v>1000</v>
      </c>
      <c r="E33" s="5" t="s">
        <v>12</v>
      </c>
      <c r="F33" s="5">
        <v>7.5</v>
      </c>
      <c r="G33" s="62" t="s">
        <v>245</v>
      </c>
      <c r="H33" s="63">
        <f>40*33*39</f>
        <v>51480</v>
      </c>
      <c r="I33" s="64">
        <f t="shared" si="1"/>
        <v>5.1479999999999998E-2</v>
      </c>
    </row>
    <row r="34" spans="1:9" ht="15" thickBot="1" x14ac:dyDescent="0.35">
      <c r="A34" s="61">
        <v>30</v>
      </c>
      <c r="B34" s="5" t="s">
        <v>24</v>
      </c>
      <c r="C34" s="8" t="s">
        <v>360</v>
      </c>
      <c r="D34" s="5">
        <v>1000</v>
      </c>
      <c r="E34" s="5" t="s">
        <v>12</v>
      </c>
      <c r="F34" s="5">
        <v>7.5</v>
      </c>
      <c r="G34" s="62" t="s">
        <v>245</v>
      </c>
      <c r="H34" s="63">
        <f>40*33*39</f>
        <v>51480</v>
      </c>
      <c r="I34" s="64">
        <f t="shared" si="1"/>
        <v>5.1479999999999998E-2</v>
      </c>
    </row>
    <row r="35" spans="1:9" ht="15" thickBot="1" x14ac:dyDescent="0.35">
      <c r="A35" s="61">
        <v>31</v>
      </c>
      <c r="B35" s="5" t="s">
        <v>27</v>
      </c>
      <c r="C35" s="8" t="s">
        <v>361</v>
      </c>
      <c r="D35" s="5">
        <v>1000</v>
      </c>
      <c r="E35" s="5" t="s">
        <v>12</v>
      </c>
      <c r="F35" s="5">
        <v>13.8</v>
      </c>
      <c r="G35" s="62" t="s">
        <v>246</v>
      </c>
      <c r="H35" s="63">
        <f>45.5*36*48</f>
        <v>78624</v>
      </c>
      <c r="I35" s="64">
        <f t="shared" si="1"/>
        <v>7.8623999999999999E-2</v>
      </c>
    </row>
    <row r="36" spans="1:9" ht="15" thickBot="1" x14ac:dyDescent="0.35">
      <c r="A36" s="61">
        <v>32</v>
      </c>
      <c r="B36" s="5" t="s">
        <v>28</v>
      </c>
      <c r="C36" s="8" t="s">
        <v>362</v>
      </c>
      <c r="D36" s="5">
        <v>1000</v>
      </c>
      <c r="E36" s="5" t="s">
        <v>12</v>
      </c>
      <c r="F36" s="5">
        <v>13.8</v>
      </c>
      <c r="G36" s="62" t="s">
        <v>247</v>
      </c>
      <c r="H36" s="63">
        <f>45.5*36*45</f>
        <v>73710</v>
      </c>
      <c r="I36" s="64">
        <f t="shared" si="1"/>
        <v>7.3709999999999998E-2</v>
      </c>
    </row>
    <row r="37" spans="1:9" ht="15" thickBot="1" x14ac:dyDescent="0.35">
      <c r="A37" s="61">
        <v>33</v>
      </c>
      <c r="B37" s="5" t="s">
        <v>29</v>
      </c>
      <c r="C37" s="8" t="s">
        <v>363</v>
      </c>
      <c r="D37" s="5">
        <v>500</v>
      </c>
      <c r="E37" s="5" t="s">
        <v>12</v>
      </c>
      <c r="F37" s="5">
        <v>13.8</v>
      </c>
      <c r="G37" s="62" t="s">
        <v>248</v>
      </c>
      <c r="H37" s="63">
        <f>45.5*43*36.5</f>
        <v>71412.25</v>
      </c>
      <c r="I37" s="64">
        <f t="shared" si="1"/>
        <v>7.1412249999999997E-2</v>
      </c>
    </row>
    <row r="38" spans="1:9" ht="15" thickBot="1" x14ac:dyDescent="0.35">
      <c r="A38" s="61">
        <v>34</v>
      </c>
      <c r="B38" s="5" t="s">
        <v>30</v>
      </c>
      <c r="C38" s="8" t="s">
        <v>364</v>
      </c>
      <c r="D38" s="5">
        <v>1000</v>
      </c>
      <c r="E38" s="5" t="s">
        <v>12</v>
      </c>
      <c r="F38" s="5">
        <v>13.8</v>
      </c>
      <c r="G38" s="62" t="s">
        <v>249</v>
      </c>
      <c r="H38" s="63">
        <f>46*36.5*55</f>
        <v>92345</v>
      </c>
      <c r="I38" s="64">
        <f t="shared" si="1"/>
        <v>9.2344999999999997E-2</v>
      </c>
    </row>
    <row r="39" spans="1:9" ht="15" thickBot="1" x14ac:dyDescent="0.35">
      <c r="A39" s="61">
        <v>35</v>
      </c>
      <c r="B39" s="5" t="s">
        <v>56</v>
      </c>
      <c r="C39" s="8" t="s">
        <v>365</v>
      </c>
      <c r="D39" s="5">
        <v>1000</v>
      </c>
      <c r="E39" s="5" t="s">
        <v>12</v>
      </c>
      <c r="F39" s="5">
        <v>5</v>
      </c>
      <c r="G39" s="62" t="s">
        <v>250</v>
      </c>
      <c r="H39" s="63">
        <f>39*25*32.5</f>
        <v>31687.5</v>
      </c>
      <c r="I39" s="64">
        <f t="shared" si="1"/>
        <v>3.16875E-2</v>
      </c>
    </row>
    <row r="40" spans="1:9" ht="15" thickBot="1" x14ac:dyDescent="0.35">
      <c r="A40" s="61">
        <v>36</v>
      </c>
      <c r="B40" s="5" t="s">
        <v>83</v>
      </c>
      <c r="C40" s="8" t="s">
        <v>366</v>
      </c>
      <c r="D40" s="5">
        <v>2500</v>
      </c>
      <c r="E40" s="8" t="s">
        <v>12</v>
      </c>
      <c r="F40" s="5">
        <v>3</v>
      </c>
      <c r="G40" s="62" t="s">
        <v>251</v>
      </c>
      <c r="H40" s="63">
        <f>37*37*36</f>
        <v>49284</v>
      </c>
      <c r="I40" s="64">
        <f t="shared" si="1"/>
        <v>4.9284000000000001E-2</v>
      </c>
    </row>
    <row r="41" spans="1:9" ht="15" thickBot="1" x14ac:dyDescent="0.35">
      <c r="A41" s="61">
        <v>37</v>
      </c>
      <c r="B41" s="5" t="s">
        <v>57</v>
      </c>
      <c r="C41" s="8" t="s">
        <v>58</v>
      </c>
      <c r="D41" s="5">
        <v>500</v>
      </c>
      <c r="E41" s="5" t="s">
        <v>12</v>
      </c>
      <c r="F41" s="5">
        <v>3.33</v>
      </c>
      <c r="G41" s="62" t="s">
        <v>252</v>
      </c>
      <c r="H41" s="63">
        <f>33*22*42</f>
        <v>30492</v>
      </c>
      <c r="I41" s="64">
        <f t="shared" si="1"/>
        <v>3.0491999999999998E-2</v>
      </c>
    </row>
    <row r="42" spans="1:9" ht="15" thickBot="1" x14ac:dyDescent="0.35">
      <c r="A42" s="61">
        <v>38</v>
      </c>
      <c r="B42" s="5" t="s">
        <v>60</v>
      </c>
      <c r="C42" s="8" t="s">
        <v>61</v>
      </c>
      <c r="D42" s="5">
        <v>250</v>
      </c>
      <c r="E42" s="5" t="s">
        <v>12</v>
      </c>
      <c r="F42" s="5">
        <v>2.98</v>
      </c>
      <c r="G42" s="62" t="s">
        <v>253</v>
      </c>
      <c r="H42" s="63">
        <f>50*27*24</f>
        <v>32400</v>
      </c>
      <c r="I42" s="60">
        <f t="shared" si="1"/>
        <v>3.2399999999999998E-2</v>
      </c>
    </row>
    <row r="43" spans="1:9" ht="15" thickBot="1" x14ac:dyDescent="0.35">
      <c r="A43" s="61">
        <v>39</v>
      </c>
      <c r="B43" s="5" t="s">
        <v>62</v>
      </c>
      <c r="C43" s="8" t="s">
        <v>367</v>
      </c>
      <c r="D43" s="5">
        <v>10000</v>
      </c>
      <c r="E43" s="5" t="s">
        <v>12</v>
      </c>
      <c r="F43" s="5">
        <v>4.5</v>
      </c>
      <c r="G43" s="62" t="s">
        <v>254</v>
      </c>
      <c r="H43" s="63">
        <f>38*16*23</f>
        <v>13984</v>
      </c>
      <c r="I43" s="64">
        <f t="shared" si="1"/>
        <v>1.3984E-2</v>
      </c>
    </row>
    <row r="44" spans="1:9" ht="15" thickBot="1" x14ac:dyDescent="0.35">
      <c r="A44" s="61"/>
      <c r="B44" s="65"/>
      <c r="C44" s="66"/>
      <c r="D44" s="67"/>
      <c r="E44" s="5"/>
      <c r="F44" s="67"/>
      <c r="G44" s="62"/>
      <c r="H44" s="63"/>
      <c r="I44" s="64"/>
    </row>
    <row r="45" spans="1:9" ht="15" thickBot="1" x14ac:dyDescent="0.35">
      <c r="A45" s="61"/>
      <c r="B45" s="65"/>
      <c r="C45" s="66"/>
      <c r="D45" s="67"/>
      <c r="E45" s="5"/>
      <c r="F45" s="67"/>
      <c r="G45" s="62"/>
      <c r="H45" s="63"/>
      <c r="I45" s="64"/>
    </row>
    <row r="46" spans="1:9" ht="15" thickBot="1" x14ac:dyDescent="0.35">
      <c r="A46" s="61"/>
      <c r="B46" s="65"/>
      <c r="C46" s="8"/>
      <c r="D46" s="67"/>
      <c r="E46" s="5"/>
      <c r="F46" s="67"/>
      <c r="G46" s="62"/>
      <c r="H46" s="63"/>
      <c r="I46" s="64"/>
    </row>
    <row r="47" spans="1:9" ht="15" thickBot="1" x14ac:dyDescent="0.35">
      <c r="A47" s="61"/>
    </row>
  </sheetData>
  <conditionalFormatting sqref="B1:B4 B6:B1048576">
    <cfRule type="duplicateValues" dxfId="5" priority="2"/>
  </conditionalFormatting>
  <conditionalFormatting sqref="B5">
    <cfRule type="duplicateValues" dxfId="4" priority="1"/>
  </conditionalFormatting>
  <pageMargins left="0.7" right="0.7" top="0.75" bottom="0.75" header="0.3" footer="0.3"/>
  <pageSetup scale="9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F763-BD9B-4BF4-8BC4-BB11EBBBF60F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6DC3-CF25-4E78-B736-1573E25B53A5}">
  <dimension ref="J11:R12"/>
  <sheetViews>
    <sheetView workbookViewId="0">
      <selection activeCell="J12" sqref="J12:R12"/>
    </sheetView>
  </sheetViews>
  <sheetFormatPr defaultColWidth="8.77734375" defaultRowHeight="14.4" x14ac:dyDescent="0.3"/>
  <sheetData>
    <row r="11" spans="10:18" ht="15" thickBot="1" x14ac:dyDescent="0.35"/>
    <row r="12" spans="10:18" ht="87" thickBot="1" x14ac:dyDescent="0.35">
      <c r="J12" s="61">
        <v>2</v>
      </c>
      <c r="K12" s="5" t="s">
        <v>13</v>
      </c>
      <c r="L12" s="8" t="s">
        <v>348</v>
      </c>
      <c r="M12" s="5">
        <v>200</v>
      </c>
      <c r="N12" s="5" t="s">
        <v>12</v>
      </c>
      <c r="O12" s="5">
        <v>8.6</v>
      </c>
      <c r="P12" s="62" t="s">
        <v>225</v>
      </c>
      <c r="Q12" s="63">
        <f>45*40.5*33.5</f>
        <v>61053.75</v>
      </c>
      <c r="R12" s="64">
        <f t="shared" ref="R12" si="0">Q12/1000000</f>
        <v>6.1053749999999997E-2</v>
      </c>
    </row>
  </sheetData>
  <conditionalFormatting sqref="K12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DC83-EB4F-4071-9D08-1C04F16BD9F4}">
  <dimension ref="A1:I29"/>
  <sheetViews>
    <sheetView view="pageBreakPreview" topLeftCell="A20" zoomScaleNormal="100" zoomScaleSheetLayoutView="100" workbookViewId="0">
      <selection activeCell="C7" sqref="C7:E9"/>
    </sheetView>
  </sheetViews>
  <sheetFormatPr defaultColWidth="8.77734375" defaultRowHeight="14.4" x14ac:dyDescent="0.3"/>
  <cols>
    <col min="2" max="2" width="13.109375" customWidth="1"/>
    <col min="3" max="3" width="39.77734375" customWidth="1"/>
    <col min="6" max="6" width="8.77734375" style="26"/>
    <col min="7" max="7" width="12.109375" customWidth="1"/>
    <col min="8" max="8" width="11.77734375" hidden="1" customWidth="1"/>
    <col min="9" max="9" width="8.77734375" style="26"/>
  </cols>
  <sheetData>
    <row r="1" spans="1:9" ht="15" thickBot="1" x14ac:dyDescent="0.35"/>
    <row r="2" spans="1:9" ht="43.8" thickBot="1" x14ac:dyDescent="0.35">
      <c r="A2" s="32" t="s">
        <v>3</v>
      </c>
      <c r="B2" s="33" t="s">
        <v>4</v>
      </c>
      <c r="C2" s="34" t="s">
        <v>5</v>
      </c>
      <c r="D2" s="34" t="s">
        <v>6</v>
      </c>
      <c r="E2" s="34" t="s">
        <v>7</v>
      </c>
      <c r="F2" s="34" t="s">
        <v>222</v>
      </c>
      <c r="G2" s="35" t="s">
        <v>221</v>
      </c>
      <c r="I2" s="36" t="s">
        <v>10</v>
      </c>
    </row>
    <row r="3" spans="1:9" ht="9" customHeight="1" x14ac:dyDescent="0.3"/>
    <row r="4" spans="1:9" ht="28.8" x14ac:dyDescent="0.3">
      <c r="A4" s="22">
        <v>1</v>
      </c>
      <c r="B4" s="22" t="s">
        <v>35</v>
      </c>
      <c r="C4" s="21" t="s">
        <v>411</v>
      </c>
      <c r="D4" s="22">
        <v>400</v>
      </c>
      <c r="E4" s="22" t="s">
        <v>12</v>
      </c>
      <c r="F4" s="22">
        <v>5.6</v>
      </c>
      <c r="G4" s="21" t="s">
        <v>255</v>
      </c>
      <c r="H4" s="21">
        <f>47*40*40</f>
        <v>75200</v>
      </c>
      <c r="I4" s="28">
        <f>H4/1000000</f>
        <v>7.5200000000000003E-2</v>
      </c>
    </row>
    <row r="5" spans="1:9" ht="28.8" x14ac:dyDescent="0.3">
      <c r="A5" s="22">
        <v>2</v>
      </c>
      <c r="B5" s="22" t="s">
        <v>36</v>
      </c>
      <c r="C5" s="21" t="s">
        <v>411</v>
      </c>
      <c r="D5" s="22">
        <v>500</v>
      </c>
      <c r="E5" s="22" t="s">
        <v>12</v>
      </c>
      <c r="F5" s="22">
        <v>5.6</v>
      </c>
      <c r="G5" s="21" t="s">
        <v>256</v>
      </c>
      <c r="H5" s="21">
        <f>48*40*40</f>
        <v>76800</v>
      </c>
      <c r="I5" s="28">
        <f t="shared" ref="I5:I10" si="0">H5/1000000</f>
        <v>7.6799999999999993E-2</v>
      </c>
    </row>
    <row r="6" spans="1:9" x14ac:dyDescent="0.3">
      <c r="A6" s="22">
        <v>3</v>
      </c>
      <c r="B6" s="22" t="s">
        <v>70</v>
      </c>
      <c r="C6" s="21" t="s">
        <v>370</v>
      </c>
      <c r="D6" s="22">
        <v>500</v>
      </c>
      <c r="E6" s="22" t="s">
        <v>12</v>
      </c>
      <c r="F6" s="22">
        <v>3</v>
      </c>
      <c r="G6" s="21" t="s">
        <v>257</v>
      </c>
      <c r="H6" s="21">
        <f>41*33*33</f>
        <v>44649</v>
      </c>
      <c r="I6" s="37">
        <f t="shared" si="0"/>
        <v>4.4649000000000001E-2</v>
      </c>
    </row>
    <row r="7" spans="1:9" x14ac:dyDescent="0.3">
      <c r="A7" s="70"/>
      <c r="B7" s="70"/>
      <c r="C7" s="71" t="s">
        <v>416</v>
      </c>
      <c r="D7" s="70">
        <v>2000</v>
      </c>
      <c r="E7" s="70" t="s">
        <v>12</v>
      </c>
      <c r="F7" s="70"/>
      <c r="G7" s="71"/>
      <c r="H7" s="71"/>
      <c r="I7" s="72"/>
    </row>
    <row r="8" spans="1:9" x14ac:dyDescent="0.3">
      <c r="A8" s="70"/>
      <c r="B8" s="70"/>
      <c r="C8" s="71" t="s">
        <v>409</v>
      </c>
      <c r="D8" s="70">
        <v>2000</v>
      </c>
      <c r="E8" s="70" t="s">
        <v>12</v>
      </c>
      <c r="F8" s="70"/>
      <c r="G8" s="71"/>
      <c r="H8" s="71"/>
      <c r="I8" s="72"/>
    </row>
    <row r="9" spans="1:9" x14ac:dyDescent="0.3">
      <c r="A9" s="70"/>
      <c r="B9" s="70"/>
      <c r="C9" s="71" t="s">
        <v>410</v>
      </c>
      <c r="D9" s="70">
        <v>2000</v>
      </c>
      <c r="E9" s="70" t="s">
        <v>12</v>
      </c>
      <c r="F9" s="70"/>
      <c r="G9" s="71"/>
      <c r="H9" s="71"/>
      <c r="I9" s="72"/>
    </row>
    <row r="10" spans="1:9" x14ac:dyDescent="0.3">
      <c r="A10" s="22">
        <v>4</v>
      </c>
      <c r="B10" s="22" t="s">
        <v>80</v>
      </c>
      <c r="C10" s="21" t="s">
        <v>371</v>
      </c>
      <c r="D10" s="22">
        <v>1000</v>
      </c>
      <c r="E10" s="22" t="s">
        <v>12</v>
      </c>
      <c r="F10" s="22">
        <v>6.5</v>
      </c>
      <c r="G10" s="21" t="s">
        <v>258</v>
      </c>
      <c r="H10" s="21">
        <f>45*33*40</f>
        <v>59400</v>
      </c>
      <c r="I10" s="28">
        <f t="shared" si="0"/>
        <v>5.9400000000000001E-2</v>
      </c>
    </row>
    <row r="11" spans="1:9" x14ac:dyDescent="0.3">
      <c r="A11" s="22">
        <v>5</v>
      </c>
      <c r="B11" s="22" t="s">
        <v>297</v>
      </c>
      <c r="C11" s="21" t="s">
        <v>298</v>
      </c>
      <c r="D11" s="27">
        <v>1000</v>
      </c>
      <c r="E11" s="22" t="s">
        <v>12</v>
      </c>
      <c r="F11" s="22">
        <v>13.8</v>
      </c>
      <c r="G11" s="21" t="s">
        <v>318</v>
      </c>
      <c r="H11" s="21"/>
      <c r="I11" s="28">
        <v>7.8399999999999997E-2</v>
      </c>
    </row>
    <row r="12" spans="1:9" x14ac:dyDescent="0.3">
      <c r="A12" s="22">
        <v>6</v>
      </c>
      <c r="B12" s="22" t="s">
        <v>314</v>
      </c>
      <c r="C12" s="21" t="s">
        <v>315</v>
      </c>
      <c r="D12" s="27">
        <v>1000</v>
      </c>
      <c r="E12" s="22" t="s">
        <v>12</v>
      </c>
      <c r="F12" s="22">
        <v>14.2</v>
      </c>
      <c r="G12" s="21" t="s">
        <v>318</v>
      </c>
      <c r="H12" s="21"/>
      <c r="I12" s="28">
        <v>7.8399999999999997E-2</v>
      </c>
    </row>
    <row r="13" spans="1:9" ht="15" thickBot="1" x14ac:dyDescent="0.35">
      <c r="A13" s="22">
        <v>7</v>
      </c>
      <c r="B13" s="22" t="s">
        <v>75</v>
      </c>
      <c r="C13" s="21" t="s">
        <v>373</v>
      </c>
      <c r="D13" s="22">
        <v>2000</v>
      </c>
      <c r="E13" s="22" t="s">
        <v>12</v>
      </c>
      <c r="F13" s="22">
        <v>3.7</v>
      </c>
      <c r="G13" s="21" t="s">
        <v>260</v>
      </c>
      <c r="H13" s="53">
        <f>34*28*40</f>
        <v>38080</v>
      </c>
      <c r="I13" s="37">
        <f>H13/1000000</f>
        <v>3.8080000000000003E-2</v>
      </c>
    </row>
    <row r="14" spans="1:9" ht="15" thickBot="1" x14ac:dyDescent="0.35">
      <c r="A14" s="22">
        <v>8</v>
      </c>
      <c r="B14" s="65" t="s">
        <v>210</v>
      </c>
      <c r="C14" s="66" t="s">
        <v>374</v>
      </c>
      <c r="D14" s="67">
        <v>1000</v>
      </c>
      <c r="E14" s="5" t="s">
        <v>12</v>
      </c>
      <c r="F14" s="67">
        <v>5.5</v>
      </c>
      <c r="G14" s="62" t="s">
        <v>217</v>
      </c>
      <c r="H14" s="63">
        <f>44*28*34.5</f>
        <v>42504</v>
      </c>
      <c r="I14" s="64">
        <f t="shared" ref="I14" si="1">H14/1000000</f>
        <v>4.2504E-2</v>
      </c>
    </row>
    <row r="15" spans="1:9" ht="15" thickBot="1" x14ac:dyDescent="0.35">
      <c r="A15" s="22">
        <v>9</v>
      </c>
      <c r="B15" s="22" t="s">
        <v>26</v>
      </c>
      <c r="C15" s="21" t="s">
        <v>375</v>
      </c>
      <c r="D15" s="22">
        <v>1000</v>
      </c>
      <c r="E15" s="22" t="s">
        <v>12</v>
      </c>
      <c r="F15" s="22">
        <v>3</v>
      </c>
      <c r="G15" s="21" t="s">
        <v>261</v>
      </c>
      <c r="H15" s="53">
        <f>43*17*48</f>
        <v>35088</v>
      </c>
      <c r="I15" s="37">
        <f t="shared" ref="I15:I29" si="2">H15/1000000</f>
        <v>3.5088000000000001E-2</v>
      </c>
    </row>
    <row r="16" spans="1:9" ht="15" thickBot="1" x14ac:dyDescent="0.35">
      <c r="A16" s="22">
        <v>10</v>
      </c>
      <c r="B16" s="65" t="s">
        <v>213</v>
      </c>
      <c r="C16" s="66" t="s">
        <v>376</v>
      </c>
      <c r="D16" s="67">
        <v>1000</v>
      </c>
      <c r="E16" s="5" t="s">
        <v>12</v>
      </c>
      <c r="F16" s="67">
        <v>6.5</v>
      </c>
      <c r="G16" s="62" t="s">
        <v>218</v>
      </c>
      <c r="H16" s="63">
        <f>48*29*38.5</f>
        <v>53592</v>
      </c>
      <c r="I16" s="64">
        <f t="shared" si="2"/>
        <v>5.3592000000000001E-2</v>
      </c>
    </row>
    <row r="17" spans="1:9" x14ac:dyDescent="0.3">
      <c r="A17" s="22">
        <v>11</v>
      </c>
      <c r="B17" s="22" t="s">
        <v>31</v>
      </c>
      <c r="C17" s="21" t="s">
        <v>377</v>
      </c>
      <c r="D17" s="22">
        <v>1000</v>
      </c>
      <c r="E17" s="22" t="s">
        <v>12</v>
      </c>
      <c r="F17" s="22">
        <v>3.8</v>
      </c>
      <c r="G17" s="21" t="s">
        <v>262</v>
      </c>
      <c r="H17" s="53">
        <f>47*19*50</f>
        <v>44650</v>
      </c>
      <c r="I17" s="37">
        <f t="shared" si="2"/>
        <v>4.4650000000000002E-2</v>
      </c>
    </row>
    <row r="18" spans="1:9" x14ac:dyDescent="0.3">
      <c r="A18" s="22">
        <v>12</v>
      </c>
      <c r="B18" s="22" t="s">
        <v>44</v>
      </c>
      <c r="C18" s="21" t="s">
        <v>205</v>
      </c>
      <c r="D18" s="22">
        <v>500</v>
      </c>
      <c r="E18" s="22" t="s">
        <v>12</v>
      </c>
      <c r="F18" s="22">
        <v>6.5</v>
      </c>
      <c r="G18" s="21" t="s">
        <v>263</v>
      </c>
      <c r="H18" s="53">
        <f>55*29*26</f>
        <v>41470</v>
      </c>
      <c r="I18" s="37">
        <f t="shared" si="2"/>
        <v>4.147E-2</v>
      </c>
    </row>
    <row r="19" spans="1:9" x14ac:dyDescent="0.3">
      <c r="A19" s="22">
        <v>13</v>
      </c>
      <c r="B19" s="22" t="s">
        <v>46</v>
      </c>
      <c r="C19" s="21" t="s">
        <v>206</v>
      </c>
      <c r="D19" s="22">
        <v>500</v>
      </c>
      <c r="E19" s="22" t="s">
        <v>12</v>
      </c>
      <c r="F19" s="22">
        <v>5</v>
      </c>
      <c r="G19" s="21" t="s">
        <v>264</v>
      </c>
      <c r="H19" s="53">
        <f>53*28*22</f>
        <v>32648</v>
      </c>
      <c r="I19" s="37">
        <f t="shared" si="2"/>
        <v>3.2648000000000003E-2</v>
      </c>
    </row>
    <row r="20" spans="1:9" x14ac:dyDescent="0.3">
      <c r="A20" s="22">
        <v>14</v>
      </c>
      <c r="B20" s="22" t="s">
        <v>79</v>
      </c>
      <c r="C20" s="21" t="s">
        <v>378</v>
      </c>
      <c r="D20" s="22">
        <v>500</v>
      </c>
      <c r="E20" s="22" t="s">
        <v>12</v>
      </c>
      <c r="F20" s="22">
        <v>3.2</v>
      </c>
      <c r="G20" s="21" t="s">
        <v>265</v>
      </c>
      <c r="H20" s="53">
        <f>37.5*25*26</f>
        <v>24375</v>
      </c>
      <c r="I20" s="37">
        <f t="shared" si="2"/>
        <v>2.4375000000000001E-2</v>
      </c>
    </row>
    <row r="21" spans="1:9" x14ac:dyDescent="0.3">
      <c r="A21" s="22">
        <v>15</v>
      </c>
      <c r="B21" s="22" t="s">
        <v>77</v>
      </c>
      <c r="C21" s="21" t="s">
        <v>204</v>
      </c>
      <c r="D21" s="22">
        <v>500</v>
      </c>
      <c r="E21" s="22" t="s">
        <v>12</v>
      </c>
      <c r="F21" s="22">
        <v>3.7</v>
      </c>
      <c r="G21" s="21" t="s">
        <v>266</v>
      </c>
      <c r="H21" s="53">
        <f>32*20*49</f>
        <v>31360</v>
      </c>
      <c r="I21" s="37">
        <f t="shared" si="2"/>
        <v>3.1359999999999999E-2</v>
      </c>
    </row>
    <row r="22" spans="1:9" x14ac:dyDescent="0.3">
      <c r="A22" s="22">
        <v>16</v>
      </c>
      <c r="B22" s="22" t="s">
        <v>81</v>
      </c>
      <c r="C22" s="21" t="s">
        <v>379</v>
      </c>
      <c r="D22" s="22">
        <v>2500</v>
      </c>
      <c r="E22" s="21" t="s">
        <v>12</v>
      </c>
      <c r="F22" s="22">
        <v>2.5</v>
      </c>
      <c r="G22" s="21" t="s">
        <v>267</v>
      </c>
      <c r="H22" s="53">
        <f>57*19*42</f>
        <v>45486</v>
      </c>
      <c r="I22" s="37">
        <f t="shared" si="2"/>
        <v>4.5485999999999999E-2</v>
      </c>
    </row>
    <row r="23" spans="1:9" x14ac:dyDescent="0.3">
      <c r="A23" s="22">
        <v>17</v>
      </c>
      <c r="B23" s="22" t="s">
        <v>52</v>
      </c>
      <c r="C23" s="21" t="s">
        <v>53</v>
      </c>
      <c r="D23" s="22">
        <v>1000</v>
      </c>
      <c r="E23" s="22" t="s">
        <v>12</v>
      </c>
      <c r="F23" s="22">
        <v>16.899999999999999</v>
      </c>
      <c r="G23" s="21" t="s">
        <v>259</v>
      </c>
      <c r="H23" s="21">
        <f>49.5*38*70</f>
        <v>131670</v>
      </c>
      <c r="I23" s="37">
        <f t="shared" si="2"/>
        <v>0.13167000000000001</v>
      </c>
    </row>
    <row r="24" spans="1:9" x14ac:dyDescent="0.3">
      <c r="A24" s="22">
        <v>18</v>
      </c>
      <c r="B24" s="22" t="s">
        <v>64</v>
      </c>
      <c r="C24" s="21" t="s">
        <v>372</v>
      </c>
      <c r="D24" s="22">
        <v>1000</v>
      </c>
      <c r="E24" s="22" t="s">
        <v>12</v>
      </c>
      <c r="F24" s="22">
        <v>3</v>
      </c>
      <c r="G24" s="21" t="s">
        <v>319</v>
      </c>
      <c r="H24" s="27"/>
      <c r="I24" s="28">
        <v>0.1716</v>
      </c>
    </row>
    <row r="25" spans="1:9" x14ac:dyDescent="0.3">
      <c r="A25" s="22">
        <v>19</v>
      </c>
      <c r="B25" s="22" t="s">
        <v>50</v>
      </c>
      <c r="C25" s="21" t="s">
        <v>380</v>
      </c>
      <c r="D25" s="22">
        <v>6</v>
      </c>
      <c r="E25" s="22" t="s">
        <v>12</v>
      </c>
      <c r="F25" s="22">
        <v>4.75</v>
      </c>
      <c r="G25" s="21" t="s">
        <v>268</v>
      </c>
      <c r="H25" s="53">
        <f>48.5*13*18.8</f>
        <v>11853.4</v>
      </c>
      <c r="I25" s="37">
        <f t="shared" si="2"/>
        <v>1.18534E-2</v>
      </c>
    </row>
    <row r="26" spans="1:9" x14ac:dyDescent="0.3">
      <c r="A26" s="22">
        <v>20</v>
      </c>
      <c r="B26" s="22" t="s">
        <v>51</v>
      </c>
      <c r="C26" s="21" t="s">
        <v>381</v>
      </c>
      <c r="D26" s="22">
        <v>6</v>
      </c>
      <c r="E26" s="22" t="s">
        <v>12</v>
      </c>
      <c r="F26" s="22">
        <v>7.5</v>
      </c>
      <c r="G26" s="21" t="s">
        <v>269</v>
      </c>
      <c r="H26" s="53">
        <f>33.5*25.8*18</f>
        <v>15557.400000000001</v>
      </c>
      <c r="I26" s="37">
        <f t="shared" si="2"/>
        <v>1.5557400000000001E-2</v>
      </c>
    </row>
    <row r="27" spans="1:9" x14ac:dyDescent="0.3">
      <c r="A27" s="22">
        <v>21</v>
      </c>
      <c r="B27" s="22" t="s">
        <v>301</v>
      </c>
      <c r="C27" s="21" t="s">
        <v>382</v>
      </c>
      <c r="D27" s="22">
        <v>6</v>
      </c>
      <c r="E27" s="22" t="s">
        <v>12</v>
      </c>
      <c r="F27" s="22">
        <v>14</v>
      </c>
      <c r="G27" s="21" t="s">
        <v>316</v>
      </c>
      <c r="H27" s="21"/>
      <c r="I27" s="37">
        <v>3.286E-2</v>
      </c>
    </row>
    <row r="28" spans="1:9" x14ac:dyDescent="0.3">
      <c r="A28" s="22">
        <v>22</v>
      </c>
      <c r="B28" s="22" t="s">
        <v>71</v>
      </c>
      <c r="C28" s="21" t="s">
        <v>383</v>
      </c>
      <c r="D28" s="54">
        <v>72</v>
      </c>
      <c r="E28" s="22" t="s">
        <v>12</v>
      </c>
      <c r="F28" s="22">
        <v>16</v>
      </c>
      <c r="G28" s="21" t="s">
        <v>270</v>
      </c>
      <c r="H28" s="53">
        <f>45*34*30.5</f>
        <v>46665</v>
      </c>
      <c r="I28" s="37">
        <f t="shared" si="2"/>
        <v>4.6664999999999998E-2</v>
      </c>
    </row>
    <row r="29" spans="1:9" x14ac:dyDescent="0.3">
      <c r="A29" s="22">
        <v>23</v>
      </c>
      <c r="B29" s="22" t="s">
        <v>72</v>
      </c>
      <c r="C29" s="21" t="s">
        <v>384</v>
      </c>
      <c r="D29" s="54">
        <v>72</v>
      </c>
      <c r="E29" s="22" t="s">
        <v>12</v>
      </c>
      <c r="F29" s="22">
        <v>16</v>
      </c>
      <c r="G29" s="21" t="s">
        <v>270</v>
      </c>
      <c r="H29" s="53">
        <f>45*34*30.5</f>
        <v>46665</v>
      </c>
      <c r="I29" s="37">
        <f t="shared" si="2"/>
        <v>4.6664999999999998E-2</v>
      </c>
    </row>
  </sheetData>
  <conditionalFormatting sqref="B14">
    <cfRule type="duplicateValues" dxfId="2" priority="2"/>
  </conditionalFormatting>
  <conditionalFormatting sqref="B1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133A-77F0-4A7A-94FA-903251F11D68}">
  <dimension ref="A2:I26"/>
  <sheetViews>
    <sheetView tabSelected="1" zoomScaleNormal="100" workbookViewId="0">
      <selection activeCell="C13" sqref="C13:E13"/>
    </sheetView>
  </sheetViews>
  <sheetFormatPr defaultColWidth="8.77734375" defaultRowHeight="14.4" x14ac:dyDescent="0.3"/>
  <cols>
    <col min="2" max="2" width="14.44140625" customWidth="1"/>
    <col min="3" max="3" width="51.33203125" customWidth="1"/>
    <col min="6" max="6" width="9.109375" style="26" customWidth="1"/>
    <col min="7" max="7" width="12.109375" bestFit="1" customWidth="1"/>
    <col min="8" max="8" width="7.44140625" bestFit="1" customWidth="1"/>
    <col min="9" max="9" width="8.77734375" style="26"/>
  </cols>
  <sheetData>
    <row r="2" spans="1:9" ht="15" thickBot="1" x14ac:dyDescent="0.35"/>
    <row r="3" spans="1:9" ht="47.55" customHeight="1" thickBot="1" x14ac:dyDescent="0.35">
      <c r="A3" s="32" t="s">
        <v>3</v>
      </c>
      <c r="B3" s="33" t="s">
        <v>4</v>
      </c>
      <c r="C3" s="34" t="s">
        <v>5</v>
      </c>
      <c r="D3" s="34" t="s">
        <v>6</v>
      </c>
      <c r="E3" s="34" t="s">
        <v>7</v>
      </c>
      <c r="F3" s="34" t="s">
        <v>222</v>
      </c>
      <c r="G3" s="35" t="s">
        <v>221</v>
      </c>
      <c r="I3" s="36" t="s">
        <v>10</v>
      </c>
    </row>
    <row r="5" spans="1:9" x14ac:dyDescent="0.3">
      <c r="A5" s="22">
        <v>1</v>
      </c>
      <c r="B5" s="22" t="s">
        <v>66</v>
      </c>
      <c r="C5" s="21" t="s">
        <v>385</v>
      </c>
      <c r="D5" s="22">
        <v>500</v>
      </c>
      <c r="E5" s="22" t="s">
        <v>12</v>
      </c>
      <c r="F5" s="22">
        <v>2.5</v>
      </c>
      <c r="G5" s="21" t="s">
        <v>320</v>
      </c>
      <c r="H5" s="21" t="s">
        <v>281</v>
      </c>
      <c r="I5" s="28">
        <v>1.9099999999999999E-2</v>
      </c>
    </row>
    <row r="6" spans="1:9" x14ac:dyDescent="0.3">
      <c r="A6" s="22">
        <v>2</v>
      </c>
      <c r="B6" s="22" t="s">
        <v>92</v>
      </c>
      <c r="C6" s="21" t="s">
        <v>93</v>
      </c>
      <c r="D6" s="22">
        <v>1000</v>
      </c>
      <c r="E6" s="22" t="s">
        <v>12</v>
      </c>
      <c r="F6" s="22">
        <v>3.5</v>
      </c>
      <c r="G6" s="21" t="s">
        <v>273</v>
      </c>
      <c r="H6" s="21">
        <f>37*31*15</f>
        <v>17205</v>
      </c>
      <c r="I6" s="37">
        <f>H6/1000000</f>
        <v>1.7205000000000002E-2</v>
      </c>
    </row>
    <row r="7" spans="1:9" x14ac:dyDescent="0.3">
      <c r="A7" s="22">
        <v>3</v>
      </c>
      <c r="B7" s="70" t="s">
        <v>208</v>
      </c>
      <c r="C7" s="71" t="s">
        <v>412</v>
      </c>
      <c r="D7" s="70">
        <v>1000</v>
      </c>
      <c r="E7" s="70" t="s">
        <v>12</v>
      </c>
      <c r="F7" s="70">
        <v>2</v>
      </c>
      <c r="G7" s="71" t="s">
        <v>272</v>
      </c>
      <c r="H7" s="71">
        <f>26*26*26</f>
        <v>17576</v>
      </c>
      <c r="I7" s="72">
        <f>H7/1000000</f>
        <v>1.7576000000000001E-2</v>
      </c>
    </row>
    <row r="8" spans="1:9" x14ac:dyDescent="0.3">
      <c r="A8" s="22">
        <v>4</v>
      </c>
      <c r="B8" s="22" t="s">
        <v>105</v>
      </c>
      <c r="C8" s="21" t="s">
        <v>417</v>
      </c>
      <c r="D8" s="22">
        <v>1000</v>
      </c>
      <c r="E8" s="22" t="s">
        <v>12</v>
      </c>
      <c r="F8" s="22">
        <v>3.5</v>
      </c>
      <c r="G8" s="21" t="s">
        <v>322</v>
      </c>
      <c r="H8" s="21"/>
      <c r="I8" s="28">
        <v>2.5600000000000001E-2</v>
      </c>
    </row>
    <row r="9" spans="1:9" x14ac:dyDescent="0.3">
      <c r="A9" s="22">
        <v>5</v>
      </c>
      <c r="B9" s="22" t="s">
        <v>87</v>
      </c>
      <c r="C9" s="21" t="s">
        <v>413</v>
      </c>
      <c r="D9" s="22">
        <v>1000</v>
      </c>
      <c r="E9" s="22" t="s">
        <v>12</v>
      </c>
      <c r="F9" s="22">
        <v>3.5</v>
      </c>
      <c r="G9" s="21" t="s">
        <v>274</v>
      </c>
      <c r="H9" s="21">
        <f>38*25*19</f>
        <v>18050</v>
      </c>
      <c r="I9" s="37">
        <f>H9/1000000</f>
        <v>1.805E-2</v>
      </c>
    </row>
    <row r="10" spans="1:9" x14ac:dyDescent="0.3">
      <c r="A10" s="22">
        <v>6</v>
      </c>
      <c r="B10" s="22" t="s">
        <v>176</v>
      </c>
      <c r="C10" s="21" t="s">
        <v>418</v>
      </c>
      <c r="D10" s="22">
        <v>1000</v>
      </c>
      <c r="E10" s="22" t="s">
        <v>12</v>
      </c>
      <c r="F10" s="22">
        <v>5.5</v>
      </c>
      <c r="G10" s="21" t="s">
        <v>177</v>
      </c>
      <c r="H10" s="21">
        <f>34*24.8*24.5</f>
        <v>20658.400000000001</v>
      </c>
      <c r="I10" s="37">
        <f t="shared" ref="I10:I12" si="0">H10/1000000</f>
        <v>2.06584E-2</v>
      </c>
    </row>
    <row r="11" spans="1:9" x14ac:dyDescent="0.3">
      <c r="A11" s="22">
        <v>7</v>
      </c>
      <c r="B11" s="22" t="s">
        <v>191</v>
      </c>
      <c r="C11" s="21" t="s">
        <v>419</v>
      </c>
      <c r="D11" s="22">
        <v>1000</v>
      </c>
      <c r="E11" s="22" t="s">
        <v>12</v>
      </c>
      <c r="F11" s="22">
        <v>5.5</v>
      </c>
      <c r="G11" s="21" t="s">
        <v>177</v>
      </c>
      <c r="H11" s="21">
        <f>34*24.8*24.5</f>
        <v>20658.400000000001</v>
      </c>
      <c r="I11" s="37">
        <f t="shared" si="0"/>
        <v>2.06584E-2</v>
      </c>
    </row>
    <row r="12" spans="1:9" x14ac:dyDescent="0.3">
      <c r="A12" s="22">
        <v>8</v>
      </c>
      <c r="B12" s="22" t="s">
        <v>104</v>
      </c>
      <c r="C12" s="21" t="s">
        <v>420</v>
      </c>
      <c r="D12" s="22">
        <v>1000</v>
      </c>
      <c r="E12" s="22" t="s">
        <v>12</v>
      </c>
      <c r="F12" s="22">
        <v>6</v>
      </c>
      <c r="G12" s="21" t="s">
        <v>275</v>
      </c>
      <c r="H12" s="21">
        <f>35*26*24</f>
        <v>21840</v>
      </c>
      <c r="I12" s="37">
        <f t="shared" si="0"/>
        <v>2.1839999999999998E-2</v>
      </c>
    </row>
    <row r="13" spans="1:9" x14ac:dyDescent="0.3">
      <c r="A13" s="70">
        <v>9</v>
      </c>
      <c r="B13" s="70" t="s">
        <v>192</v>
      </c>
      <c r="C13" s="71" t="s">
        <v>421</v>
      </c>
      <c r="D13" s="70">
        <v>1</v>
      </c>
      <c r="E13" s="70" t="s">
        <v>69</v>
      </c>
      <c r="F13" s="70"/>
      <c r="G13" s="71"/>
      <c r="H13" s="71"/>
      <c r="I13" s="88"/>
    </row>
    <row r="14" spans="1:9" x14ac:dyDescent="0.3">
      <c r="A14" s="22">
        <v>10</v>
      </c>
      <c r="B14" s="22" t="s">
        <v>63</v>
      </c>
      <c r="C14" s="21" t="s">
        <v>386</v>
      </c>
      <c r="D14" s="22">
        <v>250</v>
      </c>
      <c r="E14" s="22" t="s">
        <v>12</v>
      </c>
      <c r="F14" s="22">
        <v>7</v>
      </c>
      <c r="G14" s="21" t="s">
        <v>271</v>
      </c>
      <c r="H14" s="21">
        <f>56*27*31</f>
        <v>46872</v>
      </c>
      <c r="I14" s="37">
        <f>H14/1000000</f>
        <v>4.6871999999999997E-2</v>
      </c>
    </row>
    <row r="15" spans="1:9" x14ac:dyDescent="0.3">
      <c r="A15" s="70">
        <v>11</v>
      </c>
      <c r="B15" s="70" t="s">
        <v>117</v>
      </c>
      <c r="C15" s="71" t="s">
        <v>387</v>
      </c>
      <c r="D15" s="70">
        <v>12</v>
      </c>
      <c r="E15" s="70" t="s">
        <v>88</v>
      </c>
      <c r="F15" s="71"/>
      <c r="G15" s="71"/>
      <c r="H15" s="71"/>
      <c r="I15" s="88"/>
    </row>
    <row r="16" spans="1:9" x14ac:dyDescent="0.3">
      <c r="A16" s="70">
        <v>12</v>
      </c>
      <c r="B16" s="70" t="s">
        <v>175</v>
      </c>
      <c r="C16" s="71" t="s">
        <v>388</v>
      </c>
      <c r="D16" s="70">
        <v>12</v>
      </c>
      <c r="E16" s="70" t="s">
        <v>88</v>
      </c>
      <c r="F16" s="70"/>
      <c r="G16" s="71"/>
      <c r="H16" s="71"/>
      <c r="I16" s="88"/>
    </row>
    <row r="17" spans="1:9" x14ac:dyDescent="0.3">
      <c r="A17" s="22">
        <v>13</v>
      </c>
      <c r="B17" s="22" t="s">
        <v>193</v>
      </c>
      <c r="C17" s="21" t="s">
        <v>389</v>
      </c>
      <c r="D17" s="22">
        <v>200</v>
      </c>
      <c r="E17" s="22" t="s">
        <v>12</v>
      </c>
      <c r="F17" s="22">
        <v>16</v>
      </c>
      <c r="G17" s="21" t="s">
        <v>276</v>
      </c>
      <c r="H17" s="21">
        <f>53*30*36</f>
        <v>57240</v>
      </c>
      <c r="I17" s="37">
        <f t="shared" ref="I17:I23" si="1">H17/1000000</f>
        <v>5.7239999999999999E-2</v>
      </c>
    </row>
    <row r="18" spans="1:9" x14ac:dyDescent="0.3">
      <c r="A18" s="70">
        <v>14</v>
      </c>
      <c r="B18" s="70" t="s">
        <v>202</v>
      </c>
      <c r="C18" s="71" t="s">
        <v>390</v>
      </c>
      <c r="D18" s="70">
        <v>1</v>
      </c>
      <c r="E18" s="70" t="s">
        <v>203</v>
      </c>
      <c r="F18" s="70"/>
      <c r="G18" s="71"/>
      <c r="H18" s="71"/>
      <c r="I18" s="88"/>
    </row>
    <row r="19" spans="1:9" x14ac:dyDescent="0.3">
      <c r="A19" s="22">
        <v>15</v>
      </c>
      <c r="B19" s="22" t="s">
        <v>67</v>
      </c>
      <c r="C19" s="21" t="s">
        <v>68</v>
      </c>
      <c r="D19" s="22">
        <v>1</v>
      </c>
      <c r="E19" s="22" t="s">
        <v>69</v>
      </c>
      <c r="F19" s="22"/>
      <c r="G19" s="21" t="s">
        <v>281</v>
      </c>
      <c r="H19" s="21" t="s">
        <v>281</v>
      </c>
      <c r="I19" s="28"/>
    </row>
    <row r="20" spans="1:9" x14ac:dyDescent="0.3">
      <c r="A20" s="22">
        <v>16</v>
      </c>
      <c r="B20" s="22" t="s">
        <v>89</v>
      </c>
      <c r="C20" s="21" t="s">
        <v>391</v>
      </c>
      <c r="D20" s="22">
        <v>6</v>
      </c>
      <c r="E20" s="22" t="s">
        <v>12</v>
      </c>
      <c r="F20" s="22">
        <v>6.5</v>
      </c>
      <c r="G20" s="21" t="s">
        <v>277</v>
      </c>
      <c r="H20" s="21">
        <f>21*21*59</f>
        <v>26019</v>
      </c>
      <c r="I20" s="37">
        <f t="shared" si="1"/>
        <v>2.6019E-2</v>
      </c>
    </row>
    <row r="21" spans="1:9" x14ac:dyDescent="0.3">
      <c r="A21" s="22">
        <v>17</v>
      </c>
      <c r="B21" s="22" t="s">
        <v>90</v>
      </c>
      <c r="C21" s="21" t="s">
        <v>392</v>
      </c>
      <c r="D21" s="22" t="s">
        <v>393</v>
      </c>
      <c r="E21" s="22" t="s">
        <v>12</v>
      </c>
      <c r="F21" s="22" t="s">
        <v>91</v>
      </c>
      <c r="G21" s="21" t="s">
        <v>278</v>
      </c>
      <c r="H21" s="21">
        <f>89*46*22</f>
        <v>90068</v>
      </c>
      <c r="I21" s="37">
        <f t="shared" si="1"/>
        <v>9.0067999999999995E-2</v>
      </c>
    </row>
    <row r="22" spans="1:9" x14ac:dyDescent="0.3">
      <c r="A22" s="22">
        <v>18</v>
      </c>
      <c r="B22" s="22" t="s">
        <v>94</v>
      </c>
      <c r="C22" s="21" t="s">
        <v>394</v>
      </c>
      <c r="D22" s="22">
        <v>3000</v>
      </c>
      <c r="E22" s="22" t="s">
        <v>12</v>
      </c>
      <c r="F22" s="22" t="s">
        <v>95</v>
      </c>
      <c r="G22" s="21" t="s">
        <v>279</v>
      </c>
      <c r="H22" s="21">
        <f>55*34*24</f>
        <v>44880</v>
      </c>
      <c r="I22" s="37">
        <f t="shared" si="1"/>
        <v>4.4880000000000003E-2</v>
      </c>
    </row>
    <row r="23" spans="1:9" x14ac:dyDescent="0.3">
      <c r="A23" s="22">
        <v>19</v>
      </c>
      <c r="B23" s="22" t="s">
        <v>96</v>
      </c>
      <c r="C23" s="21" t="s">
        <v>395</v>
      </c>
      <c r="D23" s="22">
        <v>4000</v>
      </c>
      <c r="E23" s="22" t="s">
        <v>12</v>
      </c>
      <c r="F23" s="22">
        <v>6.5</v>
      </c>
      <c r="G23" s="21" t="s">
        <v>280</v>
      </c>
      <c r="H23" s="21">
        <f>42*30*60</f>
        <v>75600</v>
      </c>
      <c r="I23" s="37">
        <f t="shared" si="1"/>
        <v>7.5600000000000001E-2</v>
      </c>
    </row>
    <row r="24" spans="1:9" x14ac:dyDescent="0.3">
      <c r="A24" s="22">
        <v>20</v>
      </c>
      <c r="B24" s="40" t="s">
        <v>308</v>
      </c>
      <c r="C24" s="41" t="s">
        <v>309</v>
      </c>
      <c r="D24" s="40">
        <v>1</v>
      </c>
      <c r="E24" s="40" t="s">
        <v>12</v>
      </c>
      <c r="F24" s="40">
        <v>1</v>
      </c>
      <c r="G24" s="41" t="s">
        <v>321</v>
      </c>
      <c r="H24" s="41"/>
      <c r="I24" s="43">
        <v>1.29E-2</v>
      </c>
    </row>
    <row r="25" spans="1:9" x14ac:dyDescent="0.3">
      <c r="A25" s="22">
        <v>21</v>
      </c>
      <c r="B25" s="22" t="s">
        <v>65</v>
      </c>
      <c r="C25" s="21" t="s">
        <v>396</v>
      </c>
      <c r="D25" s="22">
        <v>5000</v>
      </c>
      <c r="E25" s="22" t="s">
        <v>12</v>
      </c>
      <c r="F25" s="22"/>
      <c r="G25" s="21" t="s">
        <v>281</v>
      </c>
      <c r="H25" s="21" t="s">
        <v>281</v>
      </c>
      <c r="I25" s="22" t="s">
        <v>281</v>
      </c>
    </row>
    <row r="26" spans="1:9" x14ac:dyDescent="0.3">
      <c r="A26" s="22">
        <v>22</v>
      </c>
      <c r="B26" s="40" t="s">
        <v>299</v>
      </c>
      <c r="C26" s="41" t="s">
        <v>300</v>
      </c>
      <c r="D26" s="42">
        <v>12000</v>
      </c>
      <c r="E26" s="42" t="s">
        <v>12</v>
      </c>
      <c r="F26" s="42"/>
      <c r="G26" s="39"/>
      <c r="H26" s="39"/>
      <c r="I26" s="42"/>
    </row>
  </sheetData>
  <pageMargins left="0.7" right="0.7" top="0.75" bottom="0.75" header="0.3" footer="0.3"/>
  <pageSetup scale="87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3EB9-7173-418E-B0B0-E8C6CD77F035}">
  <dimension ref="A1:I54"/>
  <sheetViews>
    <sheetView view="pageBreakPreview" topLeftCell="A29" zoomScaleNormal="100" zoomScaleSheetLayoutView="100" workbookViewId="0">
      <selection activeCell="C54" sqref="C54"/>
    </sheetView>
  </sheetViews>
  <sheetFormatPr defaultColWidth="8.77734375" defaultRowHeight="14.4" x14ac:dyDescent="0.3"/>
  <cols>
    <col min="2" max="2" width="14.77734375" customWidth="1"/>
    <col min="3" max="3" width="47.109375" customWidth="1"/>
    <col min="7" max="7" width="17.44140625" customWidth="1"/>
    <col min="8" max="8" width="12" hidden="1" customWidth="1"/>
    <col min="9" max="9" width="8.77734375" style="26"/>
  </cols>
  <sheetData>
    <row r="1" spans="1:9" ht="15" thickBot="1" x14ac:dyDescent="0.35"/>
    <row r="2" spans="1:9" ht="43.8" thickBot="1" x14ac:dyDescent="0.35">
      <c r="A2" s="32" t="s">
        <v>3</v>
      </c>
      <c r="B2" s="33" t="s">
        <v>4</v>
      </c>
      <c r="C2" s="34" t="s">
        <v>5</v>
      </c>
      <c r="D2" s="34" t="s">
        <v>6</v>
      </c>
      <c r="E2" s="34" t="s">
        <v>7</v>
      </c>
      <c r="F2" s="34" t="s">
        <v>222</v>
      </c>
      <c r="G2" s="35" t="s">
        <v>221</v>
      </c>
      <c r="I2" s="36" t="s">
        <v>10</v>
      </c>
    </row>
    <row r="4" spans="1:9" x14ac:dyDescent="0.3">
      <c r="A4" s="25">
        <v>1</v>
      </c>
      <c r="B4" s="25" t="s">
        <v>97</v>
      </c>
      <c r="C4" s="23" t="s">
        <v>98</v>
      </c>
      <c r="D4" s="25">
        <v>4</v>
      </c>
      <c r="E4" s="25" t="s">
        <v>12</v>
      </c>
      <c r="F4" s="25" t="s">
        <v>99</v>
      </c>
      <c r="G4" s="23" t="s">
        <v>282</v>
      </c>
      <c r="H4" s="23">
        <f>37*28.5*29</f>
        <v>30580.5</v>
      </c>
      <c r="I4" s="37">
        <f>H4/1000000</f>
        <v>3.05805E-2</v>
      </c>
    </row>
    <row r="5" spans="1:9" x14ac:dyDescent="0.3">
      <c r="A5" s="25">
        <v>2</v>
      </c>
      <c r="B5" s="25" t="s">
        <v>100</v>
      </c>
      <c r="C5" s="23" t="s">
        <v>101</v>
      </c>
      <c r="D5" s="25">
        <v>4</v>
      </c>
      <c r="E5" s="25" t="s">
        <v>12</v>
      </c>
      <c r="F5" s="25" t="s">
        <v>99</v>
      </c>
      <c r="G5" s="23" t="s">
        <v>282</v>
      </c>
      <c r="H5" s="23">
        <f>37*28.5*29</f>
        <v>30580.5</v>
      </c>
      <c r="I5" s="37">
        <f t="shared" ref="I5:I34" si="0">H5/1000000</f>
        <v>3.05805E-2</v>
      </c>
    </row>
    <row r="6" spans="1:9" x14ac:dyDescent="0.3">
      <c r="A6" s="25">
        <v>3</v>
      </c>
      <c r="B6" s="25" t="s">
        <v>102</v>
      </c>
      <c r="C6" s="23" t="s">
        <v>103</v>
      </c>
      <c r="D6" s="25">
        <v>4</v>
      </c>
      <c r="E6" s="25" t="s">
        <v>12</v>
      </c>
      <c r="F6" s="25" t="s">
        <v>99</v>
      </c>
      <c r="G6" s="23" t="s">
        <v>282</v>
      </c>
      <c r="H6" s="23">
        <f>37*28.5*29</f>
        <v>30580.5</v>
      </c>
      <c r="I6" s="37">
        <f t="shared" si="0"/>
        <v>3.05805E-2</v>
      </c>
    </row>
    <row r="7" spans="1:9" x14ac:dyDescent="0.3">
      <c r="A7" s="25">
        <v>4</v>
      </c>
      <c r="B7" s="25" t="s">
        <v>115</v>
      </c>
      <c r="C7" s="23" t="s">
        <v>116</v>
      </c>
      <c r="D7" s="25">
        <v>6</v>
      </c>
      <c r="E7" s="25" t="s">
        <v>12</v>
      </c>
      <c r="F7" s="25" t="s">
        <v>99</v>
      </c>
      <c r="G7" s="23" t="s">
        <v>283</v>
      </c>
      <c r="H7" s="23">
        <f>47*32*32.5</f>
        <v>48880</v>
      </c>
      <c r="I7" s="37">
        <f t="shared" si="0"/>
        <v>4.888E-2</v>
      </c>
    </row>
    <row r="8" spans="1:9" x14ac:dyDescent="0.3">
      <c r="A8" s="25">
        <v>5</v>
      </c>
      <c r="B8" s="25" t="s">
        <v>118</v>
      </c>
      <c r="C8" s="23" t="s">
        <v>119</v>
      </c>
      <c r="D8" s="25">
        <v>4</v>
      </c>
      <c r="E8" s="25" t="s">
        <v>12</v>
      </c>
      <c r="F8" s="25" t="s">
        <v>99</v>
      </c>
      <c r="G8" s="23" t="s">
        <v>282</v>
      </c>
      <c r="H8" s="23">
        <f>37*28.5*29</f>
        <v>30580.5</v>
      </c>
      <c r="I8" s="37">
        <f t="shared" si="0"/>
        <v>3.05805E-2</v>
      </c>
    </row>
    <row r="9" spans="1:9" x14ac:dyDescent="0.3">
      <c r="A9" s="25">
        <v>6</v>
      </c>
      <c r="B9" s="25" t="s">
        <v>120</v>
      </c>
      <c r="C9" s="23" t="s">
        <v>121</v>
      </c>
      <c r="D9" s="25">
        <v>12</v>
      </c>
      <c r="E9" s="25" t="s">
        <v>12</v>
      </c>
      <c r="F9" s="25" t="s">
        <v>122</v>
      </c>
      <c r="G9" s="23" t="s">
        <v>284</v>
      </c>
      <c r="H9" s="23">
        <f>28*26.5*19.5</f>
        <v>14469</v>
      </c>
      <c r="I9" s="37">
        <f t="shared" si="0"/>
        <v>1.4468999999999999E-2</v>
      </c>
    </row>
    <row r="10" spans="1:9" x14ac:dyDescent="0.3">
      <c r="A10" s="25">
        <v>7</v>
      </c>
      <c r="B10" s="25" t="s">
        <v>123</v>
      </c>
      <c r="C10" s="23" t="s">
        <v>124</v>
      </c>
      <c r="D10" s="25">
        <v>1</v>
      </c>
      <c r="E10" s="25" t="s">
        <v>125</v>
      </c>
      <c r="F10" s="25" t="s">
        <v>126</v>
      </c>
      <c r="G10" s="23" t="s">
        <v>127</v>
      </c>
      <c r="H10" s="23" t="s">
        <v>127</v>
      </c>
      <c r="I10" s="37">
        <v>0.32369999999999999</v>
      </c>
    </row>
    <row r="11" spans="1:9" x14ac:dyDescent="0.3">
      <c r="A11" s="25">
        <v>8</v>
      </c>
      <c r="B11" s="25" t="s">
        <v>128</v>
      </c>
      <c r="C11" s="23" t="s">
        <v>129</v>
      </c>
      <c r="D11" s="25">
        <v>12</v>
      </c>
      <c r="E11" s="25" t="s">
        <v>12</v>
      </c>
      <c r="F11" s="25" t="s">
        <v>122</v>
      </c>
      <c r="G11" s="23" t="s">
        <v>285</v>
      </c>
      <c r="H11" s="23">
        <f>32*28.5*29</f>
        <v>26448</v>
      </c>
      <c r="I11" s="37">
        <f t="shared" si="0"/>
        <v>2.6447999999999999E-2</v>
      </c>
    </row>
    <row r="12" spans="1:9" x14ac:dyDescent="0.3">
      <c r="A12" s="25">
        <v>9</v>
      </c>
      <c r="B12" s="25" t="s">
        <v>130</v>
      </c>
      <c r="C12" s="23" t="s">
        <v>131</v>
      </c>
      <c r="D12" s="25">
        <v>4</v>
      </c>
      <c r="E12" s="25" t="s">
        <v>12</v>
      </c>
      <c r="F12" s="25" t="s">
        <v>99</v>
      </c>
      <c r="G12" s="23" t="s">
        <v>282</v>
      </c>
      <c r="H12" s="23">
        <f>37*28.5*29</f>
        <v>30580.5</v>
      </c>
      <c r="I12" s="37">
        <f t="shared" si="0"/>
        <v>3.05805E-2</v>
      </c>
    </row>
    <row r="13" spans="1:9" x14ac:dyDescent="0.3">
      <c r="A13" s="25">
        <v>10</v>
      </c>
      <c r="B13" s="25" t="s">
        <v>132</v>
      </c>
      <c r="C13" s="23" t="s">
        <v>133</v>
      </c>
      <c r="D13" s="25">
        <v>12</v>
      </c>
      <c r="E13" s="25" t="s">
        <v>12</v>
      </c>
      <c r="F13" s="25" t="s">
        <v>134</v>
      </c>
      <c r="G13" s="23" t="s">
        <v>286</v>
      </c>
      <c r="H13" s="23">
        <f>27*21*21</f>
        <v>11907</v>
      </c>
      <c r="I13" s="37">
        <f t="shared" si="0"/>
        <v>1.1906999999999999E-2</v>
      </c>
    </row>
    <row r="14" spans="1:9" x14ac:dyDescent="0.3">
      <c r="A14" s="25">
        <v>11</v>
      </c>
      <c r="B14" s="25" t="s">
        <v>139</v>
      </c>
      <c r="C14" s="23" t="s">
        <v>140</v>
      </c>
      <c r="D14" s="25">
        <v>12</v>
      </c>
      <c r="E14" s="25" t="s">
        <v>12</v>
      </c>
      <c r="F14" s="25" t="s">
        <v>141</v>
      </c>
      <c r="G14" s="23" t="s">
        <v>287</v>
      </c>
      <c r="H14" s="23">
        <f>31*24*31</f>
        <v>23064</v>
      </c>
      <c r="I14" s="37">
        <f t="shared" si="0"/>
        <v>2.3064000000000001E-2</v>
      </c>
    </row>
    <row r="15" spans="1:9" x14ac:dyDescent="0.3">
      <c r="A15" s="25">
        <v>12</v>
      </c>
      <c r="B15" s="25" t="s">
        <v>142</v>
      </c>
      <c r="C15" s="23" t="s">
        <v>143</v>
      </c>
      <c r="D15" s="25">
        <v>4</v>
      </c>
      <c r="E15" s="25" t="s">
        <v>12</v>
      </c>
      <c r="F15" s="25" t="s">
        <v>144</v>
      </c>
      <c r="G15" s="23" t="s">
        <v>282</v>
      </c>
      <c r="H15" s="23">
        <f>37*28.5*29</f>
        <v>30580.5</v>
      </c>
      <c r="I15" s="37">
        <f t="shared" si="0"/>
        <v>3.05805E-2</v>
      </c>
    </row>
    <row r="16" spans="1:9" x14ac:dyDescent="0.3">
      <c r="A16" s="25">
        <v>13</v>
      </c>
      <c r="B16" s="25" t="s">
        <v>145</v>
      </c>
      <c r="C16" s="23" t="s">
        <v>146</v>
      </c>
      <c r="D16" s="25">
        <v>12</v>
      </c>
      <c r="E16" s="25" t="s">
        <v>12</v>
      </c>
      <c r="F16" s="25" t="s">
        <v>147</v>
      </c>
      <c r="G16" s="23" t="s">
        <v>287</v>
      </c>
      <c r="H16" s="23">
        <f>31*24*31</f>
        <v>23064</v>
      </c>
      <c r="I16" s="37">
        <f t="shared" si="0"/>
        <v>2.3064000000000001E-2</v>
      </c>
    </row>
    <row r="17" spans="1:9" x14ac:dyDescent="0.3">
      <c r="A17" s="25">
        <v>14</v>
      </c>
      <c r="B17" s="25" t="s">
        <v>148</v>
      </c>
      <c r="C17" s="23" t="s">
        <v>149</v>
      </c>
      <c r="D17" s="25">
        <v>4</v>
      </c>
      <c r="E17" s="25" t="s">
        <v>12</v>
      </c>
      <c r="F17" s="25" t="s">
        <v>99</v>
      </c>
      <c r="G17" s="23" t="s">
        <v>282</v>
      </c>
      <c r="H17" s="23">
        <f>37*28.5*29</f>
        <v>30580.5</v>
      </c>
      <c r="I17" s="37">
        <f t="shared" si="0"/>
        <v>3.05805E-2</v>
      </c>
    </row>
    <row r="18" spans="1:9" x14ac:dyDescent="0.3">
      <c r="A18" s="25">
        <v>15</v>
      </c>
      <c r="B18" s="25" t="s">
        <v>154</v>
      </c>
      <c r="C18" s="23" t="s">
        <v>155</v>
      </c>
      <c r="D18" s="25">
        <v>4</v>
      </c>
      <c r="E18" s="25" t="s">
        <v>12</v>
      </c>
      <c r="F18" s="25" t="s">
        <v>99</v>
      </c>
      <c r="G18" s="23" t="s">
        <v>282</v>
      </c>
      <c r="H18" s="23">
        <f>37*28.5*29</f>
        <v>30580.5</v>
      </c>
      <c r="I18" s="37">
        <f t="shared" si="0"/>
        <v>3.05805E-2</v>
      </c>
    </row>
    <row r="19" spans="1:9" x14ac:dyDescent="0.3">
      <c r="A19" s="25">
        <v>16</v>
      </c>
      <c r="B19" s="25" t="s">
        <v>156</v>
      </c>
      <c r="C19" s="23" t="s">
        <v>157</v>
      </c>
      <c r="D19" s="25">
        <v>1</v>
      </c>
      <c r="E19" s="25" t="s">
        <v>158</v>
      </c>
      <c r="F19" s="25" t="s">
        <v>159</v>
      </c>
      <c r="G19" s="23" t="s">
        <v>288</v>
      </c>
      <c r="H19" s="23">
        <f>66*46*20</f>
        <v>60720</v>
      </c>
      <c r="I19" s="37">
        <f t="shared" si="0"/>
        <v>6.0720000000000003E-2</v>
      </c>
    </row>
    <row r="20" spans="1:9" x14ac:dyDescent="0.3">
      <c r="A20" s="25">
        <v>17</v>
      </c>
      <c r="B20" s="25" t="s">
        <v>161</v>
      </c>
      <c r="C20" s="23" t="s">
        <v>162</v>
      </c>
      <c r="D20" s="25">
        <v>1</v>
      </c>
      <c r="E20" s="25" t="s">
        <v>125</v>
      </c>
      <c r="F20" s="25" t="s">
        <v>126</v>
      </c>
      <c r="G20" s="23" t="s">
        <v>127</v>
      </c>
      <c r="H20" s="23" t="s">
        <v>127</v>
      </c>
      <c r="I20" s="37">
        <v>0.32369999999999999</v>
      </c>
    </row>
    <row r="21" spans="1:9" x14ac:dyDescent="0.3">
      <c r="A21" s="25">
        <v>18</v>
      </c>
      <c r="B21" s="25" t="s">
        <v>163</v>
      </c>
      <c r="C21" s="23" t="s">
        <v>164</v>
      </c>
      <c r="D21" s="25">
        <v>4</v>
      </c>
      <c r="E21" s="25" t="s">
        <v>12</v>
      </c>
      <c r="F21" s="25">
        <v>21</v>
      </c>
      <c r="G21" s="23" t="s">
        <v>282</v>
      </c>
      <c r="H21" s="23">
        <f>37*28.5*29</f>
        <v>30580.5</v>
      </c>
      <c r="I21" s="37">
        <f t="shared" si="0"/>
        <v>3.05805E-2</v>
      </c>
    </row>
    <row r="22" spans="1:9" x14ac:dyDescent="0.3">
      <c r="A22" s="25">
        <v>19</v>
      </c>
      <c r="B22" s="25" t="s">
        <v>165</v>
      </c>
      <c r="C22" s="23" t="s">
        <v>166</v>
      </c>
      <c r="D22" s="25">
        <v>12</v>
      </c>
      <c r="E22" s="25" t="s">
        <v>12</v>
      </c>
      <c r="F22" s="25" t="s">
        <v>122</v>
      </c>
      <c r="G22" s="23" t="s">
        <v>284</v>
      </c>
      <c r="H22" s="23">
        <f>28*26.5*19.5</f>
        <v>14469</v>
      </c>
      <c r="I22" s="37">
        <f t="shared" si="0"/>
        <v>1.4468999999999999E-2</v>
      </c>
    </row>
    <row r="23" spans="1:9" ht="15.6" x14ac:dyDescent="0.3">
      <c r="A23" s="22">
        <v>20</v>
      </c>
      <c r="B23" s="22" t="s">
        <v>306</v>
      </c>
      <c r="C23" s="21" t="s">
        <v>307</v>
      </c>
      <c r="D23" s="22">
        <v>30</v>
      </c>
      <c r="E23" s="22" t="s">
        <v>12</v>
      </c>
      <c r="F23" s="22">
        <v>6</v>
      </c>
      <c r="G23" s="21" t="s">
        <v>323</v>
      </c>
      <c r="H23" s="21"/>
      <c r="I23" s="69">
        <v>2.6684E-3</v>
      </c>
    </row>
    <row r="24" spans="1:9" x14ac:dyDescent="0.3">
      <c r="A24" s="25">
        <v>21</v>
      </c>
      <c r="B24" s="25" t="s">
        <v>183</v>
      </c>
      <c r="C24" s="23" t="s">
        <v>184</v>
      </c>
      <c r="D24" s="25">
        <v>12</v>
      </c>
      <c r="E24" s="25" t="s">
        <v>12</v>
      </c>
      <c r="F24" s="25" t="s">
        <v>141</v>
      </c>
      <c r="G24" s="23" t="s">
        <v>287</v>
      </c>
      <c r="H24" s="23">
        <f>31*24*31</f>
        <v>23064</v>
      </c>
      <c r="I24" s="37">
        <f t="shared" si="0"/>
        <v>2.3064000000000001E-2</v>
      </c>
    </row>
    <row r="25" spans="1:9" x14ac:dyDescent="0.3">
      <c r="A25" s="25">
        <v>22</v>
      </c>
      <c r="B25" s="25" t="s">
        <v>185</v>
      </c>
      <c r="C25" s="23" t="s">
        <v>186</v>
      </c>
      <c r="D25" s="25">
        <v>4</v>
      </c>
      <c r="E25" s="25" t="s">
        <v>12</v>
      </c>
      <c r="F25" s="25" t="s">
        <v>99</v>
      </c>
      <c r="G25" s="23" t="s">
        <v>282</v>
      </c>
      <c r="H25" s="23">
        <f>37*28.5*29</f>
        <v>30580.5</v>
      </c>
      <c r="I25" s="37">
        <f t="shared" si="0"/>
        <v>3.05805E-2</v>
      </c>
    </row>
    <row r="26" spans="1:9" x14ac:dyDescent="0.3">
      <c r="A26" s="22">
        <v>23</v>
      </c>
      <c r="B26" s="22" t="s">
        <v>302</v>
      </c>
      <c r="C26" s="21" t="s">
        <v>303</v>
      </c>
      <c r="D26" s="22">
        <v>1</v>
      </c>
      <c r="E26" s="22" t="s">
        <v>69</v>
      </c>
      <c r="F26" s="22" t="s">
        <v>126</v>
      </c>
      <c r="G26" s="21" t="s">
        <v>127</v>
      </c>
      <c r="H26" s="21" t="s">
        <v>127</v>
      </c>
      <c r="I26" s="37">
        <v>0.32369999999999999</v>
      </c>
    </row>
    <row r="27" spans="1:9" x14ac:dyDescent="0.3">
      <c r="A27" s="25">
        <v>24</v>
      </c>
      <c r="B27" s="25" t="s">
        <v>187</v>
      </c>
      <c r="C27" s="23" t="s">
        <v>188</v>
      </c>
      <c r="D27" s="25">
        <v>12</v>
      </c>
      <c r="E27" s="25" t="s">
        <v>12</v>
      </c>
      <c r="F27" s="25" t="s">
        <v>122</v>
      </c>
      <c r="G27" s="23" t="s">
        <v>284</v>
      </c>
      <c r="H27" s="23">
        <f>28*26.5*19.5</f>
        <v>14469</v>
      </c>
      <c r="I27" s="37">
        <f t="shared" si="0"/>
        <v>1.4468999999999999E-2</v>
      </c>
    </row>
    <row r="28" spans="1:9" x14ac:dyDescent="0.3">
      <c r="A28" s="25">
        <v>25</v>
      </c>
      <c r="B28" s="25" t="s">
        <v>189</v>
      </c>
      <c r="C28" s="23" t="s">
        <v>190</v>
      </c>
      <c r="D28" s="25">
        <v>4</v>
      </c>
      <c r="E28" s="25" t="s">
        <v>12</v>
      </c>
      <c r="F28" s="25" t="s">
        <v>99</v>
      </c>
      <c r="G28" s="23" t="s">
        <v>282</v>
      </c>
      <c r="H28" s="23">
        <f>37*28.5*29</f>
        <v>30580.5</v>
      </c>
      <c r="I28" s="37">
        <f t="shared" si="0"/>
        <v>3.05805E-2</v>
      </c>
    </row>
    <row r="29" spans="1:9" x14ac:dyDescent="0.3">
      <c r="A29" s="25">
        <v>26</v>
      </c>
      <c r="B29" s="25" t="s">
        <v>194</v>
      </c>
      <c r="C29" s="23" t="s">
        <v>195</v>
      </c>
      <c r="D29" s="25">
        <v>72</v>
      </c>
      <c r="E29" s="25" t="s">
        <v>12</v>
      </c>
      <c r="F29" s="25" t="s">
        <v>95</v>
      </c>
      <c r="G29" s="23" t="s">
        <v>289</v>
      </c>
      <c r="H29" s="23">
        <f>36*29*43</f>
        <v>44892</v>
      </c>
      <c r="I29" s="37">
        <f t="shared" si="0"/>
        <v>4.4892000000000001E-2</v>
      </c>
    </row>
    <row r="30" spans="1:9" x14ac:dyDescent="0.3">
      <c r="A30" s="25">
        <v>27</v>
      </c>
      <c r="B30" s="22" t="s">
        <v>196</v>
      </c>
      <c r="C30" s="21" t="s">
        <v>197</v>
      </c>
      <c r="D30" s="22">
        <v>1</v>
      </c>
      <c r="E30" s="22" t="s">
        <v>69</v>
      </c>
      <c r="F30" s="24">
        <v>10.5</v>
      </c>
      <c r="G30" s="23" t="s">
        <v>290</v>
      </c>
      <c r="H30" s="23">
        <f>66*59*86</f>
        <v>334884</v>
      </c>
      <c r="I30" s="37">
        <f t="shared" si="0"/>
        <v>0.33488400000000001</v>
      </c>
    </row>
    <row r="31" spans="1:9" x14ac:dyDescent="0.3">
      <c r="A31" s="25">
        <v>28</v>
      </c>
      <c r="B31" s="22" t="s">
        <v>198</v>
      </c>
      <c r="C31" s="21" t="s">
        <v>199</v>
      </c>
      <c r="D31" s="22">
        <v>1</v>
      </c>
      <c r="E31" s="22" t="s">
        <v>69</v>
      </c>
      <c r="F31" s="24">
        <v>12.5</v>
      </c>
      <c r="G31" s="21" t="s">
        <v>291</v>
      </c>
      <c r="H31" s="21">
        <f>61*75*110</f>
        <v>503250</v>
      </c>
      <c r="I31" s="37">
        <f t="shared" si="0"/>
        <v>0.50324999999999998</v>
      </c>
    </row>
    <row r="32" spans="1:9" ht="15" x14ac:dyDescent="0.35">
      <c r="A32" s="25">
        <v>29</v>
      </c>
      <c r="B32" s="22" t="s">
        <v>200</v>
      </c>
      <c r="C32" s="21" t="s">
        <v>201</v>
      </c>
      <c r="D32" s="22">
        <v>1</v>
      </c>
      <c r="E32" s="22">
        <v>1</v>
      </c>
      <c r="F32" s="22">
        <v>8</v>
      </c>
      <c r="G32" s="47" t="s">
        <v>324</v>
      </c>
      <c r="H32" s="21"/>
      <c r="I32" s="68">
        <v>7.6960000000000001E-2</v>
      </c>
    </row>
    <row r="33" spans="1:9" x14ac:dyDescent="0.3">
      <c r="A33" s="25">
        <v>30</v>
      </c>
      <c r="B33" s="22" t="s">
        <v>150</v>
      </c>
      <c r="C33" s="21" t="s">
        <v>151</v>
      </c>
      <c r="D33" s="22">
        <v>200</v>
      </c>
      <c r="E33" s="22" t="s">
        <v>12</v>
      </c>
      <c r="F33" s="22">
        <v>8.6999999999999993</v>
      </c>
      <c r="G33" s="21" t="s">
        <v>292</v>
      </c>
      <c r="H33" s="21">
        <f>26*31*31</f>
        <v>24986</v>
      </c>
      <c r="I33" s="37">
        <f t="shared" si="0"/>
        <v>2.4986000000000001E-2</v>
      </c>
    </row>
    <row r="34" spans="1:9" x14ac:dyDescent="0.3">
      <c r="A34" s="25">
        <v>31</v>
      </c>
      <c r="B34" s="22" t="s">
        <v>152</v>
      </c>
      <c r="C34" s="21" t="s">
        <v>153</v>
      </c>
      <c r="D34" s="22">
        <v>100</v>
      </c>
      <c r="E34" s="22" t="s">
        <v>12</v>
      </c>
      <c r="F34" s="22">
        <v>4.7</v>
      </c>
      <c r="G34" s="21" t="s">
        <v>293</v>
      </c>
      <c r="H34" s="21">
        <f>27*33*12</f>
        <v>10692</v>
      </c>
      <c r="I34" s="37">
        <f t="shared" si="0"/>
        <v>1.0692E-2</v>
      </c>
    </row>
    <row r="35" spans="1:9" ht="15" x14ac:dyDescent="0.35">
      <c r="A35" s="25">
        <v>32</v>
      </c>
      <c r="B35" s="22" t="s">
        <v>135</v>
      </c>
      <c r="C35" s="21" t="s">
        <v>342</v>
      </c>
      <c r="D35" s="22">
        <v>12</v>
      </c>
      <c r="E35" s="22" t="s">
        <v>12</v>
      </c>
      <c r="F35" s="28">
        <v>6</v>
      </c>
      <c r="G35" s="47" t="s">
        <v>325</v>
      </c>
      <c r="H35" s="21"/>
      <c r="I35" s="68">
        <v>2.392E-2</v>
      </c>
    </row>
    <row r="36" spans="1:9" ht="15" x14ac:dyDescent="0.35">
      <c r="A36" s="25">
        <v>33</v>
      </c>
      <c r="B36" s="22" t="s">
        <v>136</v>
      </c>
      <c r="C36" s="21" t="s">
        <v>341</v>
      </c>
      <c r="D36" s="22">
        <v>14</v>
      </c>
      <c r="E36" s="22" t="s">
        <v>12</v>
      </c>
      <c r="F36" s="22">
        <v>24</v>
      </c>
      <c r="G36" s="47" t="s">
        <v>326</v>
      </c>
      <c r="H36" s="21"/>
      <c r="I36" s="68">
        <v>0.24174000000000001</v>
      </c>
    </row>
    <row r="37" spans="1:9" ht="15" x14ac:dyDescent="0.35">
      <c r="A37" s="25">
        <v>34</v>
      </c>
      <c r="B37" s="22" t="s">
        <v>137</v>
      </c>
      <c r="C37" s="21" t="s">
        <v>138</v>
      </c>
      <c r="D37" s="22">
        <v>100</v>
      </c>
      <c r="E37" s="22" t="s">
        <v>12</v>
      </c>
      <c r="F37" s="22">
        <v>15</v>
      </c>
      <c r="G37" s="47" t="s">
        <v>327</v>
      </c>
      <c r="H37" s="21"/>
      <c r="I37" s="68">
        <v>2.0025000000000001E-2</v>
      </c>
    </row>
    <row r="38" spans="1:9" ht="15" x14ac:dyDescent="0.35">
      <c r="A38" s="25">
        <v>35</v>
      </c>
      <c r="B38" s="22" t="s">
        <v>167</v>
      </c>
      <c r="C38" s="21" t="s">
        <v>168</v>
      </c>
      <c r="D38" s="22">
        <v>48</v>
      </c>
      <c r="E38" s="22" t="s">
        <v>69</v>
      </c>
      <c r="F38" s="22">
        <v>4</v>
      </c>
      <c r="G38" s="47" t="s">
        <v>328</v>
      </c>
      <c r="H38" s="21"/>
      <c r="I38" s="68">
        <v>4.3874000000000003E-2</v>
      </c>
    </row>
    <row r="39" spans="1:9" ht="15" x14ac:dyDescent="0.35">
      <c r="A39" s="25">
        <v>36</v>
      </c>
      <c r="B39" s="22" t="s">
        <v>169</v>
      </c>
      <c r="C39" s="21" t="s">
        <v>170</v>
      </c>
      <c r="D39" s="22">
        <v>50</v>
      </c>
      <c r="E39" s="22" t="s">
        <v>12</v>
      </c>
      <c r="F39" s="22">
        <v>15</v>
      </c>
      <c r="G39" s="47" t="s">
        <v>329</v>
      </c>
      <c r="H39" s="21"/>
      <c r="I39" s="68">
        <v>5.9034999999999997E-2</v>
      </c>
    </row>
    <row r="40" spans="1:9" ht="15" x14ac:dyDescent="0.35">
      <c r="A40" s="25">
        <v>37</v>
      </c>
      <c r="B40" s="22" t="s">
        <v>171</v>
      </c>
      <c r="C40" s="21" t="s">
        <v>172</v>
      </c>
      <c r="D40" s="22">
        <v>1</v>
      </c>
      <c r="E40" s="22" t="s">
        <v>69</v>
      </c>
      <c r="F40" s="22">
        <v>20</v>
      </c>
      <c r="G40" s="47" t="s">
        <v>330</v>
      </c>
      <c r="H40" s="21"/>
      <c r="I40" s="68">
        <v>5.7312000000000002E-2</v>
      </c>
    </row>
    <row r="41" spans="1:9" ht="15" x14ac:dyDescent="0.35">
      <c r="A41" s="25">
        <v>38</v>
      </c>
      <c r="B41" s="22" t="s">
        <v>173</v>
      </c>
      <c r="C41" s="21" t="s">
        <v>174</v>
      </c>
      <c r="D41" s="22">
        <v>24</v>
      </c>
      <c r="E41" s="22" t="s">
        <v>12</v>
      </c>
      <c r="F41" s="28">
        <v>10</v>
      </c>
      <c r="G41" s="47" t="s">
        <v>331</v>
      </c>
      <c r="H41" s="21"/>
      <c r="I41" s="68">
        <v>2.3310000000000001E-2</v>
      </c>
    </row>
    <row r="42" spans="1:9" ht="15" x14ac:dyDescent="0.35">
      <c r="A42" s="25">
        <v>39</v>
      </c>
      <c r="B42" s="22" t="s">
        <v>178</v>
      </c>
      <c r="C42" s="21" t="s">
        <v>179</v>
      </c>
      <c r="D42" s="22">
        <v>12</v>
      </c>
      <c r="E42" s="22" t="s">
        <v>12</v>
      </c>
      <c r="F42" s="22">
        <v>8</v>
      </c>
      <c r="G42" s="47" t="s">
        <v>332</v>
      </c>
      <c r="H42" s="21"/>
      <c r="I42" s="68">
        <v>9.7199999999999995E-3</v>
      </c>
    </row>
    <row r="43" spans="1:9" ht="15" x14ac:dyDescent="0.35">
      <c r="A43" s="25">
        <v>40</v>
      </c>
      <c r="B43" s="22" t="s">
        <v>180</v>
      </c>
      <c r="C43" s="21" t="s">
        <v>346</v>
      </c>
      <c r="D43" s="22">
        <v>20</v>
      </c>
      <c r="E43" s="22" t="s">
        <v>12</v>
      </c>
      <c r="F43" s="22">
        <v>3</v>
      </c>
      <c r="G43" s="47" t="s">
        <v>333</v>
      </c>
      <c r="H43" s="21"/>
      <c r="I43" s="68">
        <v>9.6738000000000005E-2</v>
      </c>
    </row>
    <row r="44" spans="1:9" ht="15" x14ac:dyDescent="0.35">
      <c r="A44" s="25">
        <v>41</v>
      </c>
      <c r="B44" s="22" t="s">
        <v>181</v>
      </c>
      <c r="C44" s="21" t="s">
        <v>182</v>
      </c>
      <c r="D44" s="22">
        <v>24</v>
      </c>
      <c r="E44" s="22" t="s">
        <v>12</v>
      </c>
      <c r="F44" s="22">
        <v>8</v>
      </c>
      <c r="G44" s="47" t="s">
        <v>334</v>
      </c>
      <c r="H44" s="21"/>
      <c r="I44" s="68">
        <v>2.4840000000000001E-2</v>
      </c>
    </row>
    <row r="45" spans="1:9" s="46" customFormat="1" x14ac:dyDescent="0.3">
      <c r="A45" s="44">
        <v>42</v>
      </c>
      <c r="B45" s="44" t="s">
        <v>106</v>
      </c>
      <c r="C45" s="45" t="s">
        <v>107</v>
      </c>
      <c r="D45" s="44">
        <v>1</v>
      </c>
      <c r="E45" s="44" t="s">
        <v>69</v>
      </c>
      <c r="F45" s="45"/>
      <c r="G45" s="45"/>
      <c r="H45" s="45"/>
      <c r="I45" s="49"/>
    </row>
    <row r="46" spans="1:9" s="46" customFormat="1" x14ac:dyDescent="0.3">
      <c r="A46" s="44">
        <v>43</v>
      </c>
      <c r="B46" s="44" t="s">
        <v>310</v>
      </c>
      <c r="C46" s="50" t="s">
        <v>344</v>
      </c>
      <c r="D46" s="44">
        <v>240</v>
      </c>
      <c r="E46" s="44" t="s">
        <v>12</v>
      </c>
      <c r="F46" s="44">
        <v>5</v>
      </c>
      <c r="G46" s="45"/>
      <c r="H46" s="45"/>
      <c r="I46" s="49"/>
    </row>
    <row r="47" spans="1:9" ht="15" x14ac:dyDescent="0.35">
      <c r="A47" s="25">
        <v>44</v>
      </c>
      <c r="B47" s="22" t="s">
        <v>304</v>
      </c>
      <c r="C47" s="38" t="s">
        <v>305</v>
      </c>
      <c r="D47" s="22">
        <v>48</v>
      </c>
      <c r="E47" s="22" t="s">
        <v>12</v>
      </c>
      <c r="F47" s="22">
        <v>10</v>
      </c>
      <c r="G47" s="47" t="s">
        <v>335</v>
      </c>
      <c r="H47" s="21"/>
      <c r="I47" s="68">
        <v>7.3926000000000006E-2</v>
      </c>
    </row>
    <row r="48" spans="1:9" x14ac:dyDescent="0.3">
      <c r="A48" s="25">
        <v>45</v>
      </c>
      <c r="B48" s="22" t="s">
        <v>108</v>
      </c>
      <c r="C48" s="21" t="s">
        <v>109</v>
      </c>
      <c r="D48" s="22">
        <v>1</v>
      </c>
      <c r="E48" s="22" t="s">
        <v>69</v>
      </c>
      <c r="F48" s="21"/>
      <c r="G48" s="21"/>
      <c r="H48" s="21"/>
      <c r="I48" s="28"/>
    </row>
    <row r="49" spans="1:9" ht="17.55" customHeight="1" x14ac:dyDescent="0.35">
      <c r="A49" s="25">
        <v>46</v>
      </c>
      <c r="B49" s="22" t="s">
        <v>110</v>
      </c>
      <c r="C49" s="21" t="s">
        <v>111</v>
      </c>
      <c r="D49" s="22">
        <v>360</v>
      </c>
      <c r="E49" s="22" t="s">
        <v>12</v>
      </c>
      <c r="F49" s="22">
        <v>6</v>
      </c>
      <c r="G49" s="47" t="s">
        <v>336</v>
      </c>
      <c r="H49" s="21"/>
      <c r="I49" s="68">
        <v>6.4899999999999999E-2</v>
      </c>
    </row>
    <row r="50" spans="1:9" ht="15" x14ac:dyDescent="0.35">
      <c r="A50" s="25">
        <v>47</v>
      </c>
      <c r="B50" s="22" t="s">
        <v>112</v>
      </c>
      <c r="C50" s="21" t="s">
        <v>113</v>
      </c>
      <c r="D50" s="22">
        <v>120</v>
      </c>
      <c r="E50" s="22" t="s">
        <v>12</v>
      </c>
      <c r="F50" s="22">
        <v>6</v>
      </c>
      <c r="G50" s="47" t="s">
        <v>337</v>
      </c>
      <c r="H50" s="21"/>
      <c r="I50" s="68">
        <v>4.9500000000000002E-2</v>
      </c>
    </row>
    <row r="51" spans="1:9" ht="15" x14ac:dyDescent="0.35">
      <c r="A51" s="25">
        <v>48</v>
      </c>
      <c r="B51" s="22" t="s">
        <v>114</v>
      </c>
      <c r="C51" s="21" t="s">
        <v>343</v>
      </c>
      <c r="D51" s="22">
        <v>50</v>
      </c>
      <c r="E51" s="22" t="s">
        <v>12</v>
      </c>
      <c r="F51" s="22">
        <v>21</v>
      </c>
      <c r="G51" s="21" t="s">
        <v>329</v>
      </c>
      <c r="H51" s="21"/>
      <c r="I51" s="68">
        <v>5.9034999999999997E-2</v>
      </c>
    </row>
    <row r="52" spans="1:9" ht="15" x14ac:dyDescent="0.35">
      <c r="A52" s="25">
        <v>50</v>
      </c>
      <c r="B52" s="22" t="s">
        <v>311</v>
      </c>
      <c r="C52" s="21" t="s">
        <v>312</v>
      </c>
      <c r="D52" s="28">
        <v>25</v>
      </c>
      <c r="E52" s="27" t="s">
        <v>12</v>
      </c>
      <c r="F52" s="28">
        <v>8</v>
      </c>
      <c r="G52" s="48" t="s">
        <v>338</v>
      </c>
      <c r="H52" s="39"/>
      <c r="I52" s="68">
        <v>3.7499999999999999E-3</v>
      </c>
    </row>
    <row r="53" spans="1:9" ht="15" x14ac:dyDescent="0.35">
      <c r="A53" s="25">
        <v>51</v>
      </c>
      <c r="B53" s="22" t="s">
        <v>313</v>
      </c>
      <c r="C53" s="21" t="s">
        <v>339</v>
      </c>
      <c r="D53" s="28">
        <v>500</v>
      </c>
      <c r="E53" s="27" t="s">
        <v>12</v>
      </c>
      <c r="F53" s="28">
        <v>17</v>
      </c>
      <c r="G53" s="48" t="s">
        <v>340</v>
      </c>
      <c r="H53" s="39"/>
      <c r="I53" s="68">
        <v>9.6000000000000002E-2</v>
      </c>
    </row>
    <row r="54" spans="1:9" ht="15" x14ac:dyDescent="0.35">
      <c r="A54" s="22">
        <v>52</v>
      </c>
      <c r="B54" s="22" t="s">
        <v>347</v>
      </c>
      <c r="C54" s="21" t="s">
        <v>345</v>
      </c>
      <c r="D54" s="22">
        <v>50</v>
      </c>
      <c r="E54" s="22" t="s">
        <v>12</v>
      </c>
      <c r="F54" s="22">
        <v>20</v>
      </c>
      <c r="G54" s="47" t="s">
        <v>330</v>
      </c>
      <c r="H54" s="68">
        <v>3.0000000000000001E-3</v>
      </c>
      <c r="I54" s="68">
        <v>3.0000000000000001E-3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5AA2-1557-4D1B-9B08-E70511B6709B}">
  <dimension ref="A1:H6"/>
  <sheetViews>
    <sheetView zoomScaleNormal="100" workbookViewId="0">
      <selection activeCell="F22" sqref="F22"/>
    </sheetView>
  </sheetViews>
  <sheetFormatPr defaultColWidth="8.77734375" defaultRowHeight="14.4" x14ac:dyDescent="0.3"/>
  <cols>
    <col min="1" max="1" width="12.77734375" customWidth="1"/>
    <col min="2" max="2" width="43.109375" customWidth="1"/>
    <col min="5" max="5" width="6.77734375" style="26" customWidth="1"/>
    <col min="6" max="6" width="14.33203125" customWidth="1"/>
    <col min="7" max="7" width="12.44140625" hidden="1" customWidth="1"/>
    <col min="8" max="8" width="8.77734375" style="26"/>
  </cols>
  <sheetData>
    <row r="1" spans="1:8" ht="15" thickBot="1" x14ac:dyDescent="0.35"/>
    <row r="2" spans="1:8" ht="43.8" thickBot="1" x14ac:dyDescent="0.35">
      <c r="A2" s="32" t="s">
        <v>3</v>
      </c>
      <c r="B2" s="33" t="s">
        <v>4</v>
      </c>
      <c r="C2" s="34" t="s">
        <v>5</v>
      </c>
      <c r="D2" s="34" t="s">
        <v>6</v>
      </c>
      <c r="E2" s="34" t="s">
        <v>222</v>
      </c>
      <c r="F2" s="51" t="s">
        <v>221</v>
      </c>
      <c r="G2" s="52"/>
      <c r="H2" s="36" t="s">
        <v>10</v>
      </c>
    </row>
    <row r="3" spans="1:8" x14ac:dyDescent="0.3">
      <c r="A3" s="29"/>
      <c r="B3" s="30"/>
      <c r="C3" s="29"/>
      <c r="D3" s="29"/>
      <c r="E3" s="29"/>
      <c r="F3" s="31"/>
    </row>
    <row r="4" spans="1:8" x14ac:dyDescent="0.3">
      <c r="A4" s="22" t="s">
        <v>48</v>
      </c>
      <c r="B4" s="21" t="s">
        <v>397</v>
      </c>
      <c r="C4" s="22">
        <v>6</v>
      </c>
      <c r="D4" s="22" t="s">
        <v>12</v>
      </c>
      <c r="E4" s="22">
        <v>6.5</v>
      </c>
      <c r="F4" s="21" t="s">
        <v>294</v>
      </c>
      <c r="G4" s="21">
        <f>50.5*29.5*20</f>
        <v>29795</v>
      </c>
      <c r="H4" s="37">
        <f>G4/1000000</f>
        <v>2.9794999999999999E-2</v>
      </c>
    </row>
    <row r="5" spans="1:8" x14ac:dyDescent="0.3">
      <c r="A5" s="22" t="s">
        <v>49</v>
      </c>
      <c r="B5" s="21" t="s">
        <v>398</v>
      </c>
      <c r="C5" s="22">
        <v>6</v>
      </c>
      <c r="D5" s="22" t="s">
        <v>12</v>
      </c>
      <c r="E5" s="22">
        <v>6.3</v>
      </c>
      <c r="F5" s="21" t="s">
        <v>295</v>
      </c>
      <c r="G5" s="21">
        <f>35.5*29.5*20</f>
        <v>20945</v>
      </c>
      <c r="H5" s="37">
        <f>G5/1000000</f>
        <v>2.0944999999999998E-2</v>
      </c>
    </row>
    <row r="6" spans="1:8" x14ac:dyDescent="0.3">
      <c r="A6" s="22" t="s">
        <v>207</v>
      </c>
      <c r="B6" s="27" t="s">
        <v>414</v>
      </c>
      <c r="C6" s="28">
        <v>1</v>
      </c>
      <c r="D6" s="22" t="s">
        <v>12</v>
      </c>
      <c r="E6" s="28">
        <v>5.5</v>
      </c>
      <c r="F6" s="27" t="s">
        <v>296</v>
      </c>
      <c r="G6" s="27">
        <f>49*11*11</f>
        <v>5929</v>
      </c>
      <c r="H6" s="37">
        <f>G6/1000000</f>
        <v>5.9290000000000002E-3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Eco Friendly</vt:lpstr>
      <vt:lpstr>Sheet3</vt:lpstr>
      <vt:lpstr>Sheet2</vt:lpstr>
      <vt:lpstr>Plastic</vt:lpstr>
      <vt:lpstr>Hygeine </vt:lpstr>
      <vt:lpstr>Cleaning Essentials</vt:lpstr>
      <vt:lpstr>Aluminum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FR Construction</dc:creator>
  <cp:lastModifiedBy>Massoud Massoudi</cp:lastModifiedBy>
  <cp:lastPrinted>2024-05-27T13:47:01Z</cp:lastPrinted>
  <dcterms:created xsi:type="dcterms:W3CDTF">2024-05-14T08:59:19Z</dcterms:created>
  <dcterms:modified xsi:type="dcterms:W3CDTF">2024-05-27T14:56:13Z</dcterms:modified>
</cp:coreProperties>
</file>