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eromehaddad/Desktop/"/>
    </mc:Choice>
  </mc:AlternateContent>
  <xr:revisionPtr revIDLastSave="0" documentId="8_{74887F02-325B-7141-B694-DFDD21B567BE}" xr6:coauthVersionLast="47" xr6:coauthVersionMax="47" xr10:uidLastSave="{00000000-0000-0000-0000-000000000000}"/>
  <bookViews>
    <workbookView xWindow="460" yWindow="3020" windowWidth="24240" windowHeight="13020" xr2:uid="{5AEB5D56-A8E8-4945-98D1-F8B13E629140}"/>
  </bookViews>
  <sheets>
    <sheet name="DIAFOOT" sheetId="10" r:id="rId1"/>
    <sheet name="MOY ET" sheetId="1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57" i="10" l="1"/>
  <c r="V141" i="10"/>
  <c r="V133" i="10"/>
  <c r="V156" i="10"/>
  <c r="V140" i="10"/>
  <c r="V132" i="10"/>
  <c r="V155" i="10"/>
  <c r="V139" i="10"/>
  <c r="V131" i="10"/>
  <c r="V153" i="10"/>
  <c r="V137" i="10"/>
  <c r="V129" i="10"/>
  <c r="V152" i="10"/>
  <c r="V136" i="10"/>
  <c r="V128" i="10"/>
  <c r="V151" i="10"/>
  <c r="V135" i="10"/>
  <c r="V127" i="10"/>
  <c r="EU99" i="10"/>
  <c r="EV99" i="10"/>
  <c r="V173" i="10"/>
  <c r="V211" i="10"/>
  <c r="U133" i="10"/>
  <c r="U141" i="10"/>
  <c r="U157" i="10"/>
  <c r="U153" i="10"/>
  <c r="U137" i="10"/>
  <c r="U129" i="10"/>
  <c r="U155" i="10"/>
  <c r="U139" i="10"/>
  <c r="U131" i="10"/>
  <c r="U151" i="10"/>
  <c r="U135" i="10"/>
  <c r="U127" i="10"/>
  <c r="U143" i="10" s="1"/>
  <c r="U156" i="10"/>
  <c r="U140" i="10"/>
  <c r="U132" i="10"/>
  <c r="U152" i="10"/>
  <c r="U136" i="10"/>
  <c r="U128" i="10"/>
  <c r="R128" i="10"/>
  <c r="U3" i="10"/>
  <c r="T157" i="10"/>
  <c r="T141" i="10"/>
  <c r="T133" i="10"/>
  <c r="T149" i="10" s="1"/>
  <c r="T153" i="10"/>
  <c r="T137" i="10"/>
  <c r="T145" i="10" s="1"/>
  <c r="T129" i="10"/>
  <c r="T155" i="10"/>
  <c r="T139" i="10"/>
  <c r="T131" i="10"/>
  <c r="T151" i="10"/>
  <c r="T135" i="10"/>
  <c r="T127" i="10"/>
  <c r="T143" i="10" s="1"/>
  <c r="T156" i="10"/>
  <c r="T140" i="10"/>
  <c r="T132" i="10"/>
  <c r="T152" i="10"/>
  <c r="T136" i="10"/>
  <c r="T128" i="10"/>
  <c r="S157" i="10"/>
  <c r="S141" i="10"/>
  <c r="S133" i="10"/>
  <c r="S153" i="10"/>
  <c r="S137" i="10"/>
  <c r="S129" i="10"/>
  <c r="S158" i="10"/>
  <c r="S142" i="10"/>
  <c r="S134" i="10"/>
  <c r="S154" i="10"/>
  <c r="S138" i="10"/>
  <c r="S130" i="10"/>
  <c r="S155" i="10"/>
  <c r="S139" i="10"/>
  <c r="S131" i="10"/>
  <c r="S151" i="10"/>
  <c r="S135" i="10"/>
  <c r="S127" i="10"/>
  <c r="S156" i="10"/>
  <c r="S140" i="10"/>
  <c r="S132" i="10"/>
  <c r="S152" i="10"/>
  <c r="S136" i="10"/>
  <c r="S128" i="10"/>
  <c r="R158" i="10"/>
  <c r="R142" i="10"/>
  <c r="R134" i="10"/>
  <c r="R157" i="10"/>
  <c r="R141" i="10"/>
  <c r="R133" i="10"/>
  <c r="R156" i="10"/>
  <c r="R140" i="10"/>
  <c r="R132" i="10"/>
  <c r="R155" i="10"/>
  <c r="R139" i="10"/>
  <c r="R131" i="10"/>
  <c r="R154" i="10"/>
  <c r="R138" i="10"/>
  <c r="R130" i="10"/>
  <c r="R153" i="10"/>
  <c r="R137" i="10"/>
  <c r="R129" i="10"/>
  <c r="R152" i="10"/>
  <c r="R136" i="10"/>
  <c r="R151" i="10"/>
  <c r="R135" i="10"/>
  <c r="R127" i="10"/>
  <c r="T173" i="10"/>
  <c r="C350" i="10"/>
  <c r="C351" i="10"/>
  <c r="C352" i="10"/>
  <c r="B350" i="10"/>
  <c r="D394" i="10" s="1"/>
  <c r="B351" i="10"/>
  <c r="G395" i="10" s="1"/>
  <c r="B352" i="10"/>
  <c r="H396" i="10" s="1"/>
  <c r="C349" i="10"/>
  <c r="B349" i="10"/>
  <c r="J393" i="10" s="1"/>
  <c r="C329" i="10"/>
  <c r="C330" i="10"/>
  <c r="C331" i="10"/>
  <c r="C332" i="10"/>
  <c r="C333" i="10"/>
  <c r="C334" i="10"/>
  <c r="C335" i="10"/>
  <c r="C336" i="10"/>
  <c r="C337" i="10"/>
  <c r="C338" i="10"/>
  <c r="C339" i="10"/>
  <c r="C340" i="10"/>
  <c r="C341" i="10"/>
  <c r="C342" i="10"/>
  <c r="B329" i="10"/>
  <c r="B330" i="10"/>
  <c r="B331" i="10"/>
  <c r="B332" i="10"/>
  <c r="B333" i="10"/>
  <c r="B334" i="10"/>
  <c r="B335" i="10"/>
  <c r="B336" i="10"/>
  <c r="B337" i="10"/>
  <c r="B338" i="10"/>
  <c r="B339" i="10"/>
  <c r="B340" i="10"/>
  <c r="B341" i="10"/>
  <c r="B342" i="10"/>
  <c r="C309" i="10"/>
  <c r="C310" i="10"/>
  <c r="C311" i="10"/>
  <c r="C312" i="10"/>
  <c r="C313" i="10"/>
  <c r="C314" i="10"/>
  <c r="C315" i="10"/>
  <c r="C316" i="10"/>
  <c r="C317" i="10"/>
  <c r="C318" i="10"/>
  <c r="C319" i="10"/>
  <c r="C320" i="10"/>
  <c r="C321" i="10"/>
  <c r="C322" i="10"/>
  <c r="B309" i="10"/>
  <c r="B310" i="10"/>
  <c r="B311" i="10"/>
  <c r="B312" i="10"/>
  <c r="B313" i="10"/>
  <c r="B314" i="10"/>
  <c r="B315" i="10"/>
  <c r="B316" i="10"/>
  <c r="B317" i="10"/>
  <c r="B318" i="10"/>
  <c r="B319" i="10"/>
  <c r="B320" i="10"/>
  <c r="B321" i="10"/>
  <c r="B322" i="10"/>
  <c r="C260" i="10"/>
  <c r="C261" i="10"/>
  <c r="C264" i="10"/>
  <c r="C265" i="10"/>
  <c r="C266" i="10"/>
  <c r="C269" i="10"/>
  <c r="C270" i="10"/>
  <c r="C271" i="10"/>
  <c r="C272" i="10"/>
  <c r="C273" i="10"/>
  <c r="C274" i="10"/>
  <c r="C275" i="10"/>
  <c r="C276" i="10"/>
  <c r="B260" i="10"/>
  <c r="E370" i="10" s="1"/>
  <c r="B261" i="10"/>
  <c r="C371" i="10" s="1"/>
  <c r="B264" i="10"/>
  <c r="H372" i="10" s="1"/>
  <c r="B265" i="10"/>
  <c r="J373" i="10" s="1"/>
  <c r="B266" i="10"/>
  <c r="D374" i="10" s="1"/>
  <c r="B269" i="10"/>
  <c r="J375" i="10" s="1"/>
  <c r="B270" i="10"/>
  <c r="J376" i="10" s="1"/>
  <c r="B271" i="10"/>
  <c r="D377" i="10" s="1"/>
  <c r="B272" i="10"/>
  <c r="B273" i="10"/>
  <c r="G378" i="10" s="1"/>
  <c r="B274" i="10"/>
  <c r="C379" i="10" s="1"/>
  <c r="B275" i="10"/>
  <c r="G380" i="10" s="1"/>
  <c r="B276" i="10"/>
  <c r="C259" i="10"/>
  <c r="B259" i="10"/>
  <c r="D369" i="10" s="1"/>
  <c r="C256" i="10"/>
  <c r="C257" i="10"/>
  <c r="C258" i="10"/>
  <c r="B256" i="10"/>
  <c r="C366" i="10" s="1"/>
  <c r="B257" i="10"/>
  <c r="H367" i="10" s="1"/>
  <c r="B258" i="10"/>
  <c r="E368" i="10" s="1"/>
  <c r="C255" i="10"/>
  <c r="B255" i="10"/>
  <c r="G365" i="10" s="1"/>
  <c r="C248" i="10"/>
  <c r="C249" i="10"/>
  <c r="C250" i="10"/>
  <c r="C251" i="10"/>
  <c r="C252" i="10"/>
  <c r="C253" i="10"/>
  <c r="C254" i="10"/>
  <c r="C247" i="10"/>
  <c r="B248" i="10"/>
  <c r="B249" i="10"/>
  <c r="B250" i="10"/>
  <c r="B251" i="10"/>
  <c r="H361" i="10" s="1"/>
  <c r="B252" i="10"/>
  <c r="D362" i="10" s="1"/>
  <c r="B253" i="10"/>
  <c r="I363" i="10" s="1"/>
  <c r="B254" i="10"/>
  <c r="G364" i="10" s="1"/>
  <c r="B247" i="10"/>
  <c r="C245" i="10"/>
  <c r="B245" i="10"/>
  <c r="D360" i="10" s="1"/>
  <c r="C244" i="10"/>
  <c r="B244" i="10"/>
  <c r="G359" i="10" s="1"/>
  <c r="C108" i="11"/>
  <c r="C109" i="11"/>
  <c r="C110" i="11"/>
  <c r="C107" i="11"/>
  <c r="B108" i="11"/>
  <c r="B109" i="11"/>
  <c r="B110" i="11"/>
  <c r="B107" i="11"/>
  <c r="C67" i="11"/>
  <c r="C68" i="11"/>
  <c r="C69" i="11"/>
  <c r="C70" i="11"/>
  <c r="C71" i="11"/>
  <c r="C72" i="11"/>
  <c r="C73" i="11"/>
  <c r="C74" i="11"/>
  <c r="C75" i="11"/>
  <c r="C76" i="11"/>
  <c r="C77" i="11"/>
  <c r="C78" i="11"/>
  <c r="C79" i="11"/>
  <c r="C80" i="11"/>
  <c r="C87" i="11"/>
  <c r="C88" i="11"/>
  <c r="C89" i="11"/>
  <c r="C90" i="11"/>
  <c r="C91" i="11"/>
  <c r="C92" i="11"/>
  <c r="C93" i="11"/>
  <c r="C94" i="11"/>
  <c r="C95" i="11"/>
  <c r="C96" i="11"/>
  <c r="C97" i="11"/>
  <c r="C98" i="11"/>
  <c r="C99" i="11"/>
  <c r="C100" i="11"/>
  <c r="B87" i="11"/>
  <c r="B88" i="11"/>
  <c r="B89" i="11"/>
  <c r="B90" i="11"/>
  <c r="B91" i="11"/>
  <c r="B92" i="11"/>
  <c r="B93" i="11"/>
  <c r="B94" i="11"/>
  <c r="B95" i="11"/>
  <c r="B96" i="11"/>
  <c r="B97" i="11"/>
  <c r="B98" i="11"/>
  <c r="B99" i="11"/>
  <c r="B100" i="11"/>
  <c r="B80" i="11"/>
  <c r="B79" i="11"/>
  <c r="B78" i="11"/>
  <c r="B77" i="11"/>
  <c r="B76" i="11"/>
  <c r="B75" i="11"/>
  <c r="B74" i="11"/>
  <c r="B73" i="11"/>
  <c r="B72" i="11"/>
  <c r="B71" i="11"/>
  <c r="B70" i="11"/>
  <c r="B69" i="11"/>
  <c r="B68" i="11"/>
  <c r="B67" i="11"/>
  <c r="C27" i="11"/>
  <c r="C28" i="11"/>
  <c r="C29" i="11"/>
  <c r="C30" i="11"/>
  <c r="C31" i="11"/>
  <c r="C32" i="11"/>
  <c r="C33" i="11"/>
  <c r="C34" i="11"/>
  <c r="B27" i="11"/>
  <c r="B28" i="11"/>
  <c r="B29" i="11"/>
  <c r="B30" i="11"/>
  <c r="B31" i="11"/>
  <c r="B32" i="11"/>
  <c r="B33" i="11"/>
  <c r="B34" i="11"/>
  <c r="C18" i="11"/>
  <c r="C19" i="11"/>
  <c r="C20" i="11"/>
  <c r="C21" i="11"/>
  <c r="C22" i="11"/>
  <c r="C23" i="11"/>
  <c r="C24" i="11"/>
  <c r="C25" i="11"/>
  <c r="C26" i="11"/>
  <c r="B18" i="11"/>
  <c r="B19" i="11"/>
  <c r="B20" i="11"/>
  <c r="B21" i="11"/>
  <c r="B22" i="11"/>
  <c r="B23" i="11"/>
  <c r="B24" i="11"/>
  <c r="B25" i="11"/>
  <c r="B26" i="11"/>
  <c r="C17" i="11"/>
  <c r="B17" i="11"/>
  <c r="C14" i="11"/>
  <c r="C15" i="11"/>
  <c r="C16" i="11"/>
  <c r="B14" i="11"/>
  <c r="B15" i="11"/>
  <c r="B16" i="11"/>
  <c r="C13" i="11"/>
  <c r="B13" i="11"/>
  <c r="C12" i="11"/>
  <c r="B12" i="11"/>
  <c r="C11" i="11"/>
  <c r="B11" i="11"/>
  <c r="C10" i="11"/>
  <c r="B10" i="11"/>
  <c r="C9" i="11"/>
  <c r="B9" i="11"/>
  <c r="C8" i="11"/>
  <c r="B8" i="11"/>
  <c r="C7" i="11"/>
  <c r="B7" i="11"/>
  <c r="C6" i="11"/>
  <c r="B6" i="11"/>
  <c r="C5" i="11"/>
  <c r="B5" i="11"/>
  <c r="C3" i="11"/>
  <c r="B3" i="11"/>
  <c r="C2" i="11"/>
  <c r="B2" i="11"/>
  <c r="EV214" i="10"/>
  <c r="EV215" i="10"/>
  <c r="EV216" i="10"/>
  <c r="EU214" i="10"/>
  <c r="EU215" i="10"/>
  <c r="EU216" i="10"/>
  <c r="EV213" i="10"/>
  <c r="EU213" i="10"/>
  <c r="EV182" i="10"/>
  <c r="EV183" i="10"/>
  <c r="EV184" i="10"/>
  <c r="EV185" i="10"/>
  <c r="EV186" i="10"/>
  <c r="EV187" i="10"/>
  <c r="EV188" i="10"/>
  <c r="EV189" i="10"/>
  <c r="EV190" i="10"/>
  <c r="EV191" i="10"/>
  <c r="EV192" i="10"/>
  <c r="EV159" i="10"/>
  <c r="EV160" i="10"/>
  <c r="EV161" i="10"/>
  <c r="EV162" i="10"/>
  <c r="EV163" i="10"/>
  <c r="EV164" i="10"/>
  <c r="EV165" i="10"/>
  <c r="EV166" i="10"/>
  <c r="EV167" i="10"/>
  <c r="EV168" i="10"/>
  <c r="EV169" i="10"/>
  <c r="EV170" i="10"/>
  <c r="EV171" i="10"/>
  <c r="EV172" i="10"/>
  <c r="EV179" i="10"/>
  <c r="EV180" i="10"/>
  <c r="EV181" i="10"/>
  <c r="EV110" i="10"/>
  <c r="EV111" i="10"/>
  <c r="EV112" i="10"/>
  <c r="EV113" i="10"/>
  <c r="EV114" i="10"/>
  <c r="EV115" i="10"/>
  <c r="EV116" i="10"/>
  <c r="EV117" i="10"/>
  <c r="EV118" i="10"/>
  <c r="EV119" i="10"/>
  <c r="EV120" i="10"/>
  <c r="EV121" i="10"/>
  <c r="EV122" i="10"/>
  <c r="EV123" i="10"/>
  <c r="EV124" i="10"/>
  <c r="EV125" i="10"/>
  <c r="EV126" i="10"/>
  <c r="EU181" i="10"/>
  <c r="EU182" i="10"/>
  <c r="EU183" i="10"/>
  <c r="EU184" i="10"/>
  <c r="EU185" i="10"/>
  <c r="EU186" i="10"/>
  <c r="EU187" i="10"/>
  <c r="EU188" i="10"/>
  <c r="EU189" i="10"/>
  <c r="EU190" i="10"/>
  <c r="EU191" i="10"/>
  <c r="EU192" i="10"/>
  <c r="EU159" i="10"/>
  <c r="EU160" i="10"/>
  <c r="EU161" i="10"/>
  <c r="EU162" i="10"/>
  <c r="EU163" i="10"/>
  <c r="EU164" i="10"/>
  <c r="EU165" i="10"/>
  <c r="EU166" i="10"/>
  <c r="EU167" i="10"/>
  <c r="EU168" i="10"/>
  <c r="EU169" i="10"/>
  <c r="EU170" i="10"/>
  <c r="EU171" i="10"/>
  <c r="EU172" i="10"/>
  <c r="EU179" i="10"/>
  <c r="EU180" i="10"/>
  <c r="EU110" i="10"/>
  <c r="EU111" i="10"/>
  <c r="EU112" i="10"/>
  <c r="EU113" i="10"/>
  <c r="EU114" i="10"/>
  <c r="EU115" i="10"/>
  <c r="EU116" i="10"/>
  <c r="EU117" i="10"/>
  <c r="EU118" i="10"/>
  <c r="EU119" i="10"/>
  <c r="EU120" i="10"/>
  <c r="EU121" i="10"/>
  <c r="EU122" i="10"/>
  <c r="EU123" i="10"/>
  <c r="EU124" i="10"/>
  <c r="EU125" i="10"/>
  <c r="EU126" i="10"/>
  <c r="EV109" i="10"/>
  <c r="EU109" i="10"/>
  <c r="EV96" i="10"/>
  <c r="EV97" i="10"/>
  <c r="EV98" i="10"/>
  <c r="EU96" i="10"/>
  <c r="EU97" i="10"/>
  <c r="EU98" i="10"/>
  <c r="EV95" i="10"/>
  <c r="EU95" i="10"/>
  <c r="EV33" i="10"/>
  <c r="EV34" i="10"/>
  <c r="EV35" i="10"/>
  <c r="EV36" i="10"/>
  <c r="EV37" i="10"/>
  <c r="EV38" i="10"/>
  <c r="EV39" i="10"/>
  <c r="EU33" i="10"/>
  <c r="EU34" i="10"/>
  <c r="EU35" i="10"/>
  <c r="EU36" i="10"/>
  <c r="EU37" i="10"/>
  <c r="EU38" i="10"/>
  <c r="EU39" i="10"/>
  <c r="EV32" i="10"/>
  <c r="EU32" i="10"/>
  <c r="EV19" i="10"/>
  <c r="EU19" i="10"/>
  <c r="EU18" i="10"/>
  <c r="EV18" i="10"/>
  <c r="Q157" i="10"/>
  <c r="Q141" i="10"/>
  <c r="Q133" i="10"/>
  <c r="Q153" i="10"/>
  <c r="Q137" i="10"/>
  <c r="Q129" i="10"/>
  <c r="Q158" i="10"/>
  <c r="Q142" i="10"/>
  <c r="Q134" i="10"/>
  <c r="Q154" i="10"/>
  <c r="Q138" i="10"/>
  <c r="Q130" i="10"/>
  <c r="Q155" i="10"/>
  <c r="Q139" i="10"/>
  <c r="Q131" i="10"/>
  <c r="Q156" i="10"/>
  <c r="Q140" i="10"/>
  <c r="Q132" i="10"/>
  <c r="Q152" i="10"/>
  <c r="Q136" i="10"/>
  <c r="Q128" i="10"/>
  <c r="Q151" i="10"/>
  <c r="Q135" i="10"/>
  <c r="Q127" i="10"/>
  <c r="P157" i="10"/>
  <c r="P141" i="10"/>
  <c r="P133" i="10"/>
  <c r="P153" i="10"/>
  <c r="P137" i="10"/>
  <c r="P129" i="10"/>
  <c r="P155" i="10"/>
  <c r="P139" i="10"/>
  <c r="P131" i="10"/>
  <c r="P151" i="10"/>
  <c r="P135" i="10"/>
  <c r="P127" i="10"/>
  <c r="P156" i="10"/>
  <c r="P140" i="10"/>
  <c r="P132" i="10"/>
  <c r="P152" i="10"/>
  <c r="P136" i="10"/>
  <c r="P128" i="10"/>
  <c r="O157" i="10"/>
  <c r="O141" i="10"/>
  <c r="O133" i="10"/>
  <c r="O158" i="10"/>
  <c r="O142" i="10"/>
  <c r="O134" i="10"/>
  <c r="O155" i="10"/>
  <c r="O139" i="10"/>
  <c r="O131" i="10"/>
  <c r="O153" i="10"/>
  <c r="O137" i="10"/>
  <c r="O129" i="10"/>
  <c r="O151" i="10"/>
  <c r="O127" i="10"/>
  <c r="O135" i="10"/>
  <c r="O156" i="10"/>
  <c r="O140" i="10"/>
  <c r="O132" i="10"/>
  <c r="P173" i="10"/>
  <c r="P175" i="10" s="1"/>
  <c r="P177" i="10" s="1"/>
  <c r="O173" i="10"/>
  <c r="N157" i="10"/>
  <c r="N141" i="10"/>
  <c r="N133" i="10"/>
  <c r="N153" i="10"/>
  <c r="N137" i="10"/>
  <c r="N129" i="10"/>
  <c r="N155" i="10"/>
  <c r="N139" i="10"/>
  <c r="N131" i="10"/>
  <c r="N151" i="10"/>
  <c r="N135" i="10"/>
  <c r="N127" i="10"/>
  <c r="N156" i="10"/>
  <c r="N140" i="10"/>
  <c r="N132" i="10"/>
  <c r="N152" i="10"/>
  <c r="N136" i="10"/>
  <c r="N128" i="10"/>
  <c r="N158" i="10"/>
  <c r="N142" i="10"/>
  <c r="N134" i="10"/>
  <c r="N154" i="10"/>
  <c r="N138" i="10"/>
  <c r="N130" i="10"/>
  <c r="M157" i="10"/>
  <c r="M141" i="10"/>
  <c r="M133" i="10"/>
  <c r="M153" i="10"/>
  <c r="M137" i="10"/>
  <c r="M129" i="10"/>
  <c r="M155" i="10"/>
  <c r="M139" i="10"/>
  <c r="M131" i="10"/>
  <c r="M151" i="10"/>
  <c r="M135" i="10"/>
  <c r="M127" i="10"/>
  <c r="M140" i="10"/>
  <c r="M132" i="10"/>
  <c r="M156" i="10"/>
  <c r="M152" i="10"/>
  <c r="M136" i="10"/>
  <c r="M128" i="10"/>
  <c r="M158" i="10"/>
  <c r="M142" i="10"/>
  <c r="M134" i="10"/>
  <c r="M154" i="10"/>
  <c r="M138" i="10"/>
  <c r="M130" i="10"/>
  <c r="L157" i="10"/>
  <c r="L141" i="10"/>
  <c r="L133" i="10"/>
  <c r="L153" i="10"/>
  <c r="L137" i="10"/>
  <c r="L129" i="10"/>
  <c r="L155" i="10"/>
  <c r="L139" i="10"/>
  <c r="L131" i="10"/>
  <c r="L151" i="10"/>
  <c r="L135" i="10"/>
  <c r="L127" i="10"/>
  <c r="L152" i="10"/>
  <c r="L136" i="10"/>
  <c r="L128" i="10"/>
  <c r="K157" i="10"/>
  <c r="K141" i="10"/>
  <c r="K133" i="10"/>
  <c r="K153" i="10"/>
  <c r="K137" i="10"/>
  <c r="K129" i="10"/>
  <c r="K155" i="10"/>
  <c r="K139" i="10"/>
  <c r="K131" i="10"/>
  <c r="K151" i="10"/>
  <c r="K135" i="10"/>
  <c r="K127" i="10"/>
  <c r="K156" i="10"/>
  <c r="K140" i="10"/>
  <c r="K132" i="10"/>
  <c r="K152" i="10"/>
  <c r="K136" i="10"/>
  <c r="K128" i="10"/>
  <c r="J157" i="10"/>
  <c r="J141" i="10"/>
  <c r="J133" i="10"/>
  <c r="J153" i="10"/>
  <c r="J137" i="10"/>
  <c r="J129" i="10"/>
  <c r="J155" i="10"/>
  <c r="J139" i="10"/>
  <c r="J131" i="10"/>
  <c r="J151" i="10"/>
  <c r="J135" i="10"/>
  <c r="J127" i="10"/>
  <c r="J156" i="10"/>
  <c r="J140" i="10"/>
  <c r="J132" i="10"/>
  <c r="J152" i="10"/>
  <c r="J136" i="10"/>
  <c r="J128" i="10"/>
  <c r="J154" i="10"/>
  <c r="J138" i="10"/>
  <c r="J130" i="10"/>
  <c r="E157" i="10"/>
  <c r="E141" i="10"/>
  <c r="E133" i="10"/>
  <c r="E153" i="10"/>
  <c r="E137" i="10"/>
  <c r="E129" i="10"/>
  <c r="E155" i="10"/>
  <c r="E139" i="10"/>
  <c r="E131" i="10"/>
  <c r="E151" i="10"/>
  <c r="E135" i="10"/>
  <c r="E127" i="10"/>
  <c r="E156" i="10"/>
  <c r="E140" i="10"/>
  <c r="E132" i="10"/>
  <c r="E152" i="10"/>
  <c r="E136" i="10"/>
  <c r="E128" i="10"/>
  <c r="E158" i="10"/>
  <c r="E142" i="10"/>
  <c r="E134" i="10"/>
  <c r="E154" i="10"/>
  <c r="E138" i="10"/>
  <c r="E130" i="10"/>
  <c r="D157" i="10"/>
  <c r="D141" i="10"/>
  <c r="D133" i="10"/>
  <c r="D153" i="10"/>
  <c r="D137" i="10"/>
  <c r="D129" i="10"/>
  <c r="D155" i="10"/>
  <c r="D139" i="10"/>
  <c r="D131" i="10"/>
  <c r="D151" i="10"/>
  <c r="D135" i="10"/>
  <c r="D127" i="10"/>
  <c r="D156" i="10"/>
  <c r="D140" i="10"/>
  <c r="D132" i="10"/>
  <c r="D152" i="10"/>
  <c r="D136" i="10"/>
  <c r="D128" i="10"/>
  <c r="D158" i="10"/>
  <c r="D142" i="10"/>
  <c r="D134" i="10"/>
  <c r="D154" i="10"/>
  <c r="D138" i="10"/>
  <c r="D130" i="10"/>
  <c r="DS150" i="10"/>
  <c r="DR150" i="10"/>
  <c r="DQ150" i="10"/>
  <c r="DP150" i="10"/>
  <c r="DO150" i="10"/>
  <c r="DN150" i="10"/>
  <c r="DM150" i="10"/>
  <c r="DL150" i="10"/>
  <c r="DK150" i="10"/>
  <c r="DJ150" i="10"/>
  <c r="DI150" i="10"/>
  <c r="DH150" i="10"/>
  <c r="DG150" i="10"/>
  <c r="DF150" i="10"/>
  <c r="DE150" i="10"/>
  <c r="DD150" i="10"/>
  <c r="DC150" i="10"/>
  <c r="DB150" i="10"/>
  <c r="DA150" i="10"/>
  <c r="CZ150" i="10"/>
  <c r="CY150" i="10"/>
  <c r="CX150" i="10"/>
  <c r="CW150" i="10"/>
  <c r="CV150" i="10"/>
  <c r="CU150" i="10"/>
  <c r="CT150" i="10"/>
  <c r="CS150" i="10"/>
  <c r="CR150" i="10"/>
  <c r="CQ150" i="10"/>
  <c r="CP150" i="10"/>
  <c r="CO150" i="10"/>
  <c r="CN150" i="10"/>
  <c r="CM150" i="10"/>
  <c r="CL150" i="10"/>
  <c r="CK150" i="10"/>
  <c r="CJ150" i="10"/>
  <c r="CI150" i="10"/>
  <c r="CH150" i="10"/>
  <c r="CG150" i="10"/>
  <c r="CF150" i="10"/>
  <c r="CE150" i="10"/>
  <c r="CD150" i="10"/>
  <c r="CC150" i="10"/>
  <c r="CB150" i="10"/>
  <c r="CA150" i="10"/>
  <c r="BZ150" i="10"/>
  <c r="BY150" i="10"/>
  <c r="BX150" i="10"/>
  <c r="BW150" i="10"/>
  <c r="BV150" i="10"/>
  <c r="BU150" i="10"/>
  <c r="BT150" i="10"/>
  <c r="BS150" i="10"/>
  <c r="BR150" i="10"/>
  <c r="BQ150" i="10"/>
  <c r="BP150" i="10"/>
  <c r="BO150" i="10"/>
  <c r="BN150" i="10"/>
  <c r="BM150" i="10"/>
  <c r="BL150" i="10"/>
  <c r="BK150" i="10"/>
  <c r="BJ150" i="10"/>
  <c r="BI150" i="10"/>
  <c r="BH150" i="10"/>
  <c r="BG150" i="10"/>
  <c r="BF150" i="10"/>
  <c r="BE150" i="10"/>
  <c r="BD150" i="10"/>
  <c r="BC150" i="10"/>
  <c r="BB150" i="10"/>
  <c r="BA150" i="10"/>
  <c r="AZ150" i="10"/>
  <c r="AY150" i="10"/>
  <c r="AX150" i="10"/>
  <c r="AW150" i="10"/>
  <c r="AV150" i="10"/>
  <c r="AU150" i="10"/>
  <c r="AT150" i="10"/>
  <c r="AS150" i="10"/>
  <c r="AR150" i="10"/>
  <c r="AQ150" i="10"/>
  <c r="AP150" i="10"/>
  <c r="AO150" i="10"/>
  <c r="AN150" i="10"/>
  <c r="AM150" i="10"/>
  <c r="AL150" i="10"/>
  <c r="AK150" i="10"/>
  <c r="AJ150" i="10"/>
  <c r="AI150" i="10"/>
  <c r="AH150" i="10"/>
  <c r="AG150" i="10"/>
  <c r="AF150" i="10"/>
  <c r="AE150" i="10"/>
  <c r="AD150" i="10"/>
  <c r="AC150" i="10"/>
  <c r="AB150" i="10"/>
  <c r="AA150" i="10"/>
  <c r="Z150" i="10"/>
  <c r="Y150" i="10"/>
  <c r="X150" i="10"/>
  <c r="W150" i="10"/>
  <c r="V150" i="10"/>
  <c r="U150" i="10"/>
  <c r="T150" i="10"/>
  <c r="S150" i="10"/>
  <c r="R150" i="10"/>
  <c r="P150" i="10"/>
  <c r="L150" i="10"/>
  <c r="K150" i="10"/>
  <c r="J150" i="10"/>
  <c r="I150" i="10"/>
  <c r="H150" i="10"/>
  <c r="G150" i="10"/>
  <c r="F150" i="10"/>
  <c r="DS149" i="10"/>
  <c r="DR149" i="10"/>
  <c r="DQ149" i="10"/>
  <c r="DP149" i="10"/>
  <c r="DO149" i="10"/>
  <c r="DN149" i="10"/>
  <c r="DM149" i="10"/>
  <c r="DL149" i="10"/>
  <c r="DK149" i="10"/>
  <c r="DJ149" i="10"/>
  <c r="DI149" i="10"/>
  <c r="DH149" i="10"/>
  <c r="DG149" i="10"/>
  <c r="DF149" i="10"/>
  <c r="DE149" i="10"/>
  <c r="DD149" i="10"/>
  <c r="DC149" i="10"/>
  <c r="DB149" i="10"/>
  <c r="DA149" i="10"/>
  <c r="CZ149" i="10"/>
  <c r="CY149" i="10"/>
  <c r="CX149" i="10"/>
  <c r="CW149" i="10"/>
  <c r="CV149" i="10"/>
  <c r="CU149" i="10"/>
  <c r="CT149" i="10"/>
  <c r="CS149" i="10"/>
  <c r="CR149" i="10"/>
  <c r="CQ149" i="10"/>
  <c r="CP149" i="10"/>
  <c r="CO149" i="10"/>
  <c r="CN149" i="10"/>
  <c r="CM149" i="10"/>
  <c r="CL149" i="10"/>
  <c r="CK149" i="10"/>
  <c r="CJ149" i="10"/>
  <c r="CI149" i="10"/>
  <c r="CH149" i="10"/>
  <c r="CG149" i="10"/>
  <c r="CF149" i="10"/>
  <c r="CE149" i="10"/>
  <c r="CD149" i="10"/>
  <c r="CC149" i="10"/>
  <c r="CB149" i="10"/>
  <c r="CA149" i="10"/>
  <c r="BZ149" i="10"/>
  <c r="BY149" i="10"/>
  <c r="BX149" i="10"/>
  <c r="BW149" i="10"/>
  <c r="BV149" i="10"/>
  <c r="BU149" i="10"/>
  <c r="BT149" i="10"/>
  <c r="BS149" i="10"/>
  <c r="BR149" i="10"/>
  <c r="BQ149" i="10"/>
  <c r="BP149" i="10"/>
  <c r="BO149" i="10"/>
  <c r="BN149" i="10"/>
  <c r="BM149" i="10"/>
  <c r="BL149" i="10"/>
  <c r="BK149" i="10"/>
  <c r="BJ149" i="10"/>
  <c r="BI149" i="10"/>
  <c r="BH149" i="10"/>
  <c r="BG149" i="10"/>
  <c r="BF149" i="10"/>
  <c r="BE149" i="10"/>
  <c r="BD149" i="10"/>
  <c r="BC149" i="10"/>
  <c r="BB149" i="10"/>
  <c r="BA149" i="10"/>
  <c r="AZ149" i="10"/>
  <c r="AY149" i="10"/>
  <c r="AX149" i="10"/>
  <c r="AW149" i="10"/>
  <c r="AV149" i="10"/>
  <c r="AU149" i="10"/>
  <c r="AT149" i="10"/>
  <c r="AS149" i="10"/>
  <c r="AR149" i="10"/>
  <c r="AQ149" i="10"/>
  <c r="AP149" i="10"/>
  <c r="AO149" i="10"/>
  <c r="AN149" i="10"/>
  <c r="AM149" i="10"/>
  <c r="AL149" i="10"/>
  <c r="AK149" i="10"/>
  <c r="AJ149" i="10"/>
  <c r="AI149" i="10"/>
  <c r="AH149" i="10"/>
  <c r="AG149" i="10"/>
  <c r="AF149" i="10"/>
  <c r="AE149" i="10"/>
  <c r="AD149" i="10"/>
  <c r="AC149" i="10"/>
  <c r="AB149" i="10"/>
  <c r="AA149" i="10"/>
  <c r="Z149" i="10"/>
  <c r="Y149" i="10"/>
  <c r="X149" i="10"/>
  <c r="W149" i="10"/>
  <c r="V149" i="10"/>
  <c r="U149" i="10"/>
  <c r="S149" i="10"/>
  <c r="R149" i="10"/>
  <c r="I149" i="10"/>
  <c r="H149" i="10"/>
  <c r="G149" i="10"/>
  <c r="F149" i="10"/>
  <c r="DS148" i="10"/>
  <c r="DR148" i="10"/>
  <c r="DQ148" i="10"/>
  <c r="DP148" i="10"/>
  <c r="DO148" i="10"/>
  <c r="DN148" i="10"/>
  <c r="DM148" i="10"/>
  <c r="DL148" i="10"/>
  <c r="DK148" i="10"/>
  <c r="DJ148" i="10"/>
  <c r="DI148" i="10"/>
  <c r="DH148" i="10"/>
  <c r="DG148" i="10"/>
  <c r="DF148" i="10"/>
  <c r="DE148" i="10"/>
  <c r="DD148" i="10"/>
  <c r="DC148" i="10"/>
  <c r="DB148" i="10"/>
  <c r="DA148" i="10"/>
  <c r="CZ148" i="10"/>
  <c r="CY148" i="10"/>
  <c r="CX148" i="10"/>
  <c r="CW148" i="10"/>
  <c r="CV148" i="10"/>
  <c r="CU148" i="10"/>
  <c r="CT148" i="10"/>
  <c r="CS148" i="10"/>
  <c r="CR148" i="10"/>
  <c r="CQ148" i="10"/>
  <c r="CP148" i="10"/>
  <c r="CO148" i="10"/>
  <c r="CN148" i="10"/>
  <c r="CM148" i="10"/>
  <c r="CL148" i="10"/>
  <c r="CK148" i="10"/>
  <c r="CJ148" i="10"/>
  <c r="CI148" i="10"/>
  <c r="CH148" i="10"/>
  <c r="CG148" i="10"/>
  <c r="CF148" i="10"/>
  <c r="CE148" i="10"/>
  <c r="CD148" i="10"/>
  <c r="CC148" i="10"/>
  <c r="CB148" i="10"/>
  <c r="CA148" i="10"/>
  <c r="BZ148" i="10"/>
  <c r="BY148" i="10"/>
  <c r="BX148" i="10"/>
  <c r="BW148" i="10"/>
  <c r="BV148" i="10"/>
  <c r="BU148" i="10"/>
  <c r="BT148" i="10"/>
  <c r="BS148" i="10"/>
  <c r="BR148" i="10"/>
  <c r="BQ148" i="10"/>
  <c r="BP148" i="10"/>
  <c r="BO148" i="10"/>
  <c r="BN148" i="10"/>
  <c r="BM148" i="10"/>
  <c r="BL148" i="10"/>
  <c r="BK148" i="10"/>
  <c r="BJ148" i="10"/>
  <c r="BI148" i="10"/>
  <c r="BH148" i="10"/>
  <c r="BG148" i="10"/>
  <c r="BF148" i="10"/>
  <c r="BE148" i="10"/>
  <c r="BD148" i="10"/>
  <c r="BC148" i="10"/>
  <c r="BB148" i="10"/>
  <c r="BA148" i="10"/>
  <c r="AZ148" i="10"/>
  <c r="AY148" i="10"/>
  <c r="AX148" i="10"/>
  <c r="AW148" i="10"/>
  <c r="AV148" i="10"/>
  <c r="AU148" i="10"/>
  <c r="AT148" i="10"/>
  <c r="AS148" i="10"/>
  <c r="AR148" i="10"/>
  <c r="AQ148" i="10"/>
  <c r="AP148" i="10"/>
  <c r="AO148" i="10"/>
  <c r="AN148" i="10"/>
  <c r="AM148" i="10"/>
  <c r="AL148" i="10"/>
  <c r="AK148" i="10"/>
  <c r="AJ148" i="10"/>
  <c r="AI148" i="10"/>
  <c r="AH148" i="10"/>
  <c r="AG148" i="10"/>
  <c r="AF148" i="10"/>
  <c r="AE148" i="10"/>
  <c r="AD148" i="10"/>
  <c r="AC148" i="10"/>
  <c r="AB148" i="10"/>
  <c r="AA148" i="10"/>
  <c r="Z148" i="10"/>
  <c r="Y148" i="10"/>
  <c r="X148" i="10"/>
  <c r="W148" i="10"/>
  <c r="V148" i="10"/>
  <c r="U148" i="10"/>
  <c r="T148" i="10"/>
  <c r="S148" i="10"/>
  <c r="R148" i="10"/>
  <c r="L148" i="10"/>
  <c r="I148" i="10"/>
  <c r="H148" i="10"/>
  <c r="G148" i="10"/>
  <c r="F148" i="10"/>
  <c r="DS147" i="10"/>
  <c r="DR147" i="10"/>
  <c r="DQ147" i="10"/>
  <c r="DP147" i="10"/>
  <c r="DO147" i="10"/>
  <c r="DN147" i="10"/>
  <c r="DM147" i="10"/>
  <c r="DL147" i="10"/>
  <c r="DK147" i="10"/>
  <c r="DJ147" i="10"/>
  <c r="DI147" i="10"/>
  <c r="DH147" i="10"/>
  <c r="DG147" i="10"/>
  <c r="DF147" i="10"/>
  <c r="DE147" i="10"/>
  <c r="DD147" i="10"/>
  <c r="DC147" i="10"/>
  <c r="DB147" i="10"/>
  <c r="DA147" i="10"/>
  <c r="CZ147" i="10"/>
  <c r="CY147" i="10"/>
  <c r="CX147" i="10"/>
  <c r="CW147" i="10"/>
  <c r="CV147" i="10"/>
  <c r="CU147" i="10"/>
  <c r="CT147" i="10"/>
  <c r="CS147" i="10"/>
  <c r="CR147" i="10"/>
  <c r="CQ147" i="10"/>
  <c r="CP147" i="10"/>
  <c r="CO147" i="10"/>
  <c r="CN147" i="10"/>
  <c r="CM147" i="10"/>
  <c r="CL147" i="10"/>
  <c r="CK147" i="10"/>
  <c r="CJ147" i="10"/>
  <c r="CI147" i="10"/>
  <c r="CH147" i="10"/>
  <c r="CG147" i="10"/>
  <c r="CF147" i="10"/>
  <c r="CE147" i="10"/>
  <c r="CD147" i="10"/>
  <c r="CC147" i="10"/>
  <c r="CB147" i="10"/>
  <c r="CA147" i="10"/>
  <c r="BZ147" i="10"/>
  <c r="BY147" i="10"/>
  <c r="BX147" i="10"/>
  <c r="BW147" i="10"/>
  <c r="BV147" i="10"/>
  <c r="BU147" i="10"/>
  <c r="BT147" i="10"/>
  <c r="BS147" i="10"/>
  <c r="BR147" i="10"/>
  <c r="BQ147" i="10"/>
  <c r="BP147" i="10"/>
  <c r="BO147" i="10"/>
  <c r="BN147" i="10"/>
  <c r="BM147" i="10"/>
  <c r="BL147" i="10"/>
  <c r="BK147" i="10"/>
  <c r="BJ147" i="10"/>
  <c r="BI147" i="10"/>
  <c r="BH147" i="10"/>
  <c r="BG147" i="10"/>
  <c r="BF147" i="10"/>
  <c r="BE147" i="10"/>
  <c r="BD147" i="10"/>
  <c r="BC147" i="10"/>
  <c r="BB147" i="10"/>
  <c r="BA147" i="10"/>
  <c r="AZ147" i="10"/>
  <c r="AY147" i="10"/>
  <c r="AX147" i="10"/>
  <c r="AW147" i="10"/>
  <c r="AV147" i="10"/>
  <c r="AU147" i="10"/>
  <c r="AT147" i="10"/>
  <c r="AS147" i="10"/>
  <c r="AR147" i="10"/>
  <c r="AQ147" i="10"/>
  <c r="AP147" i="10"/>
  <c r="AO147" i="10"/>
  <c r="AN147" i="10"/>
  <c r="AM147" i="10"/>
  <c r="AL147" i="10"/>
  <c r="AK147" i="10"/>
  <c r="AJ147" i="10"/>
  <c r="AI147" i="10"/>
  <c r="AH147" i="10"/>
  <c r="AG147" i="10"/>
  <c r="AF147" i="10"/>
  <c r="AE147" i="10"/>
  <c r="AD147" i="10"/>
  <c r="AC147" i="10"/>
  <c r="AB147" i="10"/>
  <c r="AA147" i="10"/>
  <c r="Z147" i="10"/>
  <c r="Y147" i="10"/>
  <c r="X147" i="10"/>
  <c r="W147" i="10"/>
  <c r="V147" i="10"/>
  <c r="U147" i="10"/>
  <c r="T147" i="10"/>
  <c r="S147" i="10"/>
  <c r="R147" i="10"/>
  <c r="I147" i="10"/>
  <c r="H147" i="10"/>
  <c r="G147" i="10"/>
  <c r="F147" i="10"/>
  <c r="DS146" i="10"/>
  <c r="DR146" i="10"/>
  <c r="DQ146" i="10"/>
  <c r="DP146" i="10"/>
  <c r="DO146" i="10"/>
  <c r="DN146" i="10"/>
  <c r="DM146" i="10"/>
  <c r="DL146" i="10"/>
  <c r="DK146" i="10"/>
  <c r="DJ146" i="10"/>
  <c r="DI146" i="10"/>
  <c r="DH146" i="10"/>
  <c r="DG146" i="10"/>
  <c r="DF146" i="10"/>
  <c r="DE146" i="10"/>
  <c r="DD146" i="10"/>
  <c r="DC146" i="10"/>
  <c r="DB146" i="10"/>
  <c r="DA146" i="10"/>
  <c r="CZ146" i="10"/>
  <c r="CY146" i="10"/>
  <c r="CX146" i="10"/>
  <c r="CW146" i="10"/>
  <c r="CV146" i="10"/>
  <c r="CU146" i="10"/>
  <c r="CT146" i="10"/>
  <c r="CS146" i="10"/>
  <c r="CR146" i="10"/>
  <c r="CQ146" i="10"/>
  <c r="CP146" i="10"/>
  <c r="CO146" i="10"/>
  <c r="CN146" i="10"/>
  <c r="CM146" i="10"/>
  <c r="CL146" i="10"/>
  <c r="CK146" i="10"/>
  <c r="CJ146" i="10"/>
  <c r="CI146" i="10"/>
  <c r="CH146" i="10"/>
  <c r="CG146" i="10"/>
  <c r="CF146" i="10"/>
  <c r="CE146" i="10"/>
  <c r="CD146" i="10"/>
  <c r="CC146" i="10"/>
  <c r="CB146" i="10"/>
  <c r="CA146" i="10"/>
  <c r="BZ146" i="10"/>
  <c r="BY146" i="10"/>
  <c r="BX146" i="10"/>
  <c r="BW146" i="10"/>
  <c r="BV146" i="10"/>
  <c r="BU146" i="10"/>
  <c r="BT146" i="10"/>
  <c r="BS146" i="10"/>
  <c r="BR146" i="10"/>
  <c r="BQ146" i="10"/>
  <c r="BP146" i="10"/>
  <c r="BO146" i="10"/>
  <c r="BN146" i="10"/>
  <c r="BM146" i="10"/>
  <c r="BL146" i="10"/>
  <c r="BK146" i="10"/>
  <c r="BJ146" i="10"/>
  <c r="BI146" i="10"/>
  <c r="BH146" i="10"/>
  <c r="BG146" i="10"/>
  <c r="BF146" i="10"/>
  <c r="BE146" i="10"/>
  <c r="BD146" i="10"/>
  <c r="BC146" i="10"/>
  <c r="BB146" i="10"/>
  <c r="BA146" i="10"/>
  <c r="AZ146" i="10"/>
  <c r="AY146" i="10"/>
  <c r="AX146" i="10"/>
  <c r="AW146" i="10"/>
  <c r="AV146" i="10"/>
  <c r="AU146" i="10"/>
  <c r="AT146" i="10"/>
  <c r="AS146" i="10"/>
  <c r="AR146" i="10"/>
  <c r="AQ146" i="10"/>
  <c r="AP146" i="10"/>
  <c r="AO146" i="10"/>
  <c r="AN146" i="10"/>
  <c r="AM146" i="10"/>
  <c r="AL146" i="10"/>
  <c r="AK146" i="10"/>
  <c r="AJ146" i="10"/>
  <c r="AI146" i="10"/>
  <c r="AH146" i="10"/>
  <c r="AG146" i="10"/>
  <c r="AF146" i="10"/>
  <c r="AE146" i="10"/>
  <c r="AD146" i="10"/>
  <c r="AC146" i="10"/>
  <c r="AB146" i="10"/>
  <c r="AA146" i="10"/>
  <c r="Z146" i="10"/>
  <c r="Y146" i="10"/>
  <c r="X146" i="10"/>
  <c r="W146" i="10"/>
  <c r="V146" i="10"/>
  <c r="U146" i="10"/>
  <c r="T146" i="10"/>
  <c r="S146" i="10"/>
  <c r="R146" i="10"/>
  <c r="P146" i="10"/>
  <c r="O146" i="10"/>
  <c r="L146" i="10"/>
  <c r="K146" i="10"/>
  <c r="I146" i="10"/>
  <c r="H146" i="10"/>
  <c r="G146" i="10"/>
  <c r="F146" i="10"/>
  <c r="C146" i="10"/>
  <c r="DS145" i="10"/>
  <c r="DR145" i="10"/>
  <c r="DQ145" i="10"/>
  <c r="DP145" i="10"/>
  <c r="DO145" i="10"/>
  <c r="DN145" i="10"/>
  <c r="DM145" i="10"/>
  <c r="DL145" i="10"/>
  <c r="DK145" i="10"/>
  <c r="DJ145" i="10"/>
  <c r="DI145" i="10"/>
  <c r="DH145" i="10"/>
  <c r="DG145" i="10"/>
  <c r="DF145" i="10"/>
  <c r="DE145" i="10"/>
  <c r="DD145" i="10"/>
  <c r="DC145" i="10"/>
  <c r="DB145" i="10"/>
  <c r="DA145" i="10"/>
  <c r="CZ145" i="10"/>
  <c r="CY145" i="10"/>
  <c r="CX145" i="10"/>
  <c r="CW145" i="10"/>
  <c r="CV145" i="10"/>
  <c r="CU145" i="10"/>
  <c r="CT145" i="10"/>
  <c r="CS145" i="10"/>
  <c r="CR145" i="10"/>
  <c r="CQ145" i="10"/>
  <c r="CP145" i="10"/>
  <c r="CO145" i="10"/>
  <c r="CN145" i="10"/>
  <c r="CM145" i="10"/>
  <c r="CL145" i="10"/>
  <c r="CK145" i="10"/>
  <c r="CJ145" i="10"/>
  <c r="CI145" i="10"/>
  <c r="CH145" i="10"/>
  <c r="CG145" i="10"/>
  <c r="CF145" i="10"/>
  <c r="CE145" i="10"/>
  <c r="CD145" i="10"/>
  <c r="CC145" i="10"/>
  <c r="CB145" i="10"/>
  <c r="CA145" i="10"/>
  <c r="BZ145" i="10"/>
  <c r="BY145" i="10"/>
  <c r="BX145" i="10"/>
  <c r="BW145" i="10"/>
  <c r="BV145" i="10"/>
  <c r="BU145" i="10"/>
  <c r="BT145" i="10"/>
  <c r="BS145" i="10"/>
  <c r="BR145" i="10"/>
  <c r="BQ145" i="10"/>
  <c r="BP145" i="10"/>
  <c r="BO145" i="10"/>
  <c r="BN145" i="10"/>
  <c r="BM145" i="10"/>
  <c r="BL145" i="10"/>
  <c r="BK145" i="10"/>
  <c r="BJ145" i="10"/>
  <c r="BI145" i="10"/>
  <c r="BH145" i="10"/>
  <c r="BG145" i="10"/>
  <c r="BF145" i="10"/>
  <c r="BE145" i="10"/>
  <c r="BD145" i="10"/>
  <c r="BC145" i="10"/>
  <c r="BB145" i="10"/>
  <c r="BA145" i="10"/>
  <c r="AZ145" i="10"/>
  <c r="AY145" i="10"/>
  <c r="AX145" i="10"/>
  <c r="AW145" i="10"/>
  <c r="AV145" i="10"/>
  <c r="AU145" i="10"/>
  <c r="AT145" i="10"/>
  <c r="AS145" i="10"/>
  <c r="AR145" i="10"/>
  <c r="AQ145" i="10"/>
  <c r="AP145" i="10"/>
  <c r="AO145" i="10"/>
  <c r="AN145" i="10"/>
  <c r="AM145" i="10"/>
  <c r="AL145" i="10"/>
  <c r="AK145" i="10"/>
  <c r="AJ145" i="10"/>
  <c r="AI145" i="10"/>
  <c r="AH145" i="10"/>
  <c r="AG145" i="10"/>
  <c r="AF145" i="10"/>
  <c r="AE145" i="10"/>
  <c r="AD145" i="10"/>
  <c r="AC145" i="10"/>
  <c r="AB145" i="10"/>
  <c r="AA145" i="10"/>
  <c r="Z145" i="10"/>
  <c r="Y145" i="10"/>
  <c r="X145" i="10"/>
  <c r="W145" i="10"/>
  <c r="V145" i="10"/>
  <c r="U145" i="10"/>
  <c r="S145" i="10"/>
  <c r="R145" i="10"/>
  <c r="I145" i="10"/>
  <c r="H145" i="10"/>
  <c r="G145" i="10"/>
  <c r="F145" i="10"/>
  <c r="DS144" i="10"/>
  <c r="DR144" i="10"/>
  <c r="DQ144" i="10"/>
  <c r="DP144" i="10"/>
  <c r="DO144" i="10"/>
  <c r="DN144" i="10"/>
  <c r="DM144" i="10"/>
  <c r="DL144" i="10"/>
  <c r="DK144" i="10"/>
  <c r="DJ144" i="10"/>
  <c r="DI144" i="10"/>
  <c r="DH144" i="10"/>
  <c r="DG144" i="10"/>
  <c r="DF144" i="10"/>
  <c r="DE144" i="10"/>
  <c r="DD144" i="10"/>
  <c r="DC144" i="10"/>
  <c r="DB144" i="10"/>
  <c r="DA144" i="10"/>
  <c r="CZ144" i="10"/>
  <c r="CY144" i="10"/>
  <c r="CX144" i="10"/>
  <c r="CW144" i="10"/>
  <c r="CV144" i="10"/>
  <c r="CU144" i="10"/>
  <c r="CT144" i="10"/>
  <c r="CS144" i="10"/>
  <c r="CR144" i="10"/>
  <c r="CQ144" i="10"/>
  <c r="CP144" i="10"/>
  <c r="CO144" i="10"/>
  <c r="CN144" i="10"/>
  <c r="CM144" i="10"/>
  <c r="CL144" i="10"/>
  <c r="CK144" i="10"/>
  <c r="CJ144" i="10"/>
  <c r="CI144" i="10"/>
  <c r="CH144" i="10"/>
  <c r="CG144" i="10"/>
  <c r="CF144" i="10"/>
  <c r="CE144" i="10"/>
  <c r="CD144" i="10"/>
  <c r="CC144" i="10"/>
  <c r="CB144" i="10"/>
  <c r="CA144" i="10"/>
  <c r="BZ144" i="10"/>
  <c r="BY144" i="10"/>
  <c r="BX144" i="10"/>
  <c r="BW144" i="10"/>
  <c r="BV144" i="10"/>
  <c r="BU144" i="10"/>
  <c r="BT144" i="10"/>
  <c r="BS144" i="10"/>
  <c r="BR144" i="10"/>
  <c r="BQ144" i="10"/>
  <c r="BP144" i="10"/>
  <c r="BO144" i="10"/>
  <c r="BN144" i="10"/>
  <c r="BM144" i="10"/>
  <c r="BL144" i="10"/>
  <c r="BK144" i="10"/>
  <c r="BJ144" i="10"/>
  <c r="BI144" i="10"/>
  <c r="BH144" i="10"/>
  <c r="BG144" i="10"/>
  <c r="BF144" i="10"/>
  <c r="BE144" i="10"/>
  <c r="BD144" i="10"/>
  <c r="BC144" i="10"/>
  <c r="BB144" i="10"/>
  <c r="BA144" i="10"/>
  <c r="AZ144" i="10"/>
  <c r="AY144" i="10"/>
  <c r="AX144" i="10"/>
  <c r="AW144" i="10"/>
  <c r="AV144" i="10"/>
  <c r="AU144" i="10"/>
  <c r="AT144" i="10"/>
  <c r="AS144" i="10"/>
  <c r="AR144" i="10"/>
  <c r="AQ144" i="10"/>
  <c r="AP144" i="10"/>
  <c r="AO144" i="10"/>
  <c r="AN144" i="10"/>
  <c r="AM144" i="10"/>
  <c r="AL144" i="10"/>
  <c r="AK144" i="10"/>
  <c r="AJ144" i="10"/>
  <c r="AI144" i="10"/>
  <c r="AH144" i="10"/>
  <c r="AG144" i="10"/>
  <c r="AF144" i="10"/>
  <c r="AE144" i="10"/>
  <c r="AD144" i="10"/>
  <c r="AC144" i="10"/>
  <c r="AB144" i="10"/>
  <c r="AA144" i="10"/>
  <c r="Z144" i="10"/>
  <c r="Y144" i="10"/>
  <c r="X144" i="10"/>
  <c r="W144" i="10"/>
  <c r="V144" i="10"/>
  <c r="U144" i="10"/>
  <c r="O144" i="10"/>
  <c r="I144" i="10"/>
  <c r="H144" i="10"/>
  <c r="G144" i="10"/>
  <c r="F144" i="10"/>
  <c r="F143" i="10"/>
  <c r="G143" i="10"/>
  <c r="H143" i="10"/>
  <c r="I143" i="10"/>
  <c r="S143" i="10"/>
  <c r="V143" i="10"/>
  <c r="W143" i="10"/>
  <c r="X143" i="10"/>
  <c r="Y143" i="10"/>
  <c r="Z143" i="10"/>
  <c r="AA143" i="10"/>
  <c r="AB143" i="10"/>
  <c r="AC143" i="10"/>
  <c r="AD143" i="10"/>
  <c r="AE143" i="10"/>
  <c r="AF143" i="10"/>
  <c r="AG143" i="10"/>
  <c r="AH143" i="10"/>
  <c r="AI143" i="10"/>
  <c r="AJ143" i="10"/>
  <c r="AK143" i="10"/>
  <c r="AL143" i="10"/>
  <c r="AM143" i="10"/>
  <c r="AN143" i="10"/>
  <c r="AO143" i="10"/>
  <c r="AP143" i="10"/>
  <c r="AQ143" i="10"/>
  <c r="AR143" i="10"/>
  <c r="AS143" i="10"/>
  <c r="AT143" i="10"/>
  <c r="AU143" i="10"/>
  <c r="AV143" i="10"/>
  <c r="AW143" i="10"/>
  <c r="AX143" i="10"/>
  <c r="AY143" i="10"/>
  <c r="AZ143" i="10"/>
  <c r="BA143" i="10"/>
  <c r="BB143" i="10"/>
  <c r="BC143" i="10"/>
  <c r="BD143" i="10"/>
  <c r="BE143" i="10"/>
  <c r="BF143" i="10"/>
  <c r="BG143" i="10"/>
  <c r="BH143" i="10"/>
  <c r="BI143" i="10"/>
  <c r="BJ143" i="10"/>
  <c r="BK143" i="10"/>
  <c r="BL143" i="10"/>
  <c r="BM143" i="10"/>
  <c r="BN143" i="10"/>
  <c r="BO143" i="10"/>
  <c r="BP143" i="10"/>
  <c r="BQ143" i="10"/>
  <c r="BR143" i="10"/>
  <c r="BS143" i="10"/>
  <c r="BT143" i="10"/>
  <c r="BU143" i="10"/>
  <c r="BV143" i="10"/>
  <c r="BW143" i="10"/>
  <c r="BX143" i="10"/>
  <c r="BY143" i="10"/>
  <c r="BZ143" i="10"/>
  <c r="CA143" i="10"/>
  <c r="CB143" i="10"/>
  <c r="CC143" i="10"/>
  <c r="CD143" i="10"/>
  <c r="CE143" i="10"/>
  <c r="CF143" i="10"/>
  <c r="CG143" i="10"/>
  <c r="CH143" i="10"/>
  <c r="CI143" i="10"/>
  <c r="CJ143" i="10"/>
  <c r="CK143" i="10"/>
  <c r="CL143" i="10"/>
  <c r="CM143" i="10"/>
  <c r="CN143" i="10"/>
  <c r="CO143" i="10"/>
  <c r="CP143" i="10"/>
  <c r="CQ143" i="10"/>
  <c r="CR143" i="10"/>
  <c r="CS143" i="10"/>
  <c r="CT143" i="10"/>
  <c r="CU143" i="10"/>
  <c r="CV143" i="10"/>
  <c r="CW143" i="10"/>
  <c r="CX143" i="10"/>
  <c r="CY143" i="10"/>
  <c r="CZ143" i="10"/>
  <c r="DA143" i="10"/>
  <c r="DB143" i="10"/>
  <c r="DC143" i="10"/>
  <c r="DD143" i="10"/>
  <c r="DE143" i="10"/>
  <c r="DF143" i="10"/>
  <c r="DG143" i="10"/>
  <c r="DH143" i="10"/>
  <c r="DI143" i="10"/>
  <c r="DJ143" i="10"/>
  <c r="DK143" i="10"/>
  <c r="DL143" i="10"/>
  <c r="DM143" i="10"/>
  <c r="DN143" i="10"/>
  <c r="DO143" i="10"/>
  <c r="DP143" i="10"/>
  <c r="DQ143" i="10"/>
  <c r="DR143" i="10"/>
  <c r="DS143" i="10"/>
  <c r="C157" i="10"/>
  <c r="C141" i="10"/>
  <c r="C133" i="10"/>
  <c r="C153" i="10"/>
  <c r="C137" i="10"/>
  <c r="C129" i="10"/>
  <c r="C155" i="10"/>
  <c r="C139" i="10"/>
  <c r="C131" i="10"/>
  <c r="C151" i="10"/>
  <c r="C135" i="10"/>
  <c r="C127" i="10"/>
  <c r="C156" i="10"/>
  <c r="C140" i="10"/>
  <c r="C132" i="10"/>
  <c r="C152" i="10"/>
  <c r="C136" i="10"/>
  <c r="C128" i="10"/>
  <c r="C158" i="10"/>
  <c r="C142" i="10"/>
  <c r="C134" i="10"/>
  <c r="B158" i="10"/>
  <c r="B142" i="10"/>
  <c r="B134" i="10"/>
  <c r="B157" i="10"/>
  <c r="B141" i="10"/>
  <c r="B133" i="10"/>
  <c r="B156" i="10"/>
  <c r="B140" i="10"/>
  <c r="B132" i="10"/>
  <c r="B155" i="10"/>
  <c r="B139" i="10"/>
  <c r="B131" i="10"/>
  <c r="B154" i="10"/>
  <c r="B138" i="10"/>
  <c r="B130" i="10"/>
  <c r="B153" i="10"/>
  <c r="B137" i="10"/>
  <c r="B129" i="10"/>
  <c r="B152" i="10"/>
  <c r="B136" i="10"/>
  <c r="B128" i="10"/>
  <c r="B151" i="10"/>
  <c r="B135" i="10"/>
  <c r="B127" i="10"/>
  <c r="BH73" i="10"/>
  <c r="BG73" i="10"/>
  <c r="BF73" i="10"/>
  <c r="BE73" i="10"/>
  <c r="BD73" i="10"/>
  <c r="BC73" i="10"/>
  <c r="BB73" i="10"/>
  <c r="BA73" i="10"/>
  <c r="AZ73" i="10"/>
  <c r="AY73" i="10"/>
  <c r="AX73" i="10"/>
  <c r="AW73" i="10"/>
  <c r="AV73" i="10"/>
  <c r="AU73" i="10"/>
  <c r="AT73" i="10"/>
  <c r="AS73" i="10"/>
  <c r="AR73" i="10"/>
  <c r="AQ73" i="10"/>
  <c r="AP73" i="10"/>
  <c r="AO73" i="10"/>
  <c r="AN73" i="10"/>
  <c r="AM73" i="10"/>
  <c r="AL73" i="10"/>
  <c r="AK73" i="10"/>
  <c r="AJ73" i="10"/>
  <c r="AI73" i="10"/>
  <c r="AH73" i="10"/>
  <c r="AG73" i="10"/>
  <c r="AF73" i="10"/>
  <c r="AE73" i="10"/>
  <c r="AD73" i="10"/>
  <c r="AC73" i="10"/>
  <c r="AB73" i="10"/>
  <c r="AA73" i="10"/>
  <c r="Z73" i="10"/>
  <c r="Y73" i="10"/>
  <c r="X73" i="10"/>
  <c r="W73" i="10"/>
  <c r="V73" i="10"/>
  <c r="U73" i="10"/>
  <c r="T73" i="10"/>
  <c r="S73" i="10"/>
  <c r="R73" i="10"/>
  <c r="Q73" i="10"/>
  <c r="P73" i="10"/>
  <c r="O73" i="10"/>
  <c r="N73" i="10"/>
  <c r="M73" i="10"/>
  <c r="L73" i="10"/>
  <c r="K73" i="10"/>
  <c r="J73" i="10"/>
  <c r="I73" i="10"/>
  <c r="H73" i="10"/>
  <c r="G73" i="10"/>
  <c r="F73" i="10"/>
  <c r="E73" i="10"/>
  <c r="D73" i="10"/>
  <c r="C73" i="10"/>
  <c r="B73" i="10"/>
  <c r="BF60" i="10"/>
  <c r="BE60" i="10"/>
  <c r="BD60" i="10"/>
  <c r="BC60" i="10"/>
  <c r="BB60" i="10"/>
  <c r="BA60" i="10"/>
  <c r="AZ60" i="10"/>
  <c r="AY60" i="10"/>
  <c r="AX60" i="10"/>
  <c r="AW60" i="10"/>
  <c r="AV60" i="10"/>
  <c r="AU60" i="10"/>
  <c r="AT60" i="10"/>
  <c r="AS60" i="10"/>
  <c r="AR60" i="10"/>
  <c r="AQ60" i="10"/>
  <c r="AP60" i="10"/>
  <c r="AO60" i="10"/>
  <c r="AN60" i="10"/>
  <c r="AM60" i="10"/>
  <c r="AL60" i="10"/>
  <c r="AK60" i="10"/>
  <c r="AJ60" i="10"/>
  <c r="AI60" i="10"/>
  <c r="AH60" i="10"/>
  <c r="AG60" i="10"/>
  <c r="AF60" i="10"/>
  <c r="AE60" i="10"/>
  <c r="AD60" i="10"/>
  <c r="AC60" i="10"/>
  <c r="AB60" i="10"/>
  <c r="AA60" i="10"/>
  <c r="Z60" i="10"/>
  <c r="Y60" i="10"/>
  <c r="X60" i="10"/>
  <c r="W60" i="10"/>
  <c r="V60" i="10"/>
  <c r="U60" i="10"/>
  <c r="T60" i="10"/>
  <c r="S60" i="10"/>
  <c r="R60" i="10"/>
  <c r="Q60" i="10"/>
  <c r="P60" i="10"/>
  <c r="O60" i="10"/>
  <c r="N60" i="10"/>
  <c r="M60" i="10"/>
  <c r="L60" i="10"/>
  <c r="K60" i="10"/>
  <c r="J60" i="10"/>
  <c r="I60" i="10"/>
  <c r="H60" i="10"/>
  <c r="G60" i="10"/>
  <c r="F60" i="10"/>
  <c r="E60" i="10"/>
  <c r="D60" i="10"/>
  <c r="C60" i="10"/>
  <c r="B60" i="10"/>
  <c r="L173" i="10"/>
  <c r="L175" i="10" s="1"/>
  <c r="L177" i="10" s="1"/>
  <c r="K173" i="10"/>
  <c r="K175" i="10" s="1"/>
  <c r="K177" i="10" s="1"/>
  <c r="F3" i="10"/>
  <c r="ET194" i="10"/>
  <c r="ET196" i="10" s="1"/>
  <c r="ET198" i="10" s="1"/>
  <c r="ES194" i="10"/>
  <c r="ES196" i="10" s="1"/>
  <c r="ES198" i="10" s="1"/>
  <c r="ER194" i="10"/>
  <c r="ER196" i="10" s="1"/>
  <c r="ER198" i="10" s="1"/>
  <c r="EQ194" i="10"/>
  <c r="EQ196" i="10" s="1"/>
  <c r="EQ198" i="10" s="1"/>
  <c r="EP194" i="10"/>
  <c r="EP196" i="10" s="1"/>
  <c r="EP198" i="10" s="1"/>
  <c r="EO194" i="10"/>
  <c r="EO196" i="10" s="1"/>
  <c r="EO198" i="10" s="1"/>
  <c r="EN194" i="10"/>
  <c r="EN196" i="10" s="1"/>
  <c r="EN198" i="10" s="1"/>
  <c r="EM194" i="10"/>
  <c r="EM196" i="10" s="1"/>
  <c r="EM198" i="10" s="1"/>
  <c r="EL194" i="10"/>
  <c r="EL196" i="10" s="1"/>
  <c r="EL198" i="10" s="1"/>
  <c r="EK194" i="10"/>
  <c r="EK196" i="10" s="1"/>
  <c r="EK198" i="10" s="1"/>
  <c r="EJ194" i="10"/>
  <c r="EJ196" i="10" s="1"/>
  <c r="EJ198" i="10" s="1"/>
  <c r="EI194" i="10"/>
  <c r="EI196" i="10" s="1"/>
  <c r="EI198" i="10" s="1"/>
  <c r="EH194" i="10"/>
  <c r="EH196" i="10" s="1"/>
  <c r="EH198" i="10" s="1"/>
  <c r="EG194" i="10"/>
  <c r="EG196" i="10" s="1"/>
  <c r="EG198" i="10" s="1"/>
  <c r="EF194" i="10"/>
  <c r="EF196" i="10" s="1"/>
  <c r="EF198" i="10" s="1"/>
  <c r="EE194" i="10"/>
  <c r="EE196" i="10" s="1"/>
  <c r="EE198" i="10" s="1"/>
  <c r="ED194" i="10"/>
  <c r="ED196" i="10" s="1"/>
  <c r="ED198" i="10" s="1"/>
  <c r="EC194" i="10"/>
  <c r="EC196" i="10" s="1"/>
  <c r="EC198" i="10" s="1"/>
  <c r="EB194" i="10"/>
  <c r="EB196" i="10" s="1"/>
  <c r="EB198" i="10" s="1"/>
  <c r="EA194" i="10"/>
  <c r="EA196" i="10" s="1"/>
  <c r="EA198" i="10" s="1"/>
  <c r="DZ194" i="10"/>
  <c r="DZ196" i="10" s="1"/>
  <c r="DZ198" i="10" s="1"/>
  <c r="DY194" i="10"/>
  <c r="DY196" i="10" s="1"/>
  <c r="DY198" i="10" s="1"/>
  <c r="DX194" i="10"/>
  <c r="DX196" i="10" s="1"/>
  <c r="DX198" i="10" s="1"/>
  <c r="DW194" i="10"/>
  <c r="DW196" i="10" s="1"/>
  <c r="DW198" i="10" s="1"/>
  <c r="DV194" i="10"/>
  <c r="DV196" i="10" s="1"/>
  <c r="DV198" i="10" s="1"/>
  <c r="DU194" i="10"/>
  <c r="DU196" i="10" s="1"/>
  <c r="DU198" i="10" s="1"/>
  <c r="DT194" i="10"/>
  <c r="DT196" i="10" s="1"/>
  <c r="DT198" i="10" s="1"/>
  <c r="DS194" i="10"/>
  <c r="DS196" i="10" s="1"/>
  <c r="DS198" i="10" s="1"/>
  <c r="DR194" i="10"/>
  <c r="DR196" i="10" s="1"/>
  <c r="DR198" i="10" s="1"/>
  <c r="DQ194" i="10"/>
  <c r="DQ196" i="10" s="1"/>
  <c r="DQ198" i="10" s="1"/>
  <c r="DP194" i="10"/>
  <c r="DP196" i="10" s="1"/>
  <c r="DP198" i="10" s="1"/>
  <c r="DO194" i="10"/>
  <c r="DO196" i="10" s="1"/>
  <c r="DO198" i="10" s="1"/>
  <c r="DN194" i="10"/>
  <c r="DN196" i="10" s="1"/>
  <c r="DN198" i="10" s="1"/>
  <c r="DM194" i="10"/>
  <c r="DM196" i="10" s="1"/>
  <c r="DM198" i="10" s="1"/>
  <c r="DL194" i="10"/>
  <c r="DL196" i="10" s="1"/>
  <c r="DL198" i="10" s="1"/>
  <c r="DK194" i="10"/>
  <c r="DK196" i="10" s="1"/>
  <c r="DK198" i="10" s="1"/>
  <c r="DJ194" i="10"/>
  <c r="DJ196" i="10" s="1"/>
  <c r="DJ198" i="10" s="1"/>
  <c r="DI194" i="10"/>
  <c r="DI196" i="10" s="1"/>
  <c r="DI198" i="10" s="1"/>
  <c r="DH194" i="10"/>
  <c r="DH196" i="10" s="1"/>
  <c r="DH198" i="10" s="1"/>
  <c r="DG194" i="10"/>
  <c r="DG196" i="10" s="1"/>
  <c r="DG198" i="10" s="1"/>
  <c r="DF194" i="10"/>
  <c r="DF196" i="10" s="1"/>
  <c r="DF198" i="10" s="1"/>
  <c r="DE194" i="10"/>
  <c r="DE196" i="10" s="1"/>
  <c r="DE198" i="10" s="1"/>
  <c r="DD194" i="10"/>
  <c r="DD196" i="10" s="1"/>
  <c r="DD198" i="10" s="1"/>
  <c r="DC194" i="10"/>
  <c r="DC196" i="10" s="1"/>
  <c r="DC198" i="10" s="1"/>
  <c r="DB194" i="10"/>
  <c r="DB196" i="10" s="1"/>
  <c r="DB198" i="10" s="1"/>
  <c r="DA194" i="10"/>
  <c r="DA196" i="10" s="1"/>
  <c r="DA198" i="10" s="1"/>
  <c r="CZ194" i="10"/>
  <c r="CZ196" i="10" s="1"/>
  <c r="CZ198" i="10" s="1"/>
  <c r="CY194" i="10"/>
  <c r="CY196" i="10" s="1"/>
  <c r="CY198" i="10" s="1"/>
  <c r="CX194" i="10"/>
  <c r="CX196" i="10" s="1"/>
  <c r="CX198" i="10" s="1"/>
  <c r="CW194" i="10"/>
  <c r="CW196" i="10" s="1"/>
  <c r="CW198" i="10" s="1"/>
  <c r="CV194" i="10"/>
  <c r="CV196" i="10" s="1"/>
  <c r="CV198" i="10" s="1"/>
  <c r="CU194" i="10"/>
  <c r="CU196" i="10" s="1"/>
  <c r="CU198" i="10" s="1"/>
  <c r="CT194" i="10"/>
  <c r="CT196" i="10" s="1"/>
  <c r="CT198" i="10" s="1"/>
  <c r="CS194" i="10"/>
  <c r="CS196" i="10" s="1"/>
  <c r="CS198" i="10" s="1"/>
  <c r="CR194" i="10"/>
  <c r="CR196" i="10" s="1"/>
  <c r="CR198" i="10" s="1"/>
  <c r="CQ194" i="10"/>
  <c r="CQ196" i="10" s="1"/>
  <c r="CQ198" i="10" s="1"/>
  <c r="CP194" i="10"/>
  <c r="CP196" i="10" s="1"/>
  <c r="CP198" i="10" s="1"/>
  <c r="CO194" i="10"/>
  <c r="CO196" i="10" s="1"/>
  <c r="CO198" i="10" s="1"/>
  <c r="CN194" i="10"/>
  <c r="CN196" i="10" s="1"/>
  <c r="CN198" i="10" s="1"/>
  <c r="CM194" i="10"/>
  <c r="CM196" i="10" s="1"/>
  <c r="CM198" i="10" s="1"/>
  <c r="CL194" i="10"/>
  <c r="CL196" i="10" s="1"/>
  <c r="CL198" i="10" s="1"/>
  <c r="CK194" i="10"/>
  <c r="CK196" i="10" s="1"/>
  <c r="CK198" i="10" s="1"/>
  <c r="CJ194" i="10"/>
  <c r="CJ196" i="10" s="1"/>
  <c r="CJ198" i="10" s="1"/>
  <c r="CI194" i="10"/>
  <c r="CI196" i="10" s="1"/>
  <c r="CI198" i="10" s="1"/>
  <c r="CH194" i="10"/>
  <c r="CH196" i="10" s="1"/>
  <c r="CH198" i="10" s="1"/>
  <c r="CG194" i="10"/>
  <c r="CG196" i="10" s="1"/>
  <c r="CG198" i="10" s="1"/>
  <c r="CF194" i="10"/>
  <c r="CF196" i="10" s="1"/>
  <c r="CF198" i="10" s="1"/>
  <c r="CE194" i="10"/>
  <c r="CE196" i="10" s="1"/>
  <c r="CE198" i="10" s="1"/>
  <c r="CD194" i="10"/>
  <c r="CD196" i="10" s="1"/>
  <c r="CD198" i="10" s="1"/>
  <c r="CC194" i="10"/>
  <c r="CC196" i="10" s="1"/>
  <c r="CC198" i="10" s="1"/>
  <c r="CB194" i="10"/>
  <c r="CB196" i="10" s="1"/>
  <c r="CB198" i="10" s="1"/>
  <c r="CA194" i="10"/>
  <c r="CA196" i="10" s="1"/>
  <c r="CA198" i="10" s="1"/>
  <c r="BZ194" i="10"/>
  <c r="BZ196" i="10" s="1"/>
  <c r="BZ198" i="10" s="1"/>
  <c r="BY194" i="10"/>
  <c r="BY196" i="10" s="1"/>
  <c r="BY198" i="10" s="1"/>
  <c r="BX194" i="10"/>
  <c r="BX196" i="10" s="1"/>
  <c r="BX198" i="10" s="1"/>
  <c r="BW194" i="10"/>
  <c r="BW196" i="10" s="1"/>
  <c r="BW198" i="10" s="1"/>
  <c r="BV194" i="10"/>
  <c r="BV196" i="10" s="1"/>
  <c r="BV198" i="10" s="1"/>
  <c r="BU194" i="10"/>
  <c r="BU196" i="10" s="1"/>
  <c r="BU198" i="10" s="1"/>
  <c r="BT194" i="10"/>
  <c r="BT196" i="10" s="1"/>
  <c r="BT198" i="10" s="1"/>
  <c r="BS194" i="10"/>
  <c r="BS196" i="10" s="1"/>
  <c r="BS198" i="10" s="1"/>
  <c r="BR194" i="10"/>
  <c r="BR196" i="10" s="1"/>
  <c r="BR198" i="10" s="1"/>
  <c r="BQ194" i="10"/>
  <c r="BQ196" i="10" s="1"/>
  <c r="BQ198" i="10" s="1"/>
  <c r="BP194" i="10"/>
  <c r="BP196" i="10" s="1"/>
  <c r="BP198" i="10" s="1"/>
  <c r="BO194" i="10"/>
  <c r="BO196" i="10" s="1"/>
  <c r="BO198" i="10" s="1"/>
  <c r="BN194" i="10"/>
  <c r="BN196" i="10" s="1"/>
  <c r="BN198" i="10" s="1"/>
  <c r="BM194" i="10"/>
  <c r="BM196" i="10" s="1"/>
  <c r="BM198" i="10" s="1"/>
  <c r="BL194" i="10"/>
  <c r="BL196" i="10" s="1"/>
  <c r="BL198" i="10" s="1"/>
  <c r="BK194" i="10"/>
  <c r="BK196" i="10" s="1"/>
  <c r="BK198" i="10" s="1"/>
  <c r="BJ194" i="10"/>
  <c r="BJ196" i="10" s="1"/>
  <c r="BJ198" i="10" s="1"/>
  <c r="BI194" i="10"/>
  <c r="BI196" i="10" s="1"/>
  <c r="BI198" i="10" s="1"/>
  <c r="BH194" i="10"/>
  <c r="BH196" i="10" s="1"/>
  <c r="BH198" i="10" s="1"/>
  <c r="BG194" i="10"/>
  <c r="BG196" i="10" s="1"/>
  <c r="BG198" i="10" s="1"/>
  <c r="BF194" i="10"/>
  <c r="BF196" i="10" s="1"/>
  <c r="BF198" i="10" s="1"/>
  <c r="BE194" i="10"/>
  <c r="BE196" i="10" s="1"/>
  <c r="BE198" i="10" s="1"/>
  <c r="BD194" i="10"/>
  <c r="BD196" i="10" s="1"/>
  <c r="BD198" i="10" s="1"/>
  <c r="BC194" i="10"/>
  <c r="BC196" i="10" s="1"/>
  <c r="BC198" i="10" s="1"/>
  <c r="BB194" i="10"/>
  <c r="BB196" i="10" s="1"/>
  <c r="BB198" i="10" s="1"/>
  <c r="BA194" i="10"/>
  <c r="BA196" i="10" s="1"/>
  <c r="BA198" i="10" s="1"/>
  <c r="AZ194" i="10"/>
  <c r="AZ196" i="10" s="1"/>
  <c r="AZ198" i="10" s="1"/>
  <c r="AY194" i="10"/>
  <c r="AY196" i="10" s="1"/>
  <c r="AY198" i="10" s="1"/>
  <c r="AX194" i="10"/>
  <c r="AX196" i="10" s="1"/>
  <c r="AX198" i="10" s="1"/>
  <c r="AW194" i="10"/>
  <c r="AW196" i="10" s="1"/>
  <c r="AW198" i="10" s="1"/>
  <c r="AV194" i="10"/>
  <c r="AV196" i="10" s="1"/>
  <c r="AV198" i="10" s="1"/>
  <c r="AU194" i="10"/>
  <c r="AU196" i="10" s="1"/>
  <c r="AU198" i="10" s="1"/>
  <c r="AT194" i="10"/>
  <c r="AT196" i="10" s="1"/>
  <c r="AT198" i="10" s="1"/>
  <c r="AS194" i="10"/>
  <c r="AS196" i="10" s="1"/>
  <c r="AS198" i="10" s="1"/>
  <c r="AR194" i="10"/>
  <c r="AR196" i="10" s="1"/>
  <c r="AR198" i="10" s="1"/>
  <c r="AQ194" i="10"/>
  <c r="AQ196" i="10" s="1"/>
  <c r="AQ198" i="10" s="1"/>
  <c r="AP194" i="10"/>
  <c r="AP196" i="10" s="1"/>
  <c r="AP198" i="10" s="1"/>
  <c r="AO194" i="10"/>
  <c r="AO196" i="10" s="1"/>
  <c r="AO198" i="10" s="1"/>
  <c r="AN194" i="10"/>
  <c r="AN196" i="10" s="1"/>
  <c r="AN198" i="10" s="1"/>
  <c r="AM194" i="10"/>
  <c r="AM196" i="10" s="1"/>
  <c r="AM198" i="10" s="1"/>
  <c r="AL194" i="10"/>
  <c r="AL196" i="10" s="1"/>
  <c r="AL198" i="10" s="1"/>
  <c r="AK194" i="10"/>
  <c r="AK196" i="10" s="1"/>
  <c r="AK198" i="10" s="1"/>
  <c r="AJ194" i="10"/>
  <c r="AJ196" i="10" s="1"/>
  <c r="AJ198" i="10" s="1"/>
  <c r="AI194" i="10"/>
  <c r="AI196" i="10" s="1"/>
  <c r="AI198" i="10" s="1"/>
  <c r="AH194" i="10"/>
  <c r="AH196" i="10" s="1"/>
  <c r="AH198" i="10" s="1"/>
  <c r="AG194" i="10"/>
  <c r="AG196" i="10" s="1"/>
  <c r="AG198" i="10" s="1"/>
  <c r="AF194" i="10"/>
  <c r="AF196" i="10" s="1"/>
  <c r="AF198" i="10" s="1"/>
  <c r="AE194" i="10"/>
  <c r="AE196" i="10" s="1"/>
  <c r="AE198" i="10" s="1"/>
  <c r="AD194" i="10"/>
  <c r="AD196" i="10" s="1"/>
  <c r="AD198" i="10" s="1"/>
  <c r="AC194" i="10"/>
  <c r="AC196" i="10" s="1"/>
  <c r="AC198" i="10" s="1"/>
  <c r="AB194" i="10"/>
  <c r="AB196" i="10" s="1"/>
  <c r="AB198" i="10" s="1"/>
  <c r="AA194" i="10"/>
  <c r="AA196" i="10" s="1"/>
  <c r="AA198" i="10" s="1"/>
  <c r="Z194" i="10"/>
  <c r="Z196" i="10" s="1"/>
  <c r="Z198" i="10" s="1"/>
  <c r="Y194" i="10"/>
  <c r="Y196" i="10" s="1"/>
  <c r="Y198" i="10" s="1"/>
  <c r="X194" i="10"/>
  <c r="X196" i="10" s="1"/>
  <c r="X198" i="10" s="1"/>
  <c r="W194" i="10"/>
  <c r="W196" i="10" s="1"/>
  <c r="W198" i="10" s="1"/>
  <c r="V194" i="10"/>
  <c r="V196" i="10" s="1"/>
  <c r="V198" i="10" s="1"/>
  <c r="U194" i="10"/>
  <c r="U196" i="10" s="1"/>
  <c r="U198" i="10" s="1"/>
  <c r="T194" i="10"/>
  <c r="T196" i="10" s="1"/>
  <c r="T198" i="10" s="1"/>
  <c r="S194" i="10"/>
  <c r="S196" i="10" s="1"/>
  <c r="S198" i="10" s="1"/>
  <c r="R194" i="10"/>
  <c r="R196" i="10" s="1"/>
  <c r="R198" i="10" s="1"/>
  <c r="Q194" i="10"/>
  <c r="Q196" i="10" s="1"/>
  <c r="Q198" i="10" s="1"/>
  <c r="P194" i="10"/>
  <c r="P196" i="10" s="1"/>
  <c r="P198" i="10" s="1"/>
  <c r="O194" i="10"/>
  <c r="O196" i="10" s="1"/>
  <c r="O198" i="10" s="1"/>
  <c r="N194" i="10"/>
  <c r="N196" i="10" s="1"/>
  <c r="N198" i="10" s="1"/>
  <c r="M194" i="10"/>
  <c r="M196" i="10" s="1"/>
  <c r="M198" i="10" s="1"/>
  <c r="L194" i="10"/>
  <c r="L196" i="10" s="1"/>
  <c r="L198" i="10" s="1"/>
  <c r="K194" i="10"/>
  <c r="K196" i="10" s="1"/>
  <c r="K198" i="10" s="1"/>
  <c r="J194" i="10"/>
  <c r="J196" i="10" s="1"/>
  <c r="J198" i="10" s="1"/>
  <c r="I194" i="10"/>
  <c r="I196" i="10" s="1"/>
  <c r="I198" i="10" s="1"/>
  <c r="H194" i="10"/>
  <c r="H196" i="10" s="1"/>
  <c r="H198" i="10" s="1"/>
  <c r="G194" i="10"/>
  <c r="G196" i="10" s="1"/>
  <c r="G198" i="10" s="1"/>
  <c r="F194" i="10"/>
  <c r="F196" i="10" s="1"/>
  <c r="F198" i="10" s="1"/>
  <c r="E194" i="10"/>
  <c r="E196" i="10" s="1"/>
  <c r="E198" i="10" s="1"/>
  <c r="D194" i="10"/>
  <c r="D196" i="10" s="1"/>
  <c r="D198" i="10" s="1"/>
  <c r="C194" i="10"/>
  <c r="C196" i="10" s="1"/>
  <c r="C198" i="10" s="1"/>
  <c r="B194" i="10"/>
  <c r="B196" i="10" s="1"/>
  <c r="B198" i="10" s="1"/>
  <c r="C348" i="10" s="1"/>
  <c r="ET193" i="10"/>
  <c r="ET195" i="10" s="1"/>
  <c r="ET197" i="10" s="1"/>
  <c r="ES193" i="10"/>
  <c r="ES195" i="10" s="1"/>
  <c r="ES197" i="10" s="1"/>
  <c r="ER193" i="10"/>
  <c r="ER195" i="10" s="1"/>
  <c r="ER197" i="10" s="1"/>
  <c r="EQ193" i="10"/>
  <c r="EQ195" i="10" s="1"/>
  <c r="EQ197" i="10" s="1"/>
  <c r="EP193" i="10"/>
  <c r="EP195" i="10" s="1"/>
  <c r="EP197" i="10" s="1"/>
  <c r="EO193" i="10"/>
  <c r="EO195" i="10" s="1"/>
  <c r="EO197" i="10" s="1"/>
  <c r="EN193" i="10"/>
  <c r="EN195" i="10" s="1"/>
  <c r="EN197" i="10" s="1"/>
  <c r="EM193" i="10"/>
  <c r="EM195" i="10" s="1"/>
  <c r="EM197" i="10" s="1"/>
  <c r="EL193" i="10"/>
  <c r="EL195" i="10" s="1"/>
  <c r="EL197" i="10" s="1"/>
  <c r="EK193" i="10"/>
  <c r="EK195" i="10" s="1"/>
  <c r="EK197" i="10" s="1"/>
  <c r="EJ193" i="10"/>
  <c r="EJ195" i="10" s="1"/>
  <c r="EJ197" i="10" s="1"/>
  <c r="EI193" i="10"/>
  <c r="EI195" i="10" s="1"/>
  <c r="EI197" i="10" s="1"/>
  <c r="EH193" i="10"/>
  <c r="EH195" i="10" s="1"/>
  <c r="EH197" i="10" s="1"/>
  <c r="EG193" i="10"/>
  <c r="EG195" i="10" s="1"/>
  <c r="EG197" i="10" s="1"/>
  <c r="EF193" i="10"/>
  <c r="EF195" i="10" s="1"/>
  <c r="EF197" i="10" s="1"/>
  <c r="EE193" i="10"/>
  <c r="EE195" i="10" s="1"/>
  <c r="EE197" i="10" s="1"/>
  <c r="ED193" i="10"/>
  <c r="ED195" i="10" s="1"/>
  <c r="ED197" i="10" s="1"/>
  <c r="EC193" i="10"/>
  <c r="EC195" i="10" s="1"/>
  <c r="EC197" i="10" s="1"/>
  <c r="EB193" i="10"/>
  <c r="EB195" i="10" s="1"/>
  <c r="EB197" i="10" s="1"/>
  <c r="EA193" i="10"/>
  <c r="EA195" i="10" s="1"/>
  <c r="EA197" i="10" s="1"/>
  <c r="DZ193" i="10"/>
  <c r="DZ195" i="10" s="1"/>
  <c r="DZ197" i="10" s="1"/>
  <c r="DY193" i="10"/>
  <c r="DY195" i="10" s="1"/>
  <c r="DY197" i="10" s="1"/>
  <c r="DX193" i="10"/>
  <c r="DX195" i="10" s="1"/>
  <c r="DX197" i="10" s="1"/>
  <c r="DW193" i="10"/>
  <c r="DW195" i="10" s="1"/>
  <c r="DW197" i="10" s="1"/>
  <c r="DV193" i="10"/>
  <c r="DV195" i="10" s="1"/>
  <c r="DV197" i="10" s="1"/>
  <c r="DU193" i="10"/>
  <c r="DU195" i="10" s="1"/>
  <c r="DU197" i="10" s="1"/>
  <c r="DT193" i="10"/>
  <c r="DT195" i="10" s="1"/>
  <c r="DT197" i="10" s="1"/>
  <c r="DS193" i="10"/>
  <c r="DS195" i="10" s="1"/>
  <c r="DS197" i="10" s="1"/>
  <c r="DR193" i="10"/>
  <c r="DR195" i="10" s="1"/>
  <c r="DR197" i="10" s="1"/>
  <c r="DQ193" i="10"/>
  <c r="DQ195" i="10" s="1"/>
  <c r="DQ197" i="10" s="1"/>
  <c r="DP193" i="10"/>
  <c r="DP195" i="10" s="1"/>
  <c r="DP197" i="10" s="1"/>
  <c r="DO193" i="10"/>
  <c r="DO195" i="10" s="1"/>
  <c r="DO197" i="10" s="1"/>
  <c r="DN193" i="10"/>
  <c r="DN195" i="10" s="1"/>
  <c r="DN197" i="10" s="1"/>
  <c r="DM193" i="10"/>
  <c r="DM195" i="10" s="1"/>
  <c r="DM197" i="10" s="1"/>
  <c r="DL193" i="10"/>
  <c r="DL195" i="10" s="1"/>
  <c r="DL197" i="10" s="1"/>
  <c r="DK193" i="10"/>
  <c r="DK195" i="10" s="1"/>
  <c r="DK197" i="10" s="1"/>
  <c r="DJ193" i="10"/>
  <c r="DJ195" i="10" s="1"/>
  <c r="DJ197" i="10" s="1"/>
  <c r="DI193" i="10"/>
  <c r="DI195" i="10" s="1"/>
  <c r="DI197" i="10" s="1"/>
  <c r="DH193" i="10"/>
  <c r="DH195" i="10" s="1"/>
  <c r="DH197" i="10" s="1"/>
  <c r="DG193" i="10"/>
  <c r="DG195" i="10" s="1"/>
  <c r="DG197" i="10" s="1"/>
  <c r="DF193" i="10"/>
  <c r="DF195" i="10" s="1"/>
  <c r="DF197" i="10" s="1"/>
  <c r="DE193" i="10"/>
  <c r="DE195" i="10" s="1"/>
  <c r="DE197" i="10" s="1"/>
  <c r="DD193" i="10"/>
  <c r="DD195" i="10" s="1"/>
  <c r="DD197" i="10" s="1"/>
  <c r="DC193" i="10"/>
  <c r="DC195" i="10" s="1"/>
  <c r="DC197" i="10" s="1"/>
  <c r="DB193" i="10"/>
  <c r="DB195" i="10" s="1"/>
  <c r="DB197" i="10" s="1"/>
  <c r="DA193" i="10"/>
  <c r="DA195" i="10" s="1"/>
  <c r="DA197" i="10" s="1"/>
  <c r="CZ193" i="10"/>
  <c r="CZ195" i="10" s="1"/>
  <c r="CZ197" i="10" s="1"/>
  <c r="CY193" i="10"/>
  <c r="CY195" i="10" s="1"/>
  <c r="CY197" i="10" s="1"/>
  <c r="CX193" i="10"/>
  <c r="CX195" i="10" s="1"/>
  <c r="CX197" i="10" s="1"/>
  <c r="CW193" i="10"/>
  <c r="CW195" i="10" s="1"/>
  <c r="CW197" i="10" s="1"/>
  <c r="CV193" i="10"/>
  <c r="CV195" i="10" s="1"/>
  <c r="CV197" i="10" s="1"/>
  <c r="CU193" i="10"/>
  <c r="CU195" i="10" s="1"/>
  <c r="CU197" i="10" s="1"/>
  <c r="CT193" i="10"/>
  <c r="CT195" i="10" s="1"/>
  <c r="CT197" i="10" s="1"/>
  <c r="CS193" i="10"/>
  <c r="CS195" i="10" s="1"/>
  <c r="CS197" i="10" s="1"/>
  <c r="CR193" i="10"/>
  <c r="CR195" i="10" s="1"/>
  <c r="CR197" i="10" s="1"/>
  <c r="CQ193" i="10"/>
  <c r="CQ195" i="10" s="1"/>
  <c r="CQ197" i="10" s="1"/>
  <c r="CP193" i="10"/>
  <c r="CP195" i="10" s="1"/>
  <c r="CP197" i="10" s="1"/>
  <c r="CO193" i="10"/>
  <c r="CO195" i="10" s="1"/>
  <c r="CO197" i="10" s="1"/>
  <c r="CN193" i="10"/>
  <c r="CN195" i="10" s="1"/>
  <c r="CN197" i="10" s="1"/>
  <c r="CM193" i="10"/>
  <c r="CM195" i="10" s="1"/>
  <c r="CM197" i="10" s="1"/>
  <c r="CL193" i="10"/>
  <c r="CL195" i="10" s="1"/>
  <c r="CL197" i="10" s="1"/>
  <c r="CK193" i="10"/>
  <c r="CK195" i="10" s="1"/>
  <c r="CK197" i="10" s="1"/>
  <c r="CJ193" i="10"/>
  <c r="CJ195" i="10" s="1"/>
  <c r="CJ197" i="10" s="1"/>
  <c r="CI193" i="10"/>
  <c r="CI195" i="10" s="1"/>
  <c r="CI197" i="10" s="1"/>
  <c r="CH193" i="10"/>
  <c r="CH195" i="10" s="1"/>
  <c r="CH197" i="10" s="1"/>
  <c r="CG193" i="10"/>
  <c r="CG195" i="10" s="1"/>
  <c r="CG197" i="10" s="1"/>
  <c r="CF193" i="10"/>
  <c r="CF195" i="10" s="1"/>
  <c r="CF197" i="10" s="1"/>
  <c r="CE193" i="10"/>
  <c r="CE195" i="10" s="1"/>
  <c r="CE197" i="10" s="1"/>
  <c r="CD193" i="10"/>
  <c r="CD195" i="10" s="1"/>
  <c r="CD197" i="10" s="1"/>
  <c r="CC193" i="10"/>
  <c r="CC195" i="10" s="1"/>
  <c r="CC197" i="10" s="1"/>
  <c r="CB193" i="10"/>
  <c r="CB195" i="10" s="1"/>
  <c r="CB197" i="10" s="1"/>
  <c r="CA193" i="10"/>
  <c r="CA195" i="10" s="1"/>
  <c r="CA197" i="10" s="1"/>
  <c r="BZ193" i="10"/>
  <c r="BZ195" i="10" s="1"/>
  <c r="BZ197" i="10" s="1"/>
  <c r="BY193" i="10"/>
  <c r="BY195" i="10" s="1"/>
  <c r="BY197" i="10" s="1"/>
  <c r="BX193" i="10"/>
  <c r="BX195" i="10" s="1"/>
  <c r="BX197" i="10" s="1"/>
  <c r="BW193" i="10"/>
  <c r="BW195" i="10" s="1"/>
  <c r="BW197" i="10" s="1"/>
  <c r="BV193" i="10"/>
  <c r="BV195" i="10" s="1"/>
  <c r="BV197" i="10" s="1"/>
  <c r="BU193" i="10"/>
  <c r="BU195" i="10" s="1"/>
  <c r="BU197" i="10" s="1"/>
  <c r="BT193" i="10"/>
  <c r="BT195" i="10" s="1"/>
  <c r="BT197" i="10" s="1"/>
  <c r="BS193" i="10"/>
  <c r="BS195" i="10" s="1"/>
  <c r="BS197" i="10" s="1"/>
  <c r="BR193" i="10"/>
  <c r="BR195" i="10" s="1"/>
  <c r="BR197" i="10" s="1"/>
  <c r="BQ193" i="10"/>
  <c r="BQ195" i="10" s="1"/>
  <c r="BQ197" i="10" s="1"/>
  <c r="BP193" i="10"/>
  <c r="BP195" i="10" s="1"/>
  <c r="BP197" i="10" s="1"/>
  <c r="BO193" i="10"/>
  <c r="BO195" i="10" s="1"/>
  <c r="BO197" i="10" s="1"/>
  <c r="BN193" i="10"/>
  <c r="BN195" i="10" s="1"/>
  <c r="BN197" i="10" s="1"/>
  <c r="BM193" i="10"/>
  <c r="BM195" i="10" s="1"/>
  <c r="BM197" i="10" s="1"/>
  <c r="BL193" i="10"/>
  <c r="BL195" i="10" s="1"/>
  <c r="BL197" i="10" s="1"/>
  <c r="BK193" i="10"/>
  <c r="BK195" i="10" s="1"/>
  <c r="BK197" i="10" s="1"/>
  <c r="BJ193" i="10"/>
  <c r="BJ195" i="10" s="1"/>
  <c r="BJ197" i="10" s="1"/>
  <c r="BI193" i="10"/>
  <c r="BI195" i="10" s="1"/>
  <c r="BI197" i="10" s="1"/>
  <c r="BH193" i="10"/>
  <c r="BH195" i="10" s="1"/>
  <c r="BH197" i="10" s="1"/>
  <c r="BG193" i="10"/>
  <c r="BG195" i="10" s="1"/>
  <c r="BG197" i="10" s="1"/>
  <c r="BF193" i="10"/>
  <c r="BF195" i="10" s="1"/>
  <c r="BF197" i="10" s="1"/>
  <c r="BE193" i="10"/>
  <c r="BE195" i="10" s="1"/>
  <c r="BE197" i="10" s="1"/>
  <c r="BD193" i="10"/>
  <c r="BD195" i="10" s="1"/>
  <c r="BD197" i="10" s="1"/>
  <c r="BC193" i="10"/>
  <c r="BC195" i="10" s="1"/>
  <c r="BC197" i="10" s="1"/>
  <c r="BB193" i="10"/>
  <c r="BB195" i="10" s="1"/>
  <c r="BB197" i="10" s="1"/>
  <c r="BA193" i="10"/>
  <c r="BA195" i="10" s="1"/>
  <c r="BA197" i="10" s="1"/>
  <c r="AZ193" i="10"/>
  <c r="AZ195" i="10" s="1"/>
  <c r="AZ197" i="10" s="1"/>
  <c r="AY193" i="10"/>
  <c r="AY195" i="10" s="1"/>
  <c r="AY197" i="10" s="1"/>
  <c r="AX193" i="10"/>
  <c r="AX195" i="10" s="1"/>
  <c r="AX197" i="10" s="1"/>
  <c r="AW193" i="10"/>
  <c r="AW195" i="10" s="1"/>
  <c r="AW197" i="10" s="1"/>
  <c r="AV193" i="10"/>
  <c r="AV195" i="10" s="1"/>
  <c r="AV197" i="10" s="1"/>
  <c r="AU193" i="10"/>
  <c r="AU195" i="10" s="1"/>
  <c r="AU197" i="10" s="1"/>
  <c r="AT193" i="10"/>
  <c r="AT195" i="10" s="1"/>
  <c r="AT197" i="10" s="1"/>
  <c r="AS193" i="10"/>
  <c r="AS195" i="10" s="1"/>
  <c r="AS197" i="10" s="1"/>
  <c r="AR193" i="10"/>
  <c r="AR195" i="10" s="1"/>
  <c r="AR197" i="10" s="1"/>
  <c r="AQ193" i="10"/>
  <c r="AQ195" i="10" s="1"/>
  <c r="AQ197" i="10" s="1"/>
  <c r="AP193" i="10"/>
  <c r="AP195" i="10" s="1"/>
  <c r="AP197" i="10" s="1"/>
  <c r="AO193" i="10"/>
  <c r="AO195" i="10" s="1"/>
  <c r="AO197" i="10" s="1"/>
  <c r="AN193" i="10"/>
  <c r="AN195" i="10" s="1"/>
  <c r="AN197" i="10" s="1"/>
  <c r="AM193" i="10"/>
  <c r="AM195" i="10" s="1"/>
  <c r="AM197" i="10" s="1"/>
  <c r="AL193" i="10"/>
  <c r="AL195" i="10" s="1"/>
  <c r="AL197" i="10" s="1"/>
  <c r="AK193" i="10"/>
  <c r="AK195" i="10" s="1"/>
  <c r="AK197" i="10" s="1"/>
  <c r="AJ193" i="10"/>
  <c r="AJ195" i="10" s="1"/>
  <c r="AJ197" i="10" s="1"/>
  <c r="AI193" i="10"/>
  <c r="AI195" i="10" s="1"/>
  <c r="AI197" i="10" s="1"/>
  <c r="AH193" i="10"/>
  <c r="AH195" i="10" s="1"/>
  <c r="AH197" i="10" s="1"/>
  <c r="AG193" i="10"/>
  <c r="AG195" i="10" s="1"/>
  <c r="AG197" i="10" s="1"/>
  <c r="AF193" i="10"/>
  <c r="AF195" i="10" s="1"/>
  <c r="AF197" i="10" s="1"/>
  <c r="AE193" i="10"/>
  <c r="AE195" i="10" s="1"/>
  <c r="AE197" i="10" s="1"/>
  <c r="AD193" i="10"/>
  <c r="AD195" i="10" s="1"/>
  <c r="AD197" i="10" s="1"/>
  <c r="AC193" i="10"/>
  <c r="AC195" i="10" s="1"/>
  <c r="AC197" i="10" s="1"/>
  <c r="AB193" i="10"/>
  <c r="AB195" i="10" s="1"/>
  <c r="AB197" i="10" s="1"/>
  <c r="AA193" i="10"/>
  <c r="AA195" i="10" s="1"/>
  <c r="AA197" i="10" s="1"/>
  <c r="Z193" i="10"/>
  <c r="Z195" i="10" s="1"/>
  <c r="Z197" i="10" s="1"/>
  <c r="Y193" i="10"/>
  <c r="Y195" i="10" s="1"/>
  <c r="Y197" i="10" s="1"/>
  <c r="X193" i="10"/>
  <c r="X195" i="10" s="1"/>
  <c r="X197" i="10" s="1"/>
  <c r="W193" i="10"/>
  <c r="W195" i="10" s="1"/>
  <c r="W197" i="10" s="1"/>
  <c r="V193" i="10"/>
  <c r="V195" i="10" s="1"/>
  <c r="V197" i="10" s="1"/>
  <c r="U193" i="10"/>
  <c r="U195" i="10" s="1"/>
  <c r="U197" i="10" s="1"/>
  <c r="T193" i="10"/>
  <c r="T195" i="10" s="1"/>
  <c r="T197" i="10" s="1"/>
  <c r="S193" i="10"/>
  <c r="S195" i="10" s="1"/>
  <c r="S197" i="10" s="1"/>
  <c r="R193" i="10"/>
  <c r="R195" i="10" s="1"/>
  <c r="R197" i="10" s="1"/>
  <c r="Q193" i="10"/>
  <c r="Q195" i="10" s="1"/>
  <c r="Q197" i="10" s="1"/>
  <c r="P193" i="10"/>
  <c r="P195" i="10" s="1"/>
  <c r="P197" i="10" s="1"/>
  <c r="O193" i="10"/>
  <c r="O195" i="10" s="1"/>
  <c r="O197" i="10" s="1"/>
  <c r="N193" i="10"/>
  <c r="N195" i="10" s="1"/>
  <c r="N197" i="10" s="1"/>
  <c r="M193" i="10"/>
  <c r="M195" i="10" s="1"/>
  <c r="M197" i="10" s="1"/>
  <c r="L193" i="10"/>
  <c r="L195" i="10" s="1"/>
  <c r="L197" i="10" s="1"/>
  <c r="K193" i="10"/>
  <c r="K195" i="10" s="1"/>
  <c r="K197" i="10" s="1"/>
  <c r="J193" i="10"/>
  <c r="J195" i="10" s="1"/>
  <c r="J197" i="10" s="1"/>
  <c r="I193" i="10"/>
  <c r="I195" i="10" s="1"/>
  <c r="I197" i="10" s="1"/>
  <c r="H193" i="10"/>
  <c r="H195" i="10" s="1"/>
  <c r="H197" i="10" s="1"/>
  <c r="G193" i="10"/>
  <c r="G195" i="10" s="1"/>
  <c r="G197" i="10" s="1"/>
  <c r="F193" i="10"/>
  <c r="F195" i="10" s="1"/>
  <c r="F197" i="10" s="1"/>
  <c r="E193" i="10"/>
  <c r="E195" i="10" s="1"/>
  <c r="E197" i="10" s="1"/>
  <c r="D193" i="10"/>
  <c r="D195" i="10" s="1"/>
  <c r="D197" i="10" s="1"/>
  <c r="C193" i="10"/>
  <c r="C195" i="10" s="1"/>
  <c r="C197" i="10" s="1"/>
  <c r="B193" i="10"/>
  <c r="B195" i="10" s="1"/>
  <c r="B197" i="10" s="1"/>
  <c r="C347" i="10" s="1"/>
  <c r="J212" i="10"/>
  <c r="J211" i="10"/>
  <c r="J174" i="10"/>
  <c r="J176" i="10" s="1"/>
  <c r="J178" i="10" s="1"/>
  <c r="J173" i="10"/>
  <c r="J175" i="10" s="1"/>
  <c r="J177" i="10" s="1"/>
  <c r="J20" i="10"/>
  <c r="J3" i="10"/>
  <c r="F173" i="10"/>
  <c r="F175" i="10" s="1"/>
  <c r="F177" i="10" s="1"/>
  <c r="G3" i="10"/>
  <c r="H3" i="10"/>
  <c r="I3" i="10"/>
  <c r="K3" i="10"/>
  <c r="L3" i="10"/>
  <c r="M3" i="10"/>
  <c r="N3" i="10"/>
  <c r="O3" i="10"/>
  <c r="P3" i="10"/>
  <c r="Q3" i="10"/>
  <c r="R3" i="10"/>
  <c r="S3" i="10"/>
  <c r="T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Y3" i="10"/>
  <c r="AZ3" i="10"/>
  <c r="BA3" i="10"/>
  <c r="BB3" i="10"/>
  <c r="BC3" i="10"/>
  <c r="BD3" i="10"/>
  <c r="BE3" i="10"/>
  <c r="BF3" i="10"/>
  <c r="BG3" i="10"/>
  <c r="BH3" i="10"/>
  <c r="BI3" i="10"/>
  <c r="C3" i="10"/>
  <c r="D3" i="10"/>
  <c r="E3" i="10"/>
  <c r="B20" i="10"/>
  <c r="B246" i="10" s="1"/>
  <c r="B3" i="10"/>
  <c r="B174" i="10"/>
  <c r="B176" i="10" s="1"/>
  <c r="B178" i="10" s="1"/>
  <c r="B328" i="10" s="1"/>
  <c r="B173" i="10"/>
  <c r="B175" i="10" s="1"/>
  <c r="B177" i="10" s="1"/>
  <c r="EV177" i="10" s="1"/>
  <c r="C173" i="10"/>
  <c r="C175" i="10" s="1"/>
  <c r="C177" i="10" s="1"/>
  <c r="D173" i="10"/>
  <c r="D175" i="10" s="1"/>
  <c r="D177" i="10" s="1"/>
  <c r="E173" i="10"/>
  <c r="E175" i="10" s="1"/>
  <c r="E177" i="10" s="1"/>
  <c r="G173" i="10"/>
  <c r="G175" i="10" s="1"/>
  <c r="G177" i="10" s="1"/>
  <c r="H173" i="10"/>
  <c r="H175" i="10" s="1"/>
  <c r="H177" i="10" s="1"/>
  <c r="I173" i="10"/>
  <c r="I175" i="10" s="1"/>
  <c r="I177" i="10" s="1"/>
  <c r="M173" i="10"/>
  <c r="M175" i="10" s="1"/>
  <c r="M177" i="10" s="1"/>
  <c r="N173" i="10"/>
  <c r="N175" i="10" s="1"/>
  <c r="N177" i="10" s="1"/>
  <c r="O175" i="10"/>
  <c r="O177" i="10" s="1"/>
  <c r="Q173" i="10"/>
  <c r="Q175" i="10" s="1"/>
  <c r="Q177" i="10" s="1"/>
  <c r="R173" i="10"/>
  <c r="R175" i="10" s="1"/>
  <c r="R177" i="10" s="1"/>
  <c r="S173" i="10"/>
  <c r="S175" i="10" s="1"/>
  <c r="S177" i="10" s="1"/>
  <c r="T175" i="10"/>
  <c r="T177" i="10" s="1"/>
  <c r="U173" i="10"/>
  <c r="U175" i="10" s="1"/>
  <c r="U177" i="10" s="1"/>
  <c r="V175" i="10"/>
  <c r="V177" i="10" s="1"/>
  <c r="W173" i="10"/>
  <c r="W175" i="10" s="1"/>
  <c r="W177" i="10" s="1"/>
  <c r="X173" i="10"/>
  <c r="X175" i="10" s="1"/>
  <c r="X177" i="10" s="1"/>
  <c r="Y173" i="10"/>
  <c r="Y175" i="10" s="1"/>
  <c r="Y177" i="10" s="1"/>
  <c r="Z173" i="10"/>
  <c r="Z175" i="10" s="1"/>
  <c r="Z177" i="10" s="1"/>
  <c r="AA173" i="10"/>
  <c r="AA175" i="10" s="1"/>
  <c r="AA177" i="10" s="1"/>
  <c r="AB173" i="10"/>
  <c r="AB175" i="10" s="1"/>
  <c r="AB177" i="10" s="1"/>
  <c r="AC173" i="10"/>
  <c r="AC175" i="10" s="1"/>
  <c r="AC177" i="10" s="1"/>
  <c r="AD173" i="10"/>
  <c r="AD175" i="10" s="1"/>
  <c r="AD177" i="10" s="1"/>
  <c r="AE173" i="10"/>
  <c r="AE175" i="10" s="1"/>
  <c r="AE177" i="10" s="1"/>
  <c r="AF173" i="10"/>
  <c r="AF175" i="10" s="1"/>
  <c r="AF177" i="10" s="1"/>
  <c r="AG173" i="10"/>
  <c r="AG175" i="10" s="1"/>
  <c r="AG177" i="10" s="1"/>
  <c r="AH173" i="10"/>
  <c r="AH175" i="10" s="1"/>
  <c r="AH177" i="10" s="1"/>
  <c r="AI173" i="10"/>
  <c r="AI175" i="10" s="1"/>
  <c r="AI177" i="10" s="1"/>
  <c r="AJ173" i="10"/>
  <c r="AJ175" i="10" s="1"/>
  <c r="AJ177" i="10" s="1"/>
  <c r="AK173" i="10"/>
  <c r="AK175" i="10" s="1"/>
  <c r="AK177" i="10" s="1"/>
  <c r="AL173" i="10"/>
  <c r="AL175" i="10" s="1"/>
  <c r="AL177" i="10" s="1"/>
  <c r="AM173" i="10"/>
  <c r="AM175" i="10" s="1"/>
  <c r="AM177" i="10" s="1"/>
  <c r="AN173" i="10"/>
  <c r="AN175" i="10" s="1"/>
  <c r="AN177" i="10" s="1"/>
  <c r="AO173" i="10"/>
  <c r="AO175" i="10" s="1"/>
  <c r="AO177" i="10" s="1"/>
  <c r="AP173" i="10"/>
  <c r="AP175" i="10" s="1"/>
  <c r="AP177" i="10" s="1"/>
  <c r="AQ173" i="10"/>
  <c r="AQ175" i="10" s="1"/>
  <c r="AQ177" i="10" s="1"/>
  <c r="AR173" i="10"/>
  <c r="AR175" i="10" s="1"/>
  <c r="AR177" i="10" s="1"/>
  <c r="AS173" i="10"/>
  <c r="AS175" i="10" s="1"/>
  <c r="AS177" i="10" s="1"/>
  <c r="AT173" i="10"/>
  <c r="AT175" i="10" s="1"/>
  <c r="AT177" i="10" s="1"/>
  <c r="AU173" i="10"/>
  <c r="AU175" i="10" s="1"/>
  <c r="AU177" i="10" s="1"/>
  <c r="AV173" i="10"/>
  <c r="AV175" i="10" s="1"/>
  <c r="AV177" i="10" s="1"/>
  <c r="AW173" i="10"/>
  <c r="AW175" i="10" s="1"/>
  <c r="AW177" i="10" s="1"/>
  <c r="AX173" i="10"/>
  <c r="AX175" i="10" s="1"/>
  <c r="AX177" i="10" s="1"/>
  <c r="AY173" i="10"/>
  <c r="AY175" i="10" s="1"/>
  <c r="AY177" i="10" s="1"/>
  <c r="AZ173" i="10"/>
  <c r="AZ175" i="10" s="1"/>
  <c r="AZ177" i="10" s="1"/>
  <c r="BA173" i="10"/>
  <c r="BA175" i="10" s="1"/>
  <c r="BA177" i="10" s="1"/>
  <c r="BB173" i="10"/>
  <c r="BB175" i="10" s="1"/>
  <c r="BB177" i="10" s="1"/>
  <c r="BC173" i="10"/>
  <c r="BC175" i="10" s="1"/>
  <c r="BC177" i="10" s="1"/>
  <c r="BD173" i="10"/>
  <c r="BD175" i="10" s="1"/>
  <c r="BD177" i="10" s="1"/>
  <c r="BE173" i="10"/>
  <c r="BE175" i="10" s="1"/>
  <c r="BE177" i="10" s="1"/>
  <c r="BF173" i="10"/>
  <c r="BF175" i="10" s="1"/>
  <c r="BF177" i="10" s="1"/>
  <c r="BG173" i="10"/>
  <c r="BG175" i="10" s="1"/>
  <c r="BG177" i="10" s="1"/>
  <c r="BH173" i="10"/>
  <c r="BH175" i="10" s="1"/>
  <c r="BH177" i="10" s="1"/>
  <c r="BI173" i="10"/>
  <c r="BI175" i="10" s="1"/>
  <c r="BI177" i="10" s="1"/>
  <c r="BJ173" i="10"/>
  <c r="BJ175" i="10" s="1"/>
  <c r="BJ177" i="10" s="1"/>
  <c r="BK173" i="10"/>
  <c r="BK175" i="10" s="1"/>
  <c r="BK177" i="10" s="1"/>
  <c r="BL173" i="10"/>
  <c r="BL175" i="10" s="1"/>
  <c r="BL177" i="10" s="1"/>
  <c r="BM173" i="10"/>
  <c r="BM175" i="10" s="1"/>
  <c r="BM177" i="10" s="1"/>
  <c r="BN173" i="10"/>
  <c r="BN175" i="10" s="1"/>
  <c r="BN177" i="10" s="1"/>
  <c r="BO173" i="10"/>
  <c r="BO175" i="10" s="1"/>
  <c r="BO177" i="10" s="1"/>
  <c r="BP173" i="10"/>
  <c r="BP175" i="10" s="1"/>
  <c r="BP177" i="10" s="1"/>
  <c r="BQ173" i="10"/>
  <c r="BQ175" i="10" s="1"/>
  <c r="BQ177" i="10" s="1"/>
  <c r="BR173" i="10"/>
  <c r="BR175" i="10" s="1"/>
  <c r="BR177" i="10" s="1"/>
  <c r="BS173" i="10"/>
  <c r="BS175" i="10" s="1"/>
  <c r="BS177" i="10" s="1"/>
  <c r="BT173" i="10"/>
  <c r="BT175" i="10" s="1"/>
  <c r="BT177" i="10" s="1"/>
  <c r="BU173" i="10"/>
  <c r="BU175" i="10" s="1"/>
  <c r="BU177" i="10" s="1"/>
  <c r="BV173" i="10"/>
  <c r="BV175" i="10" s="1"/>
  <c r="BV177" i="10" s="1"/>
  <c r="BW173" i="10"/>
  <c r="BW175" i="10" s="1"/>
  <c r="BW177" i="10" s="1"/>
  <c r="BX173" i="10"/>
  <c r="BX175" i="10" s="1"/>
  <c r="BX177" i="10" s="1"/>
  <c r="BY173" i="10"/>
  <c r="BY175" i="10" s="1"/>
  <c r="BY177" i="10" s="1"/>
  <c r="BZ173" i="10"/>
  <c r="BZ175" i="10" s="1"/>
  <c r="BZ177" i="10" s="1"/>
  <c r="CA173" i="10"/>
  <c r="CA175" i="10" s="1"/>
  <c r="CA177" i="10" s="1"/>
  <c r="CB173" i="10"/>
  <c r="CB175" i="10" s="1"/>
  <c r="CB177" i="10" s="1"/>
  <c r="CC173" i="10"/>
  <c r="CC175" i="10" s="1"/>
  <c r="CC177" i="10" s="1"/>
  <c r="CD173" i="10"/>
  <c r="CD175" i="10" s="1"/>
  <c r="CD177" i="10" s="1"/>
  <c r="CE173" i="10"/>
  <c r="CE175" i="10" s="1"/>
  <c r="CE177" i="10" s="1"/>
  <c r="CF173" i="10"/>
  <c r="CF175" i="10" s="1"/>
  <c r="CF177" i="10" s="1"/>
  <c r="CG173" i="10"/>
  <c r="CG175" i="10" s="1"/>
  <c r="CG177" i="10" s="1"/>
  <c r="CH173" i="10"/>
  <c r="CH175" i="10" s="1"/>
  <c r="CH177" i="10" s="1"/>
  <c r="CI173" i="10"/>
  <c r="CI175" i="10" s="1"/>
  <c r="CI177" i="10" s="1"/>
  <c r="CJ173" i="10"/>
  <c r="CJ175" i="10" s="1"/>
  <c r="CJ177" i="10" s="1"/>
  <c r="CK173" i="10"/>
  <c r="CK175" i="10" s="1"/>
  <c r="CK177" i="10" s="1"/>
  <c r="CL173" i="10"/>
  <c r="CL175" i="10" s="1"/>
  <c r="CL177" i="10" s="1"/>
  <c r="CM173" i="10"/>
  <c r="CM175" i="10" s="1"/>
  <c r="CM177" i="10" s="1"/>
  <c r="CN173" i="10"/>
  <c r="CN175" i="10" s="1"/>
  <c r="CN177" i="10" s="1"/>
  <c r="CO173" i="10"/>
  <c r="CO175" i="10" s="1"/>
  <c r="CO177" i="10" s="1"/>
  <c r="CP173" i="10"/>
  <c r="CP175" i="10" s="1"/>
  <c r="CP177" i="10" s="1"/>
  <c r="CQ173" i="10"/>
  <c r="CQ175" i="10" s="1"/>
  <c r="CQ177" i="10" s="1"/>
  <c r="CR173" i="10"/>
  <c r="CR175" i="10" s="1"/>
  <c r="CR177" i="10" s="1"/>
  <c r="CS173" i="10"/>
  <c r="CS175" i="10" s="1"/>
  <c r="CS177" i="10" s="1"/>
  <c r="CT173" i="10"/>
  <c r="CT175" i="10" s="1"/>
  <c r="CT177" i="10" s="1"/>
  <c r="CU173" i="10"/>
  <c r="CU175" i="10" s="1"/>
  <c r="CU177" i="10" s="1"/>
  <c r="CV173" i="10"/>
  <c r="CV175" i="10" s="1"/>
  <c r="CV177" i="10" s="1"/>
  <c r="CW173" i="10"/>
  <c r="CW175" i="10" s="1"/>
  <c r="CW177" i="10" s="1"/>
  <c r="CX173" i="10"/>
  <c r="CX175" i="10" s="1"/>
  <c r="CX177" i="10" s="1"/>
  <c r="CY173" i="10"/>
  <c r="CY175" i="10" s="1"/>
  <c r="CY177" i="10" s="1"/>
  <c r="CZ173" i="10"/>
  <c r="CZ175" i="10" s="1"/>
  <c r="CZ177" i="10" s="1"/>
  <c r="DA173" i="10"/>
  <c r="DA175" i="10" s="1"/>
  <c r="DA177" i="10" s="1"/>
  <c r="DB173" i="10"/>
  <c r="DB175" i="10" s="1"/>
  <c r="DB177" i="10" s="1"/>
  <c r="DC173" i="10"/>
  <c r="DC175" i="10" s="1"/>
  <c r="DC177" i="10" s="1"/>
  <c r="DD173" i="10"/>
  <c r="DD175" i="10" s="1"/>
  <c r="DD177" i="10" s="1"/>
  <c r="DE173" i="10"/>
  <c r="DE175" i="10" s="1"/>
  <c r="DE177" i="10" s="1"/>
  <c r="DF173" i="10"/>
  <c r="DF175" i="10" s="1"/>
  <c r="DF177" i="10" s="1"/>
  <c r="DG173" i="10"/>
  <c r="DG175" i="10" s="1"/>
  <c r="DG177" i="10" s="1"/>
  <c r="DH173" i="10"/>
  <c r="DH175" i="10" s="1"/>
  <c r="DH177" i="10" s="1"/>
  <c r="DI173" i="10"/>
  <c r="DI175" i="10" s="1"/>
  <c r="DI177" i="10" s="1"/>
  <c r="DJ173" i="10"/>
  <c r="DJ175" i="10" s="1"/>
  <c r="DJ177" i="10" s="1"/>
  <c r="DK173" i="10"/>
  <c r="DK175" i="10" s="1"/>
  <c r="DK177" i="10" s="1"/>
  <c r="DL173" i="10"/>
  <c r="DL175" i="10" s="1"/>
  <c r="DL177" i="10" s="1"/>
  <c r="DM173" i="10"/>
  <c r="DM175" i="10" s="1"/>
  <c r="DM177" i="10" s="1"/>
  <c r="DN173" i="10"/>
  <c r="DN175" i="10" s="1"/>
  <c r="DN177" i="10" s="1"/>
  <c r="DO173" i="10"/>
  <c r="DO175" i="10" s="1"/>
  <c r="DO177" i="10" s="1"/>
  <c r="DP173" i="10"/>
  <c r="DP175" i="10" s="1"/>
  <c r="DP177" i="10" s="1"/>
  <c r="DQ173" i="10"/>
  <c r="DQ175" i="10" s="1"/>
  <c r="DQ177" i="10" s="1"/>
  <c r="DR173" i="10"/>
  <c r="DR175" i="10" s="1"/>
  <c r="DR177" i="10" s="1"/>
  <c r="DS173" i="10"/>
  <c r="DS175" i="10" s="1"/>
  <c r="DS177" i="10" s="1"/>
  <c r="DT173" i="10"/>
  <c r="DT175" i="10" s="1"/>
  <c r="DT177" i="10" s="1"/>
  <c r="DU173" i="10"/>
  <c r="DU175" i="10" s="1"/>
  <c r="DU177" i="10" s="1"/>
  <c r="DV173" i="10"/>
  <c r="DV175" i="10" s="1"/>
  <c r="DV177" i="10" s="1"/>
  <c r="DW173" i="10"/>
  <c r="DW175" i="10" s="1"/>
  <c r="DW177" i="10" s="1"/>
  <c r="DX173" i="10"/>
  <c r="DX175" i="10" s="1"/>
  <c r="DX177" i="10" s="1"/>
  <c r="DY173" i="10"/>
  <c r="DY175" i="10" s="1"/>
  <c r="DY177" i="10" s="1"/>
  <c r="DZ173" i="10"/>
  <c r="DZ175" i="10" s="1"/>
  <c r="DZ177" i="10" s="1"/>
  <c r="EA173" i="10"/>
  <c r="EA175" i="10" s="1"/>
  <c r="EA177" i="10" s="1"/>
  <c r="EB173" i="10"/>
  <c r="EB175" i="10" s="1"/>
  <c r="EB177" i="10" s="1"/>
  <c r="EC173" i="10"/>
  <c r="EC175" i="10" s="1"/>
  <c r="EC177" i="10" s="1"/>
  <c r="ED173" i="10"/>
  <c r="ED175" i="10" s="1"/>
  <c r="ED177" i="10" s="1"/>
  <c r="EE173" i="10"/>
  <c r="EE175" i="10" s="1"/>
  <c r="EE177" i="10" s="1"/>
  <c r="EF173" i="10"/>
  <c r="EF175" i="10" s="1"/>
  <c r="EF177" i="10" s="1"/>
  <c r="EG173" i="10"/>
  <c r="EG175" i="10" s="1"/>
  <c r="EG177" i="10" s="1"/>
  <c r="EH173" i="10"/>
  <c r="EH175" i="10" s="1"/>
  <c r="EH177" i="10" s="1"/>
  <c r="EI173" i="10"/>
  <c r="EI175" i="10" s="1"/>
  <c r="EI177" i="10" s="1"/>
  <c r="EJ173" i="10"/>
  <c r="EJ175" i="10" s="1"/>
  <c r="EJ177" i="10" s="1"/>
  <c r="EK173" i="10"/>
  <c r="EK175" i="10" s="1"/>
  <c r="EK177" i="10" s="1"/>
  <c r="EL173" i="10"/>
  <c r="EL175" i="10" s="1"/>
  <c r="EL177" i="10" s="1"/>
  <c r="EM173" i="10"/>
  <c r="EM175" i="10" s="1"/>
  <c r="EM177" i="10" s="1"/>
  <c r="EN173" i="10"/>
  <c r="EN175" i="10" s="1"/>
  <c r="EN177" i="10" s="1"/>
  <c r="EO173" i="10"/>
  <c r="EO175" i="10" s="1"/>
  <c r="EO177" i="10" s="1"/>
  <c r="EP173" i="10"/>
  <c r="EP175" i="10" s="1"/>
  <c r="EP177" i="10" s="1"/>
  <c r="EQ173" i="10"/>
  <c r="EQ175" i="10" s="1"/>
  <c r="EQ177" i="10" s="1"/>
  <c r="ER173" i="10"/>
  <c r="ER175" i="10" s="1"/>
  <c r="ER177" i="10" s="1"/>
  <c r="ES173" i="10"/>
  <c r="ES175" i="10" s="1"/>
  <c r="ES177" i="10" s="1"/>
  <c r="ET173" i="10"/>
  <c r="ET175" i="10" s="1"/>
  <c r="ET177" i="10" s="1"/>
  <c r="C174" i="10"/>
  <c r="C176" i="10" s="1"/>
  <c r="C178" i="10" s="1"/>
  <c r="D174" i="10"/>
  <c r="D176" i="10" s="1"/>
  <c r="D178" i="10" s="1"/>
  <c r="E174" i="10"/>
  <c r="E176" i="10" s="1"/>
  <c r="E178" i="10" s="1"/>
  <c r="F174" i="10"/>
  <c r="F176" i="10" s="1"/>
  <c r="F178" i="10" s="1"/>
  <c r="G174" i="10"/>
  <c r="G176" i="10" s="1"/>
  <c r="G178" i="10" s="1"/>
  <c r="H174" i="10"/>
  <c r="H176" i="10" s="1"/>
  <c r="H178" i="10" s="1"/>
  <c r="I174" i="10"/>
  <c r="I176" i="10" s="1"/>
  <c r="I178" i="10" s="1"/>
  <c r="K174" i="10"/>
  <c r="K176" i="10" s="1"/>
  <c r="K178" i="10" s="1"/>
  <c r="L174" i="10"/>
  <c r="L176" i="10" s="1"/>
  <c r="L178" i="10" s="1"/>
  <c r="M174" i="10"/>
  <c r="M176" i="10" s="1"/>
  <c r="M178" i="10" s="1"/>
  <c r="N174" i="10"/>
  <c r="N176" i="10" s="1"/>
  <c r="N178" i="10" s="1"/>
  <c r="O174" i="10"/>
  <c r="O176" i="10" s="1"/>
  <c r="O178" i="10" s="1"/>
  <c r="P174" i="10"/>
  <c r="P176" i="10" s="1"/>
  <c r="P178" i="10" s="1"/>
  <c r="Q174" i="10"/>
  <c r="Q176" i="10" s="1"/>
  <c r="Q178" i="10" s="1"/>
  <c r="R174" i="10"/>
  <c r="R176" i="10" s="1"/>
  <c r="R178" i="10" s="1"/>
  <c r="S174" i="10"/>
  <c r="S176" i="10" s="1"/>
  <c r="S178" i="10" s="1"/>
  <c r="T174" i="10"/>
  <c r="T176" i="10" s="1"/>
  <c r="T178" i="10" s="1"/>
  <c r="U174" i="10"/>
  <c r="U176" i="10" s="1"/>
  <c r="U178" i="10" s="1"/>
  <c r="V174" i="10"/>
  <c r="V176" i="10" s="1"/>
  <c r="V178" i="10" s="1"/>
  <c r="W174" i="10"/>
  <c r="W176" i="10" s="1"/>
  <c r="W178" i="10" s="1"/>
  <c r="X174" i="10"/>
  <c r="X176" i="10" s="1"/>
  <c r="X178" i="10" s="1"/>
  <c r="Y174" i="10"/>
  <c r="Y176" i="10" s="1"/>
  <c r="Y178" i="10" s="1"/>
  <c r="Z174" i="10"/>
  <c r="Z176" i="10" s="1"/>
  <c r="Z178" i="10" s="1"/>
  <c r="AA174" i="10"/>
  <c r="AA176" i="10" s="1"/>
  <c r="AA178" i="10" s="1"/>
  <c r="AB174" i="10"/>
  <c r="AB176" i="10" s="1"/>
  <c r="AB178" i="10" s="1"/>
  <c r="AC174" i="10"/>
  <c r="AC176" i="10" s="1"/>
  <c r="AC178" i="10" s="1"/>
  <c r="AD174" i="10"/>
  <c r="AD176" i="10" s="1"/>
  <c r="AD178" i="10" s="1"/>
  <c r="AE174" i="10"/>
  <c r="AE176" i="10" s="1"/>
  <c r="AE178" i="10" s="1"/>
  <c r="AF174" i="10"/>
  <c r="AF176" i="10" s="1"/>
  <c r="AF178" i="10" s="1"/>
  <c r="AG174" i="10"/>
  <c r="AG176" i="10" s="1"/>
  <c r="AG178" i="10" s="1"/>
  <c r="AH174" i="10"/>
  <c r="AH176" i="10" s="1"/>
  <c r="AH178" i="10" s="1"/>
  <c r="AI174" i="10"/>
  <c r="AI176" i="10" s="1"/>
  <c r="AI178" i="10" s="1"/>
  <c r="AJ174" i="10"/>
  <c r="AJ176" i="10" s="1"/>
  <c r="AJ178" i="10" s="1"/>
  <c r="AK174" i="10"/>
  <c r="AK176" i="10" s="1"/>
  <c r="AK178" i="10" s="1"/>
  <c r="AL174" i="10"/>
  <c r="AL176" i="10" s="1"/>
  <c r="AL178" i="10" s="1"/>
  <c r="AM174" i="10"/>
  <c r="AM176" i="10" s="1"/>
  <c r="AM178" i="10" s="1"/>
  <c r="AN174" i="10"/>
  <c r="AN176" i="10" s="1"/>
  <c r="AN178" i="10" s="1"/>
  <c r="AO174" i="10"/>
  <c r="AO176" i="10" s="1"/>
  <c r="AO178" i="10" s="1"/>
  <c r="AP174" i="10"/>
  <c r="AP176" i="10" s="1"/>
  <c r="AP178" i="10" s="1"/>
  <c r="AQ174" i="10"/>
  <c r="AQ176" i="10" s="1"/>
  <c r="AQ178" i="10" s="1"/>
  <c r="AR174" i="10"/>
  <c r="AR176" i="10" s="1"/>
  <c r="AR178" i="10" s="1"/>
  <c r="AS174" i="10"/>
  <c r="AS176" i="10" s="1"/>
  <c r="AS178" i="10" s="1"/>
  <c r="AT174" i="10"/>
  <c r="AT176" i="10" s="1"/>
  <c r="AT178" i="10" s="1"/>
  <c r="AU174" i="10"/>
  <c r="AU176" i="10" s="1"/>
  <c r="AU178" i="10" s="1"/>
  <c r="AV174" i="10"/>
  <c r="AV176" i="10" s="1"/>
  <c r="AV178" i="10" s="1"/>
  <c r="AW174" i="10"/>
  <c r="AW176" i="10" s="1"/>
  <c r="AW178" i="10" s="1"/>
  <c r="AX174" i="10"/>
  <c r="AX176" i="10" s="1"/>
  <c r="AX178" i="10" s="1"/>
  <c r="AY174" i="10"/>
  <c r="AY176" i="10" s="1"/>
  <c r="AY178" i="10" s="1"/>
  <c r="AZ174" i="10"/>
  <c r="AZ176" i="10" s="1"/>
  <c r="AZ178" i="10" s="1"/>
  <c r="BA174" i="10"/>
  <c r="BA176" i="10" s="1"/>
  <c r="BA178" i="10" s="1"/>
  <c r="BB174" i="10"/>
  <c r="BB176" i="10" s="1"/>
  <c r="BB178" i="10" s="1"/>
  <c r="BC174" i="10"/>
  <c r="BC176" i="10" s="1"/>
  <c r="BC178" i="10" s="1"/>
  <c r="BD174" i="10"/>
  <c r="BD176" i="10" s="1"/>
  <c r="BD178" i="10" s="1"/>
  <c r="BE174" i="10"/>
  <c r="BE176" i="10" s="1"/>
  <c r="BE178" i="10" s="1"/>
  <c r="BF174" i="10"/>
  <c r="BF176" i="10" s="1"/>
  <c r="BF178" i="10" s="1"/>
  <c r="BG174" i="10"/>
  <c r="BG176" i="10" s="1"/>
  <c r="BG178" i="10" s="1"/>
  <c r="BH174" i="10"/>
  <c r="BH176" i="10" s="1"/>
  <c r="BH178" i="10" s="1"/>
  <c r="BI174" i="10"/>
  <c r="BI176" i="10" s="1"/>
  <c r="BI178" i="10" s="1"/>
  <c r="BJ174" i="10"/>
  <c r="BJ176" i="10" s="1"/>
  <c r="BJ178" i="10" s="1"/>
  <c r="BK174" i="10"/>
  <c r="BK176" i="10" s="1"/>
  <c r="BK178" i="10" s="1"/>
  <c r="BL174" i="10"/>
  <c r="BL176" i="10" s="1"/>
  <c r="BL178" i="10" s="1"/>
  <c r="BM174" i="10"/>
  <c r="BM176" i="10" s="1"/>
  <c r="BM178" i="10" s="1"/>
  <c r="BN174" i="10"/>
  <c r="BN176" i="10" s="1"/>
  <c r="BN178" i="10" s="1"/>
  <c r="BO174" i="10"/>
  <c r="BO176" i="10" s="1"/>
  <c r="BO178" i="10" s="1"/>
  <c r="BP174" i="10"/>
  <c r="BP176" i="10" s="1"/>
  <c r="BP178" i="10" s="1"/>
  <c r="BQ174" i="10"/>
  <c r="BQ176" i="10" s="1"/>
  <c r="BQ178" i="10" s="1"/>
  <c r="BR174" i="10"/>
  <c r="BR176" i="10" s="1"/>
  <c r="BR178" i="10" s="1"/>
  <c r="BS174" i="10"/>
  <c r="BS176" i="10" s="1"/>
  <c r="BS178" i="10" s="1"/>
  <c r="BT174" i="10"/>
  <c r="BT176" i="10" s="1"/>
  <c r="BT178" i="10" s="1"/>
  <c r="BU174" i="10"/>
  <c r="BU176" i="10" s="1"/>
  <c r="BU178" i="10" s="1"/>
  <c r="BV174" i="10"/>
  <c r="BV176" i="10" s="1"/>
  <c r="BV178" i="10" s="1"/>
  <c r="BW174" i="10"/>
  <c r="BW176" i="10" s="1"/>
  <c r="BW178" i="10" s="1"/>
  <c r="BX174" i="10"/>
  <c r="BX176" i="10" s="1"/>
  <c r="BX178" i="10" s="1"/>
  <c r="BY174" i="10"/>
  <c r="BY176" i="10" s="1"/>
  <c r="BY178" i="10" s="1"/>
  <c r="BZ174" i="10"/>
  <c r="BZ176" i="10" s="1"/>
  <c r="BZ178" i="10" s="1"/>
  <c r="CA174" i="10"/>
  <c r="CA176" i="10" s="1"/>
  <c r="CA178" i="10" s="1"/>
  <c r="CB174" i="10"/>
  <c r="CB176" i="10" s="1"/>
  <c r="CB178" i="10" s="1"/>
  <c r="CC174" i="10"/>
  <c r="CC176" i="10" s="1"/>
  <c r="CC178" i="10" s="1"/>
  <c r="CD174" i="10"/>
  <c r="CD176" i="10" s="1"/>
  <c r="CD178" i="10" s="1"/>
  <c r="CE174" i="10"/>
  <c r="CE176" i="10" s="1"/>
  <c r="CE178" i="10" s="1"/>
  <c r="CF174" i="10"/>
  <c r="CF176" i="10" s="1"/>
  <c r="CF178" i="10" s="1"/>
  <c r="CG174" i="10"/>
  <c r="CG176" i="10" s="1"/>
  <c r="CG178" i="10" s="1"/>
  <c r="CH174" i="10"/>
  <c r="CH176" i="10" s="1"/>
  <c r="CH178" i="10" s="1"/>
  <c r="CI174" i="10"/>
  <c r="CI176" i="10" s="1"/>
  <c r="CI178" i="10" s="1"/>
  <c r="CJ174" i="10"/>
  <c r="CJ176" i="10" s="1"/>
  <c r="CJ178" i="10" s="1"/>
  <c r="CK174" i="10"/>
  <c r="CK176" i="10" s="1"/>
  <c r="CK178" i="10" s="1"/>
  <c r="CL174" i="10"/>
  <c r="CL176" i="10" s="1"/>
  <c r="CL178" i="10" s="1"/>
  <c r="CM174" i="10"/>
  <c r="CM176" i="10" s="1"/>
  <c r="CM178" i="10" s="1"/>
  <c r="CN174" i="10"/>
  <c r="CN176" i="10" s="1"/>
  <c r="CN178" i="10" s="1"/>
  <c r="CO174" i="10"/>
  <c r="CO176" i="10" s="1"/>
  <c r="CO178" i="10" s="1"/>
  <c r="CP174" i="10"/>
  <c r="CP176" i="10" s="1"/>
  <c r="CP178" i="10" s="1"/>
  <c r="CQ174" i="10"/>
  <c r="CQ176" i="10" s="1"/>
  <c r="CQ178" i="10" s="1"/>
  <c r="CR174" i="10"/>
  <c r="CR176" i="10" s="1"/>
  <c r="CR178" i="10" s="1"/>
  <c r="CS174" i="10"/>
  <c r="CS176" i="10" s="1"/>
  <c r="CS178" i="10" s="1"/>
  <c r="CT174" i="10"/>
  <c r="CT176" i="10" s="1"/>
  <c r="CT178" i="10" s="1"/>
  <c r="CU174" i="10"/>
  <c r="CU176" i="10" s="1"/>
  <c r="CU178" i="10" s="1"/>
  <c r="CV174" i="10"/>
  <c r="CV176" i="10" s="1"/>
  <c r="CV178" i="10" s="1"/>
  <c r="CW174" i="10"/>
  <c r="CW176" i="10" s="1"/>
  <c r="CW178" i="10" s="1"/>
  <c r="CX174" i="10"/>
  <c r="CX176" i="10" s="1"/>
  <c r="CX178" i="10" s="1"/>
  <c r="CY174" i="10"/>
  <c r="CY176" i="10" s="1"/>
  <c r="CY178" i="10" s="1"/>
  <c r="CZ174" i="10"/>
  <c r="CZ176" i="10" s="1"/>
  <c r="CZ178" i="10" s="1"/>
  <c r="DA174" i="10"/>
  <c r="DA176" i="10" s="1"/>
  <c r="DA178" i="10" s="1"/>
  <c r="DB174" i="10"/>
  <c r="DB176" i="10" s="1"/>
  <c r="DB178" i="10" s="1"/>
  <c r="DC174" i="10"/>
  <c r="DC176" i="10" s="1"/>
  <c r="DC178" i="10" s="1"/>
  <c r="DD174" i="10"/>
  <c r="DD176" i="10" s="1"/>
  <c r="DD178" i="10" s="1"/>
  <c r="DE174" i="10"/>
  <c r="DE176" i="10" s="1"/>
  <c r="DE178" i="10" s="1"/>
  <c r="DF174" i="10"/>
  <c r="DF176" i="10" s="1"/>
  <c r="DF178" i="10" s="1"/>
  <c r="DG174" i="10"/>
  <c r="DG176" i="10" s="1"/>
  <c r="DG178" i="10" s="1"/>
  <c r="DH174" i="10"/>
  <c r="DH176" i="10" s="1"/>
  <c r="DH178" i="10" s="1"/>
  <c r="DI174" i="10"/>
  <c r="DI176" i="10" s="1"/>
  <c r="DI178" i="10" s="1"/>
  <c r="DJ174" i="10"/>
  <c r="DJ176" i="10" s="1"/>
  <c r="DJ178" i="10" s="1"/>
  <c r="DK174" i="10"/>
  <c r="DK176" i="10" s="1"/>
  <c r="DK178" i="10" s="1"/>
  <c r="DL174" i="10"/>
  <c r="DL176" i="10" s="1"/>
  <c r="DL178" i="10" s="1"/>
  <c r="DM174" i="10"/>
  <c r="DM176" i="10" s="1"/>
  <c r="DM178" i="10" s="1"/>
  <c r="DN174" i="10"/>
  <c r="DN176" i="10" s="1"/>
  <c r="DN178" i="10" s="1"/>
  <c r="DO174" i="10"/>
  <c r="DO176" i="10" s="1"/>
  <c r="DO178" i="10" s="1"/>
  <c r="DP174" i="10"/>
  <c r="DP176" i="10" s="1"/>
  <c r="DP178" i="10" s="1"/>
  <c r="DQ174" i="10"/>
  <c r="DQ176" i="10" s="1"/>
  <c r="DQ178" i="10" s="1"/>
  <c r="DR174" i="10"/>
  <c r="DR176" i="10" s="1"/>
  <c r="DR178" i="10" s="1"/>
  <c r="DS174" i="10"/>
  <c r="DS176" i="10" s="1"/>
  <c r="DS178" i="10" s="1"/>
  <c r="DT174" i="10"/>
  <c r="DT176" i="10" s="1"/>
  <c r="DT178" i="10" s="1"/>
  <c r="DU174" i="10"/>
  <c r="DU176" i="10" s="1"/>
  <c r="DU178" i="10" s="1"/>
  <c r="DV174" i="10"/>
  <c r="DV176" i="10" s="1"/>
  <c r="DV178" i="10" s="1"/>
  <c r="DW174" i="10"/>
  <c r="DW176" i="10" s="1"/>
  <c r="DW178" i="10" s="1"/>
  <c r="DX174" i="10"/>
  <c r="DX176" i="10" s="1"/>
  <c r="DX178" i="10" s="1"/>
  <c r="DY174" i="10"/>
  <c r="DY176" i="10" s="1"/>
  <c r="DY178" i="10" s="1"/>
  <c r="DZ174" i="10"/>
  <c r="DZ176" i="10" s="1"/>
  <c r="DZ178" i="10" s="1"/>
  <c r="EA174" i="10"/>
  <c r="EA176" i="10" s="1"/>
  <c r="EA178" i="10" s="1"/>
  <c r="EB174" i="10"/>
  <c r="EB176" i="10" s="1"/>
  <c r="EB178" i="10" s="1"/>
  <c r="EC174" i="10"/>
  <c r="EC176" i="10" s="1"/>
  <c r="EC178" i="10" s="1"/>
  <c r="ED174" i="10"/>
  <c r="ED176" i="10" s="1"/>
  <c r="ED178" i="10" s="1"/>
  <c r="EE174" i="10"/>
  <c r="EE176" i="10" s="1"/>
  <c r="EE178" i="10" s="1"/>
  <c r="EF174" i="10"/>
  <c r="EF176" i="10" s="1"/>
  <c r="EF178" i="10" s="1"/>
  <c r="EG174" i="10"/>
  <c r="EG176" i="10" s="1"/>
  <c r="EG178" i="10" s="1"/>
  <c r="EH174" i="10"/>
  <c r="EH176" i="10" s="1"/>
  <c r="EH178" i="10" s="1"/>
  <c r="EI174" i="10"/>
  <c r="EI176" i="10" s="1"/>
  <c r="EI178" i="10" s="1"/>
  <c r="EJ174" i="10"/>
  <c r="EJ176" i="10" s="1"/>
  <c r="EJ178" i="10" s="1"/>
  <c r="EK174" i="10"/>
  <c r="EK176" i="10" s="1"/>
  <c r="EK178" i="10" s="1"/>
  <c r="EL174" i="10"/>
  <c r="EL176" i="10" s="1"/>
  <c r="EL178" i="10" s="1"/>
  <c r="EM174" i="10"/>
  <c r="EM176" i="10" s="1"/>
  <c r="EM178" i="10" s="1"/>
  <c r="EN174" i="10"/>
  <c r="EN176" i="10" s="1"/>
  <c r="EN178" i="10" s="1"/>
  <c r="EO174" i="10"/>
  <c r="EO176" i="10" s="1"/>
  <c r="EO178" i="10" s="1"/>
  <c r="EP174" i="10"/>
  <c r="EP176" i="10" s="1"/>
  <c r="EP178" i="10" s="1"/>
  <c r="EQ174" i="10"/>
  <c r="EQ176" i="10" s="1"/>
  <c r="EQ178" i="10" s="1"/>
  <c r="ER174" i="10"/>
  <c r="ER176" i="10" s="1"/>
  <c r="ER178" i="10" s="1"/>
  <c r="ES174" i="10"/>
  <c r="ES176" i="10" s="1"/>
  <c r="ES178" i="10" s="1"/>
  <c r="ET174" i="10"/>
  <c r="ET176" i="10" s="1"/>
  <c r="ET178" i="10" s="1"/>
  <c r="B212" i="10"/>
  <c r="B211" i="10"/>
  <c r="C211" i="10"/>
  <c r="D211" i="10"/>
  <c r="E211" i="10"/>
  <c r="F211" i="10"/>
  <c r="G211" i="10"/>
  <c r="H211" i="10"/>
  <c r="I211" i="10"/>
  <c r="K211" i="10"/>
  <c r="L211" i="10"/>
  <c r="M211" i="10"/>
  <c r="N211" i="10"/>
  <c r="O211" i="10"/>
  <c r="P211" i="10"/>
  <c r="Q211" i="10"/>
  <c r="R211" i="10"/>
  <c r="S211" i="10"/>
  <c r="T211" i="10"/>
  <c r="U211" i="10"/>
  <c r="W211" i="10"/>
  <c r="X211" i="10"/>
  <c r="Y211" i="10"/>
  <c r="Z211" i="10"/>
  <c r="AA211" i="10"/>
  <c r="AB211" i="10"/>
  <c r="AC211" i="10"/>
  <c r="AD211" i="10"/>
  <c r="AE211" i="10"/>
  <c r="AF211" i="10"/>
  <c r="AG211" i="10"/>
  <c r="AH211" i="10"/>
  <c r="AI211" i="10"/>
  <c r="AJ211" i="10"/>
  <c r="AK211" i="10"/>
  <c r="AL211" i="10"/>
  <c r="AM211" i="10"/>
  <c r="AN211" i="10"/>
  <c r="AO211" i="10"/>
  <c r="AP211" i="10"/>
  <c r="AQ211" i="10"/>
  <c r="AR211" i="10"/>
  <c r="AS211" i="10"/>
  <c r="AT211" i="10"/>
  <c r="AU211" i="10"/>
  <c r="AV211" i="10"/>
  <c r="AW211" i="10"/>
  <c r="AX211" i="10"/>
  <c r="AY211" i="10"/>
  <c r="AZ211" i="10"/>
  <c r="BA211" i="10"/>
  <c r="BB211" i="10"/>
  <c r="BC211" i="10"/>
  <c r="BD211" i="10"/>
  <c r="BE211" i="10"/>
  <c r="BF211" i="10"/>
  <c r="BG211" i="10"/>
  <c r="BH211" i="10"/>
  <c r="BI211" i="10"/>
  <c r="BJ211" i="10"/>
  <c r="BK211" i="10"/>
  <c r="BL211" i="10"/>
  <c r="BM211" i="10"/>
  <c r="BN211" i="10"/>
  <c r="BO211" i="10"/>
  <c r="BP211" i="10"/>
  <c r="BQ211" i="10"/>
  <c r="BR211" i="10"/>
  <c r="BS211" i="10"/>
  <c r="BT211" i="10"/>
  <c r="BU211" i="10"/>
  <c r="BV211" i="10"/>
  <c r="BW211" i="10"/>
  <c r="BX211" i="10"/>
  <c r="BY211" i="10"/>
  <c r="BZ211" i="10"/>
  <c r="C212" i="10"/>
  <c r="D212" i="10"/>
  <c r="E212" i="10"/>
  <c r="F212" i="10"/>
  <c r="G212" i="10"/>
  <c r="H212" i="10"/>
  <c r="I212" i="10"/>
  <c r="K212" i="10"/>
  <c r="L212" i="10"/>
  <c r="M212" i="10"/>
  <c r="N212" i="10"/>
  <c r="O212" i="10"/>
  <c r="P212" i="10"/>
  <c r="Q212" i="10"/>
  <c r="R212" i="10"/>
  <c r="S212" i="10"/>
  <c r="T212" i="10"/>
  <c r="U212" i="10"/>
  <c r="V212" i="10"/>
  <c r="W212" i="10"/>
  <c r="X212" i="10"/>
  <c r="Y212" i="10"/>
  <c r="Z212" i="10"/>
  <c r="AA212" i="10"/>
  <c r="AB212" i="10"/>
  <c r="AC212" i="10"/>
  <c r="AD212" i="10"/>
  <c r="AE212" i="10"/>
  <c r="AF212" i="10"/>
  <c r="AG212" i="10"/>
  <c r="AH212" i="10"/>
  <c r="AI212" i="10"/>
  <c r="AJ212" i="10"/>
  <c r="AK212" i="10"/>
  <c r="AL212" i="10"/>
  <c r="AM212" i="10"/>
  <c r="AN212" i="10"/>
  <c r="AO212" i="10"/>
  <c r="AP212" i="10"/>
  <c r="AQ212" i="10"/>
  <c r="AR212" i="10"/>
  <c r="AS212" i="10"/>
  <c r="AT212" i="10"/>
  <c r="AU212" i="10"/>
  <c r="AV212" i="10"/>
  <c r="AW212" i="10"/>
  <c r="AX212" i="10"/>
  <c r="AY212" i="10"/>
  <c r="AZ212" i="10"/>
  <c r="BA212" i="10"/>
  <c r="BB212" i="10"/>
  <c r="BC212" i="10"/>
  <c r="BD212" i="10"/>
  <c r="BE212" i="10"/>
  <c r="BF212" i="10"/>
  <c r="BG212" i="10"/>
  <c r="BH212" i="10"/>
  <c r="BI212" i="10"/>
  <c r="BJ212" i="10"/>
  <c r="BK212" i="10"/>
  <c r="BL212" i="10"/>
  <c r="BM212" i="10"/>
  <c r="BN212" i="10"/>
  <c r="BO212" i="10"/>
  <c r="BP212" i="10"/>
  <c r="BQ212" i="10"/>
  <c r="BR212" i="10"/>
  <c r="BS212" i="10"/>
  <c r="BT212" i="10"/>
  <c r="BU212" i="10"/>
  <c r="BV212" i="10"/>
  <c r="BW212" i="10"/>
  <c r="BX212" i="10"/>
  <c r="BY212" i="10"/>
  <c r="BZ212" i="10"/>
  <c r="C20" i="10"/>
  <c r="D20" i="10"/>
  <c r="E20" i="10"/>
  <c r="F20" i="10"/>
  <c r="G20" i="10"/>
  <c r="H20" i="10"/>
  <c r="I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AM393" i="10" l="1"/>
  <c r="EU174" i="10"/>
  <c r="EU198" i="10"/>
  <c r="EV176" i="10"/>
  <c r="C4" i="11"/>
  <c r="B101" i="11"/>
  <c r="B85" i="11"/>
  <c r="C103" i="11"/>
  <c r="B343" i="10"/>
  <c r="B327" i="10"/>
  <c r="C345" i="10"/>
  <c r="G363" i="10"/>
  <c r="AE366" i="10"/>
  <c r="EU173" i="10"/>
  <c r="EU197" i="10"/>
  <c r="EV175" i="10"/>
  <c r="B84" i="11"/>
  <c r="C102" i="11"/>
  <c r="C86" i="11"/>
  <c r="C246" i="10"/>
  <c r="B326" i="10"/>
  <c r="C344" i="10"/>
  <c r="C328" i="10"/>
  <c r="Y368" i="10"/>
  <c r="AD372" i="10"/>
  <c r="EU196" i="10"/>
  <c r="EV174" i="10"/>
  <c r="EV198" i="10"/>
  <c r="B83" i="11"/>
  <c r="C101" i="11"/>
  <c r="C85" i="11"/>
  <c r="B325" i="10"/>
  <c r="C343" i="10"/>
  <c r="C327" i="10"/>
  <c r="AC367" i="10"/>
  <c r="N372" i="10"/>
  <c r="EU20" i="10"/>
  <c r="EU195" i="10"/>
  <c r="EV173" i="10"/>
  <c r="EV197" i="10"/>
  <c r="B106" i="11"/>
  <c r="B82" i="11"/>
  <c r="C84" i="11"/>
  <c r="B348" i="10"/>
  <c r="B324" i="10"/>
  <c r="C326" i="10"/>
  <c r="AB367" i="10"/>
  <c r="EU178" i="10"/>
  <c r="EU194" i="10"/>
  <c r="EV196" i="10"/>
  <c r="B105" i="11"/>
  <c r="B81" i="11"/>
  <c r="C83" i="11"/>
  <c r="B347" i="10"/>
  <c r="B323" i="10"/>
  <c r="C325" i="10"/>
  <c r="AA367" i="10"/>
  <c r="AL393" i="10"/>
  <c r="EV20" i="10"/>
  <c r="EU177" i="10"/>
  <c r="EU193" i="10"/>
  <c r="EV195" i="10"/>
  <c r="B104" i="11"/>
  <c r="C106" i="11"/>
  <c r="C82" i="11"/>
  <c r="B346" i="10"/>
  <c r="C324" i="10"/>
  <c r="S367" i="10"/>
  <c r="EU176" i="10"/>
  <c r="EV178" i="10"/>
  <c r="EV194" i="10"/>
  <c r="B103" i="11"/>
  <c r="C105" i="11"/>
  <c r="C81" i="11"/>
  <c r="B345" i="10"/>
  <c r="C323" i="10"/>
  <c r="AG366" i="10"/>
  <c r="EU175" i="10"/>
  <c r="EV193" i="10"/>
  <c r="B4" i="11"/>
  <c r="B102" i="11"/>
  <c r="B86" i="11"/>
  <c r="C104" i="11"/>
  <c r="B344" i="10"/>
  <c r="C346" i="10"/>
  <c r="O363" i="10"/>
  <c r="AF366" i="10"/>
  <c r="T144" i="10"/>
  <c r="S144" i="10"/>
  <c r="W363" i="10"/>
  <c r="AE363" i="10"/>
  <c r="Q393" i="10"/>
  <c r="O393" i="10"/>
  <c r="S395" i="10"/>
  <c r="R395" i="10"/>
  <c r="F395" i="10"/>
  <c r="AH395" i="10"/>
  <c r="Z395" i="10"/>
  <c r="AM363" i="10"/>
  <c r="G361" i="10"/>
  <c r="V393" i="10"/>
  <c r="AG393" i="10"/>
  <c r="N393" i="10"/>
  <c r="AE393" i="10"/>
  <c r="I393" i="10"/>
  <c r="AD393" i="10"/>
  <c r="G393" i="10"/>
  <c r="Y393" i="10"/>
  <c r="F393" i="10"/>
  <c r="W393" i="10"/>
  <c r="AE394" i="10"/>
  <c r="Q394" i="10"/>
  <c r="F394" i="10"/>
  <c r="AD394" i="10"/>
  <c r="P394" i="10"/>
  <c r="AN394" i="10"/>
  <c r="Z394" i="10"/>
  <c r="O394" i="10"/>
  <c r="AM394" i="10"/>
  <c r="Y394" i="10"/>
  <c r="N394" i="10"/>
  <c r="AL394" i="10"/>
  <c r="X394" i="10"/>
  <c r="J394" i="10"/>
  <c r="AH394" i="10"/>
  <c r="W394" i="10"/>
  <c r="I394" i="10"/>
  <c r="AG394" i="10"/>
  <c r="V394" i="10"/>
  <c r="H394" i="10"/>
  <c r="AF394" i="10"/>
  <c r="R394" i="10"/>
  <c r="G394" i="10"/>
  <c r="AA395" i="10"/>
  <c r="C395" i="10"/>
  <c r="K395" i="10"/>
  <c r="B395" i="10"/>
  <c r="J395" i="10"/>
  <c r="AI395" i="10"/>
  <c r="I395" i="10"/>
  <c r="B364" i="10"/>
  <c r="AL364" i="10"/>
  <c r="AD364" i="10"/>
  <c r="V364" i="10"/>
  <c r="N364" i="10"/>
  <c r="F364" i="10"/>
  <c r="AK364" i="10"/>
  <c r="AC364" i="10"/>
  <c r="U364" i="10"/>
  <c r="M364" i="10"/>
  <c r="E364" i="10"/>
  <c r="AJ364" i="10"/>
  <c r="AB364" i="10"/>
  <c r="T364" i="10"/>
  <c r="L364" i="10"/>
  <c r="D364" i="10"/>
  <c r="AI364" i="10"/>
  <c r="AA364" i="10"/>
  <c r="S364" i="10"/>
  <c r="K364" i="10"/>
  <c r="C364" i="10"/>
  <c r="AH364" i="10"/>
  <c r="Z364" i="10"/>
  <c r="R364" i="10"/>
  <c r="J364" i="10"/>
  <c r="AG364" i="10"/>
  <c r="Y364" i="10"/>
  <c r="Q364" i="10"/>
  <c r="I364" i="10"/>
  <c r="AN364" i="10"/>
  <c r="AF364" i="10"/>
  <c r="X364" i="10"/>
  <c r="P364" i="10"/>
  <c r="H364" i="10"/>
  <c r="AM364" i="10"/>
  <c r="AE364" i="10"/>
  <c r="W364" i="10"/>
  <c r="O364" i="10"/>
  <c r="AN363" i="10"/>
  <c r="AF363" i="10"/>
  <c r="X363" i="10"/>
  <c r="P363" i="10"/>
  <c r="H363" i="10"/>
  <c r="AL363" i="10"/>
  <c r="AD363" i="10"/>
  <c r="V363" i="10"/>
  <c r="N363" i="10"/>
  <c r="F363" i="10"/>
  <c r="AK363" i="10"/>
  <c r="AC363" i="10"/>
  <c r="U363" i="10"/>
  <c r="M363" i="10"/>
  <c r="E363" i="10"/>
  <c r="AJ363" i="10"/>
  <c r="AB363" i="10"/>
  <c r="T363" i="10"/>
  <c r="L363" i="10"/>
  <c r="D363" i="10"/>
  <c r="AI363" i="10"/>
  <c r="AA363" i="10"/>
  <c r="S363" i="10"/>
  <c r="K363" i="10"/>
  <c r="C363" i="10"/>
  <c r="AH363" i="10"/>
  <c r="Z363" i="10"/>
  <c r="R363" i="10"/>
  <c r="J363" i="10"/>
  <c r="B363" i="10"/>
  <c r="AG363" i="10"/>
  <c r="Y363" i="10"/>
  <c r="Q363" i="10"/>
  <c r="B362" i="10"/>
  <c r="C362" i="10"/>
  <c r="AM361" i="10"/>
  <c r="AE361" i="10"/>
  <c r="W361" i="10"/>
  <c r="O361" i="10"/>
  <c r="AL361" i="10"/>
  <c r="AD361" i="10"/>
  <c r="V361" i="10"/>
  <c r="N361" i="10"/>
  <c r="F361" i="10"/>
  <c r="AK361" i="10"/>
  <c r="AC361" i="10"/>
  <c r="U361" i="10"/>
  <c r="M361" i="10"/>
  <c r="E361" i="10"/>
  <c r="AJ361" i="10"/>
  <c r="AB361" i="10"/>
  <c r="D361" i="10"/>
  <c r="T361" i="10"/>
  <c r="AI361" i="10"/>
  <c r="AA361" i="10"/>
  <c r="S361" i="10"/>
  <c r="K361" i="10"/>
  <c r="C361" i="10"/>
  <c r="L361" i="10"/>
  <c r="AH361" i="10"/>
  <c r="Z361" i="10"/>
  <c r="R361" i="10"/>
  <c r="J361" i="10"/>
  <c r="B361" i="10"/>
  <c r="AG361" i="10"/>
  <c r="Y361" i="10"/>
  <c r="I361" i="10"/>
  <c r="Q361" i="10"/>
  <c r="AN361" i="10"/>
  <c r="AF361" i="10"/>
  <c r="X361" i="10"/>
  <c r="P361" i="10"/>
  <c r="AN393" i="10"/>
  <c r="AF393" i="10"/>
  <c r="X393" i="10"/>
  <c r="P393" i="10"/>
  <c r="H393" i="10"/>
  <c r="AK393" i="10"/>
  <c r="AC393" i="10"/>
  <c r="U393" i="10"/>
  <c r="M393" i="10"/>
  <c r="E393" i="10"/>
  <c r="B393" i="10"/>
  <c r="AJ393" i="10"/>
  <c r="AB393" i="10"/>
  <c r="T393" i="10"/>
  <c r="L393" i="10"/>
  <c r="D393" i="10"/>
  <c r="AI393" i="10"/>
  <c r="AA393" i="10"/>
  <c r="S393" i="10"/>
  <c r="K393" i="10"/>
  <c r="C393" i="10"/>
  <c r="AH393" i="10"/>
  <c r="Z393" i="10"/>
  <c r="R393" i="10"/>
  <c r="AI394" i="10"/>
  <c r="AA394" i="10"/>
  <c r="S394" i="10"/>
  <c r="K394" i="10"/>
  <c r="C394" i="10"/>
  <c r="AK394" i="10"/>
  <c r="AC394" i="10"/>
  <c r="U394" i="10"/>
  <c r="M394" i="10"/>
  <c r="E394" i="10"/>
  <c r="B394" i="10"/>
  <c r="AJ394" i="10"/>
  <c r="AB394" i="10"/>
  <c r="T394" i="10"/>
  <c r="L394" i="10"/>
  <c r="AL395" i="10"/>
  <c r="AD395" i="10"/>
  <c r="N395" i="10"/>
  <c r="AK395" i="10"/>
  <c r="AC395" i="10"/>
  <c r="U395" i="10"/>
  <c r="M395" i="10"/>
  <c r="E395" i="10"/>
  <c r="V395" i="10"/>
  <c r="AJ395" i="10"/>
  <c r="AB395" i="10"/>
  <c r="T395" i="10"/>
  <c r="L395" i="10"/>
  <c r="D395" i="10"/>
  <c r="Q395" i="10"/>
  <c r="AN395" i="10"/>
  <c r="AF395" i="10"/>
  <c r="X395" i="10"/>
  <c r="P395" i="10"/>
  <c r="H395" i="10"/>
  <c r="AG395" i="10"/>
  <c r="Y395" i="10"/>
  <c r="AM395" i="10"/>
  <c r="AE395" i="10"/>
  <c r="W395" i="10"/>
  <c r="O395" i="10"/>
  <c r="AM396" i="10"/>
  <c r="AE396" i="10"/>
  <c r="W396" i="10"/>
  <c r="O396" i="10"/>
  <c r="G396" i="10"/>
  <c r="AL396" i="10"/>
  <c r="AD396" i="10"/>
  <c r="V396" i="10"/>
  <c r="N396" i="10"/>
  <c r="F396" i="10"/>
  <c r="AK396" i="10"/>
  <c r="AC396" i="10"/>
  <c r="U396" i="10"/>
  <c r="M396" i="10"/>
  <c r="E396" i="10"/>
  <c r="AJ396" i="10"/>
  <c r="AB396" i="10"/>
  <c r="T396" i="10"/>
  <c r="L396" i="10"/>
  <c r="D396" i="10"/>
  <c r="B396" i="10"/>
  <c r="AI396" i="10"/>
  <c r="AA396" i="10"/>
  <c r="S396" i="10"/>
  <c r="K396" i="10"/>
  <c r="C396" i="10"/>
  <c r="AH396" i="10"/>
  <c r="Z396" i="10"/>
  <c r="R396" i="10"/>
  <c r="J396" i="10"/>
  <c r="AG396" i="10"/>
  <c r="Y396" i="10"/>
  <c r="Q396" i="10"/>
  <c r="I396" i="10"/>
  <c r="AN396" i="10"/>
  <c r="AF396" i="10"/>
  <c r="X396" i="10"/>
  <c r="P396" i="10"/>
  <c r="R144" i="10"/>
  <c r="R143" i="10"/>
  <c r="N366" i="10"/>
  <c r="AD366" i="10"/>
  <c r="Q366" i="10"/>
  <c r="P366" i="10"/>
  <c r="O366" i="10"/>
  <c r="AD365" i="10"/>
  <c r="B365" i="10"/>
  <c r="AB365" i="10"/>
  <c r="AA365" i="10"/>
  <c r="K365" i="10"/>
  <c r="Q365" i="10"/>
  <c r="AG365" i="10"/>
  <c r="N365" i="10"/>
  <c r="L365" i="10"/>
  <c r="AI367" i="10"/>
  <c r="C367" i="10"/>
  <c r="M367" i="10"/>
  <c r="L367" i="10"/>
  <c r="K367" i="10"/>
  <c r="AN368" i="10"/>
  <c r="L368" i="10"/>
  <c r="AM368" i="10"/>
  <c r="I368" i="10"/>
  <c r="W368" i="10"/>
  <c r="T368" i="10"/>
  <c r="AJ368" i="10"/>
  <c r="G368" i="10"/>
  <c r="X368" i="10"/>
  <c r="B368" i="10"/>
  <c r="AB368" i="10"/>
  <c r="D368" i="10"/>
  <c r="AD367" i="10"/>
  <c r="N367" i="10"/>
  <c r="AL367" i="10"/>
  <c r="V367" i="10"/>
  <c r="F367" i="10"/>
  <c r="AK367" i="10"/>
  <c r="U367" i="10"/>
  <c r="E367" i="10"/>
  <c r="AJ367" i="10"/>
  <c r="T367" i="10"/>
  <c r="D367" i="10"/>
  <c r="H368" i="10"/>
  <c r="AG368" i="10"/>
  <c r="Q368" i="10"/>
  <c r="AF368" i="10"/>
  <c r="P368" i="10"/>
  <c r="AE368" i="10"/>
  <c r="O368" i="10"/>
  <c r="AL366" i="10"/>
  <c r="V366" i="10"/>
  <c r="F366" i="10"/>
  <c r="B366" i="10"/>
  <c r="Y366" i="10"/>
  <c r="I366" i="10"/>
  <c r="AN366" i="10"/>
  <c r="X366" i="10"/>
  <c r="H366" i="10"/>
  <c r="AM366" i="10"/>
  <c r="W366" i="10"/>
  <c r="G366" i="10"/>
  <c r="AI365" i="10"/>
  <c r="S365" i="10"/>
  <c r="C365" i="10"/>
  <c r="Y365" i="10"/>
  <c r="I365" i="10"/>
  <c r="AL365" i="10"/>
  <c r="V365" i="10"/>
  <c r="F365" i="10"/>
  <c r="AJ365" i="10"/>
  <c r="T365" i="10"/>
  <c r="D365" i="10"/>
  <c r="AC377" i="10"/>
  <c r="Y377" i="10"/>
  <c r="M377" i="10"/>
  <c r="I377" i="10"/>
  <c r="Y376" i="10"/>
  <c r="I376" i="10"/>
  <c r="AM376" i="10"/>
  <c r="W376" i="10"/>
  <c r="G376" i="10"/>
  <c r="F376" i="10"/>
  <c r="AK376" i="10"/>
  <c r="U376" i="10"/>
  <c r="E376" i="10"/>
  <c r="Q376" i="10"/>
  <c r="AE376" i="10"/>
  <c r="O376" i="10"/>
  <c r="V376" i="10"/>
  <c r="AD376" i="10"/>
  <c r="N376" i="10"/>
  <c r="AL376" i="10"/>
  <c r="AG376" i="10"/>
  <c r="AC376" i="10"/>
  <c r="M376" i="10"/>
  <c r="Z360" i="10"/>
  <c r="J360" i="10"/>
  <c r="B360" i="10"/>
  <c r="Y360" i="10"/>
  <c r="I360" i="10"/>
  <c r="AN360" i="10"/>
  <c r="X360" i="10"/>
  <c r="H360" i="10"/>
  <c r="AM360" i="10"/>
  <c r="W360" i="10"/>
  <c r="G360" i="10"/>
  <c r="R360" i="10"/>
  <c r="AH360" i="10"/>
  <c r="AG360" i="10"/>
  <c r="Q360" i="10"/>
  <c r="AF360" i="10"/>
  <c r="P360" i="10"/>
  <c r="AE360" i="10"/>
  <c r="O360" i="10"/>
  <c r="T359" i="10"/>
  <c r="AJ359" i="10"/>
  <c r="AB359" i="10"/>
  <c r="AL371" i="10"/>
  <c r="D370" i="10"/>
  <c r="AA372" i="10"/>
  <c r="K372" i="10"/>
  <c r="AL372" i="10"/>
  <c r="V372" i="10"/>
  <c r="F372" i="10"/>
  <c r="AK372" i="10"/>
  <c r="U372" i="10"/>
  <c r="E372" i="10"/>
  <c r="AJ372" i="10"/>
  <c r="T372" i="10"/>
  <c r="D372" i="10"/>
  <c r="AI372" i="10"/>
  <c r="S372" i="10"/>
  <c r="C372" i="10"/>
  <c r="AC372" i="10"/>
  <c r="M372" i="10"/>
  <c r="AB372" i="10"/>
  <c r="L372" i="10"/>
  <c r="AH371" i="10"/>
  <c r="Z371" i="10"/>
  <c r="R371" i="10"/>
  <c r="J371" i="10"/>
  <c r="B371" i="10"/>
  <c r="AG371" i="10"/>
  <c r="Y371" i="10"/>
  <c r="Q371" i="10"/>
  <c r="I371" i="10"/>
  <c r="AN371" i="10"/>
  <c r="AF371" i="10"/>
  <c r="X371" i="10"/>
  <c r="P371" i="10"/>
  <c r="H371" i="10"/>
  <c r="AM371" i="10"/>
  <c r="AE371" i="10"/>
  <c r="W371" i="10"/>
  <c r="O371" i="10"/>
  <c r="G371" i="10"/>
  <c r="AD371" i="10"/>
  <c r="V371" i="10"/>
  <c r="N371" i="10"/>
  <c r="F371" i="10"/>
  <c r="AK371" i="10"/>
  <c r="AC371" i="10"/>
  <c r="U371" i="10"/>
  <c r="M371" i="10"/>
  <c r="E371" i="10"/>
  <c r="AJ371" i="10"/>
  <c r="AB371" i="10"/>
  <c r="T371" i="10"/>
  <c r="L371" i="10"/>
  <c r="D371" i="10"/>
  <c r="AI371" i="10"/>
  <c r="AA371" i="10"/>
  <c r="S371" i="10"/>
  <c r="K371" i="10"/>
  <c r="T370" i="10"/>
  <c r="AI370" i="10"/>
  <c r="AA370" i="10"/>
  <c r="S370" i="10"/>
  <c r="K370" i="10"/>
  <c r="C370" i="10"/>
  <c r="AJ370" i="10"/>
  <c r="AB370" i="10"/>
  <c r="L370" i="10"/>
  <c r="AH370" i="10"/>
  <c r="Z370" i="10"/>
  <c r="R370" i="10"/>
  <c r="J370" i="10"/>
  <c r="AG370" i="10"/>
  <c r="Y370" i="10"/>
  <c r="Q370" i="10"/>
  <c r="I370" i="10"/>
  <c r="AN370" i="10"/>
  <c r="AF370" i="10"/>
  <c r="X370" i="10"/>
  <c r="P370" i="10"/>
  <c r="H370" i="10"/>
  <c r="B370" i="10"/>
  <c r="AM370" i="10"/>
  <c r="AE370" i="10"/>
  <c r="G370" i="10"/>
  <c r="W370" i="10"/>
  <c r="AL370" i="10"/>
  <c r="AD370" i="10"/>
  <c r="V370" i="10"/>
  <c r="N370" i="10"/>
  <c r="F370" i="10"/>
  <c r="O370" i="10"/>
  <c r="AK370" i="10"/>
  <c r="AC370" i="10"/>
  <c r="U370" i="10"/>
  <c r="M370" i="10"/>
  <c r="AI369" i="10"/>
  <c r="AA369" i="10"/>
  <c r="S369" i="10"/>
  <c r="K369" i="10"/>
  <c r="C369" i="10"/>
  <c r="AH369" i="10"/>
  <c r="Z369" i="10"/>
  <c r="R369" i="10"/>
  <c r="J369" i="10"/>
  <c r="AG369" i="10"/>
  <c r="Y369" i="10"/>
  <c r="Q369" i="10"/>
  <c r="I369" i="10"/>
  <c r="AN369" i="10"/>
  <c r="AF369" i="10"/>
  <c r="X369" i="10"/>
  <c r="P369" i="10"/>
  <c r="H369" i="10"/>
  <c r="B369" i="10"/>
  <c r="AM369" i="10"/>
  <c r="AE369" i="10"/>
  <c r="W369" i="10"/>
  <c r="O369" i="10"/>
  <c r="G369" i="10"/>
  <c r="AL369" i="10"/>
  <c r="AD369" i="10"/>
  <c r="V369" i="10"/>
  <c r="N369" i="10"/>
  <c r="F369" i="10"/>
  <c r="AK369" i="10"/>
  <c r="AC369" i="10"/>
  <c r="U369" i="10"/>
  <c r="M369" i="10"/>
  <c r="E369" i="10"/>
  <c r="AJ369" i="10"/>
  <c r="AB369" i="10"/>
  <c r="T369" i="10"/>
  <c r="L369" i="10"/>
  <c r="AI374" i="10"/>
  <c r="AA374" i="10"/>
  <c r="S374" i="10"/>
  <c r="K374" i="10"/>
  <c r="C374" i="10"/>
  <c r="AH374" i="10"/>
  <c r="Z374" i="10"/>
  <c r="R374" i="10"/>
  <c r="J374" i="10"/>
  <c r="B374" i="10"/>
  <c r="AG374" i="10"/>
  <c r="Y374" i="10"/>
  <c r="Q374" i="10"/>
  <c r="I374" i="10"/>
  <c r="AN374" i="10"/>
  <c r="AF374" i="10"/>
  <c r="X374" i="10"/>
  <c r="P374" i="10"/>
  <c r="H374" i="10"/>
  <c r="AM374" i="10"/>
  <c r="AE374" i="10"/>
  <c r="W374" i="10"/>
  <c r="O374" i="10"/>
  <c r="G374" i="10"/>
  <c r="AL374" i="10"/>
  <c r="AD374" i="10"/>
  <c r="V374" i="10"/>
  <c r="N374" i="10"/>
  <c r="F374" i="10"/>
  <c r="AK374" i="10"/>
  <c r="AC374" i="10"/>
  <c r="U374" i="10"/>
  <c r="M374" i="10"/>
  <c r="E374" i="10"/>
  <c r="AJ374" i="10"/>
  <c r="AB374" i="10"/>
  <c r="T374" i="10"/>
  <c r="L374" i="10"/>
  <c r="AM372" i="10"/>
  <c r="AE372" i="10"/>
  <c r="W372" i="10"/>
  <c r="O372" i="10"/>
  <c r="G372" i="10"/>
  <c r="AH372" i="10"/>
  <c r="Z372" i="10"/>
  <c r="R372" i="10"/>
  <c r="J372" i="10"/>
  <c r="AG372" i="10"/>
  <c r="Y372" i="10"/>
  <c r="Q372" i="10"/>
  <c r="I372" i="10"/>
  <c r="B372" i="10"/>
  <c r="AN372" i="10"/>
  <c r="AF372" i="10"/>
  <c r="X372" i="10"/>
  <c r="P372" i="10"/>
  <c r="AG373" i="10"/>
  <c r="Y373" i="10"/>
  <c r="Q373" i="10"/>
  <c r="I373" i="10"/>
  <c r="AN373" i="10"/>
  <c r="AF373" i="10"/>
  <c r="X373" i="10"/>
  <c r="P373" i="10"/>
  <c r="H373" i="10"/>
  <c r="B373" i="10"/>
  <c r="AM373" i="10"/>
  <c r="AE373" i="10"/>
  <c r="W373" i="10"/>
  <c r="O373" i="10"/>
  <c r="G373" i="10"/>
  <c r="AL373" i="10"/>
  <c r="AD373" i="10"/>
  <c r="V373" i="10"/>
  <c r="N373" i="10"/>
  <c r="F373" i="10"/>
  <c r="AK373" i="10"/>
  <c r="AC373" i="10"/>
  <c r="U373" i="10"/>
  <c r="M373" i="10"/>
  <c r="E373" i="10"/>
  <c r="AJ373" i="10"/>
  <c r="AB373" i="10"/>
  <c r="T373" i="10"/>
  <c r="L373" i="10"/>
  <c r="D373" i="10"/>
  <c r="AI373" i="10"/>
  <c r="AA373" i="10"/>
  <c r="S373" i="10"/>
  <c r="K373" i="10"/>
  <c r="C373" i="10"/>
  <c r="AH373" i="10"/>
  <c r="Z373" i="10"/>
  <c r="R373" i="10"/>
  <c r="AI368" i="10"/>
  <c r="AA368" i="10"/>
  <c r="S368" i="10"/>
  <c r="K368" i="10"/>
  <c r="C368" i="10"/>
  <c r="AH368" i="10"/>
  <c r="Z368" i="10"/>
  <c r="R368" i="10"/>
  <c r="J368" i="10"/>
  <c r="AL368" i="10"/>
  <c r="AD368" i="10"/>
  <c r="V368" i="10"/>
  <c r="N368" i="10"/>
  <c r="F368" i="10"/>
  <c r="AK368" i="10"/>
  <c r="AC368" i="10"/>
  <c r="U368" i="10"/>
  <c r="M368" i="10"/>
  <c r="AM367" i="10"/>
  <c r="AE367" i="10"/>
  <c r="W367" i="10"/>
  <c r="O367" i="10"/>
  <c r="G367" i="10"/>
  <c r="AH367" i="10"/>
  <c r="Z367" i="10"/>
  <c r="R367" i="10"/>
  <c r="J367" i="10"/>
  <c r="B367" i="10"/>
  <c r="AG367" i="10"/>
  <c r="Y367" i="10"/>
  <c r="Q367" i="10"/>
  <c r="I367" i="10"/>
  <c r="AN367" i="10"/>
  <c r="AF367" i="10"/>
  <c r="X367" i="10"/>
  <c r="P367" i="10"/>
  <c r="AH366" i="10"/>
  <c r="Z366" i="10"/>
  <c r="R366" i="10"/>
  <c r="J366" i="10"/>
  <c r="AK366" i="10"/>
  <c r="AC366" i="10"/>
  <c r="U366" i="10"/>
  <c r="M366" i="10"/>
  <c r="E366" i="10"/>
  <c r="AJ366" i="10"/>
  <c r="AB366" i="10"/>
  <c r="T366" i="10"/>
  <c r="L366" i="10"/>
  <c r="D366" i="10"/>
  <c r="AI366" i="10"/>
  <c r="AA366" i="10"/>
  <c r="S366" i="10"/>
  <c r="K366" i="10"/>
  <c r="AK365" i="10"/>
  <c r="AC365" i="10"/>
  <c r="U365" i="10"/>
  <c r="M365" i="10"/>
  <c r="E365" i="10"/>
  <c r="AH365" i="10"/>
  <c r="Z365" i="10"/>
  <c r="R365" i="10"/>
  <c r="J365" i="10"/>
  <c r="AN365" i="10"/>
  <c r="AF365" i="10"/>
  <c r="X365" i="10"/>
  <c r="P365" i="10"/>
  <c r="H365" i="10"/>
  <c r="AM365" i="10"/>
  <c r="AE365" i="10"/>
  <c r="W365" i="10"/>
  <c r="O365" i="10"/>
  <c r="AL380" i="10"/>
  <c r="AD380" i="10"/>
  <c r="V380" i="10"/>
  <c r="N380" i="10"/>
  <c r="F380" i="10"/>
  <c r="AK380" i="10"/>
  <c r="AC380" i="10"/>
  <c r="U380" i="10"/>
  <c r="M380" i="10"/>
  <c r="E380" i="10"/>
  <c r="AJ380" i="10"/>
  <c r="AB380" i="10"/>
  <c r="T380" i="10"/>
  <c r="L380" i="10"/>
  <c r="D380" i="10"/>
  <c r="AI380" i="10"/>
  <c r="AA380" i="10"/>
  <c r="S380" i="10"/>
  <c r="K380" i="10"/>
  <c r="C380" i="10"/>
  <c r="AH380" i="10"/>
  <c r="Z380" i="10"/>
  <c r="R380" i="10"/>
  <c r="J380" i="10"/>
  <c r="B380" i="10"/>
  <c r="AG380" i="10"/>
  <c r="Y380" i="10"/>
  <c r="Q380" i="10"/>
  <c r="I380" i="10"/>
  <c r="AN380" i="10"/>
  <c r="AF380" i="10"/>
  <c r="X380" i="10"/>
  <c r="P380" i="10"/>
  <c r="H380" i="10"/>
  <c r="AM380" i="10"/>
  <c r="AE380" i="10"/>
  <c r="W380" i="10"/>
  <c r="O380" i="10"/>
  <c r="AK378" i="10"/>
  <c r="U378" i="10"/>
  <c r="E378" i="10"/>
  <c r="AJ378" i="10"/>
  <c r="T378" i="10"/>
  <c r="D378" i="10"/>
  <c r="AD378" i="10"/>
  <c r="N378" i="10"/>
  <c r="AL378" i="10"/>
  <c r="V378" i="10"/>
  <c r="F378" i="10"/>
  <c r="AI378" i="10"/>
  <c r="S378" i="10"/>
  <c r="C378" i="10"/>
  <c r="AC378" i="10"/>
  <c r="M378" i="10"/>
  <c r="AB378" i="10"/>
  <c r="L378" i="10"/>
  <c r="AA378" i="10"/>
  <c r="K378" i="10"/>
  <c r="J379" i="10"/>
  <c r="AH379" i="10"/>
  <c r="Z379" i="10"/>
  <c r="R379" i="10"/>
  <c r="AG379" i="10"/>
  <c r="Y379" i="10"/>
  <c r="Q379" i="10"/>
  <c r="I379" i="10"/>
  <c r="AN379" i="10"/>
  <c r="AF379" i="10"/>
  <c r="X379" i="10"/>
  <c r="P379" i="10"/>
  <c r="H379" i="10"/>
  <c r="B379" i="10"/>
  <c r="AM379" i="10"/>
  <c r="AE379" i="10"/>
  <c r="W379" i="10"/>
  <c r="O379" i="10"/>
  <c r="G379" i="10"/>
  <c r="AL379" i="10"/>
  <c r="AD379" i="10"/>
  <c r="V379" i="10"/>
  <c r="N379" i="10"/>
  <c r="F379" i="10"/>
  <c r="AK379" i="10"/>
  <c r="AC379" i="10"/>
  <c r="U379" i="10"/>
  <c r="M379" i="10"/>
  <c r="E379" i="10"/>
  <c r="AJ379" i="10"/>
  <c r="AB379" i="10"/>
  <c r="T379" i="10"/>
  <c r="L379" i="10"/>
  <c r="D379" i="10"/>
  <c r="AI379" i="10"/>
  <c r="AA379" i="10"/>
  <c r="S379" i="10"/>
  <c r="K379" i="10"/>
  <c r="AH378" i="10"/>
  <c r="Z378" i="10"/>
  <c r="R378" i="10"/>
  <c r="J378" i="10"/>
  <c r="AG378" i="10"/>
  <c r="Y378" i="10"/>
  <c r="Q378" i="10"/>
  <c r="I378" i="10"/>
  <c r="AN378" i="10"/>
  <c r="AF378" i="10"/>
  <c r="X378" i="10"/>
  <c r="P378" i="10"/>
  <c r="H378" i="10"/>
  <c r="B378" i="10"/>
  <c r="AM378" i="10"/>
  <c r="AE378" i="10"/>
  <c r="W378" i="10"/>
  <c r="O378" i="10"/>
  <c r="AN377" i="10"/>
  <c r="X377" i="10"/>
  <c r="H377" i="10"/>
  <c r="AM377" i="10"/>
  <c r="W377" i="10"/>
  <c r="G377" i="10"/>
  <c r="AK377" i="10"/>
  <c r="U377" i="10"/>
  <c r="AG377" i="10"/>
  <c r="Q377" i="10"/>
  <c r="AF377" i="10"/>
  <c r="P377" i="10"/>
  <c r="AE377" i="10"/>
  <c r="O377" i="10"/>
  <c r="AN376" i="10"/>
  <c r="AF376" i="10"/>
  <c r="X376" i="10"/>
  <c r="P376" i="10"/>
  <c r="H376" i="10"/>
  <c r="AJ376" i="10"/>
  <c r="AB376" i="10"/>
  <c r="T376" i="10"/>
  <c r="L376" i="10"/>
  <c r="D376" i="10"/>
  <c r="B376" i="10"/>
  <c r="AI376" i="10"/>
  <c r="AA376" i="10"/>
  <c r="S376" i="10"/>
  <c r="K376" i="10"/>
  <c r="C376" i="10"/>
  <c r="AH376" i="10"/>
  <c r="Z376" i="10"/>
  <c r="R376" i="10"/>
  <c r="AI360" i="10"/>
  <c r="AA360" i="10"/>
  <c r="S360" i="10"/>
  <c r="K360" i="10"/>
  <c r="C360" i="10"/>
  <c r="AL360" i="10"/>
  <c r="AD360" i="10"/>
  <c r="V360" i="10"/>
  <c r="N360" i="10"/>
  <c r="F360" i="10"/>
  <c r="AK360" i="10"/>
  <c r="AC360" i="10"/>
  <c r="U360" i="10"/>
  <c r="M360" i="10"/>
  <c r="E360" i="10"/>
  <c r="AJ360" i="10"/>
  <c r="AB360" i="10"/>
  <c r="T360" i="10"/>
  <c r="L360" i="10"/>
  <c r="AL359" i="10"/>
  <c r="AD359" i="10"/>
  <c r="V359" i="10"/>
  <c r="N359" i="10"/>
  <c r="F359" i="10"/>
  <c r="AK359" i="10"/>
  <c r="AC359" i="10"/>
  <c r="U359" i="10"/>
  <c r="M359" i="10"/>
  <c r="E359" i="10"/>
  <c r="L359" i="10"/>
  <c r="C359" i="10"/>
  <c r="AI359" i="10"/>
  <c r="AA359" i="10"/>
  <c r="S359" i="10"/>
  <c r="K359" i="10"/>
  <c r="B359" i="10"/>
  <c r="AH359" i="10"/>
  <c r="Z359" i="10"/>
  <c r="R359" i="10"/>
  <c r="J359" i="10"/>
  <c r="D359" i="10"/>
  <c r="AG359" i="10"/>
  <c r="Y359" i="10"/>
  <c r="Q359" i="10"/>
  <c r="I359" i="10"/>
  <c r="AN359" i="10"/>
  <c r="AF359" i="10"/>
  <c r="X359" i="10"/>
  <c r="P359" i="10"/>
  <c r="H359" i="10"/>
  <c r="AM359" i="10"/>
  <c r="AE359" i="10"/>
  <c r="W359" i="10"/>
  <c r="O359" i="10"/>
  <c r="B278" i="10"/>
  <c r="C277" i="10"/>
  <c r="C285" i="10"/>
  <c r="B306" i="10"/>
  <c r="Z391" i="10" s="1"/>
  <c r="B307" i="10"/>
  <c r="AB392" i="10" s="1"/>
  <c r="B308" i="10"/>
  <c r="C278" i="10"/>
  <c r="C286" i="10"/>
  <c r="C304" i="10"/>
  <c r="C308" i="10"/>
  <c r="AI377" i="10"/>
  <c r="AA377" i="10"/>
  <c r="S377" i="10"/>
  <c r="K377" i="10"/>
  <c r="C377" i="10"/>
  <c r="B377" i="10"/>
  <c r="AH377" i="10"/>
  <c r="Z377" i="10"/>
  <c r="R377" i="10"/>
  <c r="J377" i="10"/>
  <c r="AL377" i="10"/>
  <c r="AD377" i="10"/>
  <c r="V377" i="10"/>
  <c r="N377" i="10"/>
  <c r="F377" i="10"/>
  <c r="E377" i="10"/>
  <c r="AJ377" i="10"/>
  <c r="AB377" i="10"/>
  <c r="T377" i="10"/>
  <c r="L377" i="10"/>
  <c r="AG375" i="10"/>
  <c r="Y375" i="10"/>
  <c r="Q375" i="10"/>
  <c r="I375" i="10"/>
  <c r="AN375" i="10"/>
  <c r="AF375" i="10"/>
  <c r="X375" i="10"/>
  <c r="P375" i="10"/>
  <c r="H375" i="10"/>
  <c r="B375" i="10"/>
  <c r="AM375" i="10"/>
  <c r="AE375" i="10"/>
  <c r="W375" i="10"/>
  <c r="O375" i="10"/>
  <c r="G375" i="10"/>
  <c r="AL375" i="10"/>
  <c r="AD375" i="10"/>
  <c r="V375" i="10"/>
  <c r="N375" i="10"/>
  <c r="F375" i="10"/>
  <c r="AK375" i="10"/>
  <c r="AC375" i="10"/>
  <c r="E375" i="10"/>
  <c r="U375" i="10"/>
  <c r="AJ375" i="10"/>
  <c r="AB375" i="10"/>
  <c r="T375" i="10"/>
  <c r="L375" i="10"/>
  <c r="D375" i="10"/>
  <c r="M375" i="10"/>
  <c r="AI375" i="10"/>
  <c r="AA375" i="10"/>
  <c r="S375" i="10"/>
  <c r="K375" i="10"/>
  <c r="C375" i="10"/>
  <c r="AH375" i="10"/>
  <c r="Z375" i="10"/>
  <c r="R375" i="10"/>
  <c r="C283" i="10"/>
  <c r="B283" i="10"/>
  <c r="C279" i="10"/>
  <c r="B286" i="10"/>
  <c r="C287" i="10"/>
  <c r="C282" i="10"/>
  <c r="B285" i="10"/>
  <c r="B303" i="10"/>
  <c r="J389" i="10" s="1"/>
  <c r="C303" i="10"/>
  <c r="B277" i="10"/>
  <c r="B291" i="10"/>
  <c r="C306" i="10"/>
  <c r="B305" i="10"/>
  <c r="E390" i="10" s="1"/>
  <c r="C281" i="10"/>
  <c r="C305" i="10"/>
  <c r="C290" i="10"/>
  <c r="B290" i="10"/>
  <c r="C301" i="10"/>
  <c r="B301" i="10"/>
  <c r="D387" i="10" s="1"/>
  <c r="B302" i="10"/>
  <c r="Q388" i="10" s="1"/>
  <c r="C289" i="10"/>
  <c r="B287" i="10"/>
  <c r="B279" i="10"/>
  <c r="C307" i="10"/>
  <c r="C291" i="10"/>
  <c r="B62" i="11"/>
  <c r="B282" i="10"/>
  <c r="B304" i="10"/>
  <c r="C302" i="10"/>
  <c r="B289" i="10"/>
  <c r="B281" i="10"/>
  <c r="Z362" i="10"/>
  <c r="Y362" i="10"/>
  <c r="S362" i="10"/>
  <c r="R362" i="10"/>
  <c r="Q362" i="10"/>
  <c r="AH362" i="10"/>
  <c r="K362" i="10"/>
  <c r="AG362" i="10"/>
  <c r="J362" i="10"/>
  <c r="AI362" i="10"/>
  <c r="AA362" i="10"/>
  <c r="I362" i="10"/>
  <c r="P362" i="10"/>
  <c r="AM362" i="10"/>
  <c r="AE362" i="10"/>
  <c r="W362" i="10"/>
  <c r="O362" i="10"/>
  <c r="G362" i="10"/>
  <c r="AN362" i="10"/>
  <c r="H362" i="10"/>
  <c r="AL362" i="10"/>
  <c r="AD362" i="10"/>
  <c r="V362" i="10"/>
  <c r="N362" i="10"/>
  <c r="F362" i="10"/>
  <c r="X362" i="10"/>
  <c r="AK362" i="10"/>
  <c r="AC362" i="10"/>
  <c r="U362" i="10"/>
  <c r="M362" i="10"/>
  <c r="E362" i="10"/>
  <c r="AF362" i="10"/>
  <c r="AJ362" i="10"/>
  <c r="AB362" i="10"/>
  <c r="T362" i="10"/>
  <c r="L362" i="10"/>
  <c r="C60" i="11"/>
  <c r="C45" i="11"/>
  <c r="C40" i="11"/>
  <c r="C37" i="11"/>
  <c r="B64" i="11"/>
  <c r="C61" i="11"/>
  <c r="C36" i="11"/>
  <c r="C49" i="11"/>
  <c r="C63" i="11"/>
  <c r="C44" i="11"/>
  <c r="C39" i="11"/>
  <c r="C65" i="11"/>
  <c r="C50" i="11"/>
  <c r="C42" i="11"/>
  <c r="C43" i="11"/>
  <c r="EU152" i="10"/>
  <c r="C59" i="11"/>
  <c r="C46" i="11"/>
  <c r="C41" i="11"/>
  <c r="C66" i="11"/>
  <c r="C48" i="11"/>
  <c r="C64" i="11"/>
  <c r="C47" i="11"/>
  <c r="B40" i="11"/>
  <c r="C62" i="11"/>
  <c r="EU127" i="10"/>
  <c r="EU140" i="10"/>
  <c r="EU130" i="10"/>
  <c r="EU155" i="10"/>
  <c r="B50" i="11"/>
  <c r="B42" i="11"/>
  <c r="B66" i="11"/>
  <c r="B49" i="11"/>
  <c r="B41" i="11"/>
  <c r="B65" i="11"/>
  <c r="B48" i="11"/>
  <c r="B47" i="11"/>
  <c r="B39" i="11"/>
  <c r="B63" i="11"/>
  <c r="B46" i="11"/>
  <c r="B38" i="11"/>
  <c r="C38" i="11"/>
  <c r="B45" i="11"/>
  <c r="B37" i="11"/>
  <c r="B61" i="11"/>
  <c r="B44" i="11"/>
  <c r="B36" i="11"/>
  <c r="B60" i="11"/>
  <c r="B43" i="11"/>
  <c r="B35" i="11"/>
  <c r="C35" i="11"/>
  <c r="B59" i="11"/>
  <c r="EV129" i="10"/>
  <c r="EU142" i="10"/>
  <c r="EV137" i="10"/>
  <c r="EU132" i="10"/>
  <c r="EU158" i="10"/>
  <c r="EU136" i="10"/>
  <c r="EU131" i="10"/>
  <c r="EV152" i="10"/>
  <c r="EU139" i="10"/>
  <c r="EU128" i="10"/>
  <c r="EV155" i="10"/>
  <c r="EU156" i="10"/>
  <c r="EV130" i="10"/>
  <c r="EV151" i="10"/>
  <c r="EV138" i="10"/>
  <c r="EU133" i="10"/>
  <c r="EU135" i="10"/>
  <c r="EV156" i="10"/>
  <c r="EU153" i="10"/>
  <c r="EV141" i="10"/>
  <c r="Q148" i="10"/>
  <c r="EV153" i="10"/>
  <c r="EU141" i="10"/>
  <c r="EU157" i="10"/>
  <c r="EV154" i="10"/>
  <c r="EV131" i="10"/>
  <c r="EV139" i="10"/>
  <c r="EU134" i="10"/>
  <c r="EV136" i="10"/>
  <c r="EV128" i="10"/>
  <c r="EU138" i="10"/>
  <c r="EV135" i="10"/>
  <c r="EV127" i="10"/>
  <c r="EV158" i="10"/>
  <c r="EU137" i="10"/>
  <c r="EU129" i="10"/>
  <c r="EU154" i="10"/>
  <c r="EV142" i="10"/>
  <c r="EV134" i="10"/>
  <c r="EV157" i="10"/>
  <c r="EU151" i="10"/>
  <c r="EV133" i="10"/>
  <c r="EV140" i="10"/>
  <c r="EV132" i="10"/>
  <c r="Q144" i="10"/>
  <c r="O147" i="10"/>
  <c r="P149" i="10"/>
  <c r="Q149" i="10"/>
  <c r="Q150" i="10"/>
  <c r="Q146" i="10"/>
  <c r="Q147" i="10"/>
  <c r="Q145" i="10"/>
  <c r="Q143" i="10"/>
  <c r="P148" i="10"/>
  <c r="O145" i="10"/>
  <c r="O149" i="10"/>
  <c r="P145" i="10"/>
  <c r="P143" i="10"/>
  <c r="M144" i="10"/>
  <c r="O150" i="10"/>
  <c r="P144" i="10"/>
  <c r="P147" i="10"/>
  <c r="O143" i="10"/>
  <c r="O148" i="10"/>
  <c r="J143" i="10"/>
  <c r="M149" i="10"/>
  <c r="J145" i="10"/>
  <c r="N146" i="10"/>
  <c r="D144" i="10"/>
  <c r="E144" i="10"/>
  <c r="J148" i="10"/>
  <c r="K147" i="10"/>
  <c r="D149" i="10"/>
  <c r="K144" i="10"/>
  <c r="L147" i="10"/>
  <c r="M147" i="10"/>
  <c r="N147" i="10"/>
  <c r="C145" i="10"/>
  <c r="E145" i="10"/>
  <c r="L143" i="10"/>
  <c r="M143" i="10"/>
  <c r="N143" i="10"/>
  <c r="D143" i="10"/>
  <c r="E143" i="10"/>
  <c r="J147" i="10"/>
  <c r="K149" i="10"/>
  <c r="N144" i="10"/>
  <c r="D147" i="10"/>
  <c r="E146" i="10"/>
  <c r="E147" i="10"/>
  <c r="L144" i="10"/>
  <c r="M145" i="10"/>
  <c r="N148" i="10"/>
  <c r="N145" i="10"/>
  <c r="E148" i="10"/>
  <c r="K145" i="10"/>
  <c r="N150" i="10"/>
  <c r="J144" i="10"/>
  <c r="K143" i="10"/>
  <c r="N149" i="10"/>
  <c r="B144" i="10"/>
  <c r="C144" i="10"/>
  <c r="D146" i="10"/>
  <c r="C150" i="10"/>
  <c r="J146" i="10"/>
  <c r="K148" i="10"/>
  <c r="L145" i="10"/>
  <c r="C143" i="10"/>
  <c r="C149" i="10"/>
  <c r="C147" i="10"/>
  <c r="M146" i="10"/>
  <c r="C148" i="10"/>
  <c r="M150" i="10"/>
  <c r="B146" i="10"/>
  <c r="D145" i="10"/>
  <c r="E150" i="10"/>
  <c r="M148" i="10"/>
  <c r="L149" i="10"/>
  <c r="J149" i="10"/>
  <c r="E149" i="10"/>
  <c r="D148" i="10"/>
  <c r="D150" i="10"/>
  <c r="B145" i="10"/>
  <c r="B149" i="10"/>
  <c r="B150" i="10"/>
  <c r="B143" i="10"/>
  <c r="B147" i="10"/>
  <c r="B148" i="10"/>
  <c r="L392" i="10" l="1"/>
  <c r="P392" i="10"/>
  <c r="AA392" i="10"/>
  <c r="AM392" i="10"/>
  <c r="H392" i="10"/>
  <c r="AN391" i="10"/>
  <c r="AB391" i="10"/>
  <c r="C391" i="10"/>
  <c r="AK391" i="10"/>
  <c r="Y391" i="10"/>
  <c r="B391" i="10"/>
  <c r="G391" i="10"/>
  <c r="I391" i="10"/>
  <c r="J391" i="10"/>
  <c r="N391" i="10"/>
  <c r="L391" i="10"/>
  <c r="AD391" i="10"/>
  <c r="M391" i="10"/>
  <c r="N389" i="10"/>
  <c r="P391" i="10"/>
  <c r="O391" i="10"/>
  <c r="AC391" i="10"/>
  <c r="E391" i="10"/>
  <c r="AE392" i="10"/>
  <c r="AL391" i="10"/>
  <c r="AG391" i="10"/>
  <c r="Q387" i="10"/>
  <c r="N390" i="10"/>
  <c r="AF391" i="10"/>
  <c r="AI391" i="10"/>
  <c r="K387" i="10"/>
  <c r="J387" i="10"/>
  <c r="K388" i="10"/>
  <c r="K391" i="10"/>
  <c r="N392" i="10"/>
  <c r="V391" i="10"/>
  <c r="X391" i="10"/>
  <c r="AA391" i="10"/>
  <c r="L388" i="10"/>
  <c r="N388" i="10"/>
  <c r="C388" i="10"/>
  <c r="Q391" i="10"/>
  <c r="D391" i="10"/>
  <c r="F392" i="10"/>
  <c r="AM391" i="10"/>
  <c r="H391" i="10"/>
  <c r="S391" i="10"/>
  <c r="W391" i="10"/>
  <c r="AI392" i="10"/>
  <c r="U391" i="10"/>
  <c r="AJ391" i="10"/>
  <c r="R391" i="10"/>
  <c r="M392" i="10"/>
  <c r="B392" i="10"/>
  <c r="O392" i="10"/>
  <c r="I392" i="10"/>
  <c r="Q392" i="10"/>
  <c r="V392" i="10"/>
  <c r="T392" i="10"/>
  <c r="Y392" i="10"/>
  <c r="AH392" i="10"/>
  <c r="AK392" i="10"/>
  <c r="S392" i="10"/>
  <c r="Q389" i="10"/>
  <c r="E392" i="10"/>
  <c r="G392" i="10"/>
  <c r="Z392" i="10"/>
  <c r="AC392" i="10"/>
  <c r="J392" i="10"/>
  <c r="P389" i="10"/>
  <c r="D392" i="10"/>
  <c r="K392" i="10"/>
  <c r="L389" i="10"/>
  <c r="X392" i="10"/>
  <c r="R392" i="10"/>
  <c r="U392" i="10"/>
  <c r="C389" i="10"/>
  <c r="B389" i="10"/>
  <c r="M389" i="10"/>
  <c r="E389" i="10"/>
  <c r="O389" i="10"/>
  <c r="B390" i="10"/>
  <c r="AG392" i="10"/>
  <c r="W392" i="10"/>
  <c r="AL392" i="10"/>
  <c r="AJ392" i="10"/>
  <c r="AH391" i="10"/>
  <c r="P390" i="10"/>
  <c r="C392" i="10"/>
  <c r="O390" i="10"/>
  <c r="AF392" i="10"/>
  <c r="AN392" i="10"/>
  <c r="AD392" i="10"/>
  <c r="F391" i="10"/>
  <c r="AE391" i="10"/>
  <c r="T391" i="10"/>
  <c r="C295" i="10"/>
  <c r="B295" i="10"/>
  <c r="N383" i="10" s="1"/>
  <c r="C298" i="10"/>
  <c r="B298" i="10"/>
  <c r="J385" i="10" s="1"/>
  <c r="C297" i="10"/>
  <c r="B297" i="10"/>
  <c r="K384" i="10" s="1"/>
  <c r="L387" i="10"/>
  <c r="C293" i="10"/>
  <c r="B293" i="10"/>
  <c r="L381" i="10" s="1"/>
  <c r="R387" i="10"/>
  <c r="Z387" i="10"/>
  <c r="AH387" i="10"/>
  <c r="S387" i="10"/>
  <c r="AA387" i="10"/>
  <c r="AI387" i="10"/>
  <c r="T387" i="10"/>
  <c r="AB387" i="10"/>
  <c r="AJ387" i="10"/>
  <c r="E387" i="10"/>
  <c r="M387" i="10"/>
  <c r="U387" i="10"/>
  <c r="AC387" i="10"/>
  <c r="AK387" i="10"/>
  <c r="I387" i="10"/>
  <c r="Y387" i="10"/>
  <c r="AG387" i="10"/>
  <c r="AM387" i="10"/>
  <c r="V387" i="10"/>
  <c r="AN387" i="10"/>
  <c r="W387" i="10"/>
  <c r="F387" i="10"/>
  <c r="X387" i="10"/>
  <c r="G387" i="10"/>
  <c r="AD387" i="10"/>
  <c r="H387" i="10"/>
  <c r="AE387" i="10"/>
  <c r="N387" i="10"/>
  <c r="AF387" i="10"/>
  <c r="B387" i="10"/>
  <c r="O387" i="10"/>
  <c r="AL387" i="10"/>
  <c r="P387" i="10"/>
  <c r="C299" i="10"/>
  <c r="B299" i="10"/>
  <c r="Q386" i="10" s="1"/>
  <c r="E388" i="10"/>
  <c r="M388" i="10"/>
  <c r="C294" i="10"/>
  <c r="B294" i="10"/>
  <c r="N382" i="10" s="1"/>
  <c r="C387" i="10"/>
  <c r="T388" i="10"/>
  <c r="AB388" i="10"/>
  <c r="AJ388" i="10"/>
  <c r="U388" i="10"/>
  <c r="AC388" i="10"/>
  <c r="AK388" i="10"/>
  <c r="F388" i="10"/>
  <c r="V388" i="10"/>
  <c r="AD388" i="10"/>
  <c r="AL388" i="10"/>
  <c r="AE388" i="10"/>
  <c r="G388" i="10"/>
  <c r="O388" i="10"/>
  <c r="W388" i="10"/>
  <c r="AM388" i="10"/>
  <c r="B388" i="10"/>
  <c r="S388" i="10"/>
  <c r="AA388" i="10"/>
  <c r="AI388" i="10"/>
  <c r="X388" i="10"/>
  <c r="Y388" i="10"/>
  <c r="H388" i="10"/>
  <c r="Z388" i="10"/>
  <c r="I388" i="10"/>
  <c r="AF388" i="10"/>
  <c r="J388" i="10"/>
  <c r="AG388" i="10"/>
  <c r="P388" i="10"/>
  <c r="AH388" i="10"/>
  <c r="AN388" i="10"/>
  <c r="R388" i="10"/>
  <c r="G390" i="10"/>
  <c r="W390" i="10"/>
  <c r="AE390" i="10"/>
  <c r="AM390" i="10"/>
  <c r="H390" i="10"/>
  <c r="X390" i="10"/>
  <c r="AF390" i="10"/>
  <c r="AN390" i="10"/>
  <c r="I390" i="10"/>
  <c r="Y390" i="10"/>
  <c r="AG390" i="10"/>
  <c r="S390" i="10"/>
  <c r="AA390" i="10"/>
  <c r="AI390" i="10"/>
  <c r="R390" i="10"/>
  <c r="Z390" i="10"/>
  <c r="AH390" i="10"/>
  <c r="C390" i="10"/>
  <c r="F390" i="10"/>
  <c r="V390" i="10"/>
  <c r="AD390" i="10"/>
  <c r="AL390" i="10"/>
  <c r="M390" i="10"/>
  <c r="T390" i="10"/>
  <c r="U390" i="10"/>
  <c r="AB390" i="10"/>
  <c r="AC390" i="10"/>
  <c r="AJ390" i="10"/>
  <c r="AK390" i="10"/>
  <c r="L390" i="10"/>
  <c r="F389" i="10"/>
  <c r="V389" i="10"/>
  <c r="AD389" i="10"/>
  <c r="AL389" i="10"/>
  <c r="G389" i="10"/>
  <c r="W389" i="10"/>
  <c r="AE389" i="10"/>
  <c r="AM389" i="10"/>
  <c r="H389" i="10"/>
  <c r="X389" i="10"/>
  <c r="AF389" i="10"/>
  <c r="AN389" i="10"/>
  <c r="I389" i="10"/>
  <c r="Y389" i="10"/>
  <c r="AG389" i="10"/>
  <c r="U389" i="10"/>
  <c r="AC389" i="10"/>
  <c r="AK389" i="10"/>
  <c r="D389" i="10"/>
  <c r="AA389" i="10"/>
  <c r="AB389" i="10"/>
  <c r="K389" i="10"/>
  <c r="AH389" i="10"/>
  <c r="R389" i="10"/>
  <c r="AJ389" i="10"/>
  <c r="S389" i="10"/>
  <c r="T389" i="10"/>
  <c r="Z389" i="10"/>
  <c r="AI389" i="10"/>
  <c r="Q390" i="10"/>
  <c r="J390" i="10"/>
  <c r="D388" i="10"/>
  <c r="D390" i="10"/>
  <c r="K390" i="10"/>
  <c r="C53" i="11"/>
  <c r="B53" i="11"/>
  <c r="C57" i="11"/>
  <c r="B57" i="11"/>
  <c r="C54" i="11"/>
  <c r="B54" i="11"/>
  <c r="C55" i="11"/>
  <c r="B55" i="11"/>
  <c r="C58" i="11"/>
  <c r="B58" i="11"/>
  <c r="C52" i="11"/>
  <c r="B52" i="11"/>
  <c r="C56" i="11"/>
  <c r="B56" i="11"/>
  <c r="C51" i="11"/>
  <c r="B51" i="11"/>
  <c r="EU150" i="10"/>
  <c r="EV150" i="10"/>
  <c r="EU149" i="10"/>
  <c r="EV149" i="10"/>
  <c r="EU143" i="10"/>
  <c r="EV143" i="10"/>
  <c r="EU144" i="10"/>
  <c r="EV144" i="10"/>
  <c r="EV146" i="10"/>
  <c r="EU146" i="10"/>
  <c r="EV145" i="10"/>
  <c r="EU145" i="10"/>
  <c r="EV148" i="10"/>
  <c r="EU148" i="10"/>
  <c r="EV147" i="10"/>
  <c r="EU147" i="10"/>
  <c r="C386" i="10" l="1"/>
  <c r="J384" i="10"/>
  <c r="D386" i="10"/>
  <c r="M386" i="10"/>
  <c r="B384" i="10"/>
  <c r="P382" i="10"/>
  <c r="Q381" i="10"/>
  <c r="B382" i="10"/>
  <c r="M385" i="10"/>
  <c r="N385" i="10"/>
  <c r="J386" i="10"/>
  <c r="D381" i="10"/>
  <c r="K383" i="10"/>
  <c r="B381" i="10"/>
  <c r="C381" i="10"/>
  <c r="Q385" i="10"/>
  <c r="B386" i="10"/>
  <c r="P386" i="10"/>
  <c r="B383" i="10"/>
  <c r="M383" i="10"/>
  <c r="D385" i="10"/>
  <c r="K385" i="10"/>
  <c r="E385" i="10"/>
  <c r="D384" i="10"/>
  <c r="L383" i="10"/>
  <c r="K381" i="10"/>
  <c r="J381" i="10"/>
  <c r="N384" i="10"/>
  <c r="P381" i="10"/>
  <c r="N386" i="10"/>
  <c r="C383" i="10"/>
  <c r="O383" i="10"/>
  <c r="O385" i="10"/>
  <c r="M382" i="10"/>
  <c r="C385" i="10"/>
  <c r="P383" i="10"/>
  <c r="D383" i="10"/>
  <c r="P385" i="10"/>
  <c r="Q383" i="10"/>
  <c r="K386" i="10"/>
  <c r="O381" i="10"/>
  <c r="J383" i="10"/>
  <c r="B385" i="10"/>
  <c r="E381" i="10"/>
  <c r="M381" i="10"/>
  <c r="N381" i="10"/>
  <c r="L382" i="10"/>
  <c r="E382" i="10"/>
  <c r="U384" i="10"/>
  <c r="AC384" i="10"/>
  <c r="AK384" i="10"/>
  <c r="F384" i="10"/>
  <c r="V384" i="10"/>
  <c r="AD384" i="10"/>
  <c r="AL384" i="10"/>
  <c r="G384" i="10"/>
  <c r="W384" i="10"/>
  <c r="AE384" i="10"/>
  <c r="AM384" i="10"/>
  <c r="H384" i="10"/>
  <c r="X384" i="10"/>
  <c r="AF384" i="10"/>
  <c r="AN384" i="10"/>
  <c r="T384" i="10"/>
  <c r="AB384" i="10"/>
  <c r="AJ384" i="10"/>
  <c r="I384" i="10"/>
  <c r="AA384" i="10"/>
  <c r="AI384" i="10"/>
  <c r="AG384" i="10"/>
  <c r="AH384" i="10"/>
  <c r="R384" i="10"/>
  <c r="S384" i="10"/>
  <c r="Y384" i="10"/>
  <c r="Z384" i="10"/>
  <c r="M384" i="10"/>
  <c r="O384" i="10"/>
  <c r="C384" i="10"/>
  <c r="E386" i="10"/>
  <c r="R382" i="10"/>
  <c r="Z382" i="10"/>
  <c r="AH382" i="10"/>
  <c r="S382" i="10"/>
  <c r="AA382" i="10"/>
  <c r="AI382" i="10"/>
  <c r="T382" i="10"/>
  <c r="AB382" i="10"/>
  <c r="AJ382" i="10"/>
  <c r="AC382" i="10"/>
  <c r="U382" i="10"/>
  <c r="AK382" i="10"/>
  <c r="I382" i="10"/>
  <c r="Y382" i="10"/>
  <c r="AG382" i="10"/>
  <c r="W382" i="10"/>
  <c r="AE382" i="10"/>
  <c r="F382" i="10"/>
  <c r="X382" i="10"/>
  <c r="G382" i="10"/>
  <c r="AD382" i="10"/>
  <c r="H382" i="10"/>
  <c r="AF382" i="10"/>
  <c r="O382" i="10"/>
  <c r="AL382" i="10"/>
  <c r="AM382" i="10"/>
  <c r="V382" i="10"/>
  <c r="AN382" i="10"/>
  <c r="C382" i="10"/>
  <c r="Q384" i="10"/>
  <c r="E384" i="10"/>
  <c r="L386" i="10"/>
  <c r="G385" i="10"/>
  <c r="W385" i="10"/>
  <c r="AE385" i="10"/>
  <c r="AM385" i="10"/>
  <c r="H385" i="10"/>
  <c r="X385" i="10"/>
  <c r="AF385" i="10"/>
  <c r="AN385" i="10"/>
  <c r="I385" i="10"/>
  <c r="Y385" i="10"/>
  <c r="AG385" i="10"/>
  <c r="R385" i="10"/>
  <c r="Z385" i="10"/>
  <c r="AH385" i="10"/>
  <c r="F385" i="10"/>
  <c r="V385" i="10"/>
  <c r="AD385" i="10"/>
  <c r="AL385" i="10"/>
  <c r="L385" i="10"/>
  <c r="AI385" i="10"/>
  <c r="AJ385" i="10"/>
  <c r="T385" i="10"/>
  <c r="S385" i="10"/>
  <c r="AK385" i="10"/>
  <c r="U385" i="10"/>
  <c r="AA385" i="10"/>
  <c r="AB385" i="10"/>
  <c r="AC385" i="10"/>
  <c r="T383" i="10"/>
  <c r="AB383" i="10"/>
  <c r="AJ383" i="10"/>
  <c r="U383" i="10"/>
  <c r="AC383" i="10"/>
  <c r="AK383" i="10"/>
  <c r="F383" i="10"/>
  <c r="V383" i="10"/>
  <c r="AD383" i="10"/>
  <c r="AL383" i="10"/>
  <c r="G383" i="10"/>
  <c r="W383" i="10"/>
  <c r="AE383" i="10"/>
  <c r="AM383" i="10"/>
  <c r="S383" i="10"/>
  <c r="AA383" i="10"/>
  <c r="AI383" i="10"/>
  <c r="H383" i="10"/>
  <c r="Z383" i="10"/>
  <c r="I383" i="10"/>
  <c r="AF383" i="10"/>
  <c r="AG383" i="10"/>
  <c r="AH383" i="10"/>
  <c r="AN383" i="10"/>
  <c r="R383" i="10"/>
  <c r="X383" i="10"/>
  <c r="Y383" i="10"/>
  <c r="D382" i="10"/>
  <c r="K382" i="10"/>
  <c r="L384" i="10"/>
  <c r="Q382" i="10"/>
  <c r="J382" i="10"/>
  <c r="I386" i="10"/>
  <c r="Y386" i="10"/>
  <c r="AG386" i="10"/>
  <c r="AJ386" i="10"/>
  <c r="R386" i="10"/>
  <c r="Z386" i="10"/>
  <c r="AH386" i="10"/>
  <c r="S386" i="10"/>
  <c r="AA386" i="10"/>
  <c r="AI386" i="10"/>
  <c r="T386" i="10"/>
  <c r="AB386" i="10"/>
  <c r="H386" i="10"/>
  <c r="X386" i="10"/>
  <c r="AF386" i="10"/>
  <c r="AN386" i="10"/>
  <c r="AL386" i="10"/>
  <c r="U386" i="10"/>
  <c r="AM386" i="10"/>
  <c r="V386" i="10"/>
  <c r="W386" i="10"/>
  <c r="F386" i="10"/>
  <c r="AC386" i="10"/>
  <c r="G386" i="10"/>
  <c r="AD386" i="10"/>
  <c r="AE386" i="10"/>
  <c r="AK386" i="10"/>
  <c r="P384" i="10"/>
  <c r="X381" i="10"/>
  <c r="AF381" i="10"/>
  <c r="AN381" i="10"/>
  <c r="Y381" i="10"/>
  <c r="AG381" i="10"/>
  <c r="R381" i="10"/>
  <c r="Z381" i="10"/>
  <c r="AH381" i="10"/>
  <c r="S381" i="10"/>
  <c r="AA381" i="10"/>
  <c r="AI381" i="10"/>
  <c r="W381" i="10"/>
  <c r="AE381" i="10"/>
  <c r="AM381" i="10"/>
  <c r="T381" i="10"/>
  <c r="AL381" i="10"/>
  <c r="U381" i="10"/>
  <c r="V381" i="10"/>
  <c r="AC381" i="10"/>
  <c r="AD381" i="10"/>
  <c r="AJ381" i="10"/>
  <c r="AK381" i="10"/>
  <c r="AB381" i="10"/>
  <c r="G381" i="10"/>
  <c r="I381" i="10"/>
  <c r="F381" i="10"/>
  <c r="H381" i="10"/>
  <c r="E383" i="10"/>
  <c r="O386" i="10"/>
</calcChain>
</file>

<file path=xl/sharedStrings.xml><?xml version="1.0" encoding="utf-8"?>
<sst xmlns="http://schemas.openxmlformats.org/spreadsheetml/2006/main" count="1090" uniqueCount="391">
  <si>
    <t>Numero d'inclusion DIAFOOT</t>
  </si>
  <si>
    <t>date d'inclusion jjmmaa</t>
  </si>
  <si>
    <t>Date de naissance jjmmaa</t>
  </si>
  <si>
    <t>Genre H/F/I</t>
  </si>
  <si>
    <t>H</t>
  </si>
  <si>
    <t xml:space="preserve">Téléphone </t>
  </si>
  <si>
    <t>06 52 89 40 45</t>
  </si>
  <si>
    <t>06 18 95 75 36</t>
  </si>
  <si>
    <t>Code IPP</t>
  </si>
  <si>
    <t>Profession</t>
  </si>
  <si>
    <t>Age du diabète (années)</t>
  </si>
  <si>
    <t>Type de diabète 1/2/AT</t>
  </si>
  <si>
    <t>Hba1c</t>
  </si>
  <si>
    <t>Néphropathie IRC 012345</t>
  </si>
  <si>
    <t>Taille (m)</t>
  </si>
  <si>
    <t>Poids (kg)</t>
  </si>
  <si>
    <t>Charcot chronique D SANDERS 012345</t>
  </si>
  <si>
    <t>Charcot chronique G SANDERS 012345</t>
  </si>
  <si>
    <t>Griffes d’orteils D 0,1,2,3,4,5</t>
  </si>
  <si>
    <t>Griffes d’orteils G 0,1,2,3,4,5</t>
  </si>
  <si>
    <t>Perte coque talonniere %</t>
  </si>
  <si>
    <t>Amputation d'orteil D 0,1,2,3,4,5</t>
  </si>
  <si>
    <t>Amputation d'orteil G 0,1,2,3,4,5</t>
  </si>
  <si>
    <t>Amputation transmetatarsienne D 0,1,2,3,4,5</t>
  </si>
  <si>
    <t>Amputation transmetatarsienne G 0,1,2,3,4,5</t>
  </si>
  <si>
    <t>Testing des muscles releveurs du pied D 0/1/2/3/4/5</t>
  </si>
  <si>
    <t>Testing des muscles releveurs du pied G 0/1/2/3/4/5</t>
  </si>
  <si>
    <t>Testing des muscles fibulaires D 0/1/2/3/4/5</t>
  </si>
  <si>
    <t>Testing des muscles fibulaires G 0/1/2/3/4/5</t>
  </si>
  <si>
    <t>Testing du muscle jambier postérieur D 0/1/2/3/4/5</t>
  </si>
  <si>
    <t>Testing du muscle jambier postérieur G 0/1/2/3/4/5</t>
  </si>
  <si>
    <t>Membre inferieur D plus court de (mm)</t>
  </si>
  <si>
    <t>Membre inferieur G plus court de (mm)</t>
  </si>
  <si>
    <t>Michigan Vos jambes et/ou vos pieds sont-ils engourdis ? 0oui/1non</t>
  </si>
  <si>
    <t>Michigan Avez-vous des crampes musculaires dans les jambes et/ou les pieds ? 0oui/1non</t>
  </si>
  <si>
    <t>Michigan Avez-vous parfois des sensations de picotement dans les jambes ou les pieds ? 0oui/1non</t>
  </si>
  <si>
    <t>Michigan Lorsque vous entrez dans la baignoire ou la douche, pouvez-vous distinguer l'eau chaude de l'eau froide ? 1oui/0non</t>
  </si>
  <si>
    <t>Michigan Avez-vous déjà eu une plaie ouverte au pied ? 0oui/1non</t>
  </si>
  <si>
    <t>Michigan votre médecin vous a-t-il déjà dit que vous souffriez de neuropathie diabétique ? 0oui/1non</t>
  </si>
  <si>
    <t>Michigan Vous sentez-vous faible de partout la plupart du temps ? 0oui/1non</t>
  </si>
  <si>
    <t>Michigan Vos jambes vous font-elles mal lorsque vous marchez ? 0oui/1non</t>
  </si>
  <si>
    <t>Michigan Êtes-vous capable de sentir vos pieds lorsque vous marchez ? 1oui/0non</t>
  </si>
  <si>
    <t>Michigan La peau de vos pieds est-elle si sèche qu'elle se fendille ? 0oui/1non</t>
  </si>
  <si>
    <t>Michigan Avez-vous déjà subi une amputation ? 0oui/1non</t>
  </si>
  <si>
    <t>Michigan Aspect du pied D normal 0oui/1non</t>
  </si>
  <si>
    <t>Michigan si anormal D: Déformations/Peau sèche, callosités/Infection/Fissure/autre</t>
  </si>
  <si>
    <t>Michigan ROT achileen D 0oui/0,5/1non</t>
  </si>
  <si>
    <t>Michigan perception des vibrations à gros orteil D 0oui/0,5/1non</t>
  </si>
  <si>
    <t>Michigan monofilament D  0oui/0,5/1non</t>
  </si>
  <si>
    <t>Michigan Aspect du pied G normal 0oui/1non</t>
  </si>
  <si>
    <t>Michigan si anormal G: Déformations/Peau sèche, callosités/Infection/Fissure/autre</t>
  </si>
  <si>
    <t>Michigan ROT achileen G 0oui/0,5/1non</t>
  </si>
  <si>
    <t>Michigan perception des vibrations à gros orteil G 0oui/0,5/1non</t>
  </si>
  <si>
    <t>Michigan monofilament G 0oui/0,5/1non</t>
  </si>
  <si>
    <t>Différence de température main pied D</t>
  </si>
  <si>
    <t>Différence de température main pied G</t>
  </si>
  <si>
    <t>Température normalisée D</t>
  </si>
  <si>
    <t>Température normalisée G</t>
  </si>
  <si>
    <t>TM4</t>
  </si>
  <si>
    <t>Durometre SESA D (shore A)</t>
  </si>
  <si>
    <t>Durometre HALLUX D (shore A)</t>
  </si>
  <si>
    <t>Durometre TM5 D (shore A)</t>
  </si>
  <si>
    <t>Durometre SESA G (shore A)</t>
  </si>
  <si>
    <t>Durometre HALLUX G (shore A)</t>
  </si>
  <si>
    <t>Durometre TM5 G (shore A)</t>
  </si>
  <si>
    <t>FPI Palpation de la tête du talus D</t>
  </si>
  <si>
    <t>FPI Courbe au-dessus et au-dessous de la malléole latérale D</t>
  </si>
  <si>
    <t>FPI Inversion/éversion du calcaneum D</t>
  </si>
  <si>
    <t>FPI Proéminence talo-naviculaire D</t>
  </si>
  <si>
    <t>FPI Hauteur de l'arche médial D</t>
  </si>
  <si>
    <t>FPI abduction/adduction de l'avant-pied sur l'arrière-pied D</t>
  </si>
  <si>
    <t>FPI Palpation de la tête du talus G</t>
  </si>
  <si>
    <t>FPI Courbe au-dessus et au-dessous de la malléole latérale G</t>
  </si>
  <si>
    <t>FPI Inversion/éversion du calcaneum G</t>
  </si>
  <si>
    <t>FPI Proéminence talo-naviculaire G</t>
  </si>
  <si>
    <t>FPI Hauteur de l'arche médial G</t>
  </si>
  <si>
    <t>FPI abduction/adduction de l'avant-pied sur l'arrière-pied G</t>
  </si>
  <si>
    <t>TCPO2 D baseline</t>
  </si>
  <si>
    <t>TCPO2 D pente reperfusion</t>
  </si>
  <si>
    <t>TCPO2 G baseline</t>
  </si>
  <si>
    <t>TCPO2 G pente reperfusion</t>
  </si>
  <si>
    <t>STYLOIDE M5</t>
  </si>
  <si>
    <t>Température IR de l'Hallux D (celsius)</t>
  </si>
  <si>
    <t>Température IR du 5e orteil D (celsius)</t>
  </si>
  <si>
    <t>Température IR de la voûte plantaire D (celsius)</t>
  </si>
  <si>
    <t>Température IR de l'avant-pied D (celsius)</t>
  </si>
  <si>
    <t>Température IR du talon D (celsius)</t>
  </si>
  <si>
    <t>Température IR de l'Hallux G(celsius)</t>
  </si>
  <si>
    <t>Température IR du 5e orteil G (celsius)</t>
  </si>
  <si>
    <t>Température IR de la voûte plantaire G (celsius)</t>
  </si>
  <si>
    <t>Température IR de la semelle latérale G (celsius)</t>
  </si>
  <si>
    <t>Température IR de l'avant-pied G (celsius)</t>
  </si>
  <si>
    <t>Température IR du talon G (celsius)</t>
  </si>
  <si>
    <t>Température IR moyenne de la main D (celsius)</t>
  </si>
  <si>
    <t>Température IR moyenne de la main G (celsius)</t>
  </si>
  <si>
    <t>Température IR moyenne du pied D (celsius)</t>
  </si>
  <si>
    <t>Température IR moyenne du pied G (celsius)</t>
  </si>
  <si>
    <t>Température FLIR1 de l'Hallux D (celsius)</t>
  </si>
  <si>
    <t>Température FLIR1 du 5e orteil D (celsius)</t>
  </si>
  <si>
    <t>Température FLIR1 de la voûte plantaire D (celsius)</t>
  </si>
  <si>
    <t>Température FLIR1 de la semelle latérale D (celsius)</t>
  </si>
  <si>
    <t>Température IR de la semelle latérale D (celsius)</t>
  </si>
  <si>
    <t>Température FLIR1 de l'avant-pied D (celsius)</t>
  </si>
  <si>
    <t>Température FLIR1 du talon D (celsius)</t>
  </si>
  <si>
    <t>Température FLIR1 de l'Hallux G(celsius)</t>
  </si>
  <si>
    <t>Température FLIR1 du 5e orteil G (celsius)</t>
  </si>
  <si>
    <t>Température FLIR1 de la voûte plantaire G (celsius)</t>
  </si>
  <si>
    <t>Température FLIR1 de la semelle latérale G (celsius)</t>
  </si>
  <si>
    <t>Température FLIR1 de l'avant-pied G (celsius)</t>
  </si>
  <si>
    <t>Température FLIR1 du talon G (celsius)</t>
  </si>
  <si>
    <t>Température FLIR1 moyenne de la main D (celsius)</t>
  </si>
  <si>
    <t>Température FLIR1 moyenne du pied D (celsius)</t>
  </si>
  <si>
    <t>Température FLIR1 moyenne de la main G (celsius)</t>
  </si>
  <si>
    <t>Température FLIR1 moyenne du pied G (celsius)</t>
  </si>
  <si>
    <t>F</t>
  </si>
  <si>
    <t xml:space="preserve">Retraite administration </t>
  </si>
  <si>
    <t>Date limite de suivi (J inclusion + 6 mois)</t>
  </si>
  <si>
    <t>Cause</t>
  </si>
  <si>
    <t>Details</t>
  </si>
  <si>
    <t>06 86 21 65 62</t>
  </si>
  <si>
    <t>01 75 29 45 54</t>
  </si>
  <si>
    <t>BILAN CLINIQUE</t>
  </si>
  <si>
    <t>N</t>
  </si>
  <si>
    <t>O à reclamer</t>
  </si>
  <si>
    <t>TM2</t>
  </si>
  <si>
    <t>Michigan Ulceration D 1oui/0non</t>
  </si>
  <si>
    <t>Michigan Ulceration G 1oui/0non</t>
  </si>
  <si>
    <t>TM3</t>
  </si>
  <si>
    <t>Sans</t>
  </si>
  <si>
    <t>06 12 05 40 70</t>
  </si>
  <si>
    <t xml:space="preserve">Recrutement </t>
  </si>
  <si>
    <t>Lesion pied D 0/localisation</t>
  </si>
  <si>
    <t>Lesion pied G 0/localisation</t>
  </si>
  <si>
    <t>TM5</t>
  </si>
  <si>
    <t>BMI (poids[kg] / taille[m]2)</t>
  </si>
  <si>
    <t xml:space="preserve">Autre localisation en hyperpression D </t>
  </si>
  <si>
    <t>Autre localisation en hyperpression G</t>
  </si>
  <si>
    <t>Durometre autre localisation en hyperpression D (shore A)</t>
  </si>
  <si>
    <t>Durometre autre localisation en hyperpression G (shore A)</t>
  </si>
  <si>
    <t>ROC autre localisation en hyperpression D</t>
  </si>
  <si>
    <t>ROC autre localisation en hyperpression G</t>
  </si>
  <si>
    <t>Taxi</t>
  </si>
  <si>
    <t>Retraite taxi</t>
  </si>
  <si>
    <t>Complication (Y/N)</t>
  </si>
  <si>
    <t>Encadrement social/ familial (Y/N)</t>
  </si>
  <si>
    <t>Insuline (Y/N)</t>
  </si>
  <si>
    <t>Rétinopathie (Y/N)</t>
  </si>
  <si>
    <t>Dialyse (Y/N)</t>
  </si>
  <si>
    <t>Greffe d'organe (Y/N)</t>
  </si>
  <si>
    <t>By-pass (Y/N)</t>
  </si>
  <si>
    <t>Alcool (Y/N)</t>
  </si>
  <si>
    <t>Revascularisation (Y/N)</t>
  </si>
  <si>
    <t>Poul tibial post D (Y/N)</t>
  </si>
  <si>
    <t>Poul tibial post G (Y/N)</t>
  </si>
  <si>
    <t>Poul pedieux D (Y/N)</t>
  </si>
  <si>
    <t>Poul pedieux G (Y/N)</t>
  </si>
  <si>
    <t>ATCD de charcot aigue D (Y/N)</t>
  </si>
  <si>
    <t>ATCD de charcot aigue G (Y/N)</t>
  </si>
  <si>
    <t>Amputation chopart D (Y/N)</t>
  </si>
  <si>
    <t>Amputation chopart G (Y/N)</t>
  </si>
  <si>
    <t>Amputation Lisfranc D (Y/N)</t>
  </si>
  <si>
    <t>Amputation Lisfranc G (Y/N)</t>
  </si>
  <si>
    <t>Allongement du tendon Achileen D (Y/N)</t>
  </si>
  <si>
    <t>Allongement du tendon Achileen G (Y/N)</t>
  </si>
  <si>
    <t>CT SCAN (Y/N)</t>
  </si>
  <si>
    <t>IRM (Y/N)</t>
  </si>
  <si>
    <t>Y</t>
  </si>
  <si>
    <t>medecin</t>
  </si>
  <si>
    <t>Retraite</t>
  </si>
  <si>
    <t>07 53 02 72 25</t>
  </si>
  <si>
    <t xml:space="preserve">Batiment </t>
  </si>
  <si>
    <t>3B</t>
  </si>
  <si>
    <t>3A</t>
  </si>
  <si>
    <t xml:space="preserve"> </t>
  </si>
  <si>
    <t xml:space="preserve">PULPE O2 </t>
  </si>
  <si>
    <t>DEFORMATIONS</t>
  </si>
  <si>
    <t>06 74 93 99 88</t>
  </si>
  <si>
    <t>06 63 54 16 26</t>
  </si>
  <si>
    <t>AOMI (Y/N)</t>
  </si>
  <si>
    <t>HTA (Y/N)</t>
  </si>
  <si>
    <t>Michigan Avez-vous déjà ressenti des douleurs de type brulure dans les jambes et/ou les pieds ? 0oui/1non</t>
  </si>
  <si>
    <t>Michigan Vos pieds sont-ils sensibles de manière excessive au toucher ? 0oui/1non</t>
  </si>
  <si>
    <t>Michigan Est-ce que ça vous fait mal lorsque les couvertures du lit touchent votre peau ? 0oui/1non</t>
  </si>
  <si>
    <t>Michigan Vos symptômes sont-ils accentués la nuit ? 0oui/1non</t>
  </si>
  <si>
    <t>06 41 85 42 22</t>
  </si>
  <si>
    <t>A</t>
  </si>
  <si>
    <t>MESI Pression gros orteil D (normal 80-120 mmHg)</t>
  </si>
  <si>
    <t>MESI Pression gros orteil G (normal 80-120 mmHg)</t>
  </si>
  <si>
    <t>MESI Indice de Pression Systolique Gros Orteil D (normal&gt;0.70)</t>
  </si>
  <si>
    <t>MESI Indice de Pression Systolique Gros Orteil G (normal&gt;0.70)</t>
  </si>
  <si>
    <t>REIN PANCREAS</t>
  </si>
  <si>
    <t>07 83 21 41 57</t>
  </si>
  <si>
    <t>06 12 86 39 37</t>
  </si>
  <si>
    <t>06 72 47 98 51</t>
  </si>
  <si>
    <t>NON DIAB</t>
  </si>
  <si>
    <t>06 64 09 78 68</t>
  </si>
  <si>
    <t>US Épaisseur TOTALE PARTIES MOLLES TM5 D (mm)</t>
  </si>
  <si>
    <t>US Épaisseur TOTALE PARTIES MOLLES autre localisation en hyperpression D (mm)</t>
  </si>
  <si>
    <t>US Épaisseur TOTALE PARTIES MOLLES TM5 G (mm)</t>
  </si>
  <si>
    <t>US Épaisseur TOTALE PARTIES MOLLES autre localisation en hyperpression G (mm)</t>
  </si>
  <si>
    <t>ROC SESA D</t>
  </si>
  <si>
    <t>ROC HALLUX D</t>
  </si>
  <si>
    <t>ROC TM5 D</t>
  </si>
  <si>
    <t>ROC SESA G</t>
  </si>
  <si>
    <t>ROC HALLUX G</t>
  </si>
  <si>
    <t>ROC TM5 G</t>
  </si>
  <si>
    <t>US Épaisseur ED epiderme+derme SESA D (mm)</t>
  </si>
  <si>
    <t>US Épaisseur ED epiderme+derme HALLUX D (mm)</t>
  </si>
  <si>
    <t>US Épaisseur ED epiderme+derme TM5 D (mm)</t>
  </si>
  <si>
    <t>US Épaisseur ED epiderme+derme autre localisation en hyperpression D (mm)</t>
  </si>
  <si>
    <t>US Épaisseur ED epiderme+derme SESA G (mm)</t>
  </si>
  <si>
    <t>US Épaisseur ED epiderme+derme HALLUX G (mm)</t>
  </si>
  <si>
    <t>US Épaisseur ED epiderme+derme TM5 G (mm)</t>
  </si>
  <si>
    <t>US Épaisseur ED epiderme+derme autre localisation en hyperpression G (mm)</t>
  </si>
  <si>
    <t>US Épaisseur Hypoderme SESA D (mm)</t>
  </si>
  <si>
    <t>US Épaisseur Hypoderme HALLUX D (mm)</t>
  </si>
  <si>
    <t>US Épaisseur Hypoderme TM5 D (mm)</t>
  </si>
  <si>
    <t>US Épaisseur Hypoderme autre localisation en hyperpression D (mm)</t>
  </si>
  <si>
    <t>US Épaisseur Hypoderme SESA G (mm)</t>
  </si>
  <si>
    <t>US Épaisseur Hypoderme HALLUX G (mm)</t>
  </si>
  <si>
    <t>US Épaisseur Hypoderme autre localisation en hyperpression G (mm)</t>
  </si>
  <si>
    <t>US Épaisseur Hypoderme TM5 G (mm)</t>
  </si>
  <si>
    <t>CONCLUSION CLINIQUE</t>
  </si>
  <si>
    <t>La valgisation favorise l'hyperpression sous l'hallux D</t>
  </si>
  <si>
    <t>la neuropathie est bien presente. L'AC et la limitation MTP1 favorisent l'hyperpression de l'avant pied et surtout l'hallux DG. Le risque serait sous le sesa D où l'epaisseur est faible avec un ROC faible, et les hallux avec hyperpression et ROC faible. La pression est forte sous les TM5 mais l'epaisseur de la peau est importante et le ROC elevé donc moins de risque.</t>
  </si>
  <si>
    <t xml:space="preserve">pas de risque en lien avec la neuropatie. Le ROC faible sous la tete de P1 de l'hallux avec une epaisseur de parties molles faibles pourraient créer un risque en cas de perte de sensitive. </t>
  </si>
  <si>
    <t xml:space="preserve">pas de risque en lien avec la neuropatie. sous l'hallux le ROC est faible avec une faible epaisseur de peau. Ceci pourrait créer un risque en cas de perte sensitive. </t>
  </si>
  <si>
    <t>risque majeur sous les hallux DG</t>
  </si>
  <si>
    <t>risque majeur sous TM1D</t>
  </si>
  <si>
    <t xml:space="preserve">neuropathie presente. Risque majeur sous TM5D avec epaisseur et pression elevée. Sous l'hallux DG l'epaisseur est faible avec un ROC faible sous hallux D, ce qui pourrait etre une zone à risque egalement. </t>
  </si>
  <si>
    <t xml:space="preserve">Pas de neuropathie sensitive. MNSI normal, sudoscan un peu altéré. Le risque serait sous le sesa G du à la valgisation, l'hyperpression et l'epaisseur faible (epaisseur plus élévée sous sesa D). </t>
  </si>
  <si>
    <t xml:space="preserve">Neuropathie presente. La limitation MTP1D va augmenter les pressions de hallux. Sous hallux D la pression est forte, la dureté est importante et l'epaisseur est faible. Risque ++. Sous TM5 DG il y a une forte pression mais l'epaisseur est forte. </t>
  </si>
  <si>
    <t xml:space="preserve">Peu de risque en lien avec la neuropathie. la valgisation fait basculer vers l'interieur avec une limitation MTP1 surtout à G. ce qui favoriserait une forte pression à l'avant pied. Il y a une hyperpression des hallux surtout à D. Une dureté DG mais surtout à G, et une epaisseur faible DG. en cas de npt ces zones seraient à risque important. </t>
  </si>
  <si>
    <t xml:space="preserve">Peu de risque en lien avec la npt. Les TM2 sont sous pression mais l'epaisseur est importante, donc moins a risque en cas de npt. Sous hallux G l'epaisseur et le ROC sont faibles. </t>
  </si>
  <si>
    <t>06 82 10 83 55</t>
  </si>
  <si>
    <t>RETRAITE EDUCATION NATIONALE</t>
  </si>
  <si>
    <t>P2 P3 orteils 2 et 3</t>
  </si>
  <si>
    <t>R125</t>
  </si>
  <si>
    <t>AUTRE amputation</t>
  </si>
  <si>
    <t>R1 30</t>
  </si>
  <si>
    <t>R5 30</t>
  </si>
  <si>
    <t>06 50 85 48 45</t>
  </si>
  <si>
    <t>AIDE SOIGNANTE</t>
  </si>
  <si>
    <t>O</t>
  </si>
  <si>
    <t>Mode de vie : Vit seul</t>
  </si>
  <si>
    <t>Prise en charge d’une plaie du pied diabétique infecté de grade 3 droit :  MPP en regard du 2ème Métatarsien droit infecté avec aspect d'ostéoarthrite du 2ème orteil. Prise en charge d’une plaie du pied diabétique infecté de grade 3 droit :  MPP en regard du 2ème Métatarsien droit infecté avec aspect d'ostéoarthrite du 2ème orteil. pied droit avec transmétatarsienne complète en varus
Se valginise en charge
Le point de charge se fait donc bien sur le 5ème
OP2 + chaussures delcros</t>
  </si>
  <si>
    <t>COMMERCANTE</t>
  </si>
  <si>
    <t>Monsieur HOR  63   ans, diabétique de type 2, découvert en 2000, vient pour dépistage, prévention et prise en charge des complications cardiovasculaires et microangiopathiques du diabète. 
Suivi par le Docteur JACQUEMINET. Pas de risque en lien avec la npt
Pied valgus
Hallux D pression et dureté importante
Tm5 G faible pression et faible dureté
Epaisseur les moins epaisses sont sous les sesa surtout a D
Hallux DG ROC faible</t>
  </si>
  <si>
    <t>Mr  CLAUDE 63  ans, diabétique de type 2 découvert en 2000 (à l'âge de 39 ans) vient pour dépistage, prévention et prise en charge des complications cardiovasculaires et microangiopathiques du diabète.
Suivi par le Pr Bourron. Tendon achille court
forte limitation amplitude MTP1 DG
Hyperpression sur la pulpe de l'hallux
TM5 D forte dureté et pression
Epaisseur sesa D faible
Epaisseur importante TM4 G
ROC faible sesa D hallux D
ROC elevé TM5D++G
Diminution importante de la fonction sudorale à droite 43micro siemens, à gauche 45
MNSI passable
Diabete mal equilibré</t>
  </si>
  <si>
    <t>Mme  PRADOT , 66 ans, diabétique de type 2 découvert en 2014 vient pour prévention et prise en charge des complications du diabète. Suivi (e) par le Docteur TRECAHallux GD ROC faible et epaisseur faible
Sudo normal</t>
  </si>
  <si>
    <t>Mme ZEMANI ,  50 ans, diabétique de type 2 découvert en 2012 vient pour prévention et prise en charge des complications du diabète. Suivi (e) par le Pr BOURRON Hallux DG epaisseur faible
Epaisseur importante TM2D TM3G
ROC faible hallux DG
Sudo normal pieds et faible mains</t>
  </si>
  <si>
    <t>apparition de douleurs du talon gauche chez diabettique type 1 greffe renale et greffe ilots pancreas. ATCD plaie IP DG. IRM 23/02/24 oedeme base metatm2M3 mais pas d'oedemen t du calcaneus 
Lesions decrites comme oedeme extremite inferieure du tibia gauche mal étiquettées 
Cliniquement sous talon sensation de zone un peu rigide qui roule sous le doigt 
on aménage la semlle orthopedique sous le talon 
ATCD Charcot aigue pied cheville genou</t>
  </si>
  <si>
    <t xml:space="preserve">Spicule osseux TM1 D. Ostéotomies M2 à M4.  ostéotomies métatarsiennes pied gauche. MPP sous M2 cicatrisé et cicatrices de dmmo cicatrisées, plus de saillie sous les têtes métatarsiennes mais garde orteils en griffe. 
</t>
  </si>
  <si>
    <t>Mme  GERRY ,  54 ans, diabétique de type  1 découvert en 1983 vient pour prévention et prise en charge des complications du diabète. Suivi (e) par le Docteur Jacqueminet. ATCD plaie TM5 D
Dureté et pression élevée TM5D
Epaisseur faible hallux DG et sesa G
Epaisseur importante TM2D
ROC faible hallux D
ROC elevé TM5DG
Michigan: risque
Sudo très altéré</t>
  </si>
  <si>
    <t>Mr, KAWOL ,55  ans, diabétique de type 2 découvert en 2019 vient pour prévention et prise en charge des complications du diabète. Suivi (e) par le Docteur TRECA. Valgisation avec pression sur le R1
Epaisseur faible sesa G
Epaisseur elevée sesa D
ROC faible hallux D sesa D
ROC elevée hallux G</t>
  </si>
  <si>
    <t>Prise en charge d’une plaie du pied diabétique au niveau pulpaire du 2ème orteil droit. Hyperkeratose sous la TM5 DG, hallux D et pulpes O2D et O3G
Legere limitation amplitude MTP1D
Hallux D forte pression et forte dureté
Forte pression TM5 D+++G
Epaisseur faible hallux D
Epaisseurs importantes ailleur
ROC elevé partout
Sudo très altéré aux pieds, modérément aux mains</t>
  </si>
  <si>
    <t>Mr Ly 45 ans, diabétique de type 1 découvert en 2000 vient pour dépistage, prévention et prise en charge des complications cardiovasculaires et microangiopathiques du diabète. Suivi par le Docteur Dierick Gallet. Legere tendance au valgus
Limitation amplitude MTP1 surtout à G
Hyperpression hallux surtout à D
Dureté tissulaire surtout à G
Epaisseur faible hallux DG
Epaisseur forte sesa D et TM3G
ROC élevés
Michigan peu de risque</t>
  </si>
  <si>
    <t>Mme   67,  ans, diabétique de type 2  découvert en 2008 vient pour prévention et prise en charge des complications du diabète. Suivi (e) par le Docteur FRANCON. Hyperpression TM2 DG
Dureté faible
Epaisseur faible hallux DG et sesa G
Epaisseur forte TM2DG
ROC faible sesa D hallux G
Michigan pas de risque</t>
  </si>
  <si>
    <t xml:space="preserve">  Mme AZOBA, 55 ans, diabétique de type 2 découvert en 2023 vient pour dépistage, prévention et prise en charge des complications cardiovasculaires et microangiopathiques du diabète. Suivie par le Docteur FRANCON.  SUDO sévèrement altéré au niveau des mains et des pieds de manière bilatérale. Mme AZOBA, 55 ans, diabétique de type 2 découvert en 2023 vient pour dépistage, prévention et prise en charge des complications cardiovasculaires et microangiopathiques du diabète.</t>
  </si>
  <si>
    <t>Grade de risque IWGDF</t>
  </si>
  <si>
    <t>NA</t>
  </si>
  <si>
    <t>06 40 95 59 19</t>
  </si>
  <si>
    <t xml:space="preserve"> modérément altérée sur tous les sites. Diabète de type 1 bien contrôlé</t>
  </si>
  <si>
    <t>MOYENNE</t>
  </si>
  <si>
    <t>ET</t>
  </si>
  <si>
    <r>
      <t xml:space="preserve">Amplitude flexion dorsale MTP1 D (degrés) </t>
    </r>
    <r>
      <rPr>
        <sz val="12"/>
        <color rgb="FFFF0000"/>
        <rFont val="Calibri (Corps)"/>
      </rPr>
      <t>(norme 90°_  necessaire à la marche 50°) (180-X)</t>
    </r>
  </si>
  <si>
    <r>
      <t xml:space="preserve">Amplitude flexion dorsale MTP1 G (degrés) </t>
    </r>
    <r>
      <rPr>
        <sz val="12"/>
        <color rgb="FFFF0000"/>
        <rFont val="Calibri (Corps)"/>
      </rPr>
      <t>(norme 90°_  necessaire à la marche 50°) (180-X)</t>
    </r>
  </si>
  <si>
    <r>
      <t xml:space="preserve">Amplitude talo crurale D (degrés) </t>
    </r>
    <r>
      <rPr>
        <sz val="12"/>
        <color rgb="FFFF0000"/>
        <rFont val="Calibri (Corps)"/>
      </rPr>
      <t>(necessaire à la marche 13° _ norme 23° Center National for Disease control and prevention) (90-X)</t>
    </r>
  </si>
  <si>
    <r>
      <t xml:space="preserve">Amplitude talo crurale G (degrés) </t>
    </r>
    <r>
      <rPr>
        <sz val="12"/>
        <color rgb="FFFF0000"/>
        <rFont val="Calibri (Corps)"/>
      </rPr>
      <t>(necessaire à la marche 13° _ norme 23° Center National for Disease control and prevention) (90-X)</t>
    </r>
  </si>
  <si>
    <r>
      <t xml:space="preserve">Pression MOYENNE DES MAX SESA D (N/cm2) </t>
    </r>
    <r>
      <rPr>
        <sz val="12"/>
        <color rgb="FFFF0000"/>
        <rFont val="Calibri (Corps)"/>
      </rPr>
      <t>risque si &gt;45N/cm2</t>
    </r>
  </si>
  <si>
    <r>
      <t xml:space="preserve">Pression  MOYENNE DES MAX HALLUX D (N/cm2) </t>
    </r>
    <r>
      <rPr>
        <sz val="12"/>
        <color rgb="FFFF0000"/>
        <rFont val="Calibri (Corps)"/>
      </rPr>
      <t>risque si &gt;45N/cm2</t>
    </r>
  </si>
  <si>
    <r>
      <t xml:space="preserve">Pression MOYENNE DES MAX  TM5 D (N/cm2) </t>
    </r>
    <r>
      <rPr>
        <sz val="12"/>
        <color rgb="FFFF0000"/>
        <rFont val="Calibri (Corps)"/>
      </rPr>
      <t>risque si &gt;45N/cm2</t>
    </r>
  </si>
  <si>
    <r>
      <t xml:space="preserve">Pression MAX autre localisation D (N/cm2) </t>
    </r>
    <r>
      <rPr>
        <sz val="12"/>
        <color rgb="FFFF0000"/>
        <rFont val="Calibri (Corps)"/>
      </rPr>
      <t>risque si &gt;45N/cm2</t>
    </r>
  </si>
  <si>
    <r>
      <t xml:space="preserve">Pression MOYENNE DES MAX  SESA G (N/cm2) </t>
    </r>
    <r>
      <rPr>
        <sz val="12"/>
        <color rgb="FFFF0000"/>
        <rFont val="Calibri (Corps)"/>
      </rPr>
      <t>risque si &gt;45N/cm2</t>
    </r>
  </si>
  <si>
    <r>
      <t xml:space="preserve">Pression MOYENNE DES MAX HALLUX G (N/cm2) </t>
    </r>
    <r>
      <rPr>
        <sz val="12"/>
        <color rgb="FFFF0000"/>
        <rFont val="Calibri (Corps)"/>
      </rPr>
      <t>risque si &gt;45N/cm2</t>
    </r>
  </si>
  <si>
    <r>
      <t xml:space="preserve">Pression MOYENNE DES MAX TM5 G (N/cm2) </t>
    </r>
    <r>
      <rPr>
        <sz val="12"/>
        <color rgb="FFFF0000"/>
        <rFont val="Calibri (Corps)"/>
      </rPr>
      <t>risque si &gt;45N/cm2</t>
    </r>
  </si>
  <si>
    <r>
      <t xml:space="preserve">Pression MAX autre localisation G (N/cm2) </t>
    </r>
    <r>
      <rPr>
        <sz val="12"/>
        <color rgb="FFFF0000"/>
        <rFont val="Calibri (Corps)"/>
      </rPr>
      <t>risque si &gt;45N/cm2</t>
    </r>
  </si>
  <si>
    <r>
      <t xml:space="preserve">US Épaisseur TOTALE PARTIES MOLLES  SESA D (mm) </t>
    </r>
    <r>
      <rPr>
        <sz val="12"/>
        <color rgb="FFFF0000"/>
        <rFont val="Calibri (Corps)"/>
      </rPr>
      <t>norme=12,11+/-1,5 mm</t>
    </r>
  </si>
  <si>
    <r>
      <t xml:space="preserve">US Épaisseur TOTALE PARTIES MOLLES HALLUX D (mm) </t>
    </r>
    <r>
      <rPr>
        <sz val="12"/>
        <color rgb="FFFF0000"/>
        <rFont val="Calibri (Corps)"/>
      </rPr>
      <t>norme=7,11+/-1,63 mm</t>
    </r>
  </si>
  <si>
    <r>
      <t xml:space="preserve">US Épaisseur TOTALE PARTIES MOLLES SESA G (mm) </t>
    </r>
    <r>
      <rPr>
        <sz val="12"/>
        <color rgb="FFFF0000"/>
        <rFont val="Calibri (Corps)"/>
      </rPr>
      <t>norme=12,11+/-1,5 mm</t>
    </r>
  </si>
  <si>
    <r>
      <t xml:space="preserve">US Épaisseur TOTALE PARTIES MOLLES HALLUX G (mm) </t>
    </r>
    <r>
      <rPr>
        <sz val="12"/>
        <color rgb="FFFF0000"/>
        <rFont val="Calibri (Corps)"/>
      </rPr>
      <t>norme=7,11+/-1,63 mm</t>
    </r>
  </si>
  <si>
    <r>
      <t xml:space="preserve">SUDOSCAN main D (micro siemens) </t>
    </r>
    <r>
      <rPr>
        <sz val="12"/>
        <color rgb="FFFF0000"/>
        <rFont val="Calibri (Corps)"/>
      </rPr>
      <t>norme H73 F69</t>
    </r>
  </si>
  <si>
    <r>
      <t xml:space="preserve">SUDOSCAN main G (micro siemens) </t>
    </r>
    <r>
      <rPr>
        <sz val="12"/>
        <color rgb="FFFF0000"/>
        <rFont val="Calibri (Corps)"/>
      </rPr>
      <t>norme H73 F69</t>
    </r>
  </si>
  <si>
    <r>
      <t xml:space="preserve">SUDOSCAN pied D  (micro siemens) </t>
    </r>
    <r>
      <rPr>
        <sz val="12"/>
        <color rgb="FFFF0000"/>
        <rFont val="Calibri (Corps)"/>
      </rPr>
      <t>norme H68 F63</t>
    </r>
  </si>
  <si>
    <r>
      <t xml:space="preserve">SUDOSCAN pied G  (micro siemens) </t>
    </r>
    <r>
      <rPr>
        <sz val="12"/>
        <color rgb="FFFF0000"/>
        <rFont val="Calibri (Corps)"/>
      </rPr>
      <t>norme H68 F63</t>
    </r>
  </si>
  <si>
    <t>ECART A LA MOYENNE</t>
  </si>
  <si>
    <t>TAILLE</t>
  </si>
  <si>
    <t>POIDS</t>
  </si>
  <si>
    <t>MESI PRESSION GO D</t>
  </si>
  <si>
    <t>MESI PRESSION GO G</t>
  </si>
  <si>
    <t>IPS GO D</t>
  </si>
  <si>
    <t>IPS GO G</t>
  </si>
  <si>
    <t>AMPLI MTP1 D</t>
  </si>
  <si>
    <t>AMPLI MTP1 G</t>
  </si>
  <si>
    <t>AMPLI TALO CRURALE D</t>
  </si>
  <si>
    <t>AMPLI TALO CRURALE G</t>
  </si>
  <si>
    <t>PRESSION SESA D</t>
  </si>
  <si>
    <t>PRESSION HALLUX D</t>
  </si>
  <si>
    <t>PRESSION TM5 D</t>
  </si>
  <si>
    <t>PRESSION SESA G</t>
  </si>
  <si>
    <t>PRESSION HALLUX G</t>
  </si>
  <si>
    <t>PRESSION TM5 G</t>
  </si>
  <si>
    <t>DURO SESA D</t>
  </si>
  <si>
    <t>DURO HALLUX D</t>
  </si>
  <si>
    <t>DURO TM5 D</t>
  </si>
  <si>
    <t>DURO SESA G</t>
  </si>
  <si>
    <t>DURO HALLUX G</t>
  </si>
  <si>
    <t>DURO TM5 G</t>
  </si>
  <si>
    <t>Épaisseur TOTALE PARTIES MOLLES  SESA D</t>
  </si>
  <si>
    <t>Épaisseur TOTALE PARTIES MOLLES HALLUX D</t>
  </si>
  <si>
    <t>Épaisseur TOTALE PARTIES MOLLES SESA G</t>
  </si>
  <si>
    <t>Épaisseur TOTALE PARTIES MOLLES HALLUX G</t>
  </si>
  <si>
    <t>US Épaisseur TOTALE PARTIES MOLLES TM5 G</t>
  </si>
  <si>
    <t>Épaisseur TOTALE PARTIES MOLLES TM5 D</t>
  </si>
  <si>
    <t xml:space="preserve">SUDOSCAN main D </t>
  </si>
  <si>
    <t xml:space="preserve">SUDOSCAN main G </t>
  </si>
  <si>
    <t xml:space="preserve">SUDOSCAN pied D </t>
  </si>
  <si>
    <t>SUDOSCAN pied G</t>
  </si>
  <si>
    <t>Épaisseur TOTALE PARTIES MOLLES TM5 G</t>
  </si>
  <si>
    <t>07 69 11 82 54</t>
  </si>
  <si>
    <t>EPIDEMIOLOGISTE</t>
  </si>
  <si>
    <t xml:space="preserve"> 06 70 69 14 38</t>
  </si>
  <si>
    <t>EBOUEUR</t>
  </si>
  <si>
    <t>RETRAITE CONSERVATRICE</t>
  </si>
  <si>
    <r>
      <t xml:space="preserve">US Épaisseur ED epiderme+derme SESA D (mm) norme Épiderme : 1,5 à 2 mm; Derme : 1 à 2 mm = </t>
    </r>
    <r>
      <rPr>
        <sz val="12"/>
        <color rgb="FFFF0000"/>
        <rFont val="Calibri (Corps)"/>
      </rPr>
      <t>2,5 à 4</t>
    </r>
  </si>
  <si>
    <r>
      <t xml:space="preserve">US Épaisseur ED epiderme+derme HALLUX D (mm) </t>
    </r>
    <r>
      <rPr>
        <sz val="12"/>
        <color rgb="FFFF0000"/>
        <rFont val="Calibri (Corps)"/>
      </rPr>
      <t>2,5 à 4</t>
    </r>
  </si>
  <si>
    <r>
      <t xml:space="preserve">US Épaisseur ED epiderme+derme TM5 D (mm) </t>
    </r>
    <r>
      <rPr>
        <sz val="12"/>
        <color rgb="FFFF0000"/>
        <rFont val="Calibri (Corps)"/>
      </rPr>
      <t>2,5 à 4</t>
    </r>
  </si>
  <si>
    <r>
      <t xml:space="preserve">US Épaisseur ED epiderme+derme SESA G (mm) </t>
    </r>
    <r>
      <rPr>
        <sz val="12"/>
        <color rgb="FFFF0000"/>
        <rFont val="Calibri (Corps)"/>
      </rPr>
      <t>2,5 à 4</t>
    </r>
  </si>
  <si>
    <r>
      <t xml:space="preserve">US Épaisseur ED epiderme+derme HALLUX G (mm) </t>
    </r>
    <r>
      <rPr>
        <sz val="12"/>
        <color rgb="FFFF0000"/>
        <rFont val="Calibri (Corps)"/>
      </rPr>
      <t>2,5 à 4</t>
    </r>
  </si>
  <si>
    <t>US Épaisseur ED epiderme+derme TM5 G (mm) 2,5 à 4</t>
  </si>
  <si>
    <r>
      <t xml:space="preserve">US Épaisseur ED epiderme+derme SESA D (mm) norme Épiderme : 1 à 2 mm; Derme : 1 à 2 mm = </t>
    </r>
    <r>
      <rPr>
        <sz val="12"/>
        <color rgb="FFFF0000"/>
        <rFont val="Calibri (Corps)"/>
      </rPr>
      <t>2 à 4mm</t>
    </r>
  </si>
  <si>
    <r>
      <t xml:space="preserve">US Épaisseur ED epiderme+derme HALLUX D (mm) norme Épiderme : 1 à 1,5 mm; Derme : 1 à 1,5 mm = </t>
    </r>
    <r>
      <rPr>
        <sz val="12"/>
        <color rgb="FFFF0000"/>
        <rFont val="Calibri (Corps)"/>
      </rPr>
      <t>2 à 3mm</t>
    </r>
  </si>
  <si>
    <r>
      <t xml:space="preserve">US Épaisseur ED epiderme+derme TM5 D (mm) norme Épiderme : 1 à 2 mm; Derme : 1 à 2 mm = </t>
    </r>
    <r>
      <rPr>
        <sz val="12"/>
        <color rgb="FFFF0000"/>
        <rFont val="Calibri (Corps)"/>
      </rPr>
      <t>2 à 4</t>
    </r>
  </si>
  <si>
    <r>
      <t xml:space="preserve">US Épaisseur ED epiderme+derme TM5 G (mm) </t>
    </r>
    <r>
      <rPr>
        <sz val="12"/>
        <color theme="1"/>
        <rFont val="Calibri (Corps)"/>
      </rPr>
      <t xml:space="preserve">norme Épiderme : 1 à 2 mm; Derme : 1 à 2 mm = </t>
    </r>
    <r>
      <rPr>
        <sz val="12"/>
        <color rgb="FFFF0000"/>
        <rFont val="Calibri (Corps)"/>
      </rPr>
      <t>2 à 4mm</t>
    </r>
  </si>
  <si>
    <r>
      <t xml:space="preserve">US Épaisseur ED epiderme+derme HALLUX G (mm) norme Épiderme : 1 à 1,5 mm; Derme : 1 à 1,5 mm = </t>
    </r>
    <r>
      <rPr>
        <sz val="12"/>
        <color rgb="FFFF0000"/>
        <rFont val="Calibri (Corps)"/>
      </rPr>
      <t>2 à 3mm</t>
    </r>
  </si>
  <si>
    <r>
      <t xml:space="preserve">US Épaisseur ED epiderme+derme SESA G (mm) norme Épiderme : 1 à 2 mm; Derme : 1 à 2 mm = </t>
    </r>
    <r>
      <rPr>
        <sz val="12"/>
        <color rgb="FFFF0000"/>
        <rFont val="Calibri (Corps)"/>
      </rPr>
      <t>2 à 4mm</t>
    </r>
  </si>
  <si>
    <r>
      <t xml:space="preserve">US Épaisseur Hypoderme TM5 D (mm) </t>
    </r>
    <r>
      <rPr>
        <sz val="12"/>
        <color rgb="FFFF0000"/>
        <rFont val="Calibri (Corps)"/>
      </rPr>
      <t>4 à 6 mm</t>
    </r>
  </si>
  <si>
    <r>
      <t xml:space="preserve">US Épaisseur Hypoderme TM5 G (mm) </t>
    </r>
    <r>
      <rPr>
        <sz val="12"/>
        <color rgb="FFFF0000"/>
        <rFont val="Calibri (Corps)"/>
      </rPr>
      <t>4 à 6 mm</t>
    </r>
  </si>
  <si>
    <r>
      <t xml:space="preserve">US Épaisseur Hypoderme HALLUX G (mm) </t>
    </r>
    <r>
      <rPr>
        <sz val="12"/>
        <color rgb="FFFF0000"/>
        <rFont val="Calibri (Corps)"/>
      </rPr>
      <t>2 à 5 mm</t>
    </r>
  </si>
  <si>
    <r>
      <t xml:space="preserve">US Épaisseur Hypoderme HALLUX D (mm) </t>
    </r>
    <r>
      <rPr>
        <sz val="12"/>
        <color rgb="FFFF0000"/>
        <rFont val="Calibri (Corps)"/>
      </rPr>
      <t>2 à 5 mm</t>
    </r>
  </si>
  <si>
    <r>
      <t xml:space="preserve">US Épaisseur Hypoderme SESA D (mm) </t>
    </r>
    <r>
      <rPr>
        <sz val="12"/>
        <color rgb="FFFF0000"/>
        <rFont val="Calibri (Corps)"/>
      </rPr>
      <t>5 à 8 mm</t>
    </r>
  </si>
  <si>
    <r>
      <t xml:space="preserve">US Épaisseur Hypoderme SESA G (mm) </t>
    </r>
    <r>
      <rPr>
        <sz val="12"/>
        <color rgb="FFFF0000"/>
        <rFont val="Calibri (Corps)"/>
      </rPr>
      <t>5 à 8 mm</t>
    </r>
  </si>
  <si>
    <r>
      <t xml:space="preserve">US Épaisseur TOTALE PARTIES MOLLES  SESA D (mm) norme=12,11+/-1,5 mm; </t>
    </r>
    <r>
      <rPr>
        <sz val="12"/>
        <color rgb="FFFF0000"/>
        <rFont val="Calibri (Corps)"/>
      </rPr>
      <t>7 à 12 mm</t>
    </r>
  </si>
  <si>
    <r>
      <t xml:space="preserve">US Épaisseur TOTALE PARTIES MOLLES SESA G (mm) norme=12,11+/-1,5 mm; </t>
    </r>
    <r>
      <rPr>
        <sz val="12"/>
        <color rgb="FFFF0000"/>
        <rFont val="Calibri (Corps)"/>
      </rPr>
      <t>7 à 12 mm</t>
    </r>
  </si>
  <si>
    <r>
      <t xml:space="preserve">US Épaisseur TOTALE PARTIES MOLLES HALLUX D (mm) norme=7,11+/-1,63 mm; </t>
    </r>
    <r>
      <rPr>
        <sz val="12"/>
        <color rgb="FFFF0000"/>
        <rFont val="Calibri (Corps)"/>
      </rPr>
      <t>4 à 8 mm</t>
    </r>
  </si>
  <si>
    <r>
      <t xml:space="preserve">US Épaisseur TOTALE PARTIES MOLLES HALLUX G (mm) norme=7,11+/-1,63 mm; </t>
    </r>
    <r>
      <rPr>
        <sz val="12"/>
        <color rgb="FFFF0000"/>
        <rFont val="Calibri (Corps)"/>
      </rPr>
      <t>4 à 8 mm</t>
    </r>
  </si>
  <si>
    <r>
      <t xml:space="preserve">US Épaisseur TOTALE PARTIES MOLLES TM5 D (mm); </t>
    </r>
    <r>
      <rPr>
        <sz val="12"/>
        <color rgb="FFFF0000"/>
        <rFont val="Calibri (Corps)"/>
      </rPr>
      <t>6 à 10 mm</t>
    </r>
  </si>
  <si>
    <r>
      <t xml:space="preserve">US Épaisseur TOTALE PARTIES MOLLES TM5 G (mm); </t>
    </r>
    <r>
      <rPr>
        <sz val="12"/>
        <color rgb="FFFF0000"/>
        <rFont val="Calibri (Corps)"/>
      </rPr>
      <t>6 à 10 mm</t>
    </r>
  </si>
  <si>
    <t>SUDOSCAN main D</t>
  </si>
  <si>
    <t>SUDOSCAN main G</t>
  </si>
  <si>
    <t>SUDOSCAN pied D</t>
  </si>
  <si>
    <r>
      <t xml:space="preserve">MESI Pression gros orteil D </t>
    </r>
    <r>
      <rPr>
        <sz val="12"/>
        <color rgb="FFFF0000"/>
        <rFont val="Calibri (Corps)"/>
      </rPr>
      <t>norme 80-120 mmHg</t>
    </r>
  </si>
  <si>
    <r>
      <t xml:space="preserve">MESI Pression gros orteil G </t>
    </r>
    <r>
      <rPr>
        <sz val="12"/>
        <color rgb="FFFF0000"/>
        <rFont val="Calibri (Corps)"/>
      </rPr>
      <t>norme 80-120 mmHg</t>
    </r>
  </si>
  <si>
    <r>
      <t xml:space="preserve">MESI Indice de Pression Systolique Gros Orteil D </t>
    </r>
    <r>
      <rPr>
        <sz val="12"/>
        <color rgb="FFFF0000"/>
        <rFont val="Calibri (Corps)"/>
      </rPr>
      <t>norme&gt;0.70</t>
    </r>
  </si>
  <si>
    <r>
      <t xml:space="preserve">MESI Indice de Pression Systolique Gros Orteil G </t>
    </r>
    <r>
      <rPr>
        <sz val="12"/>
        <color rgb="FFFF0000"/>
        <rFont val="Calibri (Corps)"/>
      </rPr>
      <t>norme&gt;0.70</t>
    </r>
  </si>
  <si>
    <r>
      <t xml:space="preserve">TCPO2 G baseline </t>
    </r>
    <r>
      <rPr>
        <sz val="12"/>
        <color rgb="FFFF0000"/>
        <rFont val="Calibri (Corps)"/>
      </rPr>
      <t>norme: 42+/-3,5</t>
    </r>
  </si>
  <si>
    <r>
      <t xml:space="preserve">TCPO2 D baseline </t>
    </r>
    <r>
      <rPr>
        <sz val="12"/>
        <color rgb="FFFF0000"/>
        <rFont val="Calibri (Corps)"/>
      </rPr>
      <t>norme: 42+/-3,5</t>
    </r>
  </si>
  <si>
    <r>
      <t xml:space="preserve">FPI Score G. </t>
    </r>
    <r>
      <rPr>
        <sz val="12"/>
        <color theme="1"/>
        <rFont val="Calibri (Corps)"/>
      </rPr>
      <t>varus=-12. 0=neutre. valgus=+12</t>
    </r>
  </si>
  <si>
    <r>
      <t xml:space="preserve">FPI Score D. </t>
    </r>
    <r>
      <rPr>
        <sz val="12"/>
        <color theme="1"/>
        <rFont val="Calibri (Corps)"/>
      </rPr>
      <t>varus=-12. 0=neutre. valgus=+12</t>
    </r>
  </si>
  <si>
    <r>
      <t xml:space="preserve">Pression MAX autre localisation G (N/cm2) </t>
    </r>
    <r>
      <rPr>
        <sz val="12"/>
        <color theme="1"/>
        <rFont val="Calibri (Corps)"/>
      </rPr>
      <t>risque si &gt;45N/cm2</t>
    </r>
  </si>
  <si>
    <r>
      <t xml:space="preserve">Pression MOYENNE DES MAX TM5 G (N/cm2) </t>
    </r>
    <r>
      <rPr>
        <sz val="12"/>
        <color theme="1"/>
        <rFont val="Calibri (Corps)"/>
      </rPr>
      <t>risque si &gt;45N/cm2</t>
    </r>
  </si>
  <si>
    <r>
      <t xml:space="preserve">Pression MOYENNE DES MAX HALLUX G (N/cm2) </t>
    </r>
    <r>
      <rPr>
        <sz val="12"/>
        <color theme="1"/>
        <rFont val="Calibri (Corps)"/>
      </rPr>
      <t>risque si &gt;45N/cm2</t>
    </r>
  </si>
  <si>
    <r>
      <t xml:space="preserve">Pression MOYENNE DES MAX  SESA G (N/cm2) </t>
    </r>
    <r>
      <rPr>
        <sz val="12"/>
        <color theme="1"/>
        <rFont val="Calibri (Corps)"/>
      </rPr>
      <t>risque si &gt;45N/cm2</t>
    </r>
  </si>
  <si>
    <r>
      <t xml:space="preserve">Pression MAX autre localisation D (N/cm2) </t>
    </r>
    <r>
      <rPr>
        <sz val="12"/>
        <color theme="1"/>
        <rFont val="Calibri (Corps)"/>
      </rPr>
      <t>risque si &gt;45N/cm2</t>
    </r>
  </si>
  <si>
    <r>
      <t xml:space="preserve">Pression MOYENNE DES MAX  TM5 D (N/cm2) </t>
    </r>
    <r>
      <rPr>
        <sz val="12"/>
        <color theme="1"/>
        <rFont val="Calibri (Corps)"/>
      </rPr>
      <t>risque si &gt;45N/cm2</t>
    </r>
  </si>
  <si>
    <r>
      <t xml:space="preserve">Pression  MOYENNE DES MAX HALLUX D (N/cm2) </t>
    </r>
    <r>
      <rPr>
        <sz val="12"/>
        <color theme="1"/>
        <rFont val="Calibri (Corps)"/>
      </rPr>
      <t>risque si &gt;45N/cm2</t>
    </r>
  </si>
  <si>
    <r>
      <t xml:space="preserve">Pression MOYENNE DES MAX SESA D (N/cm2) </t>
    </r>
    <r>
      <rPr>
        <sz val="12"/>
        <color theme="1"/>
        <rFont val="Calibri (Corps)"/>
      </rPr>
      <t>risque si &gt;45N/cm2</t>
    </r>
  </si>
  <si>
    <r>
      <t xml:space="preserve">Amplitude talo crurale G (degrés) </t>
    </r>
    <r>
      <rPr>
        <sz val="12"/>
        <color rgb="FFFF0000"/>
        <rFont val="Calibri (Corps)"/>
      </rPr>
      <t>necessaire à la marche 13° _ norme 23° Center National for Disease control and prevention) (90-X)</t>
    </r>
  </si>
  <si>
    <r>
      <t xml:space="preserve">Amplitude talo crurale D (degrés) </t>
    </r>
    <r>
      <rPr>
        <sz val="12"/>
        <color rgb="FFFF0000"/>
        <rFont val="Calibri (Corps)"/>
      </rPr>
      <t>necessaire à la marche 13° _ norme 23° Center National for Disease control and prevention) (90-X)</t>
    </r>
  </si>
  <si>
    <r>
      <t xml:space="preserve">Amplitude flexion dorsale MTP1 G (degrés) </t>
    </r>
    <r>
      <rPr>
        <sz val="12"/>
        <color rgb="FFFF0000"/>
        <rFont val="Calibri (Corps)"/>
      </rPr>
      <t>norme 90°_  necessaire à la marche 50°) (180-X)</t>
    </r>
  </si>
  <si>
    <r>
      <t xml:space="preserve">Amplitude flexion dorsale MTP1 D (degrés) </t>
    </r>
    <r>
      <rPr>
        <sz val="12"/>
        <color rgb="FFFF0000"/>
        <rFont val="Calibri (Corps)"/>
      </rPr>
      <t>norme 90°_  necessaire à la marche 50°) (180-X)</t>
    </r>
  </si>
  <si>
    <r>
      <t>TCPO2 G baseline</t>
    </r>
    <r>
      <rPr>
        <sz val="12"/>
        <color rgb="FFFF0000"/>
        <rFont val="Calibri (Corps)"/>
      </rPr>
      <t xml:space="preserve"> norme: 42+/-3,5</t>
    </r>
  </si>
  <si>
    <r>
      <t xml:space="preserve">Michigan Score2. </t>
    </r>
    <r>
      <rPr>
        <sz val="12"/>
        <color theme="9" tint="-0.249977111117893"/>
        <rFont val="Calibri (Corps)"/>
      </rPr>
      <t>ok=0. risque=10</t>
    </r>
  </si>
  <si>
    <t xml:space="preserve">Mme ALESSANDRINI, 40 ans, diabétique de type 1 découvert en vient pour prévention et prise en charge des complications du diabète. Suivi (e) par le Docteur ANDREELLI. POMPE A INSULINE. SUDO modérément altéré. Score DN 4. </t>
  </si>
  <si>
    <t>Nombre de paquets de cigarette à l'année PA</t>
  </si>
  <si>
    <t xml:space="preserve">diabétique de type 1  découvert en vient pour prévention et prise en charge des complications du diabète. FRAC BIMALL OPERE D 2014. Sous pompe à insuline. Sudoscan altéré mains/pieds. 
Suivi par le Docteur Dr CIANGURA. </t>
  </si>
  <si>
    <t>01 43 36 47 67</t>
  </si>
  <si>
    <t xml:space="preserve">diabétique de type 2 découvert en 2012 vient pour prévention et prise en charge des complications du diabète. Suivi (e) par le Professeur BOURRON. SUDO altéré main et pied. Diabète de type 2 bien contrôlé. </t>
  </si>
  <si>
    <r>
      <t xml:space="preserve">Michigan Score1. </t>
    </r>
    <r>
      <rPr>
        <sz val="12"/>
        <color theme="9" tint="-0.249977111117893"/>
        <rFont val="Calibri (Corps)"/>
      </rPr>
      <t>ok=13. risque=0</t>
    </r>
  </si>
  <si>
    <r>
      <t xml:space="preserve">Tabac </t>
    </r>
    <r>
      <rPr>
        <sz val="12"/>
        <color theme="4" tint="-0.249977111117893"/>
        <rFont val="Calibri (Corps)"/>
      </rPr>
      <t>0/1sevré&gt;3ans/2actif ou sevré&lt;3ans</t>
    </r>
  </si>
  <si>
    <r>
      <t xml:space="preserve">Organe gréffé: </t>
    </r>
    <r>
      <rPr>
        <sz val="12"/>
        <color theme="4" tint="-0.249977111117893"/>
        <rFont val="Calibri (Corps)"/>
      </rPr>
      <t>0/cœur/rein/pancreas/poumon/foie</t>
    </r>
  </si>
  <si>
    <r>
      <t xml:space="preserve">Chaussures de série </t>
    </r>
    <r>
      <rPr>
        <sz val="12"/>
        <color theme="4" tint="-0.249977111117893"/>
        <rFont val="Calibri (Corps)"/>
      </rPr>
      <t>0 / A adaptée/ NA non adaptée</t>
    </r>
  </si>
  <si>
    <r>
      <t xml:space="preserve">Chaussures sur mesures </t>
    </r>
    <r>
      <rPr>
        <sz val="12"/>
        <color theme="4" tint="-0.249977111117893"/>
        <rFont val="Calibri (Corps)"/>
      </rPr>
      <t>0/ A adaptée/ NA non adaptée</t>
    </r>
  </si>
  <si>
    <r>
      <t xml:space="preserve">Orthese plantaires </t>
    </r>
    <r>
      <rPr>
        <sz val="12"/>
        <color theme="4" tint="-0.249977111117893"/>
        <rFont val="Calibri (Corps)"/>
      </rPr>
      <t>0/ A adaptée/ NA non adaptée</t>
    </r>
  </si>
  <si>
    <r>
      <t xml:space="preserve">Orthoplastie </t>
    </r>
    <r>
      <rPr>
        <sz val="12"/>
        <color theme="4" tint="-0.249977111117893"/>
        <rFont val="Calibri (Corps)"/>
      </rPr>
      <t>0/ A adaptée/ NA non adaptée</t>
    </r>
  </si>
  <si>
    <t>06 95 23 82 95</t>
  </si>
  <si>
    <t>RECEPTIONISTE</t>
  </si>
  <si>
    <t>Madame GARENTE Marie Chloé, née le 12/04/1998, âgée de 26 ans, diabétique de type 1 découvert 2003 en vient pour prévention et prise en charge des complications du diabète. 
Suivi par le Pr. Olivier BOURRON. Diabète de type 1 non contrôlé 
Majoration du déséquilibre ces derniers mois, difficulté à faire des auto contrôles glycémiques</t>
  </si>
  <si>
    <t>06 18 39 61 08</t>
  </si>
  <si>
    <t>AT</t>
  </si>
  <si>
    <t xml:space="preserve">Mr, 53  ,  ans, avec un diabète atypique  découvert en 2013 vient pour prévention et prise en charge des complications du diabète. Suivi (e) par le Docteur AMOUYAL. Sudoscan (normal/ modérément altéré/ très altéré; mains/pieds) pieds normale, mains modérément altéré.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</si>
</sst>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8"/>
      <name val="Calibri"/>
      <family val="2"/>
      <scheme val="minor"/>
    </font>
    <font>
      <sz val="12"/>
      <color rgb="FF006100"/>
      <name val="Calibri"/>
      <family val="2"/>
      <scheme val="minor"/>
    </font>
    <font>
      <sz val="12"/>
      <color rgb="FF9C0006"/>
      <name val="Calibri"/>
      <family val="2"/>
      <scheme val="minor"/>
    </font>
    <font>
      <sz val="12"/>
      <color theme="0"/>
      <name val="Calibri"/>
      <family val="2"/>
      <scheme val="minor"/>
    </font>
    <font>
      <sz val="12"/>
      <color rgb="FF000000"/>
      <name val="Calibri (Corps)"/>
    </font>
    <font>
      <sz val="12"/>
      <color theme="1"/>
      <name val="Calibri"/>
      <family val="2"/>
      <scheme val="minor"/>
    </font>
    <font>
      <sz val="12"/>
      <color rgb="FFFF0000"/>
      <name val="Calibri"/>
      <family val="2"/>
      <scheme val="minor"/>
    </font>
    <font>
      <sz val="12"/>
      <color rgb="FF000000"/>
      <name val="Calibri"/>
      <family val="2"/>
      <scheme val="minor"/>
    </font>
    <font>
      <sz val="12"/>
      <color rgb="FFFF0000"/>
      <name val="Calibri (Corps)"/>
    </font>
    <font>
      <sz val="12"/>
      <color theme="1"/>
      <name val="Calibri (Corps)"/>
    </font>
    <font>
      <sz val="12"/>
      <color theme="9" tint="-0.249977111117893"/>
      <name val="Calibri (Corps)"/>
    </font>
    <font>
      <sz val="12"/>
      <color theme="4" tint="-0.249977111117893"/>
      <name val="Calibri (Corps)"/>
    </font>
  </fonts>
  <fills count="27">
    <fill>
      <patternFill patternType="none"/>
    </fill>
    <fill>
      <patternFill patternType="gray125"/>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9"/>
      </patternFill>
    </fill>
    <fill>
      <patternFill patternType="solid">
        <fgColor theme="6"/>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59999389629810485"/>
        <bgColor indexed="65"/>
      </patternFill>
    </fill>
    <fill>
      <patternFill patternType="solid">
        <fgColor rgb="FFFFF2CC"/>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s>
  <cellStyleXfs count="22">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4" fillId="17" borderId="0" applyNumberFormat="0" applyBorder="0" applyAlignment="0" applyProtection="0"/>
    <xf numFmtId="0" fontId="6"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7" fillId="0" borderId="0" applyNumberFormat="0" applyFill="0" applyBorder="0" applyAlignment="0" applyProtection="0"/>
  </cellStyleXfs>
  <cellXfs count="147">
    <xf numFmtId="0" fontId="0" fillId="0" borderId="0" xfId="0"/>
    <xf numFmtId="0" fontId="4" fillId="5" borderId="1" xfId="3" applyBorder="1"/>
    <xf numFmtId="0" fontId="4" fillId="5" borderId="1" xfId="3" applyBorder="1" applyAlignment="1">
      <alignment horizontal="center"/>
    </xf>
    <xf numFmtId="0" fontId="0" fillId="0" borderId="1" xfId="0" applyBorder="1"/>
    <xf numFmtId="14" fontId="0" fillId="0" borderId="1" xfId="0" applyNumberFormat="1" applyBorder="1" applyAlignment="1">
      <alignment horizontal="center"/>
    </xf>
    <xf numFmtId="0" fontId="0" fillId="0" borderId="1" xfId="0" applyBorder="1" applyAlignment="1">
      <alignment horizontal="center"/>
    </xf>
    <xf numFmtId="0" fontId="0" fillId="2" borderId="1" xfId="0" applyFill="1" applyBorder="1"/>
    <xf numFmtId="14" fontId="0" fillId="2" borderId="1" xfId="0" applyNumberFormat="1" applyFill="1" applyBorder="1" applyAlignment="1">
      <alignment horizontal="center"/>
    </xf>
    <xf numFmtId="0" fontId="6" fillId="13" borderId="1" xfId="11" applyBorder="1"/>
    <xf numFmtId="14" fontId="6" fillId="13" borderId="1" xfId="11" applyNumberFormat="1" applyBorder="1" applyAlignment="1">
      <alignment horizontal="center"/>
    </xf>
    <xf numFmtId="0" fontId="6" fillId="13" borderId="1" xfId="11" applyBorder="1" applyAlignment="1">
      <alignment horizontal="center"/>
    </xf>
    <xf numFmtId="0" fontId="6" fillId="12" borderId="1" xfId="10" applyBorder="1"/>
    <xf numFmtId="0" fontId="6" fillId="12" borderId="1" xfId="10" applyBorder="1" applyAlignment="1">
      <alignment horizontal="center"/>
    </xf>
    <xf numFmtId="0" fontId="6" fillId="8" borderId="1" xfId="6" applyBorder="1"/>
    <xf numFmtId="0" fontId="6" fillId="8" borderId="1" xfId="6" applyBorder="1" applyAlignment="1">
      <alignment horizontal="center"/>
    </xf>
    <xf numFmtId="0" fontId="6" fillId="11" borderId="1" xfId="9" applyBorder="1"/>
    <xf numFmtId="0" fontId="6" fillId="11" borderId="1" xfId="9" applyBorder="1" applyAlignment="1">
      <alignment horizontal="center"/>
    </xf>
    <xf numFmtId="0" fontId="6" fillId="9" borderId="1" xfId="7" applyBorder="1"/>
    <xf numFmtId="0" fontId="6" fillId="9" borderId="1" xfId="7" applyBorder="1" applyAlignment="1">
      <alignment horizontal="center"/>
    </xf>
    <xf numFmtId="0" fontId="3" fillId="4" borderId="1" xfId="2" applyBorder="1"/>
    <xf numFmtId="0" fontId="3" fillId="4" borderId="1" xfId="2" applyBorder="1" applyAlignment="1">
      <alignment horizontal="center"/>
    </xf>
    <xf numFmtId="0" fontId="6" fillId="6" borderId="1" xfId="4" applyBorder="1"/>
    <xf numFmtId="0" fontId="6" fillId="6" borderId="1" xfId="4" applyBorder="1" applyAlignment="1">
      <alignment horizontal="center"/>
    </xf>
    <xf numFmtId="0" fontId="2" fillId="3" borderId="1" xfId="1" applyBorder="1"/>
    <xf numFmtId="0" fontId="2" fillId="3" borderId="1" xfId="1" applyBorder="1" applyAlignment="1">
      <alignment horizontal="center"/>
    </xf>
    <xf numFmtId="0" fontId="6" fillId="10" borderId="1" xfId="8" applyBorder="1"/>
    <xf numFmtId="0" fontId="6" fillId="10" borderId="1" xfId="8" applyBorder="1" applyAlignment="1">
      <alignment horizontal="center"/>
    </xf>
    <xf numFmtId="0" fontId="6" fillId="7" borderId="1" xfId="5" applyBorder="1" applyAlignment="1">
      <alignment horizontal="center"/>
    </xf>
    <xf numFmtId="0" fontId="6" fillId="7" borderId="1" xfId="5" applyBorder="1"/>
    <xf numFmtId="0" fontId="2" fillId="3" borderId="2" xfId="1" applyBorder="1" applyAlignment="1">
      <alignment horizontal="center"/>
    </xf>
    <xf numFmtId="0" fontId="6" fillId="14" borderId="1" xfId="12" applyBorder="1"/>
    <xf numFmtId="0" fontId="6" fillId="14" borderId="1" xfId="12" applyBorder="1" applyAlignment="1">
      <alignment horizontal="center"/>
    </xf>
    <xf numFmtId="2" fontId="6" fillId="10" borderId="1" xfId="8" applyNumberFormat="1" applyBorder="1" applyAlignment="1">
      <alignment horizontal="center"/>
    </xf>
    <xf numFmtId="0" fontId="6" fillId="15" borderId="1" xfId="13" applyBorder="1"/>
    <xf numFmtId="0" fontId="6" fillId="15" borderId="1" xfId="13" applyBorder="1" applyAlignment="1">
      <alignment horizontal="center"/>
    </xf>
    <xf numFmtId="0" fontId="6" fillId="18" borderId="1" xfId="16" applyBorder="1"/>
    <xf numFmtId="2" fontId="6" fillId="18" borderId="1" xfId="16" applyNumberFormat="1" applyBorder="1" applyAlignment="1">
      <alignment horizontal="center"/>
    </xf>
    <xf numFmtId="0" fontId="6" fillId="18" borderId="1" xfId="16" applyBorder="1" applyAlignment="1">
      <alignment horizontal="center"/>
    </xf>
    <xf numFmtId="0" fontId="4" fillId="17" borderId="1" xfId="15" applyBorder="1"/>
    <xf numFmtId="0" fontId="4" fillId="17" borderId="1" xfId="15" applyBorder="1" applyAlignment="1">
      <alignment horizontal="center"/>
    </xf>
    <xf numFmtId="0" fontId="4" fillId="19" borderId="1" xfId="17" applyBorder="1"/>
    <xf numFmtId="0" fontId="4" fillId="19" borderId="1" xfId="17" applyBorder="1" applyAlignment="1">
      <alignment horizontal="center"/>
    </xf>
    <xf numFmtId="0" fontId="6" fillId="16" borderId="1" xfId="14" applyBorder="1"/>
    <xf numFmtId="0" fontId="6" fillId="16" borderId="1" xfId="14" applyBorder="1" applyAlignment="1">
      <alignment horizontal="center"/>
    </xf>
    <xf numFmtId="0" fontId="4" fillId="20" borderId="1" xfId="18" applyBorder="1"/>
    <xf numFmtId="0" fontId="4" fillId="20" borderId="1" xfId="18" applyBorder="1" applyAlignment="1">
      <alignment horizontal="center"/>
    </xf>
    <xf numFmtId="0" fontId="6" fillId="21" borderId="1" xfId="19" applyBorder="1" applyAlignment="1">
      <alignment horizontal="center"/>
    </xf>
    <xf numFmtId="0" fontId="6" fillId="21" borderId="1" xfId="19" applyBorder="1"/>
    <xf numFmtId="2" fontId="6" fillId="15" borderId="1" xfId="13" applyNumberFormat="1" applyBorder="1" applyAlignment="1">
      <alignment horizontal="center"/>
    </xf>
    <xf numFmtId="2" fontId="6" fillId="9" borderId="1" xfId="7" applyNumberFormat="1" applyBorder="1" applyAlignment="1">
      <alignment horizontal="center"/>
    </xf>
    <xf numFmtId="2" fontId="6" fillId="22" borderId="1" xfId="7" applyNumberFormat="1" applyFill="1" applyBorder="1" applyAlignment="1">
      <alignment horizontal="center"/>
    </xf>
    <xf numFmtId="2" fontId="6" fillId="23" borderId="1" xfId="7" applyNumberFormat="1" applyFill="1" applyBorder="1" applyAlignment="1">
      <alignment horizontal="center"/>
    </xf>
    <xf numFmtId="2" fontId="6" fillId="24" borderId="1" xfId="7" applyNumberForma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3" fillId="4" borderId="1" xfId="2" applyBorder="1" applyAlignment="1">
      <alignment horizontal="left" vertical="top"/>
    </xf>
    <xf numFmtId="2" fontId="6" fillId="16" borderId="1" xfId="14" applyNumberFormat="1" applyBorder="1" applyAlignment="1">
      <alignment horizontal="center"/>
    </xf>
    <xf numFmtId="0" fontId="6" fillId="25" borderId="1" xfId="20" applyBorder="1"/>
    <xf numFmtId="2" fontId="6" fillId="25" borderId="1" xfId="20" applyNumberFormat="1" applyBorder="1" applyAlignment="1">
      <alignment horizontal="center"/>
    </xf>
    <xf numFmtId="0" fontId="6" fillId="25" borderId="1" xfId="20" applyBorder="1" applyAlignment="1">
      <alignment horizontal="center"/>
    </xf>
    <xf numFmtId="0" fontId="4" fillId="5" borderId="4" xfId="3" applyBorder="1"/>
    <xf numFmtId="0" fontId="4" fillId="5" borderId="4" xfId="3" applyBorder="1" applyAlignment="1">
      <alignment horizontal="center"/>
    </xf>
    <xf numFmtId="0" fontId="4" fillId="5" borderId="3" xfId="3" applyBorder="1"/>
    <xf numFmtId="0" fontId="4" fillId="5" borderId="3" xfId="3" applyBorder="1" applyAlignment="1">
      <alignment horizontal="center"/>
    </xf>
    <xf numFmtId="0" fontId="6" fillId="25" borderId="4" xfId="20" applyBorder="1"/>
    <xf numFmtId="2" fontId="6" fillId="25" borderId="4" xfId="20" applyNumberFormat="1" applyBorder="1" applyAlignment="1">
      <alignment horizontal="center"/>
    </xf>
    <xf numFmtId="0" fontId="6" fillId="25" borderId="4" xfId="20" applyBorder="1" applyAlignment="1">
      <alignment horizontal="center"/>
    </xf>
    <xf numFmtId="0" fontId="6" fillId="25" borderId="3" xfId="20" applyBorder="1"/>
    <xf numFmtId="2" fontId="6" fillId="25" borderId="3" xfId="20" applyNumberFormat="1" applyBorder="1" applyAlignment="1">
      <alignment horizontal="center"/>
    </xf>
    <xf numFmtId="0" fontId="6" fillId="25" borderId="3" xfId="20" applyBorder="1" applyAlignment="1">
      <alignment horizontal="center"/>
    </xf>
    <xf numFmtId="0" fontId="6" fillId="16" borderId="4" xfId="14" applyBorder="1"/>
    <xf numFmtId="2" fontId="6" fillId="16" borderId="4" xfId="14" applyNumberFormat="1" applyBorder="1" applyAlignment="1">
      <alignment horizontal="center"/>
    </xf>
    <xf numFmtId="0" fontId="6" fillId="16" borderId="4" xfId="14" applyBorder="1" applyAlignment="1">
      <alignment horizontal="center"/>
    </xf>
    <xf numFmtId="0" fontId="6" fillId="16" borderId="3" xfId="14" applyBorder="1"/>
    <xf numFmtId="2" fontId="6" fillId="16" borderId="3" xfId="14" applyNumberFormat="1" applyBorder="1" applyAlignment="1">
      <alignment horizontal="center"/>
    </xf>
    <xf numFmtId="0" fontId="6" fillId="16" borderId="3" xfId="14" applyBorder="1" applyAlignment="1">
      <alignment horizontal="center"/>
    </xf>
    <xf numFmtId="0" fontId="6" fillId="15" borderId="4" xfId="13" applyBorder="1"/>
    <xf numFmtId="2" fontId="6" fillId="15" borderId="4" xfId="13" applyNumberFormat="1" applyBorder="1" applyAlignment="1">
      <alignment horizontal="center"/>
    </xf>
    <xf numFmtId="0" fontId="6" fillId="15" borderId="4" xfId="13" applyBorder="1" applyAlignment="1">
      <alignment horizontal="center"/>
    </xf>
    <xf numFmtId="0" fontId="6" fillId="15" borderId="3" xfId="13" applyBorder="1"/>
    <xf numFmtId="2" fontId="6" fillId="15" borderId="3" xfId="13" applyNumberFormat="1" applyBorder="1" applyAlignment="1">
      <alignment horizontal="center"/>
    </xf>
    <xf numFmtId="0" fontId="6" fillId="15" borderId="3" xfId="13" applyBorder="1" applyAlignment="1">
      <alignment horizontal="center"/>
    </xf>
    <xf numFmtId="0" fontId="6" fillId="9" borderId="4" xfId="7" applyBorder="1"/>
    <xf numFmtId="2" fontId="6" fillId="9" borderId="4" xfId="7" applyNumberFormat="1" applyBorder="1" applyAlignment="1">
      <alignment horizontal="center"/>
    </xf>
    <xf numFmtId="2" fontId="6" fillId="22" borderId="4" xfId="7" applyNumberFormat="1" applyFill="1" applyBorder="1" applyAlignment="1">
      <alignment horizontal="center"/>
    </xf>
    <xf numFmtId="0" fontId="6" fillId="9" borderId="4" xfId="7" applyBorder="1" applyAlignment="1">
      <alignment horizontal="center"/>
    </xf>
    <xf numFmtId="0" fontId="6" fillId="9" borderId="3" xfId="7" applyBorder="1"/>
    <xf numFmtId="2" fontId="6" fillId="9" borderId="3" xfId="7" applyNumberFormat="1" applyBorder="1" applyAlignment="1">
      <alignment horizontal="center"/>
    </xf>
    <xf numFmtId="0" fontId="6" fillId="9" borderId="3" xfId="7" applyBorder="1" applyAlignment="1">
      <alignment horizontal="center"/>
    </xf>
    <xf numFmtId="0" fontId="8" fillId="26" borderId="6" xfId="0" applyFont="1" applyFill="1" applyBorder="1"/>
    <xf numFmtId="0" fontId="8" fillId="26" borderId="7" xfId="0" applyFont="1" applyFill="1" applyBorder="1"/>
    <xf numFmtId="2" fontId="0" fillId="0" borderId="8" xfId="0" applyNumberFormat="1" applyBorder="1"/>
    <xf numFmtId="2" fontId="0" fillId="0" borderId="9" xfId="0" applyNumberFormat="1" applyBorder="1"/>
    <xf numFmtId="2" fontId="0" fillId="0" borderId="10" xfId="0" applyNumberFormat="1" applyBorder="1"/>
    <xf numFmtId="0" fontId="6" fillId="16" borderId="6" xfId="14" applyBorder="1"/>
    <xf numFmtId="0" fontId="4" fillId="19" borderId="6" xfId="17" applyBorder="1"/>
    <xf numFmtId="0" fontId="4" fillId="5" borderId="6" xfId="3" applyBorder="1"/>
    <xf numFmtId="0" fontId="4" fillId="5" borderId="11" xfId="3" applyBorder="1"/>
    <xf numFmtId="0" fontId="4" fillId="5" borderId="7" xfId="3" applyBorder="1"/>
    <xf numFmtId="0" fontId="2" fillId="3" borderId="6" xfId="1" applyBorder="1"/>
    <xf numFmtId="0" fontId="6" fillId="16" borderId="11" xfId="14" applyBorder="1"/>
    <xf numFmtId="0" fontId="6" fillId="16" borderId="7" xfId="14" applyBorder="1"/>
    <xf numFmtId="0" fontId="6" fillId="25" borderId="6" xfId="20" applyBorder="1"/>
    <xf numFmtId="0" fontId="6" fillId="25" borderId="11" xfId="20" applyBorder="1"/>
    <xf numFmtId="0" fontId="6" fillId="25" borderId="7" xfId="20" applyBorder="1"/>
    <xf numFmtId="0" fontId="6" fillId="15" borderId="6" xfId="13" applyBorder="1"/>
    <xf numFmtId="0" fontId="6" fillId="15" borderId="11" xfId="13" applyBorder="1"/>
    <xf numFmtId="0" fontId="6" fillId="9" borderId="6" xfId="7" applyBorder="1"/>
    <xf numFmtId="0" fontId="6" fillId="9" borderId="11" xfId="7" applyBorder="1"/>
    <xf numFmtId="0" fontId="6" fillId="9" borderId="7" xfId="7" applyBorder="1"/>
    <xf numFmtId="0" fontId="6" fillId="10" borderId="6" xfId="8" applyBorder="1"/>
    <xf numFmtId="0" fontId="6" fillId="18" borderId="6" xfId="16" applyBorder="1"/>
    <xf numFmtId="0" fontId="7" fillId="22" borderId="5" xfId="21" applyFill="1" applyBorder="1" applyAlignment="1">
      <alignment horizontal="center" vertical="center"/>
    </xf>
    <xf numFmtId="2" fontId="0" fillId="0" borderId="12" xfId="0" applyNumberFormat="1" applyBorder="1"/>
    <xf numFmtId="2" fontId="0" fillId="0" borderId="13" xfId="0" applyNumberFormat="1" applyBorder="1"/>
    <xf numFmtId="2" fontId="0" fillId="0" borderId="14" xfId="0" applyNumberFormat="1" applyBorder="1"/>
    <xf numFmtId="2" fontId="4" fillId="20" borderId="1" xfId="18" applyNumberFormat="1" applyBorder="1" applyAlignment="1">
      <alignment horizontal="center"/>
    </xf>
    <xf numFmtId="2" fontId="6" fillId="14" borderId="1" xfId="12" applyNumberFormat="1" applyBorder="1" applyAlignment="1">
      <alignment horizontal="center"/>
    </xf>
    <xf numFmtId="2" fontId="6" fillId="7" borderId="1" xfId="5" applyNumberFormat="1" applyBorder="1" applyAlignment="1">
      <alignment horizontal="center"/>
    </xf>
    <xf numFmtId="2" fontId="4" fillId="19" borderId="1" xfId="17" applyNumberFormat="1" applyBorder="1" applyAlignment="1">
      <alignment horizontal="center"/>
    </xf>
    <xf numFmtId="2" fontId="6" fillId="21" borderId="1" xfId="19" applyNumberFormat="1" applyBorder="1" applyAlignment="1">
      <alignment horizontal="center"/>
    </xf>
    <xf numFmtId="2" fontId="4" fillId="5" borderId="1" xfId="3" applyNumberFormat="1" applyBorder="1" applyAlignment="1">
      <alignment horizontal="center"/>
    </xf>
    <xf numFmtId="0" fontId="0" fillId="15" borderId="6" xfId="13" applyFont="1" applyBorder="1"/>
    <xf numFmtId="0" fontId="0" fillId="15" borderId="7" xfId="13" applyFont="1" applyBorder="1"/>
    <xf numFmtId="0" fontId="0" fillId="21" borderId="6" xfId="19" applyFont="1" applyBorder="1" applyAlignment="1">
      <alignment vertical="center"/>
    </xf>
    <xf numFmtId="2" fontId="0" fillId="0" borderId="0" xfId="0" applyNumberFormat="1"/>
    <xf numFmtId="0" fontId="9" fillId="22" borderId="0" xfId="0" applyFont="1" applyFill="1"/>
    <xf numFmtId="0" fontId="0" fillId="16" borderId="1" xfId="14" applyFont="1" applyBorder="1"/>
    <xf numFmtId="0" fontId="0" fillId="16" borderId="4" xfId="14" applyFont="1" applyBorder="1"/>
    <xf numFmtId="0" fontId="0" fillId="16" borderId="6" xfId="14" applyFont="1" applyBorder="1"/>
    <xf numFmtId="0" fontId="0" fillId="16" borderId="7" xfId="14" applyFont="1" applyBorder="1"/>
    <xf numFmtId="0" fontId="0" fillId="25" borderId="1" xfId="20" applyFont="1" applyBorder="1"/>
    <xf numFmtId="0" fontId="0" fillId="25" borderId="4" xfId="20" applyFont="1" applyBorder="1"/>
    <xf numFmtId="0" fontId="0" fillId="15" borderId="1" xfId="13" applyFont="1" applyBorder="1"/>
    <xf numFmtId="0" fontId="0" fillId="15" borderId="4" xfId="13" applyFont="1" applyBorder="1"/>
    <xf numFmtId="0" fontId="0" fillId="21" borderId="1" xfId="19" applyFont="1" applyBorder="1" applyAlignment="1">
      <alignment vertical="center"/>
    </xf>
    <xf numFmtId="0" fontId="0" fillId="25" borderId="6" xfId="20" applyFont="1" applyBorder="1"/>
    <xf numFmtId="0" fontId="0" fillId="25" borderId="7" xfId="20" applyFont="1" applyBorder="1"/>
    <xf numFmtId="0" fontId="0" fillId="0" borderId="4" xfId="0" applyBorder="1"/>
    <xf numFmtId="0" fontId="0" fillId="0" borderId="3" xfId="0" applyBorder="1"/>
    <xf numFmtId="0" fontId="0" fillId="0" borderId="4" xfId="0" applyBorder="1" applyAlignment="1">
      <alignment horizontal="center"/>
    </xf>
    <xf numFmtId="0" fontId="0" fillId="0" borderId="3" xfId="0" applyBorder="1" applyAlignment="1">
      <alignment horizontal="center"/>
    </xf>
    <xf numFmtId="2" fontId="0" fillId="0" borderId="15" xfId="0" applyNumberFormat="1" applyBorder="1"/>
    <xf numFmtId="2" fontId="0" fillId="0" borderId="16" xfId="0" applyNumberFormat="1" applyBorder="1"/>
    <xf numFmtId="0" fontId="6" fillId="25" borderId="17" xfId="20" applyBorder="1"/>
    <xf numFmtId="0" fontId="0" fillId="7" borderId="1" xfId="5" applyFont="1" applyBorder="1"/>
  </cellXfs>
  <cellStyles count="22">
    <cellStyle name="20 % - Accent1" xfId="4" builtinId="30"/>
    <cellStyle name="20 % - Accent2" xfId="5" builtinId="34"/>
    <cellStyle name="20 % - Accent4" xfId="8" builtinId="42"/>
    <cellStyle name="20 % - Accent5" xfId="12" builtinId="46"/>
    <cellStyle name="40 % - Accent1" xfId="20" builtinId="31"/>
    <cellStyle name="40 % - Accent2" xfId="6" builtinId="35"/>
    <cellStyle name="40 % - Accent3" xfId="7" builtinId="39"/>
    <cellStyle name="40 % - Accent5" xfId="13" builtinId="47"/>
    <cellStyle name="40 % - Accent6" xfId="11" builtinId="51"/>
    <cellStyle name="60 % - Accent1" xfId="14" builtinId="32"/>
    <cellStyle name="60 % - Accent2" xfId="16" builtinId="36"/>
    <cellStyle name="60 % - Accent4" xfId="9" builtinId="44"/>
    <cellStyle name="60 % - Accent5" xfId="10" builtinId="48"/>
    <cellStyle name="60 % - Accent6" xfId="19" builtinId="52"/>
    <cellStyle name="Accent1" xfId="3" builtinId="29"/>
    <cellStyle name="Accent2" xfId="15" builtinId="33"/>
    <cellStyle name="Accent3" xfId="18" builtinId="37"/>
    <cellStyle name="Accent6" xfId="17" builtinId="49"/>
    <cellStyle name="Avertissement" xfId="21" builtinId="11"/>
    <cellStyle name="Insatisfaisant" xfId="2" builtinId="27"/>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6" Type="http://schemas.openxmlformats.org/officeDocument/2006/relationships/externalLink" Target="externalLinks/externalLink14.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styles" Target="styles.xml"/><Relationship Id="rId5" Type="http://schemas.openxmlformats.org/officeDocument/2006/relationships/externalLink" Target="externalLinks/externalLink3.xml"/><Relationship Id="rId90" Type="http://schemas.openxmlformats.org/officeDocument/2006/relationships/externalLink" Target="externalLinks/externalLink88.xml"/><Relationship Id="rId95" Type="http://schemas.openxmlformats.org/officeDocument/2006/relationships/externalLink" Target="externalLinks/externalLink93.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18" Type="http://schemas.openxmlformats.org/officeDocument/2006/relationships/externalLink" Target="externalLinks/externalLink116.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externalLink" Target="externalLinks/externalLink101.xml"/><Relationship Id="rId108" Type="http://schemas.openxmlformats.org/officeDocument/2006/relationships/externalLink" Target="externalLinks/externalLink106.xml"/><Relationship Id="rId124" Type="http://schemas.openxmlformats.org/officeDocument/2006/relationships/sharedStrings" Target="sharedStrings.xml"/><Relationship Id="rId54" Type="http://schemas.openxmlformats.org/officeDocument/2006/relationships/externalLink" Target="externalLinks/externalLink52.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 Type="http://schemas.openxmlformats.org/officeDocument/2006/relationships/worksheet" Target="worksheets/sheet1.xml"/><Relationship Id="rId6" Type="http://schemas.openxmlformats.org/officeDocument/2006/relationships/externalLink" Target="externalLinks/externalLink4.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49" Type="http://schemas.openxmlformats.org/officeDocument/2006/relationships/externalLink" Target="externalLinks/externalLink47.xml"/><Relationship Id="rId114" Type="http://schemas.openxmlformats.org/officeDocument/2006/relationships/externalLink" Target="externalLinks/externalLink112.xml"/><Relationship Id="rId119" Type="http://schemas.openxmlformats.org/officeDocument/2006/relationships/externalLink" Target="externalLinks/externalLink117.xml"/><Relationship Id="rId44" Type="http://schemas.openxmlformats.org/officeDocument/2006/relationships/externalLink" Target="externalLinks/externalLink42.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120" Type="http://schemas.openxmlformats.org/officeDocument/2006/relationships/externalLink" Target="externalLinks/externalLink118.xml"/><Relationship Id="rId125" Type="http://schemas.openxmlformats.org/officeDocument/2006/relationships/calcChain" Target="calcChain.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15" Type="http://schemas.openxmlformats.org/officeDocument/2006/relationships/externalLink" Target="externalLinks/externalLink113.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3" Type="http://schemas.openxmlformats.org/officeDocument/2006/relationships/externalLink" Target="externalLinks/externalLink1.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 Id="rId116" Type="http://schemas.openxmlformats.org/officeDocument/2006/relationships/externalLink" Target="externalLinks/externalLink114.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62" Type="http://schemas.openxmlformats.org/officeDocument/2006/relationships/externalLink" Target="externalLinks/externalLink60.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111" Type="http://schemas.openxmlformats.org/officeDocument/2006/relationships/externalLink" Target="externalLinks/externalLink109.xml"/><Relationship Id="rId15" Type="http://schemas.openxmlformats.org/officeDocument/2006/relationships/externalLink" Target="externalLinks/externalLink13.xml"/><Relationship Id="rId36" Type="http://schemas.openxmlformats.org/officeDocument/2006/relationships/externalLink" Target="externalLinks/externalLink34.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52" Type="http://schemas.openxmlformats.org/officeDocument/2006/relationships/externalLink" Target="externalLinks/externalLink50.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DIAFOOT!$A$36</c:f>
              <c:strCache>
                <c:ptCount val="1"/>
                <c:pt idx="0">
                  <c:v>MESI Pression gros orteil D norme 80-120 mmHg</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DIAFOOT!$B$36:$GM$36</c:f>
              <c:numCache>
                <c:formatCode>General</c:formatCode>
                <c:ptCount val="194"/>
                <c:pt idx="0">
                  <c:v>70</c:v>
                </c:pt>
                <c:pt idx="1">
                  <c:v>94</c:v>
                </c:pt>
                <c:pt idx="2">
                  <c:v>182</c:v>
                </c:pt>
                <c:pt idx="3">
                  <c:v>153</c:v>
                </c:pt>
                <c:pt idx="8">
                  <c:v>105</c:v>
                </c:pt>
                <c:pt idx="9">
                  <c:v>177</c:v>
                </c:pt>
                <c:pt idx="10">
                  <c:v>82</c:v>
                </c:pt>
                <c:pt idx="11">
                  <c:v>123</c:v>
                </c:pt>
                <c:pt idx="12">
                  <c:v>164</c:v>
                </c:pt>
                <c:pt idx="14">
                  <c:v>137</c:v>
                </c:pt>
                <c:pt idx="15">
                  <c:v>139</c:v>
                </c:pt>
                <c:pt idx="16">
                  <c:v>138</c:v>
                </c:pt>
                <c:pt idx="17">
                  <c:v>162</c:v>
                </c:pt>
                <c:pt idx="18">
                  <c:v>104</c:v>
                </c:pt>
                <c:pt idx="19">
                  <c:v>48</c:v>
                </c:pt>
                <c:pt idx="20">
                  <c:v>142</c:v>
                </c:pt>
                <c:pt idx="149" formatCode="0.00">
                  <c:v>126.25</c:v>
                </c:pt>
                <c:pt idx="150" formatCode="0.00">
                  <c:v>39.165460974350005</c:v>
                </c:pt>
              </c:numCache>
            </c:numRef>
          </c:yVal>
          <c:smooth val="0"/>
          <c:extLst>
            <c:ext xmlns:c16="http://schemas.microsoft.com/office/drawing/2014/chart" uri="{C3380CC4-5D6E-409C-BE32-E72D297353CC}">
              <c16:uniqueId val="{00000000-70DE-2241-90BE-AD3DF3DD6FF4}"/>
            </c:ext>
          </c:extLst>
        </c:ser>
        <c:dLbls>
          <c:showLegendKey val="0"/>
          <c:showVal val="0"/>
          <c:showCatName val="0"/>
          <c:showSerName val="0"/>
          <c:showPercent val="0"/>
          <c:showBubbleSize val="0"/>
        </c:dLbls>
        <c:axId val="365328288"/>
        <c:axId val="365330000"/>
      </c:scatterChart>
      <c:valAx>
        <c:axId val="365328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330000"/>
        <c:crosses val="autoZero"/>
        <c:crossBetween val="midCat"/>
      </c:valAx>
      <c:valAx>
        <c:axId val="3653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32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DIAFOOT!$A$110</c:f>
              <c:strCache>
                <c:ptCount val="1"/>
                <c:pt idx="0">
                  <c:v>Pression  MOYENNE DES MAX HALLUX D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DIAFOOT!$B$110:$GM$110</c:f>
              <c:numCache>
                <c:formatCode>General</c:formatCode>
                <c:ptCount val="194"/>
                <c:pt idx="0">
                  <c:v>51</c:v>
                </c:pt>
                <c:pt idx="1">
                  <c:v>31</c:v>
                </c:pt>
                <c:pt idx="2">
                  <c:v>19</c:v>
                </c:pt>
                <c:pt idx="3">
                  <c:v>30</c:v>
                </c:pt>
                <c:pt idx="8">
                  <c:v>13</c:v>
                </c:pt>
                <c:pt idx="9">
                  <c:v>42</c:v>
                </c:pt>
                <c:pt idx="10">
                  <c:v>52</c:v>
                </c:pt>
                <c:pt idx="11">
                  <c:v>53</c:v>
                </c:pt>
                <c:pt idx="12">
                  <c:v>18</c:v>
                </c:pt>
                <c:pt idx="14">
                  <c:v>57</c:v>
                </c:pt>
                <c:pt idx="15">
                  <c:v>29</c:v>
                </c:pt>
                <c:pt idx="16">
                  <c:v>34</c:v>
                </c:pt>
                <c:pt idx="17">
                  <c:v>27</c:v>
                </c:pt>
                <c:pt idx="18">
                  <c:v>32</c:v>
                </c:pt>
                <c:pt idx="19">
                  <c:v>24</c:v>
                </c:pt>
                <c:pt idx="20">
                  <c:v>45</c:v>
                </c:pt>
                <c:pt idx="149" formatCode="0.00">
                  <c:v>34.8125</c:v>
                </c:pt>
                <c:pt idx="150" formatCode="0.00">
                  <c:v>13.668546618666767</c:v>
                </c:pt>
              </c:numCache>
            </c:numRef>
          </c:yVal>
          <c:smooth val="0"/>
          <c:extLst>
            <c:ext xmlns:c16="http://schemas.microsoft.com/office/drawing/2014/chart" uri="{C3380CC4-5D6E-409C-BE32-E72D297353CC}">
              <c16:uniqueId val="{00000000-8DD6-374A-BD09-B9D4A8FB65E7}"/>
            </c:ext>
          </c:extLst>
        </c:ser>
        <c:dLbls>
          <c:showLegendKey val="0"/>
          <c:showVal val="0"/>
          <c:showCatName val="0"/>
          <c:showSerName val="0"/>
          <c:showPercent val="0"/>
          <c:showBubbleSize val="0"/>
        </c:dLbls>
        <c:axId val="366609360"/>
        <c:axId val="366611072"/>
      </c:scatterChart>
      <c:valAx>
        <c:axId val="3666093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611072"/>
        <c:crosses val="autoZero"/>
        <c:crossBetween val="midCat"/>
      </c:valAx>
      <c:valAx>
        <c:axId val="3666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60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DIAFOOT!$A$111</c:f>
              <c:strCache>
                <c:ptCount val="1"/>
                <c:pt idx="0">
                  <c:v>Pression MOYENNE DES MAX  TM5 D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DIAFOOT!$B$111:$GM$111</c:f>
              <c:numCache>
                <c:formatCode>General</c:formatCode>
                <c:ptCount val="194"/>
                <c:pt idx="0">
                  <c:v>47</c:v>
                </c:pt>
                <c:pt idx="1">
                  <c:v>79</c:v>
                </c:pt>
                <c:pt idx="2">
                  <c:v>64</c:v>
                </c:pt>
                <c:pt idx="3">
                  <c:v>35</c:v>
                </c:pt>
                <c:pt idx="8">
                  <c:v>47</c:v>
                </c:pt>
                <c:pt idx="9">
                  <c:v>23</c:v>
                </c:pt>
                <c:pt idx="10">
                  <c:v>72</c:v>
                </c:pt>
                <c:pt idx="11">
                  <c:v>25</c:v>
                </c:pt>
                <c:pt idx="12">
                  <c:v>17</c:v>
                </c:pt>
                <c:pt idx="13">
                  <c:v>14</c:v>
                </c:pt>
                <c:pt idx="14">
                  <c:v>24</c:v>
                </c:pt>
                <c:pt idx="15">
                  <c:v>22</c:v>
                </c:pt>
                <c:pt idx="16">
                  <c:v>29</c:v>
                </c:pt>
                <c:pt idx="17">
                  <c:v>57</c:v>
                </c:pt>
                <c:pt idx="18">
                  <c:v>34</c:v>
                </c:pt>
                <c:pt idx="19">
                  <c:v>24</c:v>
                </c:pt>
                <c:pt idx="20">
                  <c:v>31</c:v>
                </c:pt>
                <c:pt idx="149" formatCode="0.00">
                  <c:v>37.882352941176471</c:v>
                </c:pt>
                <c:pt idx="150" formatCode="0.00">
                  <c:v>19.763863339884921</c:v>
                </c:pt>
              </c:numCache>
            </c:numRef>
          </c:yVal>
          <c:smooth val="0"/>
          <c:extLst>
            <c:ext xmlns:c16="http://schemas.microsoft.com/office/drawing/2014/chart" uri="{C3380CC4-5D6E-409C-BE32-E72D297353CC}">
              <c16:uniqueId val="{00000000-1187-564E-804D-951935826FC1}"/>
            </c:ext>
          </c:extLst>
        </c:ser>
        <c:dLbls>
          <c:showLegendKey val="0"/>
          <c:showVal val="0"/>
          <c:showCatName val="0"/>
          <c:showSerName val="0"/>
          <c:showPercent val="0"/>
          <c:showBubbleSize val="0"/>
        </c:dLbls>
        <c:axId val="344315136"/>
        <c:axId val="344275792"/>
      </c:scatterChart>
      <c:valAx>
        <c:axId val="3443151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275792"/>
        <c:crosses val="autoZero"/>
        <c:crossBetween val="midCat"/>
      </c:valAx>
      <c:valAx>
        <c:axId val="34427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31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DIAFOOT!$A$114</c:f>
              <c:strCache>
                <c:ptCount val="1"/>
                <c:pt idx="0">
                  <c:v>Pression MOYENNE DES MAX  SESA G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DIAFOOT!$B$114:$GM$114</c:f>
              <c:numCache>
                <c:formatCode>General</c:formatCode>
                <c:ptCount val="194"/>
                <c:pt idx="0">
                  <c:v>23</c:v>
                </c:pt>
                <c:pt idx="1">
                  <c:v>32</c:v>
                </c:pt>
                <c:pt idx="2">
                  <c:v>61</c:v>
                </c:pt>
                <c:pt idx="3">
                  <c:v>20</c:v>
                </c:pt>
                <c:pt idx="8">
                  <c:v>27</c:v>
                </c:pt>
                <c:pt idx="9">
                  <c:v>57</c:v>
                </c:pt>
                <c:pt idx="10">
                  <c:v>42</c:v>
                </c:pt>
                <c:pt idx="11">
                  <c:v>14</c:v>
                </c:pt>
                <c:pt idx="12">
                  <c:v>22</c:v>
                </c:pt>
                <c:pt idx="13">
                  <c:v>62</c:v>
                </c:pt>
                <c:pt idx="14">
                  <c:v>20</c:v>
                </c:pt>
                <c:pt idx="15">
                  <c:v>15</c:v>
                </c:pt>
                <c:pt idx="16">
                  <c:v>32</c:v>
                </c:pt>
                <c:pt idx="17">
                  <c:v>39</c:v>
                </c:pt>
                <c:pt idx="18">
                  <c:v>28</c:v>
                </c:pt>
                <c:pt idx="19">
                  <c:v>19</c:v>
                </c:pt>
                <c:pt idx="20">
                  <c:v>32</c:v>
                </c:pt>
                <c:pt idx="149" formatCode="0.00">
                  <c:v>32.058823529411768</c:v>
                </c:pt>
                <c:pt idx="150" formatCode="0.00">
                  <c:v>15.425103679697317</c:v>
                </c:pt>
              </c:numCache>
            </c:numRef>
          </c:yVal>
          <c:smooth val="0"/>
          <c:extLst>
            <c:ext xmlns:c16="http://schemas.microsoft.com/office/drawing/2014/chart" uri="{C3380CC4-5D6E-409C-BE32-E72D297353CC}">
              <c16:uniqueId val="{00000000-6929-0245-B8C1-A4A8929D5E41}"/>
            </c:ext>
          </c:extLst>
        </c:ser>
        <c:dLbls>
          <c:showLegendKey val="0"/>
          <c:showVal val="0"/>
          <c:showCatName val="0"/>
          <c:showSerName val="0"/>
          <c:showPercent val="0"/>
          <c:showBubbleSize val="0"/>
        </c:dLbls>
        <c:axId val="366713696"/>
        <c:axId val="366715408"/>
      </c:scatterChart>
      <c:valAx>
        <c:axId val="366713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15408"/>
        <c:crosses val="autoZero"/>
        <c:crossBetween val="midCat"/>
      </c:valAx>
      <c:valAx>
        <c:axId val="36671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13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DIAFOOT!$A$115</c:f>
              <c:strCache>
                <c:ptCount val="1"/>
                <c:pt idx="0">
                  <c:v>Pression MOYENNE DES MAX HALLUX G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DIAFOOT!$B$115:$GM$115</c:f>
              <c:numCache>
                <c:formatCode>General</c:formatCode>
                <c:ptCount val="194"/>
                <c:pt idx="0">
                  <c:v>27</c:v>
                </c:pt>
                <c:pt idx="1">
                  <c:v>28</c:v>
                </c:pt>
                <c:pt idx="2">
                  <c:v>20</c:v>
                </c:pt>
                <c:pt idx="3">
                  <c:v>51</c:v>
                </c:pt>
                <c:pt idx="8">
                  <c:v>21</c:v>
                </c:pt>
                <c:pt idx="9">
                  <c:v>52</c:v>
                </c:pt>
                <c:pt idx="11">
                  <c:v>40</c:v>
                </c:pt>
                <c:pt idx="12">
                  <c:v>16</c:v>
                </c:pt>
                <c:pt idx="13">
                  <c:v>43</c:v>
                </c:pt>
                <c:pt idx="14">
                  <c:v>39</c:v>
                </c:pt>
                <c:pt idx="15">
                  <c:v>26</c:v>
                </c:pt>
                <c:pt idx="16">
                  <c:v>22</c:v>
                </c:pt>
                <c:pt idx="17">
                  <c:v>21</c:v>
                </c:pt>
                <c:pt idx="18">
                  <c:v>27</c:v>
                </c:pt>
                <c:pt idx="19">
                  <c:v>30</c:v>
                </c:pt>
                <c:pt idx="20">
                  <c:v>33</c:v>
                </c:pt>
                <c:pt idx="149" formatCode="0.00">
                  <c:v>31</c:v>
                </c:pt>
                <c:pt idx="150" formatCode="0.00">
                  <c:v>11.039323650779819</c:v>
                </c:pt>
              </c:numCache>
            </c:numRef>
          </c:yVal>
          <c:smooth val="0"/>
          <c:extLst>
            <c:ext xmlns:c16="http://schemas.microsoft.com/office/drawing/2014/chart" uri="{C3380CC4-5D6E-409C-BE32-E72D297353CC}">
              <c16:uniqueId val="{00000000-2C98-E54B-A46D-2BA59B8FFCFA}"/>
            </c:ext>
          </c:extLst>
        </c:ser>
        <c:dLbls>
          <c:showLegendKey val="0"/>
          <c:showVal val="0"/>
          <c:showCatName val="0"/>
          <c:showSerName val="0"/>
          <c:showPercent val="0"/>
          <c:showBubbleSize val="0"/>
        </c:dLbls>
        <c:axId val="343395184"/>
        <c:axId val="343396896"/>
      </c:scatterChart>
      <c:valAx>
        <c:axId val="3433951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96896"/>
        <c:crosses val="autoZero"/>
        <c:crossBetween val="midCat"/>
      </c:valAx>
      <c:valAx>
        <c:axId val="3433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9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DIAFOOT!$A$116</c:f>
              <c:strCache>
                <c:ptCount val="1"/>
                <c:pt idx="0">
                  <c:v>Pression MOYENNE DES MAX TM5 G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DIAFOOT!$B$116:$GM$116</c:f>
              <c:numCache>
                <c:formatCode>General</c:formatCode>
                <c:ptCount val="194"/>
                <c:pt idx="0">
                  <c:v>24</c:v>
                </c:pt>
                <c:pt idx="1">
                  <c:v>34</c:v>
                </c:pt>
                <c:pt idx="2">
                  <c:v>21</c:v>
                </c:pt>
                <c:pt idx="3">
                  <c:v>21</c:v>
                </c:pt>
                <c:pt idx="8">
                  <c:v>48</c:v>
                </c:pt>
                <c:pt idx="9">
                  <c:v>16</c:v>
                </c:pt>
                <c:pt idx="10">
                  <c:v>56</c:v>
                </c:pt>
                <c:pt idx="11">
                  <c:v>15</c:v>
                </c:pt>
                <c:pt idx="12">
                  <c:v>13</c:v>
                </c:pt>
                <c:pt idx="13">
                  <c:v>10</c:v>
                </c:pt>
                <c:pt idx="14">
                  <c:v>23</c:v>
                </c:pt>
                <c:pt idx="15">
                  <c:v>24</c:v>
                </c:pt>
                <c:pt idx="16">
                  <c:v>42</c:v>
                </c:pt>
                <c:pt idx="17">
                  <c:v>43</c:v>
                </c:pt>
                <c:pt idx="18">
                  <c:v>14</c:v>
                </c:pt>
                <c:pt idx="19">
                  <c:v>25</c:v>
                </c:pt>
                <c:pt idx="20">
                  <c:v>31</c:v>
                </c:pt>
                <c:pt idx="149" formatCode="0.00">
                  <c:v>27.058823529411764</c:v>
                </c:pt>
                <c:pt idx="150" formatCode="0.00">
                  <c:v>13.362590449812181</c:v>
                </c:pt>
              </c:numCache>
            </c:numRef>
          </c:yVal>
          <c:smooth val="0"/>
          <c:extLst>
            <c:ext xmlns:c16="http://schemas.microsoft.com/office/drawing/2014/chart" uri="{C3380CC4-5D6E-409C-BE32-E72D297353CC}">
              <c16:uniqueId val="{00000000-CABD-1F48-A903-D808C91B6E53}"/>
            </c:ext>
          </c:extLst>
        </c:ser>
        <c:dLbls>
          <c:showLegendKey val="0"/>
          <c:showVal val="0"/>
          <c:showCatName val="0"/>
          <c:showSerName val="0"/>
          <c:showPercent val="0"/>
          <c:showBubbleSize val="0"/>
        </c:dLbls>
        <c:axId val="344468272"/>
        <c:axId val="344469984"/>
      </c:scatterChart>
      <c:valAx>
        <c:axId val="3444682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469984"/>
        <c:crosses val="autoZero"/>
        <c:crossBetween val="midCat"/>
      </c:valAx>
      <c:valAx>
        <c:axId val="34446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468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DIAFOOT!$A$119:$O$119</c:f>
              <c:strCache>
                <c:ptCount val="15"/>
                <c:pt idx="0">
                  <c:v>Durometre SESA D (shore A)</c:v>
                </c:pt>
                <c:pt idx="1">
                  <c:v>15,5</c:v>
                </c:pt>
                <c:pt idx="2">
                  <c:v>5,5</c:v>
                </c:pt>
                <c:pt idx="9">
                  <c:v>7,5</c:v>
                </c:pt>
                <c:pt idx="10">
                  <c:v>10,5</c:v>
                </c:pt>
                <c:pt idx="11">
                  <c:v>6,5</c:v>
                </c:pt>
                <c:pt idx="12">
                  <c:v>0</c:v>
                </c:pt>
                <c:pt idx="13">
                  <c:v>2,5</c:v>
                </c:pt>
                <c:pt idx="14">
                  <c:v>29,5</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DIAFOOT!$P$119:$GM$119</c:f>
              <c:numCache>
                <c:formatCode>General</c:formatCode>
                <c:ptCount val="180"/>
                <c:pt idx="0">
                  <c:v>7.5</c:v>
                </c:pt>
                <c:pt idx="1">
                  <c:v>16.5</c:v>
                </c:pt>
                <c:pt idx="2">
                  <c:v>1.5</c:v>
                </c:pt>
                <c:pt idx="3">
                  <c:v>43.5</c:v>
                </c:pt>
                <c:pt idx="4">
                  <c:v>4.5</c:v>
                </c:pt>
                <c:pt idx="5">
                  <c:v>4</c:v>
                </c:pt>
                <c:pt idx="6">
                  <c:v>5</c:v>
                </c:pt>
                <c:pt idx="135" formatCode="0.00">
                  <c:v>10.666666666666666</c:v>
                </c:pt>
                <c:pt idx="136" formatCode="0.00">
                  <c:v>11.751393027860063</c:v>
                </c:pt>
              </c:numCache>
            </c:numRef>
          </c:yVal>
          <c:smooth val="0"/>
          <c:extLst>
            <c:ext xmlns:c16="http://schemas.microsoft.com/office/drawing/2014/chart" uri="{C3380CC4-5D6E-409C-BE32-E72D297353CC}">
              <c16:uniqueId val="{00000000-1BC6-E84C-BA2F-596DCC941A43}"/>
            </c:ext>
          </c:extLst>
        </c:ser>
        <c:dLbls>
          <c:showLegendKey val="0"/>
          <c:showVal val="0"/>
          <c:showCatName val="0"/>
          <c:showSerName val="0"/>
          <c:showPercent val="0"/>
          <c:showBubbleSize val="0"/>
        </c:dLbls>
        <c:axId val="343333760"/>
        <c:axId val="343335472"/>
      </c:scatterChart>
      <c:valAx>
        <c:axId val="343333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35472"/>
        <c:crosses val="autoZero"/>
        <c:crossBetween val="midCat"/>
      </c:valAx>
      <c:valAx>
        <c:axId val="34333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33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DIAFOOT!$A$120</c:f>
              <c:strCache>
                <c:ptCount val="1"/>
                <c:pt idx="0">
                  <c:v>Durometre HALLUX D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DIAFOOT!$B$120:$GM$120</c:f>
              <c:numCache>
                <c:formatCode>General</c:formatCode>
                <c:ptCount val="194"/>
                <c:pt idx="0">
                  <c:v>16</c:v>
                </c:pt>
                <c:pt idx="1">
                  <c:v>3.5</c:v>
                </c:pt>
                <c:pt idx="8">
                  <c:v>4.5</c:v>
                </c:pt>
                <c:pt idx="9">
                  <c:v>10.5</c:v>
                </c:pt>
                <c:pt idx="10">
                  <c:v>23</c:v>
                </c:pt>
                <c:pt idx="11">
                  <c:v>9</c:v>
                </c:pt>
                <c:pt idx="12">
                  <c:v>1.5</c:v>
                </c:pt>
                <c:pt idx="14">
                  <c:v>27</c:v>
                </c:pt>
                <c:pt idx="15">
                  <c:v>21</c:v>
                </c:pt>
                <c:pt idx="16">
                  <c:v>19</c:v>
                </c:pt>
                <c:pt idx="17">
                  <c:v>15</c:v>
                </c:pt>
                <c:pt idx="18">
                  <c:v>38</c:v>
                </c:pt>
                <c:pt idx="19">
                  <c:v>14</c:v>
                </c:pt>
                <c:pt idx="20">
                  <c:v>17</c:v>
                </c:pt>
                <c:pt idx="149" formatCode="0.00">
                  <c:v>15.642857142857142</c:v>
                </c:pt>
                <c:pt idx="150" formatCode="0.00">
                  <c:v>9.8847757288059501</c:v>
                </c:pt>
              </c:numCache>
            </c:numRef>
          </c:yVal>
          <c:smooth val="0"/>
          <c:extLst>
            <c:ext xmlns:c16="http://schemas.microsoft.com/office/drawing/2014/chart" uri="{C3380CC4-5D6E-409C-BE32-E72D297353CC}">
              <c16:uniqueId val="{00000000-AE35-BA4B-97CC-3D9BE1C9DEF2}"/>
            </c:ext>
          </c:extLst>
        </c:ser>
        <c:dLbls>
          <c:showLegendKey val="0"/>
          <c:showVal val="0"/>
          <c:showCatName val="0"/>
          <c:showSerName val="0"/>
          <c:showPercent val="0"/>
          <c:showBubbleSize val="0"/>
        </c:dLbls>
        <c:axId val="365777696"/>
        <c:axId val="365779408"/>
      </c:scatterChart>
      <c:valAx>
        <c:axId val="36577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779408"/>
        <c:crosses val="autoZero"/>
        <c:crossBetween val="midCat"/>
      </c:valAx>
      <c:valAx>
        <c:axId val="3657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77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DIAFOOT!$A$121:$O$121</c:f>
              <c:strCache>
                <c:ptCount val="15"/>
                <c:pt idx="0">
                  <c:v>Durometre TM5 D (shore A)</c:v>
                </c:pt>
                <c:pt idx="1">
                  <c:v>6,5</c:v>
                </c:pt>
                <c:pt idx="2">
                  <c:v>16,5</c:v>
                </c:pt>
                <c:pt idx="9">
                  <c:v>36</c:v>
                </c:pt>
                <c:pt idx="10">
                  <c:v>2,5</c:v>
                </c:pt>
                <c:pt idx="11">
                  <c:v>17</c:v>
                </c:pt>
                <c:pt idx="12">
                  <c:v>1,5</c:v>
                </c:pt>
                <c:pt idx="13">
                  <c:v>0,5</c:v>
                </c:pt>
                <c:pt idx="14">
                  <c:v>6</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DIAFOOT!$P$121:$GM$121</c:f>
              <c:numCache>
                <c:formatCode>General</c:formatCode>
                <c:ptCount val="180"/>
                <c:pt idx="0">
                  <c:v>16</c:v>
                </c:pt>
                <c:pt idx="1">
                  <c:v>11</c:v>
                </c:pt>
                <c:pt idx="2">
                  <c:v>5</c:v>
                </c:pt>
                <c:pt idx="3">
                  <c:v>27</c:v>
                </c:pt>
                <c:pt idx="4">
                  <c:v>18.5</c:v>
                </c:pt>
                <c:pt idx="5">
                  <c:v>10.5</c:v>
                </c:pt>
                <c:pt idx="6">
                  <c:v>12</c:v>
                </c:pt>
                <c:pt idx="135" formatCode="0.00">
                  <c:v>12.433333333333334</c:v>
                </c:pt>
                <c:pt idx="136" formatCode="0.00">
                  <c:v>9.8304677018998063</c:v>
                </c:pt>
              </c:numCache>
            </c:numRef>
          </c:yVal>
          <c:smooth val="0"/>
          <c:extLst>
            <c:ext xmlns:c16="http://schemas.microsoft.com/office/drawing/2014/chart" uri="{C3380CC4-5D6E-409C-BE32-E72D297353CC}">
              <c16:uniqueId val="{00000000-A6C0-854D-AF9E-BB0951267578}"/>
            </c:ext>
          </c:extLst>
        </c:ser>
        <c:dLbls>
          <c:showLegendKey val="0"/>
          <c:showVal val="0"/>
          <c:showCatName val="0"/>
          <c:showSerName val="0"/>
          <c:showPercent val="0"/>
          <c:showBubbleSize val="0"/>
        </c:dLbls>
        <c:axId val="366751744"/>
        <c:axId val="366704976"/>
      </c:scatterChart>
      <c:valAx>
        <c:axId val="366751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04976"/>
        <c:crosses val="autoZero"/>
        <c:crossBetween val="midCat"/>
      </c:valAx>
      <c:valAx>
        <c:axId val="36670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5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DIAFOOT!$A$123</c:f>
              <c:strCache>
                <c:ptCount val="1"/>
                <c:pt idx="0">
                  <c:v>Durometre SESA G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DIAFOOT!$B$123:$GM$123</c:f>
              <c:numCache>
                <c:formatCode>General</c:formatCode>
                <c:ptCount val="194"/>
                <c:pt idx="0">
                  <c:v>15.5</c:v>
                </c:pt>
                <c:pt idx="1">
                  <c:v>4</c:v>
                </c:pt>
                <c:pt idx="8">
                  <c:v>11.5</c:v>
                </c:pt>
                <c:pt idx="9">
                  <c:v>15</c:v>
                </c:pt>
                <c:pt idx="10">
                  <c:v>4.5</c:v>
                </c:pt>
                <c:pt idx="11">
                  <c:v>3</c:v>
                </c:pt>
                <c:pt idx="12">
                  <c:v>2</c:v>
                </c:pt>
                <c:pt idx="13">
                  <c:v>6</c:v>
                </c:pt>
                <c:pt idx="14">
                  <c:v>12</c:v>
                </c:pt>
                <c:pt idx="15">
                  <c:v>5</c:v>
                </c:pt>
                <c:pt idx="16">
                  <c:v>4</c:v>
                </c:pt>
                <c:pt idx="17">
                  <c:v>15.5</c:v>
                </c:pt>
                <c:pt idx="18">
                  <c:v>19.5</c:v>
                </c:pt>
                <c:pt idx="19">
                  <c:v>4</c:v>
                </c:pt>
                <c:pt idx="20">
                  <c:v>9</c:v>
                </c:pt>
                <c:pt idx="149" formatCode="0.00">
                  <c:v>8.6999999999999993</c:v>
                </c:pt>
                <c:pt idx="150" formatCode="0.00">
                  <c:v>5.6688371193494609</c:v>
                </c:pt>
              </c:numCache>
            </c:numRef>
          </c:yVal>
          <c:smooth val="0"/>
          <c:extLst>
            <c:ext xmlns:c16="http://schemas.microsoft.com/office/drawing/2014/chart" uri="{C3380CC4-5D6E-409C-BE32-E72D297353CC}">
              <c16:uniqueId val="{00000000-2A78-D644-A1A7-56CDDA458574}"/>
            </c:ext>
          </c:extLst>
        </c:ser>
        <c:dLbls>
          <c:showLegendKey val="0"/>
          <c:showVal val="0"/>
          <c:showCatName val="0"/>
          <c:showSerName val="0"/>
          <c:showPercent val="0"/>
          <c:showBubbleSize val="0"/>
        </c:dLbls>
        <c:axId val="366922608"/>
        <c:axId val="366924320"/>
      </c:scatterChart>
      <c:valAx>
        <c:axId val="3669226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24320"/>
        <c:crosses val="autoZero"/>
        <c:crossBetween val="midCat"/>
      </c:valAx>
      <c:valAx>
        <c:axId val="36692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22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DIAFOOT!$A$124</c:f>
              <c:strCache>
                <c:ptCount val="1"/>
                <c:pt idx="0">
                  <c:v>Durometre HALLUX G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DIAFOOT!$B$124:$GM$124</c:f>
              <c:numCache>
                <c:formatCode>General</c:formatCode>
                <c:ptCount val="194"/>
                <c:pt idx="0">
                  <c:v>7.5</c:v>
                </c:pt>
                <c:pt idx="1">
                  <c:v>3.5</c:v>
                </c:pt>
                <c:pt idx="8">
                  <c:v>11.5</c:v>
                </c:pt>
                <c:pt idx="9">
                  <c:v>7</c:v>
                </c:pt>
                <c:pt idx="11">
                  <c:v>10</c:v>
                </c:pt>
                <c:pt idx="12">
                  <c:v>3.5</c:v>
                </c:pt>
                <c:pt idx="13">
                  <c:v>7</c:v>
                </c:pt>
                <c:pt idx="14">
                  <c:v>25</c:v>
                </c:pt>
                <c:pt idx="15">
                  <c:v>18</c:v>
                </c:pt>
                <c:pt idx="16">
                  <c:v>9</c:v>
                </c:pt>
                <c:pt idx="17">
                  <c:v>17</c:v>
                </c:pt>
                <c:pt idx="18">
                  <c:v>34.5</c:v>
                </c:pt>
                <c:pt idx="19">
                  <c:v>11.5</c:v>
                </c:pt>
                <c:pt idx="20">
                  <c:v>15</c:v>
                </c:pt>
                <c:pt idx="149" formatCode="0.00">
                  <c:v>12.857142857142858</c:v>
                </c:pt>
                <c:pt idx="150" formatCode="0.00">
                  <c:v>8.607752702849135</c:v>
                </c:pt>
              </c:numCache>
            </c:numRef>
          </c:yVal>
          <c:smooth val="0"/>
          <c:extLst>
            <c:ext xmlns:c16="http://schemas.microsoft.com/office/drawing/2014/chart" uri="{C3380CC4-5D6E-409C-BE32-E72D297353CC}">
              <c16:uniqueId val="{00000000-CCFC-4244-A0D2-8A148EBAE680}"/>
            </c:ext>
          </c:extLst>
        </c:ser>
        <c:dLbls>
          <c:showLegendKey val="0"/>
          <c:showVal val="0"/>
          <c:showCatName val="0"/>
          <c:showSerName val="0"/>
          <c:showPercent val="0"/>
          <c:showBubbleSize val="0"/>
        </c:dLbls>
        <c:axId val="366966560"/>
        <c:axId val="366968272"/>
      </c:scatterChart>
      <c:valAx>
        <c:axId val="3669665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68272"/>
        <c:crosses val="autoZero"/>
        <c:crossBetween val="midCat"/>
      </c:valAx>
      <c:valAx>
        <c:axId val="3669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6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DIAFOOT!$A$37:$B$37</c:f>
              <c:strCache>
                <c:ptCount val="2"/>
                <c:pt idx="0">
                  <c:v>MESI Pression gros orteil G norme 80-120 mmHg</c:v>
                </c:pt>
                <c:pt idx="1">
                  <c:v>101</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DIAFOOT!$C$37:$GM$37</c:f>
              <c:numCache>
                <c:formatCode>General</c:formatCode>
                <c:ptCount val="193"/>
                <c:pt idx="0">
                  <c:v>98</c:v>
                </c:pt>
                <c:pt idx="1">
                  <c:v>182</c:v>
                </c:pt>
                <c:pt idx="2">
                  <c:v>158</c:v>
                </c:pt>
                <c:pt idx="7">
                  <c:v>155</c:v>
                </c:pt>
                <c:pt idx="8">
                  <c:v>188</c:v>
                </c:pt>
                <c:pt idx="10">
                  <c:v>139</c:v>
                </c:pt>
                <c:pt idx="11">
                  <c:v>151</c:v>
                </c:pt>
                <c:pt idx="13">
                  <c:v>97</c:v>
                </c:pt>
                <c:pt idx="14">
                  <c:v>136</c:v>
                </c:pt>
                <c:pt idx="15">
                  <c:v>152</c:v>
                </c:pt>
                <c:pt idx="16">
                  <c:v>148</c:v>
                </c:pt>
                <c:pt idx="17">
                  <c:v>118</c:v>
                </c:pt>
                <c:pt idx="18">
                  <c:v>56</c:v>
                </c:pt>
                <c:pt idx="19">
                  <c:v>170</c:v>
                </c:pt>
                <c:pt idx="148" formatCode="0.00">
                  <c:v>136.6</c:v>
                </c:pt>
                <c:pt idx="149" formatCode="0.00">
                  <c:v>36.217201911325404</c:v>
                </c:pt>
              </c:numCache>
            </c:numRef>
          </c:yVal>
          <c:smooth val="0"/>
          <c:extLst>
            <c:ext xmlns:c16="http://schemas.microsoft.com/office/drawing/2014/chart" uri="{C3380CC4-5D6E-409C-BE32-E72D297353CC}">
              <c16:uniqueId val="{00000000-F47A-9245-BBAF-63D4F1F2A269}"/>
            </c:ext>
          </c:extLst>
        </c:ser>
        <c:dLbls>
          <c:showLegendKey val="0"/>
          <c:showVal val="0"/>
          <c:showCatName val="0"/>
          <c:showSerName val="0"/>
          <c:showPercent val="0"/>
          <c:showBubbleSize val="0"/>
        </c:dLbls>
        <c:axId val="366486240"/>
        <c:axId val="366487968"/>
      </c:scatterChart>
      <c:valAx>
        <c:axId val="366486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487968"/>
        <c:crosses val="autoZero"/>
        <c:crossBetween val="midCat"/>
      </c:valAx>
      <c:valAx>
        <c:axId val="36648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486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DIAFOOT!$A$125</c:f>
              <c:strCache>
                <c:ptCount val="1"/>
                <c:pt idx="0">
                  <c:v>Durometre TM5 G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DIAFOOT!$B$125:$GM$125</c:f>
              <c:numCache>
                <c:formatCode>General</c:formatCode>
                <c:ptCount val="194"/>
                <c:pt idx="0">
                  <c:v>0</c:v>
                </c:pt>
                <c:pt idx="1">
                  <c:v>5.4</c:v>
                </c:pt>
                <c:pt idx="8">
                  <c:v>15</c:v>
                </c:pt>
                <c:pt idx="9">
                  <c:v>4</c:v>
                </c:pt>
                <c:pt idx="10">
                  <c:v>27.5</c:v>
                </c:pt>
                <c:pt idx="11">
                  <c:v>0.5</c:v>
                </c:pt>
                <c:pt idx="12">
                  <c:v>2.5</c:v>
                </c:pt>
                <c:pt idx="13">
                  <c:v>13</c:v>
                </c:pt>
                <c:pt idx="14">
                  <c:v>23</c:v>
                </c:pt>
                <c:pt idx="15">
                  <c:v>15</c:v>
                </c:pt>
                <c:pt idx="16">
                  <c:v>10.5</c:v>
                </c:pt>
                <c:pt idx="17">
                  <c:v>36.5</c:v>
                </c:pt>
                <c:pt idx="18">
                  <c:v>13</c:v>
                </c:pt>
                <c:pt idx="19">
                  <c:v>15.5</c:v>
                </c:pt>
                <c:pt idx="20">
                  <c:v>11</c:v>
                </c:pt>
                <c:pt idx="149" formatCode="0.00">
                  <c:v>12.826666666666666</c:v>
                </c:pt>
                <c:pt idx="150" formatCode="0.00">
                  <c:v>10.214867782283029</c:v>
                </c:pt>
              </c:numCache>
            </c:numRef>
          </c:yVal>
          <c:smooth val="0"/>
          <c:extLst>
            <c:ext xmlns:c16="http://schemas.microsoft.com/office/drawing/2014/chart" uri="{C3380CC4-5D6E-409C-BE32-E72D297353CC}">
              <c16:uniqueId val="{00000000-7B91-1F43-A51B-6D73061C8883}"/>
            </c:ext>
          </c:extLst>
        </c:ser>
        <c:dLbls>
          <c:showLegendKey val="0"/>
          <c:showVal val="0"/>
          <c:showCatName val="0"/>
          <c:showSerName val="0"/>
          <c:showPercent val="0"/>
          <c:showBubbleSize val="0"/>
        </c:dLbls>
        <c:axId val="343272304"/>
        <c:axId val="343541280"/>
      </c:scatterChart>
      <c:valAx>
        <c:axId val="343272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541280"/>
        <c:crosses val="autoZero"/>
        <c:crossBetween val="midCat"/>
      </c:valAx>
      <c:valAx>
        <c:axId val="3435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272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DIAFOOT!$A$38</c:f>
              <c:strCache>
                <c:ptCount val="1"/>
                <c:pt idx="0">
                  <c:v>MESI Indice de Pression Systolique Gros Orteil D norme&gt;0.70</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DIAFOOT!$B$38:$GM$38</c:f>
              <c:numCache>
                <c:formatCode>General</c:formatCode>
                <c:ptCount val="194"/>
                <c:pt idx="0">
                  <c:v>0.6</c:v>
                </c:pt>
                <c:pt idx="1">
                  <c:v>0.84</c:v>
                </c:pt>
                <c:pt idx="2">
                  <c:v>1.1499999999999999</c:v>
                </c:pt>
                <c:pt idx="3">
                  <c:v>1.24</c:v>
                </c:pt>
                <c:pt idx="8">
                  <c:v>0.9</c:v>
                </c:pt>
                <c:pt idx="9">
                  <c:v>1.23</c:v>
                </c:pt>
                <c:pt idx="10">
                  <c:v>0.62</c:v>
                </c:pt>
                <c:pt idx="11">
                  <c:v>1.05</c:v>
                </c:pt>
                <c:pt idx="12">
                  <c:v>1.18</c:v>
                </c:pt>
                <c:pt idx="14">
                  <c:v>1.0900000000000001</c:v>
                </c:pt>
                <c:pt idx="15">
                  <c:v>1.1000000000000001</c:v>
                </c:pt>
                <c:pt idx="16">
                  <c:v>1.08</c:v>
                </c:pt>
                <c:pt idx="17">
                  <c:v>1.45</c:v>
                </c:pt>
                <c:pt idx="18">
                  <c:v>0.98</c:v>
                </c:pt>
                <c:pt idx="19">
                  <c:v>0.43</c:v>
                </c:pt>
                <c:pt idx="20">
                  <c:v>1.18</c:v>
                </c:pt>
                <c:pt idx="149" formatCode="0.00">
                  <c:v>1.0075000000000001</c:v>
                </c:pt>
                <c:pt idx="150" formatCode="0.00">
                  <c:v>0.26977768625295895</c:v>
                </c:pt>
              </c:numCache>
            </c:numRef>
          </c:yVal>
          <c:smooth val="0"/>
          <c:extLst>
            <c:ext xmlns:c16="http://schemas.microsoft.com/office/drawing/2014/chart" uri="{C3380CC4-5D6E-409C-BE32-E72D297353CC}">
              <c16:uniqueId val="{00000000-D724-D74D-9009-109F35B4F0B0}"/>
            </c:ext>
          </c:extLst>
        </c:ser>
        <c:dLbls>
          <c:showLegendKey val="0"/>
          <c:showVal val="0"/>
          <c:showCatName val="0"/>
          <c:showSerName val="0"/>
          <c:showPercent val="0"/>
          <c:showBubbleSize val="0"/>
        </c:dLbls>
        <c:axId val="366521936"/>
        <c:axId val="366523664"/>
      </c:scatterChart>
      <c:valAx>
        <c:axId val="3665219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23664"/>
        <c:crosses val="autoZero"/>
        <c:crossBetween val="midCat"/>
      </c:valAx>
      <c:valAx>
        <c:axId val="36652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21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DIAFOOT!$A$39</c:f>
              <c:strCache>
                <c:ptCount val="1"/>
                <c:pt idx="0">
                  <c:v>MESI Indice de Pression Systolique Gros Orteil G norme&gt;0.70</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DIAFOOT!$B$39:$GM$39</c:f>
              <c:numCache>
                <c:formatCode>General</c:formatCode>
                <c:ptCount val="194"/>
                <c:pt idx="0">
                  <c:v>0.87</c:v>
                </c:pt>
                <c:pt idx="1">
                  <c:v>0.86</c:v>
                </c:pt>
                <c:pt idx="2">
                  <c:v>1.1499999999999999</c:v>
                </c:pt>
                <c:pt idx="3">
                  <c:v>1.28</c:v>
                </c:pt>
                <c:pt idx="8">
                  <c:v>1.3</c:v>
                </c:pt>
                <c:pt idx="9">
                  <c:v>1.31</c:v>
                </c:pt>
                <c:pt idx="11">
                  <c:v>1.19</c:v>
                </c:pt>
                <c:pt idx="12">
                  <c:v>1.0900000000000001</c:v>
                </c:pt>
                <c:pt idx="14">
                  <c:v>0.81</c:v>
                </c:pt>
                <c:pt idx="15">
                  <c:v>1.07</c:v>
                </c:pt>
                <c:pt idx="16">
                  <c:v>1.07</c:v>
                </c:pt>
                <c:pt idx="17">
                  <c:v>1.32</c:v>
                </c:pt>
                <c:pt idx="18">
                  <c:v>1.1100000000000001</c:v>
                </c:pt>
                <c:pt idx="19">
                  <c:v>0.56999999999999995</c:v>
                </c:pt>
                <c:pt idx="20">
                  <c:v>1.32</c:v>
                </c:pt>
                <c:pt idx="149" formatCode="0.00">
                  <c:v>1.0880000000000001</c:v>
                </c:pt>
                <c:pt idx="150" formatCode="0.00">
                  <c:v>0.22348537823695369</c:v>
                </c:pt>
              </c:numCache>
            </c:numRef>
          </c:yVal>
          <c:smooth val="0"/>
          <c:extLst>
            <c:ext xmlns:c16="http://schemas.microsoft.com/office/drawing/2014/chart" uri="{C3380CC4-5D6E-409C-BE32-E72D297353CC}">
              <c16:uniqueId val="{00000000-C302-F84D-8000-287EA6735E0F}"/>
            </c:ext>
          </c:extLst>
        </c:ser>
        <c:dLbls>
          <c:showLegendKey val="0"/>
          <c:showVal val="0"/>
          <c:showCatName val="0"/>
          <c:showSerName val="0"/>
          <c:showPercent val="0"/>
          <c:showBubbleSize val="0"/>
        </c:dLbls>
        <c:axId val="344192816"/>
        <c:axId val="344194752"/>
      </c:scatterChart>
      <c:valAx>
        <c:axId val="3441928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194752"/>
        <c:crosses val="autoZero"/>
        <c:crossBetween val="midCat"/>
      </c:valAx>
      <c:valAx>
        <c:axId val="34419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192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DIAFOOT!$A$95</c:f>
              <c:strCache>
                <c:ptCount val="1"/>
                <c:pt idx="0">
                  <c:v>Amplitude flexion dorsale MTP1 D (degrés) norme 90°_  necessaire à la marche 50°) (180-X)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DIAFOOT!$B$95:$GM$95</c:f>
              <c:numCache>
                <c:formatCode>General</c:formatCode>
                <c:ptCount val="194"/>
                <c:pt idx="0">
                  <c:v>80</c:v>
                </c:pt>
                <c:pt idx="1">
                  <c:v>54</c:v>
                </c:pt>
                <c:pt idx="2">
                  <c:v>87</c:v>
                </c:pt>
                <c:pt idx="3">
                  <c:v>73</c:v>
                </c:pt>
                <c:pt idx="8">
                  <c:v>80</c:v>
                </c:pt>
                <c:pt idx="9">
                  <c:v>80</c:v>
                </c:pt>
                <c:pt idx="10">
                  <c:v>69</c:v>
                </c:pt>
                <c:pt idx="11">
                  <c:v>79</c:v>
                </c:pt>
                <c:pt idx="12">
                  <c:v>102</c:v>
                </c:pt>
                <c:pt idx="14">
                  <c:v>61</c:v>
                </c:pt>
                <c:pt idx="15">
                  <c:v>80</c:v>
                </c:pt>
                <c:pt idx="16">
                  <c:v>86</c:v>
                </c:pt>
                <c:pt idx="17">
                  <c:v>97</c:v>
                </c:pt>
                <c:pt idx="18">
                  <c:v>75</c:v>
                </c:pt>
                <c:pt idx="19">
                  <c:v>87</c:v>
                </c:pt>
                <c:pt idx="20">
                  <c:v>85</c:v>
                </c:pt>
                <c:pt idx="149" formatCode="0.00">
                  <c:v>79.6875</c:v>
                </c:pt>
                <c:pt idx="150" formatCode="0.00">
                  <c:v>12.009544815132115</c:v>
                </c:pt>
              </c:numCache>
            </c:numRef>
          </c:yVal>
          <c:smooth val="0"/>
          <c:extLst>
            <c:ext xmlns:c16="http://schemas.microsoft.com/office/drawing/2014/chart" uri="{C3380CC4-5D6E-409C-BE32-E72D297353CC}">
              <c16:uniqueId val="{00000000-CB68-3640-A8A3-4B92A688C671}"/>
            </c:ext>
          </c:extLst>
        </c:ser>
        <c:dLbls>
          <c:showLegendKey val="0"/>
          <c:showVal val="0"/>
          <c:showCatName val="0"/>
          <c:showSerName val="0"/>
          <c:showPercent val="0"/>
          <c:showBubbleSize val="0"/>
        </c:dLbls>
        <c:axId val="366389952"/>
        <c:axId val="366391664"/>
      </c:scatterChart>
      <c:valAx>
        <c:axId val="3663899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391664"/>
        <c:crosses val="autoZero"/>
        <c:crossBetween val="midCat"/>
      </c:valAx>
      <c:valAx>
        <c:axId val="36639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389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DIAFOOT!$A$96</c:f>
              <c:strCache>
                <c:ptCount val="1"/>
                <c:pt idx="0">
                  <c:v>Amplitude flexion dorsale MTP1 G (degrés) norme 90°_  necessaire à la marche 50°) (180-X)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DIAFOOT!$B$96:$GM$96</c:f>
              <c:numCache>
                <c:formatCode>General</c:formatCode>
                <c:ptCount val="194"/>
                <c:pt idx="0">
                  <c:v>84</c:v>
                </c:pt>
                <c:pt idx="1">
                  <c:v>50</c:v>
                </c:pt>
                <c:pt idx="2">
                  <c:v>85</c:v>
                </c:pt>
                <c:pt idx="3">
                  <c:v>73</c:v>
                </c:pt>
                <c:pt idx="8">
                  <c:v>73</c:v>
                </c:pt>
                <c:pt idx="9">
                  <c:v>81</c:v>
                </c:pt>
                <c:pt idx="11">
                  <c:v>35</c:v>
                </c:pt>
                <c:pt idx="12">
                  <c:v>81</c:v>
                </c:pt>
                <c:pt idx="13">
                  <c:v>98</c:v>
                </c:pt>
                <c:pt idx="14">
                  <c:v>62</c:v>
                </c:pt>
                <c:pt idx="15">
                  <c:v>74</c:v>
                </c:pt>
                <c:pt idx="16">
                  <c:v>87</c:v>
                </c:pt>
                <c:pt idx="17">
                  <c:v>81</c:v>
                </c:pt>
                <c:pt idx="18">
                  <c:v>78</c:v>
                </c:pt>
                <c:pt idx="19">
                  <c:v>90</c:v>
                </c:pt>
                <c:pt idx="20">
                  <c:v>103</c:v>
                </c:pt>
                <c:pt idx="149" formatCode="0.00">
                  <c:v>77.1875</c:v>
                </c:pt>
                <c:pt idx="150" formatCode="0.00">
                  <c:v>16.943902541425732</c:v>
                </c:pt>
              </c:numCache>
            </c:numRef>
          </c:yVal>
          <c:smooth val="0"/>
          <c:extLst>
            <c:ext xmlns:c16="http://schemas.microsoft.com/office/drawing/2014/chart" uri="{C3380CC4-5D6E-409C-BE32-E72D297353CC}">
              <c16:uniqueId val="{00000000-9DBB-2441-BFEE-4854386DE52A}"/>
            </c:ext>
          </c:extLst>
        </c:ser>
        <c:dLbls>
          <c:showLegendKey val="0"/>
          <c:showVal val="0"/>
          <c:showCatName val="0"/>
          <c:showSerName val="0"/>
          <c:showPercent val="0"/>
          <c:showBubbleSize val="0"/>
        </c:dLbls>
        <c:axId val="344229472"/>
        <c:axId val="344231184"/>
      </c:scatterChart>
      <c:valAx>
        <c:axId val="3442294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231184"/>
        <c:crosses val="autoZero"/>
        <c:crossBetween val="midCat"/>
      </c:valAx>
      <c:valAx>
        <c:axId val="34423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229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DIAFOOT!$A$97</c:f>
              <c:strCache>
                <c:ptCount val="1"/>
                <c:pt idx="0">
                  <c:v>Amplitude talo crurale D (degrés) necessaire à la marche 13° _ norme 23° Center National for Disease control and prevention) (90-X)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DIAFOOT!$B$97:$GM$97</c:f>
              <c:numCache>
                <c:formatCode>General</c:formatCode>
                <c:ptCount val="194"/>
                <c:pt idx="0">
                  <c:v>11</c:v>
                </c:pt>
                <c:pt idx="1">
                  <c:v>8</c:v>
                </c:pt>
                <c:pt idx="2">
                  <c:v>25</c:v>
                </c:pt>
                <c:pt idx="3">
                  <c:v>13</c:v>
                </c:pt>
                <c:pt idx="8">
                  <c:v>17</c:v>
                </c:pt>
                <c:pt idx="9">
                  <c:v>30</c:v>
                </c:pt>
                <c:pt idx="10">
                  <c:v>30</c:v>
                </c:pt>
                <c:pt idx="11">
                  <c:v>18</c:v>
                </c:pt>
                <c:pt idx="12">
                  <c:v>32</c:v>
                </c:pt>
                <c:pt idx="13">
                  <c:v>15</c:v>
                </c:pt>
                <c:pt idx="14">
                  <c:v>26</c:v>
                </c:pt>
                <c:pt idx="15">
                  <c:v>13</c:v>
                </c:pt>
                <c:pt idx="16">
                  <c:v>8</c:v>
                </c:pt>
                <c:pt idx="17">
                  <c:v>2</c:v>
                </c:pt>
                <c:pt idx="18">
                  <c:v>34</c:v>
                </c:pt>
                <c:pt idx="19">
                  <c:v>29</c:v>
                </c:pt>
                <c:pt idx="20">
                  <c:v>26</c:v>
                </c:pt>
                <c:pt idx="149" formatCode="0.00">
                  <c:v>19.823529411764707</c:v>
                </c:pt>
                <c:pt idx="150" formatCode="0.00">
                  <c:v>9.8312975626163333</c:v>
                </c:pt>
              </c:numCache>
            </c:numRef>
          </c:yVal>
          <c:smooth val="0"/>
          <c:extLst>
            <c:ext xmlns:c16="http://schemas.microsoft.com/office/drawing/2014/chart" uri="{C3380CC4-5D6E-409C-BE32-E72D297353CC}">
              <c16:uniqueId val="{00000000-AB31-E249-832D-9CF8D667ABEA}"/>
            </c:ext>
          </c:extLst>
        </c:ser>
        <c:dLbls>
          <c:showLegendKey val="0"/>
          <c:showVal val="0"/>
          <c:showCatName val="0"/>
          <c:showSerName val="0"/>
          <c:showPercent val="0"/>
          <c:showBubbleSize val="0"/>
        </c:dLbls>
        <c:axId val="343385904"/>
        <c:axId val="343387616"/>
      </c:scatterChart>
      <c:valAx>
        <c:axId val="3433859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87616"/>
        <c:crosses val="autoZero"/>
        <c:crossBetween val="midCat"/>
      </c:valAx>
      <c:valAx>
        <c:axId val="34338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8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DIAFOOT!$A$98</c:f>
              <c:strCache>
                <c:ptCount val="1"/>
                <c:pt idx="0">
                  <c:v>Amplitude talo crurale G (degrés) necessaire à la marche 13° _ norme 23° Center National for Disease control and prevention) (90-X)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DIAFOOT!$B$98:$GM$98</c:f>
              <c:numCache>
                <c:formatCode>General</c:formatCode>
                <c:ptCount val="194"/>
                <c:pt idx="0">
                  <c:v>9</c:v>
                </c:pt>
                <c:pt idx="1">
                  <c:v>-15</c:v>
                </c:pt>
                <c:pt idx="2">
                  <c:v>23</c:v>
                </c:pt>
                <c:pt idx="3">
                  <c:v>24</c:v>
                </c:pt>
                <c:pt idx="8">
                  <c:v>16</c:v>
                </c:pt>
                <c:pt idx="9">
                  <c:v>43</c:v>
                </c:pt>
                <c:pt idx="10">
                  <c:v>23</c:v>
                </c:pt>
                <c:pt idx="11">
                  <c:v>19</c:v>
                </c:pt>
                <c:pt idx="12">
                  <c:v>27</c:v>
                </c:pt>
                <c:pt idx="13">
                  <c:v>18</c:v>
                </c:pt>
                <c:pt idx="14">
                  <c:v>32</c:v>
                </c:pt>
                <c:pt idx="15">
                  <c:v>17</c:v>
                </c:pt>
                <c:pt idx="16">
                  <c:v>17</c:v>
                </c:pt>
                <c:pt idx="17">
                  <c:v>7</c:v>
                </c:pt>
                <c:pt idx="18">
                  <c:v>12</c:v>
                </c:pt>
                <c:pt idx="19">
                  <c:v>26</c:v>
                </c:pt>
                <c:pt idx="20">
                  <c:v>16</c:v>
                </c:pt>
                <c:pt idx="149" formatCode="0.00">
                  <c:v>18.470588235294116</c:v>
                </c:pt>
                <c:pt idx="150" formatCode="0.00">
                  <c:v>12.21227685087236</c:v>
                </c:pt>
              </c:numCache>
            </c:numRef>
          </c:yVal>
          <c:smooth val="0"/>
          <c:extLst>
            <c:ext xmlns:c16="http://schemas.microsoft.com/office/drawing/2014/chart" uri="{C3380CC4-5D6E-409C-BE32-E72D297353CC}">
              <c16:uniqueId val="{00000000-E22A-204E-A5E5-0DBB27AD122D}"/>
            </c:ext>
          </c:extLst>
        </c:ser>
        <c:dLbls>
          <c:showLegendKey val="0"/>
          <c:showVal val="0"/>
          <c:showCatName val="0"/>
          <c:showSerName val="0"/>
          <c:showPercent val="0"/>
          <c:showBubbleSize val="0"/>
        </c:dLbls>
        <c:axId val="343530656"/>
        <c:axId val="343532384"/>
      </c:scatterChart>
      <c:valAx>
        <c:axId val="3435306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532384"/>
        <c:crosses val="autoZero"/>
        <c:crossBetween val="midCat"/>
      </c:valAx>
      <c:valAx>
        <c:axId val="34353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53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DIAFOOT!$A$109</c:f>
              <c:strCache>
                <c:ptCount val="1"/>
                <c:pt idx="0">
                  <c:v>Pression MOYENNE DES MAX SESA D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DIAFOOT!$B$109:$GM$109</c:f>
              <c:numCache>
                <c:formatCode>General</c:formatCode>
                <c:ptCount val="194"/>
                <c:pt idx="0">
                  <c:v>30</c:v>
                </c:pt>
                <c:pt idx="1">
                  <c:v>27</c:v>
                </c:pt>
                <c:pt idx="2">
                  <c:v>85</c:v>
                </c:pt>
                <c:pt idx="3">
                  <c:v>17</c:v>
                </c:pt>
                <c:pt idx="8">
                  <c:v>24</c:v>
                </c:pt>
                <c:pt idx="9">
                  <c:v>52</c:v>
                </c:pt>
                <c:pt idx="10">
                  <c:v>18</c:v>
                </c:pt>
                <c:pt idx="11">
                  <c:v>9</c:v>
                </c:pt>
                <c:pt idx="12">
                  <c:v>20</c:v>
                </c:pt>
                <c:pt idx="13">
                  <c:v>96</c:v>
                </c:pt>
                <c:pt idx="14">
                  <c:v>24</c:v>
                </c:pt>
                <c:pt idx="15">
                  <c:v>20</c:v>
                </c:pt>
                <c:pt idx="16">
                  <c:v>17</c:v>
                </c:pt>
                <c:pt idx="17">
                  <c:v>48</c:v>
                </c:pt>
                <c:pt idx="18">
                  <c:v>25</c:v>
                </c:pt>
                <c:pt idx="19">
                  <c:v>15</c:v>
                </c:pt>
                <c:pt idx="20">
                  <c:v>37</c:v>
                </c:pt>
                <c:pt idx="149" formatCode="0.00">
                  <c:v>33.176470588235297</c:v>
                </c:pt>
                <c:pt idx="150" formatCode="0.00">
                  <c:v>24.393224710249072</c:v>
                </c:pt>
              </c:numCache>
            </c:numRef>
          </c:yVal>
          <c:smooth val="0"/>
          <c:extLst>
            <c:ext xmlns:c16="http://schemas.microsoft.com/office/drawing/2014/chart" uri="{C3380CC4-5D6E-409C-BE32-E72D297353CC}">
              <c16:uniqueId val="{00000000-C13F-8548-BD20-014996E9FFE7}"/>
            </c:ext>
          </c:extLst>
        </c:ser>
        <c:dLbls>
          <c:showLegendKey val="0"/>
          <c:showVal val="0"/>
          <c:showCatName val="0"/>
          <c:showSerName val="0"/>
          <c:showPercent val="0"/>
          <c:showBubbleSize val="0"/>
        </c:dLbls>
        <c:axId val="366581792"/>
        <c:axId val="366583504"/>
      </c:scatterChart>
      <c:valAx>
        <c:axId val="3665817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83504"/>
        <c:crosses val="autoZero"/>
        <c:crossBetween val="midCat"/>
      </c:valAx>
      <c:valAx>
        <c:axId val="3665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81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80</xdr:col>
      <xdr:colOff>654050</xdr:colOff>
      <xdr:row>20</xdr:row>
      <xdr:rowOff>82550</xdr:rowOff>
    </xdr:from>
    <xdr:to>
      <xdr:col>86</xdr:col>
      <xdr:colOff>196850</xdr:colOff>
      <xdr:row>33</xdr:row>
      <xdr:rowOff>184150</xdr:rowOff>
    </xdr:to>
    <xdr:graphicFrame macro="">
      <xdr:nvGraphicFramePr>
        <xdr:cNvPr id="2" name="Graphique 1">
          <a:extLst>
            <a:ext uri="{FF2B5EF4-FFF2-40B4-BE49-F238E27FC236}">
              <a16:creationId xmlns:a16="http://schemas.microsoft.com/office/drawing/2014/main" id="{20BE08B4-31D5-C78F-C3C6-95669862A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81</xdr:col>
      <xdr:colOff>349250</xdr:colOff>
      <xdr:row>35</xdr:row>
      <xdr:rowOff>19050</xdr:rowOff>
    </xdr:from>
    <xdr:to>
      <xdr:col>86</xdr:col>
      <xdr:colOff>730250</xdr:colOff>
      <xdr:row>48</xdr:row>
      <xdr:rowOff>120650</xdr:rowOff>
    </xdr:to>
    <xdr:graphicFrame macro="">
      <xdr:nvGraphicFramePr>
        <xdr:cNvPr id="3" name="Graphique 2">
          <a:extLst>
            <a:ext uri="{FF2B5EF4-FFF2-40B4-BE49-F238E27FC236}">
              <a16:creationId xmlns:a16="http://schemas.microsoft.com/office/drawing/2014/main" id="{B1460CBE-F9BA-D975-4735-C44925256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87</xdr:col>
      <xdr:colOff>450850</xdr:colOff>
      <xdr:row>26</xdr:row>
      <xdr:rowOff>82550</xdr:rowOff>
    </xdr:from>
    <xdr:to>
      <xdr:col>92</xdr:col>
      <xdr:colOff>831850</xdr:colOff>
      <xdr:row>39</xdr:row>
      <xdr:rowOff>184150</xdr:rowOff>
    </xdr:to>
    <xdr:graphicFrame macro="">
      <xdr:nvGraphicFramePr>
        <xdr:cNvPr id="4" name="Graphique 3">
          <a:extLst>
            <a:ext uri="{FF2B5EF4-FFF2-40B4-BE49-F238E27FC236}">
              <a16:creationId xmlns:a16="http://schemas.microsoft.com/office/drawing/2014/main" id="{B612AC92-3B3F-FECA-B70E-26D59C8EE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87</xdr:col>
      <xdr:colOff>234950</xdr:colOff>
      <xdr:row>41</xdr:row>
      <xdr:rowOff>95250</xdr:rowOff>
    </xdr:from>
    <xdr:to>
      <xdr:col>92</xdr:col>
      <xdr:colOff>615950</xdr:colOff>
      <xdr:row>54</xdr:row>
      <xdr:rowOff>196850</xdr:rowOff>
    </xdr:to>
    <xdr:graphicFrame macro="">
      <xdr:nvGraphicFramePr>
        <xdr:cNvPr id="5" name="Graphique 4">
          <a:extLst>
            <a:ext uri="{FF2B5EF4-FFF2-40B4-BE49-F238E27FC236}">
              <a16:creationId xmlns:a16="http://schemas.microsoft.com/office/drawing/2014/main" id="{8D62BFCD-9462-022F-5AA8-EB1C7313B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94</xdr:col>
      <xdr:colOff>120650</xdr:colOff>
      <xdr:row>47</xdr:row>
      <xdr:rowOff>171450</xdr:rowOff>
    </xdr:from>
    <xdr:to>
      <xdr:col>99</xdr:col>
      <xdr:colOff>501650</xdr:colOff>
      <xdr:row>61</xdr:row>
      <xdr:rowOff>69850</xdr:rowOff>
    </xdr:to>
    <xdr:graphicFrame macro="">
      <xdr:nvGraphicFramePr>
        <xdr:cNvPr id="6" name="Graphique 5">
          <a:extLst>
            <a:ext uri="{FF2B5EF4-FFF2-40B4-BE49-F238E27FC236}">
              <a16:creationId xmlns:a16="http://schemas.microsoft.com/office/drawing/2014/main" id="{C1DE2E5C-C01D-E2D3-4ACB-CFE022B73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95</xdr:col>
      <xdr:colOff>209550</xdr:colOff>
      <xdr:row>61</xdr:row>
      <xdr:rowOff>171450</xdr:rowOff>
    </xdr:from>
    <xdr:to>
      <xdr:col>100</xdr:col>
      <xdr:colOff>577850</xdr:colOff>
      <xdr:row>75</xdr:row>
      <xdr:rowOff>69850</xdr:rowOff>
    </xdr:to>
    <xdr:graphicFrame macro="">
      <xdr:nvGraphicFramePr>
        <xdr:cNvPr id="7" name="Graphique 6">
          <a:extLst>
            <a:ext uri="{FF2B5EF4-FFF2-40B4-BE49-F238E27FC236}">
              <a16:creationId xmlns:a16="http://schemas.microsoft.com/office/drawing/2014/main" id="{2D8C49B4-6A51-4439-A700-E54D7E316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99</xdr:col>
      <xdr:colOff>742950</xdr:colOff>
      <xdr:row>47</xdr:row>
      <xdr:rowOff>171450</xdr:rowOff>
    </xdr:from>
    <xdr:to>
      <xdr:col>105</xdr:col>
      <xdr:colOff>298450</xdr:colOff>
      <xdr:row>61</xdr:row>
      <xdr:rowOff>69850</xdr:rowOff>
    </xdr:to>
    <xdr:graphicFrame macro="">
      <xdr:nvGraphicFramePr>
        <xdr:cNvPr id="8" name="Graphique 7">
          <a:extLst>
            <a:ext uri="{FF2B5EF4-FFF2-40B4-BE49-F238E27FC236}">
              <a16:creationId xmlns:a16="http://schemas.microsoft.com/office/drawing/2014/main" id="{4ED124A1-1576-3851-9EFE-039A6338B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99</xdr:col>
      <xdr:colOff>501650</xdr:colOff>
      <xdr:row>63</xdr:row>
      <xdr:rowOff>69850</xdr:rowOff>
    </xdr:from>
    <xdr:to>
      <xdr:col>105</xdr:col>
      <xdr:colOff>44450</xdr:colOff>
      <xdr:row>76</xdr:row>
      <xdr:rowOff>171450</xdr:rowOff>
    </xdr:to>
    <xdr:graphicFrame macro="">
      <xdr:nvGraphicFramePr>
        <xdr:cNvPr id="9" name="Graphique 8">
          <a:extLst>
            <a:ext uri="{FF2B5EF4-FFF2-40B4-BE49-F238E27FC236}">
              <a16:creationId xmlns:a16="http://schemas.microsoft.com/office/drawing/2014/main" id="{A361253C-F60B-62B6-FAEA-140076FE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93</xdr:col>
      <xdr:colOff>425450</xdr:colOff>
      <xdr:row>77</xdr:row>
      <xdr:rowOff>184150</xdr:rowOff>
    </xdr:from>
    <xdr:to>
      <xdr:col>98</xdr:col>
      <xdr:colOff>793750</xdr:colOff>
      <xdr:row>91</xdr:row>
      <xdr:rowOff>69850</xdr:rowOff>
    </xdr:to>
    <xdr:graphicFrame macro="">
      <xdr:nvGraphicFramePr>
        <xdr:cNvPr id="14" name="Graphique 13">
          <a:extLst>
            <a:ext uri="{FF2B5EF4-FFF2-40B4-BE49-F238E27FC236}">
              <a16:creationId xmlns:a16="http://schemas.microsoft.com/office/drawing/2014/main" id="{AD4C3281-94D8-4DA7-44B8-80A936612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107</xdr:col>
      <xdr:colOff>374650</xdr:colOff>
      <xdr:row>104</xdr:row>
      <xdr:rowOff>82550</xdr:rowOff>
    </xdr:from>
    <xdr:to>
      <xdr:col>112</xdr:col>
      <xdr:colOff>755650</xdr:colOff>
      <xdr:row>117</xdr:row>
      <xdr:rowOff>158750</xdr:rowOff>
    </xdr:to>
    <xdr:graphicFrame macro="">
      <xdr:nvGraphicFramePr>
        <xdr:cNvPr id="15" name="Graphique 14">
          <a:extLst>
            <a:ext uri="{FF2B5EF4-FFF2-40B4-BE49-F238E27FC236}">
              <a16:creationId xmlns:a16="http://schemas.microsoft.com/office/drawing/2014/main" id="{EC8E159B-94DD-5FF4-19AF-5D5ACAB9F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104</xdr:col>
      <xdr:colOff>438150</xdr:colOff>
      <xdr:row>84</xdr:row>
      <xdr:rowOff>133350</xdr:rowOff>
    </xdr:from>
    <xdr:to>
      <xdr:col>109</xdr:col>
      <xdr:colOff>806450</xdr:colOff>
      <xdr:row>98</xdr:row>
      <xdr:rowOff>31750</xdr:rowOff>
    </xdr:to>
    <xdr:graphicFrame macro="">
      <xdr:nvGraphicFramePr>
        <xdr:cNvPr id="16" name="Graphique 15">
          <a:extLst>
            <a:ext uri="{FF2B5EF4-FFF2-40B4-BE49-F238E27FC236}">
              <a16:creationId xmlns:a16="http://schemas.microsoft.com/office/drawing/2014/main" id="{3A612C34-081F-23AE-7159-C0E5D14D5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110</xdr:col>
      <xdr:colOff>622916</xdr:colOff>
      <xdr:row>83</xdr:row>
      <xdr:rowOff>22190</xdr:rowOff>
    </xdr:from>
    <xdr:to>
      <xdr:col>116</xdr:col>
      <xdr:colOff>178415</xdr:colOff>
      <xdr:row>96</xdr:row>
      <xdr:rowOff>127341</xdr:rowOff>
    </xdr:to>
    <xdr:graphicFrame macro="">
      <xdr:nvGraphicFramePr>
        <xdr:cNvPr id="19" name="Graphique 18">
          <a:extLst>
            <a:ext uri="{FF2B5EF4-FFF2-40B4-BE49-F238E27FC236}">
              <a16:creationId xmlns:a16="http://schemas.microsoft.com/office/drawing/2014/main" id="{B8B72FD4-37D1-6261-877E-B3BD9C57B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117</xdr:col>
      <xdr:colOff>189034</xdr:colOff>
      <xdr:row>85</xdr:row>
      <xdr:rowOff>4910</xdr:rowOff>
    </xdr:from>
    <xdr:to>
      <xdr:col>122</xdr:col>
      <xdr:colOff>557334</xdr:colOff>
      <xdr:row>98</xdr:row>
      <xdr:rowOff>122761</xdr:rowOff>
    </xdr:to>
    <xdr:graphicFrame macro="">
      <xdr:nvGraphicFramePr>
        <xdr:cNvPr id="20" name="Graphique 19">
          <a:extLst>
            <a:ext uri="{FF2B5EF4-FFF2-40B4-BE49-F238E27FC236}">
              <a16:creationId xmlns:a16="http://schemas.microsoft.com/office/drawing/2014/main" id="{430627CD-F127-DB6B-DABB-377317EFC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121</xdr:col>
      <xdr:colOff>407629</xdr:colOff>
      <xdr:row>85</xdr:row>
      <xdr:rowOff>75926</xdr:rowOff>
    </xdr:from>
    <xdr:to>
      <xdr:col>126</xdr:col>
      <xdr:colOff>807065</xdr:colOff>
      <xdr:row>98</xdr:row>
      <xdr:rowOff>156223</xdr:rowOff>
    </xdr:to>
    <xdr:graphicFrame macro="">
      <xdr:nvGraphicFramePr>
        <xdr:cNvPr id="21" name="Graphique 20">
          <a:extLst>
            <a:ext uri="{FF2B5EF4-FFF2-40B4-BE49-F238E27FC236}">
              <a16:creationId xmlns:a16="http://schemas.microsoft.com/office/drawing/2014/main" id="{72EE0B17-45AE-42A9-F422-5484248BB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90</xdr:col>
      <xdr:colOff>243758</xdr:colOff>
      <xdr:row>89</xdr:row>
      <xdr:rowOff>62271</xdr:rowOff>
    </xdr:from>
    <xdr:to>
      <xdr:col>95</xdr:col>
      <xdr:colOff>643194</xdr:colOff>
      <xdr:row>102</xdr:row>
      <xdr:rowOff>128911</xdr:rowOff>
    </xdr:to>
    <xdr:graphicFrame macro="">
      <xdr:nvGraphicFramePr>
        <xdr:cNvPr id="23" name="Graphique 22">
          <a:extLst>
            <a:ext uri="{FF2B5EF4-FFF2-40B4-BE49-F238E27FC236}">
              <a16:creationId xmlns:a16="http://schemas.microsoft.com/office/drawing/2014/main" id="{4B150E02-D3B1-43E6-B483-613049B4D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93</xdr:col>
      <xdr:colOff>475908</xdr:colOff>
      <xdr:row>93</xdr:row>
      <xdr:rowOff>171518</xdr:rowOff>
    </xdr:from>
    <xdr:to>
      <xdr:col>99</xdr:col>
      <xdr:colOff>49844</xdr:colOff>
      <xdr:row>107</xdr:row>
      <xdr:rowOff>33320</xdr:rowOff>
    </xdr:to>
    <xdr:graphicFrame macro="">
      <xdr:nvGraphicFramePr>
        <xdr:cNvPr id="24" name="Graphique 23">
          <a:extLst>
            <a:ext uri="{FF2B5EF4-FFF2-40B4-BE49-F238E27FC236}">
              <a16:creationId xmlns:a16="http://schemas.microsoft.com/office/drawing/2014/main" id="{C2EEF28A-6023-174A-441C-0F8EE7ADF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99</xdr:col>
      <xdr:colOff>741517</xdr:colOff>
      <xdr:row>95</xdr:row>
      <xdr:rowOff>34958</xdr:rowOff>
    </xdr:from>
    <xdr:to>
      <xdr:col>105</xdr:col>
      <xdr:colOff>322963</xdr:colOff>
      <xdr:row>108</xdr:row>
      <xdr:rowOff>87943</xdr:rowOff>
    </xdr:to>
    <xdr:graphicFrame macro="">
      <xdr:nvGraphicFramePr>
        <xdr:cNvPr id="25" name="Graphique 24">
          <a:extLst>
            <a:ext uri="{FF2B5EF4-FFF2-40B4-BE49-F238E27FC236}">
              <a16:creationId xmlns:a16="http://schemas.microsoft.com/office/drawing/2014/main" id="{8F7FEA72-7822-518D-5AF7-1C1D54BF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94</xdr:col>
      <xdr:colOff>700549</xdr:colOff>
      <xdr:row>99</xdr:row>
      <xdr:rowOff>62272</xdr:rowOff>
    </xdr:from>
    <xdr:to>
      <xdr:col>100</xdr:col>
      <xdr:colOff>281995</xdr:colOff>
      <xdr:row>112</xdr:row>
      <xdr:rowOff>115256</xdr:rowOff>
    </xdr:to>
    <xdr:graphicFrame macro="">
      <xdr:nvGraphicFramePr>
        <xdr:cNvPr id="26" name="Graphique 25">
          <a:extLst>
            <a:ext uri="{FF2B5EF4-FFF2-40B4-BE49-F238E27FC236}">
              <a16:creationId xmlns:a16="http://schemas.microsoft.com/office/drawing/2014/main" id="{BDB1CE3F-023B-6F87-06B4-6683E72AB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91</xdr:col>
      <xdr:colOff>134511</xdr:colOff>
      <xdr:row>103</xdr:row>
      <xdr:rowOff>34959</xdr:rowOff>
    </xdr:from>
    <xdr:to>
      <xdr:col>96</xdr:col>
      <xdr:colOff>533946</xdr:colOff>
      <xdr:row>116</xdr:row>
      <xdr:rowOff>87944</xdr:rowOff>
    </xdr:to>
    <xdr:graphicFrame macro="">
      <xdr:nvGraphicFramePr>
        <xdr:cNvPr id="27" name="Graphique 26">
          <a:extLst>
            <a:ext uri="{FF2B5EF4-FFF2-40B4-BE49-F238E27FC236}">
              <a16:creationId xmlns:a16="http://schemas.microsoft.com/office/drawing/2014/main" id="{F64CDDB2-241B-6396-4FC5-ACF918452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113</xdr:col>
      <xdr:colOff>277626</xdr:colOff>
      <xdr:row>107</xdr:row>
      <xdr:rowOff>14338</xdr:rowOff>
    </xdr:from>
    <xdr:to>
      <xdr:col>118</xdr:col>
      <xdr:colOff>684572</xdr:colOff>
      <xdr:row>120</xdr:row>
      <xdr:rowOff>92723</xdr:rowOff>
    </xdr:to>
    <xdr:graphicFrame macro="">
      <xdr:nvGraphicFramePr>
        <xdr:cNvPr id="28" name="Graphique 27">
          <a:extLst>
            <a:ext uri="{FF2B5EF4-FFF2-40B4-BE49-F238E27FC236}">
              <a16:creationId xmlns:a16="http://schemas.microsoft.com/office/drawing/2014/main" id="{E166FA5C-CFDC-E205-6897-F99F47D86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SESA%20D-DAT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R1%20D-DATA.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TM5%20G-DATA.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TM5%20G-DATA.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TM5%20G-DATA.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TM5%20G-DATA.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5%20G-DATA.xlsx" TargetMode="External"/></Relationships>
</file>

<file path=xl/externalLinks/_rels/externalLink105.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5%20G%20Capture%20d&#8217;e&#769;cran%202024-12-14%20a&#768;%2010.38.26-DATA.xlsx" TargetMode="External"/><Relationship Id="rId1" Type="http://schemas.openxmlformats.org/officeDocument/2006/relationships/externalLinkPath" Target="https://d.docs.live.net/Users/jeromehaddad/Library/CloudStorage/Dropbox/2023-CPP%20US%20SWE-PIED/5-HDJ/__DONNEES%20BRUTES/DIAFOOT017/ECHO/TM5%20G%20Capture%20d&#8217;e&#769;cran%202024-12-14%20a&#768;%2010.38.26-DATA.xlsx" TargetMode="External"/></Relationships>
</file>

<file path=xl/externalLinks/_rels/externalLink106.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5%20G-DATA.xlsx" TargetMode="External"/><Relationship Id="rId1" Type="http://schemas.openxmlformats.org/officeDocument/2006/relationships/externalLinkPath" Target="https://d.docs.live.net/Users/jeromehaddad/Library/CloudStorage/Dropbox/2023-CPP%20US%20SWE-PIED/5-HDJ/__DONNEES%20BRUTES/DIAFOOT018/ECHO/TM5%20G-DATA.xlsx"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TM5%20G-DATA.xlsx" TargetMode="External"/></Relationships>
</file>

<file path=xl/externalLinks/_rels/externalLink108.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0/ECHO/TM5%20G-DATA.xlsx" TargetMode="External"/><Relationship Id="rId1" Type="http://schemas.openxmlformats.org/officeDocument/2006/relationships/externalLinkPath" Target="/Users/jeromehaddad/Library/CloudStorage/Dropbox/2023-CPP%20US%20SWE-PIED/5-HDJ/__DONNEES%20BRUTES/DIAFOOT020/ECHO/TM5%20G-DATA.xlsx" TargetMode="External"/></Relationships>
</file>

<file path=xl/externalLinks/_rels/externalLink109.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1/ECHO/TM5%20G-DATA.xlsx" TargetMode="External"/><Relationship Id="rId1" Type="http://schemas.openxmlformats.org/officeDocument/2006/relationships/externalLinkPath" Target="/Users/jeromehaddad/Library/CloudStorage/Dropbox/2023-CPP%20US%20SWE-PIED/5-HDJ/__DONNEES%20BRUTES/DIAFOOT021/ECHO/TM5%20G-DAT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SESA%20D-DATA.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AUTRE%20G-DATA.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AUTRE%20G-DATA.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AUTRE%20G-DATA.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AUTRE%20G-DATA.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AUTRE%20G-DATA.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AUTRE%20G-DATA.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TM3%20G-DATA.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2%20G-DATA.xlsx" TargetMode="External"/></Relationships>
</file>

<file path=xl/externalLinks/_rels/externalLink118.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2%20G%20Capture%20d&#8217;e&#769;cran%202024-12-14%20a&#768;%2010.39.34-DATA.xlsx" TargetMode="External"/><Relationship Id="rId1" Type="http://schemas.openxmlformats.org/officeDocument/2006/relationships/externalLinkPath" Target="https://d.docs.live.net/Users/jeromehaddad/Library/CloudStorage/Dropbox/2023-CPP%20US%20SWE-PIED/5-HDJ/__DONNEES%20BRUTES/DIAFOOT017/ECHO/TM2%20G%20Capture%20d&#8217;e&#769;cran%202024-12-14%20a&#768;%2010.39.34-DATA.xlsx" TargetMode="External"/></Relationships>
</file>

<file path=xl/externalLinks/_rels/externalLink119.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2%20G-DATA.xlsx" TargetMode="External"/><Relationship Id="rId1" Type="http://schemas.openxmlformats.org/officeDocument/2006/relationships/externalLinkPath" Target="https://d.docs.live.net/Users/jeromehaddad/Library/CloudStorage/Dropbox/2023-CPP%20US%20SWE-PIED/5-HDJ/__DONNEES%20BRUTES/DIAFOOT018/ECHO/TM2%20G-DAT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SESA%20D-DATA.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SESA%20D%20Capture%20d&#8217;e&#769;cran%202024-12-14%20a&#768;%2010.33.49-DATA.xlsx" TargetMode="External"/><Relationship Id="rId1" Type="http://schemas.openxmlformats.org/officeDocument/2006/relationships/externalLinkPath" Target="https://d.docs.live.net/Users/jeromehaddad/Library/CloudStorage/Dropbox/2023-CPP%20US%20SWE-PIED/5-HDJ/__DONNEES%20BRUTES/DIAFOOT017/ECHO/SESA%20D%20Capture%20d&#8217;e&#769;cran%202024-12-14%20a&#768;%2010.33.49-DATA.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SESA%20D-DATA.xlsx" TargetMode="External"/><Relationship Id="rId1" Type="http://schemas.openxmlformats.org/officeDocument/2006/relationships/externalLinkPath" Target="https://d.docs.live.net/Users/jeromehaddad/Library/CloudStorage/Dropbox/2023-CPP%20US%20SWE-PIED/5-HDJ/__DONNEES%20BRUTES/DIAFOOT018/ECHO/SESA%20D-DAT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SESA%20D-DATA.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0/ECHO/SESA%20D-DATA.xlsx" TargetMode="External"/><Relationship Id="rId1" Type="http://schemas.openxmlformats.org/officeDocument/2006/relationships/externalLinkPath" Target="/Users/jeromehaddad/Library/CloudStorage/Dropbox/2023-CPP%20US%20SWE-PIED/5-HDJ/__DONNEES%20BRUTES/DIAFOOT020/ECHO/SESA%20D-DATA.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1/ECHO/SESA%20D-DATA.xlsx" TargetMode="External"/><Relationship Id="rId1" Type="http://schemas.openxmlformats.org/officeDocument/2006/relationships/externalLinkPath" Target="/Users/jeromehaddad/Library/CloudStorage/Dropbox/2023-CPP%20US%20SWE-PIED/5-HDJ/__DONNEES%20BRUTES/DIAFOOT021/ECHO/SESA%20D-DAT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HALLUX%20D-DAT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HALLUX%20D-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SESA%20D-DATA.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HALLUX%20D-DAT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HALLUX%20D-DAT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HALLUX%20D-DAT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HALLUX%20D-DAT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HALLUX%20D-DAT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HALLUX%20D-DAT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HALLUX%20D-DAT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HALLUX%20D-DAT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HALLUX%20D-DATA.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HALLUX%20%20D%20Capture%20d&#8217;e&#769;cran%202024-12-14%20a&#768;%2010.32.46-DATA.xlsx" TargetMode="External"/><Relationship Id="rId1" Type="http://schemas.openxmlformats.org/officeDocument/2006/relationships/externalLinkPath" Target="https://d.docs.live.net/Users/jeromehaddad/Library/CloudStorage/Dropbox/2023-CPP%20US%20SWE-PIED/5-HDJ/__DONNEES%20BRUTES/DIAFOOT017/ECHO/HALLUX%20%20D%20Capture%20d&#8217;e&#769;cran%202024-12-14%20a&#768;%2010.32.46-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SESA%20D-DATA.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HALLUX%20D-DATA.xlsx" TargetMode="External"/><Relationship Id="rId1" Type="http://schemas.openxmlformats.org/officeDocument/2006/relationships/externalLinkPath" Target="https://d.docs.live.net/Users/jeromehaddad/Library/CloudStorage/Dropbox/2023-CPP%20US%20SWE-PIED/5-HDJ/__DONNEES%20BRUTES/DIAFOOT018/ECHO/HALLUX%20D-DATA.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HALLUX%20D-DATA.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0/ECHO/HALLUX%20D-DATA.xlsx" TargetMode="External"/><Relationship Id="rId1" Type="http://schemas.openxmlformats.org/officeDocument/2006/relationships/externalLinkPath" Target="/Users/jeromehaddad/Library/CloudStorage/Dropbox/2023-CPP%20US%20SWE-PIED/5-HDJ/__DONNEES%20BRUTES/DIAFOOT020/ECHO/HALLUX%20D-DATA.xlsx" TargetMode="External"/></Relationships>
</file>

<file path=xl/externalLinks/_rels/externalLink33.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1/ECHO/HALLUX%20D-DATA.xlsx" TargetMode="External"/><Relationship Id="rId1" Type="http://schemas.openxmlformats.org/officeDocument/2006/relationships/externalLinkPath" Target="/Users/jeromehaddad/Library/CloudStorage/Dropbox/2023-CPP%20US%20SWE-PIED/5-HDJ/__DONNEES%20BRUTES/DIAFOOT021/ECHO/HALLUX%20D-DATA.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TM5%20D-DATA.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TM5%20D-DATA.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TM5%20D-DATA.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TM5%20D-DATA.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TM5%20D-DATA.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TM5%20D-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SESA%20D-DATA.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TM5%20D-DATA.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TM5%20D-DATA.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TM5%20D-DATA.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R5%20D-DATA.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TM5%20D-DATA.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5%20D-DATA.xlsx" TargetMode="External"/></Relationships>
</file>

<file path=xl/externalLinks/_rels/externalLink46.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5%20D%20Capture%20d&#8217;e&#769;cran%202024-12-14%20a&#768;%2010.34.35-DATA.xlsx" TargetMode="External"/><Relationship Id="rId1" Type="http://schemas.openxmlformats.org/officeDocument/2006/relationships/externalLinkPath" Target="https://d.docs.live.net/Users/jeromehaddad/Library/CloudStorage/Dropbox/2023-CPP%20US%20SWE-PIED/5-HDJ/__DONNEES%20BRUTES/DIAFOOT017/ECHO/TM5%20D%20Capture%20d&#8217;e&#769;cran%202024-12-14%20a&#768;%2010.34.35-DATA.xlsx" TargetMode="External"/></Relationships>
</file>

<file path=xl/externalLinks/_rels/externalLink47.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5%20D-DATA.xlsx" TargetMode="External"/><Relationship Id="rId1" Type="http://schemas.openxmlformats.org/officeDocument/2006/relationships/externalLinkPath" Target="https://d.docs.live.net/Users/jeromehaddad/Library/CloudStorage/Dropbox/2023-CPP%20US%20SWE-PIED/5-HDJ/__DONNEES%20BRUTES/DIAFOOT018/ECHO/TM5%20D-DATA.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TM5%20D-DATA.xlsx" TargetMode="External"/></Relationships>
</file>

<file path=xl/externalLinks/_rels/externalLink49.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0/ECHO/TM5%20D-DATA.xlsx" TargetMode="External"/><Relationship Id="rId1" Type="http://schemas.openxmlformats.org/officeDocument/2006/relationships/externalLinkPath" Target="/Users/jeromehaddad/Library/CloudStorage/Dropbox/2023-CPP%20US%20SWE-PIED/5-HDJ/__DONNEES%20BRUTES/DIAFOOT020/ECHO/TM5%20D-DAT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SESA%20D-DATA.xlsx"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1/ECHO/TM5%20D-DATA.xlsx" TargetMode="External"/><Relationship Id="rId1" Type="http://schemas.openxmlformats.org/officeDocument/2006/relationships/externalLinkPath" Target="/Users/jeromehaddad/Library/CloudStorage/Dropbox/2023-CPP%20US%20SWE-PIED/5-HDJ/__DONNEES%20BRUTES/DIAFOOT021/ECHO/TM5%20D-DATA.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AUTRE%20D-DATA.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AUTRE%20D-DAT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AUTRE%20D-DATA.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AUTRE%20D-DATA.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AUTRE%20D-DATA.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AUTRE%20D-DATA.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2%20D-DATA.xlsx" TargetMode="External"/></Relationships>
</file>

<file path=xl/externalLinks/_rels/externalLink58.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2%20D%20Capture%20d&#8217;e&#769;cran%202024-12-14%20a&#768;%2010.35.38-DATA.xlsx" TargetMode="External"/><Relationship Id="rId1" Type="http://schemas.openxmlformats.org/officeDocument/2006/relationships/externalLinkPath" Target="https://d.docs.live.net/Users/jeromehaddad/Library/CloudStorage/Dropbox/2023-CPP%20US%20SWE-PIED/5-HDJ/__DONNEES%20BRUTES/DIAFOOT017/ECHO/TM2%20D%20Capture%20d&#8217;e&#769;cran%202024-12-14%20a&#768;%2010.35.38-DATA.xlsx" TargetMode="External"/></Relationships>
</file>

<file path=xl/externalLinks/_rels/externalLink59.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2%20D-DATA.xlsx" TargetMode="External"/><Relationship Id="rId1" Type="http://schemas.openxmlformats.org/officeDocument/2006/relationships/externalLinkPath" Target="https://d.docs.live.net/Users/jeromehaddad/Library/CloudStorage/Dropbox/2023-CPP%20US%20SWE-PIED/5-HDJ/__DONNEES%20BRUTES/DIAFOOT018/ECHO/TM2%20D-DAT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SESA%20D%20-DATA.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SESA%20G-DATA.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SESA%20G-DATA.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SESA%20G-DATA.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SESA%20G-DATA.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SESA%20G%20-DATA.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SESA%20G-DATA.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SESA%20G-DATA.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SESA%20G-DATA.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SESA%20G-DATA.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SESA%20G-DAT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SESA%20D-DATA.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SESA%20G-DATA.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SESA%20G-DATA.xlsx" TargetMode="External"/></Relationships>
</file>

<file path=xl/externalLinks/_rels/externalLink72.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SESA%20G%20Capture%20d&#8217;e&#769;cran%202024-12-14%20a&#768;%2010.37.23-DATA.xlsx" TargetMode="External"/><Relationship Id="rId1" Type="http://schemas.openxmlformats.org/officeDocument/2006/relationships/externalLinkPath" Target="https://d.docs.live.net/Users/jeromehaddad/Library/CloudStorage/Dropbox/2023-CPP%20US%20SWE-PIED/5-HDJ/__DONNEES%20BRUTES/DIAFOOT017/ECHO/SESA%20G%20Capture%20d&#8217;e&#769;cran%202024-12-14%20a&#768;%2010.37.23-DATA.xlsx" TargetMode="External"/></Relationships>
</file>

<file path=xl/externalLinks/_rels/externalLink73.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SESA%20G-DATA.xlsx" TargetMode="External"/><Relationship Id="rId1" Type="http://schemas.openxmlformats.org/officeDocument/2006/relationships/externalLinkPath" Target="https://d.docs.live.net/Users/jeromehaddad/Library/CloudStorage/Dropbox/2023-CPP%20US%20SWE-PIED/5-HDJ/__DONNEES%20BRUTES/DIAFOOT018/ECHO/SESA%20G-DATA.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SESA%20G-DATA.xlsx" TargetMode="External"/></Relationships>
</file>

<file path=xl/externalLinks/_rels/externalLink75.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0/ECHO/SESA%20G%20-DATA.xlsx" TargetMode="External"/><Relationship Id="rId1" Type="http://schemas.openxmlformats.org/officeDocument/2006/relationships/externalLinkPath" Target="/Users/jeromehaddad/Library/CloudStorage/Dropbox/2023-CPP%20US%20SWE-PIED/5-HDJ/__DONNEES%20BRUTES/DIAFOOT020/ECHO/SESA%20G%20-DATA.xlsx" TargetMode="External"/></Relationships>
</file>

<file path=xl/externalLinks/_rels/externalLink76.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1/ECHO/SESA%20G-DATA.xlsx" TargetMode="External"/><Relationship Id="rId1" Type="http://schemas.openxmlformats.org/officeDocument/2006/relationships/externalLinkPath" Target="/Users/jeromehaddad/Library/CloudStorage/Dropbox/2023-CPP%20US%20SWE-PIED/5-HDJ/__DONNEES%20BRUTES/DIAFOOT021/ECHO/SESA%20G-DATA.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HALLUX%20G-DATA.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HALLUX%20G-DATA.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HALLUX%20G%20-DAT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SESA%20D-DATA.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HALLUX%20G-DATA.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HALLUX%20G%20-DATA.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HALLUX%20G-DATA.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HALLUX%20G-DATA.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HALLUX%20G-DATA.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HALLUX%20G-DATA.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HALLUX%20G-DATA.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HALLUX%20G-DATA.xlsx" TargetMode="External"/></Relationships>
</file>

<file path=xl/externalLinks/_rels/externalLink88.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HALLUX%20G%20Capture%20d&#8217;e&#769;cran%202024-12-14%20a&#768;%2010.36.29-DATA.xlsx" TargetMode="External"/><Relationship Id="rId1" Type="http://schemas.openxmlformats.org/officeDocument/2006/relationships/externalLinkPath" Target="https://d.docs.live.net/Users/jeromehaddad/Library/CloudStorage/Dropbox/2023-CPP%20US%20SWE-PIED/5-HDJ/__DONNEES%20BRUTES/DIAFOOT017/ECHO/HALLUX%20G%20Capture%20d&#8217;e&#769;cran%202024-12-14%20a&#768;%2010.36.29-DATA.xlsx" TargetMode="External"/></Relationships>
</file>

<file path=xl/externalLinks/_rels/externalLink89.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HALLUX%20G-DATA.xlsx" TargetMode="External"/><Relationship Id="rId1" Type="http://schemas.openxmlformats.org/officeDocument/2006/relationships/externalLinkPath" Target="https://d.docs.live.net/Users/jeromehaddad/Library/CloudStorage/Dropbox/2023-CPP%20US%20SWE-PIED/5-HDJ/__DONNEES%20BRUTES/DIAFOOT018/ECHO/HALLUX%20G-DAT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SESA%20D-DATA.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HALLUX%20G-DATA.xlsx" TargetMode="External"/></Relationships>
</file>

<file path=xl/externalLinks/_rels/externalLink91.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0/ECHO/HALLUX%20G-DATA.xlsx" TargetMode="External"/><Relationship Id="rId1" Type="http://schemas.openxmlformats.org/officeDocument/2006/relationships/externalLinkPath" Target="/Users/jeromehaddad/Library/CloudStorage/Dropbox/2023-CPP%20US%20SWE-PIED/5-HDJ/__DONNEES%20BRUTES/DIAFOOT020/ECHO/HALLUX%20G-DATA.xlsx" TargetMode="External"/></Relationships>
</file>

<file path=xl/externalLinks/_rels/externalLink92.xml.rels><?xml version="1.0" encoding="UTF-8" standalone="yes"?>
<Relationships xmlns="http://schemas.openxmlformats.org/package/2006/relationships"><Relationship Id="rId2" Type="http://schemas.openxmlformats.org/officeDocument/2006/relationships/externalLinkPath" Target="/Users/jeromehaddad/Library/CloudStorage/Dropbox/2023-CPP%20US%20SWE-PIED/5-HDJ/__DONNEES%20BRUTES/DIAFOOT021/ECHO/HALLUX%20G-DATA.xlsx" TargetMode="External"/><Relationship Id="rId1" Type="http://schemas.openxmlformats.org/officeDocument/2006/relationships/externalLinkPath" Target="/Users/jeromehaddad/Library/CloudStorage/Dropbox/2023-CPP%20US%20SWE-PIED/5-HDJ/__DONNEES%20BRUTES/DIAFOOT021/ECHO/HALLUX%20G-DATA.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TM5%20G-DATA.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TM5%20G-DATA.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TM5%20G-DATA.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TM5%20G-DATA.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TM5%20G-DATA.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TM5%20G-DATA.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TM5%20G-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0.37205829237905008</v>
          </cell>
        </row>
        <row r="4">
          <cell r="B4">
            <v>4.2166606469626196</v>
          </cell>
        </row>
        <row r="5">
          <cell r="B5">
            <v>94.653545212378248</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1.2063492063492076</v>
          </cell>
        </row>
        <row r="4">
          <cell r="B4">
            <v>5.9682539682539701</v>
          </cell>
        </row>
        <row r="5">
          <cell r="B5">
            <v>150.13970138998212</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0.50793650793651068</v>
          </cell>
        </row>
        <row r="4">
          <cell r="B4">
            <v>11.746031746031743</v>
          </cell>
        </row>
        <row r="5">
          <cell r="B5">
            <v>153.3504753730642</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0.88607594936709144</v>
          </cell>
        </row>
        <row r="4">
          <cell r="B4">
            <v>9.5569620253164551</v>
          </cell>
        </row>
        <row r="5">
          <cell r="B5">
            <v>105.88583736222689</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1.0126582278481018</v>
          </cell>
        </row>
        <row r="4">
          <cell r="B4">
            <v>7.9113924050632889</v>
          </cell>
        </row>
        <row r="5">
          <cell r="B5">
            <v>177.11118665223688</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1.1428571428571388</v>
          </cell>
        </row>
        <row r="4">
          <cell r="B4">
            <v>9.8412698412698454</v>
          </cell>
        </row>
        <row r="5">
          <cell r="B5">
            <v>169.25109386663846</v>
          </cell>
        </row>
      </sheetData>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0.88888888888888917</v>
          </cell>
        </row>
        <row r="4">
          <cell r="B4">
            <v>8.9523809523809526</v>
          </cell>
        </row>
        <row r="5">
          <cell r="B5">
            <v>131.37990289094728</v>
          </cell>
        </row>
      </sheetData>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0.89456869009584739</v>
          </cell>
        </row>
        <row r="4">
          <cell r="B4">
            <v>9.5207667731629382</v>
          </cell>
        </row>
        <row r="5">
          <cell r="B5">
            <v>184.95635088173205</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1.277955271565496</v>
          </cell>
        </row>
        <row r="4">
          <cell r="B4">
            <v>8.562300319488811</v>
          </cell>
        </row>
        <row r="5">
          <cell r="B5">
            <v>155.08698459204621</v>
          </cell>
        </row>
      </sheetData>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0.89456869009584827</v>
          </cell>
        </row>
        <row r="4">
          <cell r="B4">
            <v>7.6038338658146962</v>
          </cell>
        </row>
        <row r="5">
          <cell r="B5">
            <v>148.23193896664156</v>
          </cell>
        </row>
      </sheetData>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0.82278481012658666</v>
          </cell>
        </row>
        <row r="4">
          <cell r="B4">
            <v>9.6202531645569547</v>
          </cell>
        </row>
        <row r="5">
          <cell r="B5">
            <v>111.98678610669569</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0.75709779179810865</v>
          </cell>
        </row>
        <row r="4">
          <cell r="B4">
            <v>8.2649842271293359</v>
          </cell>
        </row>
        <row r="5">
          <cell r="B5">
            <v>211.37467751250358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1.9047619047618976</v>
          </cell>
        </row>
        <row r="4">
          <cell r="B4">
            <v>7.5555555555555598</v>
          </cell>
        </row>
        <row r="5">
          <cell r="B5">
            <v>93.229756344093957</v>
          </cell>
        </row>
      </sheetData>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1.4473684210526314</v>
          </cell>
        </row>
        <row r="4">
          <cell r="B4">
            <v>8.4868421052631575</v>
          </cell>
        </row>
        <row r="5">
          <cell r="B5">
            <v>96.312064015816134</v>
          </cell>
        </row>
      </sheetData>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0.58651026392961725</v>
          </cell>
        </row>
        <row r="4">
          <cell r="B4">
            <v>13.489736070381232</v>
          </cell>
        </row>
        <row r="5">
          <cell r="B5">
            <v>83.636288749543922</v>
          </cell>
        </row>
      </sheetData>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0.57971014492753958</v>
          </cell>
        </row>
        <row r="4">
          <cell r="B4">
            <v>10.797101449275361</v>
          </cell>
        </row>
        <row r="5">
          <cell r="B5">
            <v>94.049804032037358</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0.36900369003690109</v>
          </cell>
        </row>
        <row r="4">
          <cell r="B4">
            <v>15.055350553505541</v>
          </cell>
        </row>
        <row r="5">
          <cell r="B5">
            <v>84.806166175546466</v>
          </cell>
        </row>
      </sheetData>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0.76677316293929565</v>
          </cell>
        </row>
        <row r="4">
          <cell r="B4">
            <v>14.504792332268375</v>
          </cell>
        </row>
        <row r="5">
          <cell r="B5">
            <v>189.26969653534968</v>
          </cell>
        </row>
      </sheetData>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0.57142857142857129</v>
          </cell>
        </row>
        <row r="4">
          <cell r="B4">
            <v>12.571428571428571</v>
          </cell>
        </row>
        <row r="5">
          <cell r="B5">
            <v>150.14532081044138</v>
          </cell>
        </row>
      </sheetData>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1.1392405063291084</v>
          </cell>
        </row>
        <row r="4">
          <cell r="B4">
            <v>9.4936708860759467</v>
          </cell>
        </row>
        <row r="5">
          <cell r="B5">
            <v>150.03874533881248</v>
          </cell>
        </row>
      </sheetData>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0.94637223974764051</v>
          </cell>
        </row>
        <row r="4">
          <cell r="B4">
            <v>8.7697160883280691</v>
          </cell>
        </row>
        <row r="5">
          <cell r="B5">
            <v>133.88538704268703</v>
          </cell>
        </row>
      </sheetData>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0.63897763578274747</v>
          </cell>
        </row>
        <row r="4">
          <cell r="B4">
            <v>12.332268370607027</v>
          </cell>
        </row>
        <row r="5">
          <cell r="B5">
            <v>119.591787835018</v>
          </cell>
        </row>
      </sheetData>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1.2779552715654952</v>
          </cell>
        </row>
        <row r="4">
          <cell r="B4">
            <v>11.757188498402559</v>
          </cell>
        </row>
        <row r="5">
          <cell r="B5">
            <v>150.25091356777861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1.0158730158730143</v>
          </cell>
        </row>
        <row r="4">
          <cell r="B4">
            <v>6.0952380952380931</v>
          </cell>
        </row>
        <row r="5">
          <cell r="B5">
            <v>101.27211183246682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0.63694267515923364</v>
          </cell>
        </row>
        <row r="4">
          <cell r="B4">
            <v>8.0254777070063739</v>
          </cell>
        </row>
        <row r="5">
          <cell r="B5">
            <v>113.24986727973872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1.5974440894568673</v>
          </cell>
        </row>
        <row r="4">
          <cell r="B4">
            <v>5.8785942492012753</v>
          </cell>
        </row>
        <row r="5">
          <cell r="B5">
            <v>88.590650128675392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0.82539682539682546</v>
          </cell>
        </row>
        <row r="4">
          <cell r="B4">
            <v>11.174603174603174</v>
          </cell>
        </row>
        <row r="5">
          <cell r="B5">
            <v>146.69972836001514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1.0828025477707008</v>
          </cell>
        </row>
        <row r="4">
          <cell r="B4">
            <v>6.8789808917197508</v>
          </cell>
        </row>
        <row r="5">
          <cell r="B5">
            <v>98.004384379738624</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0.94936708860759333</v>
          </cell>
        </row>
        <row r="4">
          <cell r="B4">
            <v>6.1392405063291156</v>
          </cell>
        </row>
        <row r="5">
          <cell r="B5">
            <v>100.64961499760662</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1.1111111111111109</v>
          </cell>
        </row>
        <row r="4">
          <cell r="B4">
            <v>6.9281045751633981</v>
          </cell>
        </row>
        <row r="5">
          <cell r="B5">
            <v>37.563261201965098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1.0689621944560432</v>
          </cell>
        </row>
        <row r="4">
          <cell r="B4">
            <v>6.9893681945202824</v>
          </cell>
        </row>
        <row r="5">
          <cell r="B5">
            <v>57.95335656695606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2.4489795918367374</v>
          </cell>
        </row>
        <row r="4">
          <cell r="B4">
            <v>1.7006802721088474</v>
          </cell>
        </row>
        <row r="5">
          <cell r="B5">
            <v>57.836366396187373</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1.1034482758620647</v>
          </cell>
        </row>
        <row r="4">
          <cell r="B4">
            <v>5.4482758620689653</v>
          </cell>
        </row>
        <row r="5">
          <cell r="B5">
            <v>32.49329760022777</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1.4392594982657094</v>
          </cell>
        </row>
        <row r="4">
          <cell r="B4">
            <v>5.0716763272220211</v>
          </cell>
        </row>
        <row r="5">
          <cell r="B5">
            <v>45.810263305729386</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0.68441064638782967</v>
          </cell>
        </row>
        <row r="4">
          <cell r="B4">
            <v>3.8783269961977216</v>
          </cell>
        </row>
        <row r="5">
          <cell r="B5">
            <v>37.715576519921086</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1.1152416356877284</v>
          </cell>
        </row>
        <row r="4">
          <cell r="B4">
            <v>6.9144981412639481</v>
          </cell>
        </row>
        <row r="5">
          <cell r="B5">
            <v>31.428385635500089</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0.56962025316455944</v>
          </cell>
        </row>
        <row r="4">
          <cell r="B4">
            <v>7.5316455696202498</v>
          </cell>
        </row>
        <row r="5">
          <cell r="B5">
            <v>130.64019247522427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0.95541401273885784</v>
          </cell>
        </row>
        <row r="4">
          <cell r="B4">
            <v>7.5796178343949023</v>
          </cell>
        </row>
        <row r="5">
          <cell r="B5">
            <v>121.29231278578482</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0.57142857142857328</v>
          </cell>
        </row>
        <row r="4">
          <cell r="B4">
            <v>5.4603174603174587</v>
          </cell>
        </row>
        <row r="5">
          <cell r="B5">
            <v>103.79716152431025</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1.0759493670886047</v>
          </cell>
        </row>
        <row r="4">
          <cell r="B4">
            <v>8.1645569620253173</v>
          </cell>
        </row>
        <row r="5">
          <cell r="B5">
            <v>51.228177567405218</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0.82539682539682391</v>
          </cell>
        </row>
        <row r="4">
          <cell r="B4">
            <v>4.8888888888888937</v>
          </cell>
        </row>
        <row r="5">
          <cell r="B5">
            <v>109.17254486545752</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efreshError="1">
        <row r="3">
          <cell r="B3">
            <v>0.95238095238095533</v>
          </cell>
        </row>
        <row r="4">
          <cell r="B4">
            <v>6.8571428571428568</v>
          </cell>
        </row>
        <row r="5">
          <cell r="B5">
            <v>28.413273715041015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0.68728522336769571</v>
          </cell>
        </row>
        <row r="4">
          <cell r="B4">
            <v>6.5292096219931297</v>
          </cell>
        </row>
        <row r="5">
          <cell r="B5">
            <v>51.365945501421855</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0.69841269841269338</v>
          </cell>
        </row>
        <row r="4">
          <cell r="B4">
            <v>7.1746031746031766</v>
          </cell>
        </row>
        <row r="5">
          <cell r="B5">
            <v>64.360244737175364</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1.5822784810126522</v>
          </cell>
        </row>
        <row r="4">
          <cell r="B4">
            <v>4.1139240506329191</v>
          </cell>
        </row>
        <row r="5">
          <cell r="B5">
            <v>107.77534010569379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1.2063492063492054</v>
          </cell>
        </row>
        <row r="4">
          <cell r="B4">
            <v>5.1428571428571468</v>
          </cell>
        </row>
        <row r="5">
          <cell r="B5">
            <v>97.910392708016545</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0.694006309148261</v>
          </cell>
        </row>
        <row r="4">
          <cell r="B4">
            <v>6.4353312302839107</v>
          </cell>
        </row>
        <row r="5">
          <cell r="B5">
            <v>59.473470091787028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1.6161616161616219</v>
          </cell>
        </row>
        <row r="4">
          <cell r="B4">
            <v>7.5420875420875433</v>
          </cell>
        </row>
        <row r="5">
          <cell r="B5">
            <v>97.925052683750906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0.59523809523809512</v>
          </cell>
        </row>
        <row r="4">
          <cell r="B4">
            <v>9.1666666666666696</v>
          </cell>
        </row>
        <row r="5">
          <cell r="B5">
            <v>129.21357825545317</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1.4652014652014678</v>
          </cell>
        </row>
        <row r="4">
          <cell r="B4">
            <v>8.5714285714285712</v>
          </cell>
        </row>
        <row r="5">
          <cell r="B5">
            <v>86.42786535959695</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0.3422664374918456</v>
          </cell>
        </row>
        <row r="4">
          <cell r="B4">
            <v>11.363245724729119</v>
          </cell>
        </row>
        <row r="5">
          <cell r="B5">
            <v>50.921024509540267</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0.47058823529411847</v>
          </cell>
        </row>
        <row r="4">
          <cell r="B4">
            <v>8.4705882352941124</v>
          </cell>
        </row>
        <row r="5">
          <cell r="B5">
            <v>84.506872591753904</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0.81632653061224525</v>
          </cell>
        </row>
        <row r="4">
          <cell r="B4">
            <v>9.8775510204081645</v>
          </cell>
        </row>
        <row r="5">
          <cell r="B5">
            <v>65.550069247167585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1.3042744534448263</v>
          </cell>
        </row>
        <row r="4">
          <cell r="B4">
            <v>9.6790893650378926</v>
          </cell>
        </row>
        <row r="5">
          <cell r="B5">
            <v>65.306808761136793</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0.88607594936708689</v>
          </cell>
        </row>
        <row r="4">
          <cell r="B4">
            <v>14.050632911392416</v>
          </cell>
        </row>
        <row r="5">
          <cell r="B5">
            <v>254.85681697190253</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0.75709779179811199</v>
          </cell>
        </row>
        <row r="4">
          <cell r="B4">
            <v>10.977917981072554</v>
          </cell>
        </row>
        <row r="5">
          <cell r="B5">
            <v>179.48366116172508</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0.4444444444444457</v>
          </cell>
        </row>
        <row r="4">
          <cell r="B4">
            <v>9.4603174603174605</v>
          </cell>
        </row>
        <row r="5">
          <cell r="B5">
            <v>201.83458041595799</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1.0759493670886116</v>
          </cell>
        </row>
        <row r="4">
          <cell r="B4">
            <v>11.139240506329113</v>
          </cell>
        </row>
        <row r="5">
          <cell r="B5">
            <v>83.921577459871941</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0.50793650793651435</v>
          </cell>
        </row>
        <row r="4">
          <cell r="B4">
            <v>10.412698412698409</v>
          </cell>
        </row>
        <row r="5">
          <cell r="B5">
            <v>106.91855620686204</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1.0158730158730127</v>
          </cell>
        </row>
        <row r="4">
          <cell r="B4">
            <v>9.1428571428571459</v>
          </cell>
        </row>
        <row r="5">
          <cell r="B5">
            <v>135.85143828632118</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1.587301587301593</v>
          </cell>
        </row>
        <row r="4">
          <cell r="B4">
            <v>8.4444444444444411</v>
          </cell>
        </row>
        <row r="5">
          <cell r="B5">
            <v>93.837474302516043</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0.89456869009584805</v>
          </cell>
        </row>
        <row r="4">
          <cell r="B4">
            <v>8.3706070287539944</v>
          </cell>
        </row>
        <row r="5">
          <cell r="B5">
            <v>153.96796229513987</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0.63492063492063433</v>
          </cell>
        </row>
        <row r="4">
          <cell r="B4">
            <v>7.8730158730158717</v>
          </cell>
        </row>
        <row r="5">
          <cell r="B5">
            <v>106.99818209824754</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0.4458598726114591</v>
          </cell>
        </row>
        <row r="4">
          <cell r="B4">
            <v>9.2356687898089227</v>
          </cell>
        </row>
        <row r="5">
          <cell r="B5">
            <v>88.611885288218289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0.86956521739130255</v>
          </cell>
        </row>
        <row r="4">
          <cell r="B4">
            <v>6.2318840579710164</v>
          </cell>
        </row>
        <row r="5">
          <cell r="B5">
            <v>55.852383202303727</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1.075949367088612</v>
          </cell>
        </row>
        <row r="4">
          <cell r="B4">
            <v>7.9113924050632907</v>
          </cell>
        </row>
        <row r="5">
          <cell r="B5">
            <v>205.28936444884619</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1.3194444444444491</v>
          </cell>
        </row>
        <row r="4">
          <cell r="B4">
            <v>7.0833333333333348</v>
          </cell>
        </row>
        <row r="5">
          <cell r="B5">
            <v>86.706346684755587</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0.77821011673152085</v>
          </cell>
        </row>
        <row r="4">
          <cell r="B4">
            <v>8.871595330739293</v>
          </cell>
        </row>
        <row r="5">
          <cell r="B5">
            <v>65.188962583790257</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0.61643835616438336</v>
          </cell>
        </row>
        <row r="4">
          <cell r="B4">
            <v>12.054794520547947</v>
          </cell>
        </row>
        <row r="5">
          <cell r="B5">
            <v>67.517796411044927</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0.94545454545454954</v>
          </cell>
        </row>
        <row r="4">
          <cell r="B4">
            <v>9.7454545454545496</v>
          </cell>
        </row>
        <row r="5">
          <cell r="B5">
            <v>55.045318103953072</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0.95238095238094911</v>
          </cell>
        </row>
        <row r="4">
          <cell r="B4">
            <v>11.428571428571427</v>
          </cell>
        </row>
        <row r="5">
          <cell r="B5">
            <v>90.411186685627825</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0.63492063492063422</v>
          </cell>
        </row>
        <row r="4">
          <cell r="B4">
            <v>12.761904761904763</v>
          </cell>
        </row>
        <row r="5">
          <cell r="B5">
            <v>122.28554417899143</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0.89171974522292474</v>
          </cell>
        </row>
        <row r="4">
          <cell r="B4">
            <v>11.082802547770706</v>
          </cell>
        </row>
        <row r="5">
          <cell r="B5">
            <v>81.491454699648386</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0.82802547770700308</v>
          </cell>
        </row>
        <row r="4">
          <cell r="B4">
            <v>12.229299363057329</v>
          </cell>
        </row>
        <row r="5">
          <cell r="B5">
            <v>153.27151409582729</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1.396825396825397</v>
          </cell>
        </row>
        <row r="4">
          <cell r="B4">
            <v>7.6825396825396828</v>
          </cell>
        </row>
        <row r="5">
          <cell r="B5">
            <v>126.65278397666897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1.0924369747899147</v>
          </cell>
        </row>
        <row r="4">
          <cell r="B4">
            <v>15.714285714285719</v>
          </cell>
        </row>
        <row r="5">
          <cell r="B5">
            <v>41.808242132606516</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1.0526315789473697</v>
          </cell>
        </row>
        <row r="4">
          <cell r="B4">
            <v>4.2105263157894726</v>
          </cell>
        </row>
        <row r="5">
          <cell r="B5">
            <v>60.961234248163017</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0.58823529411764552</v>
          </cell>
        </row>
        <row r="4">
          <cell r="B4">
            <v>10.882352941176473</v>
          </cell>
        </row>
        <row r="5">
          <cell r="B5">
            <v>75.297091192602011</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0.57971014492753958</v>
          </cell>
        </row>
        <row r="4">
          <cell r="B4">
            <v>6.6666666666666643</v>
          </cell>
        </row>
        <row r="5">
          <cell r="B5">
            <v>77.738063913675816</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0.6177606177606233</v>
          </cell>
        </row>
        <row r="4">
          <cell r="B4">
            <v>10.270270270270267</v>
          </cell>
        </row>
        <row r="5">
          <cell r="B5">
            <v>79.624712930949926</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0.50909090909090704</v>
          </cell>
        </row>
        <row r="4">
          <cell r="B4">
            <v>6.0363636363636406</v>
          </cell>
        </row>
        <row r="5">
          <cell r="B5">
            <v>48.32902196869717</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0.75630252100840212</v>
          </cell>
        </row>
        <row r="4">
          <cell r="B4">
            <v>6.0504201680672267</v>
          </cell>
        </row>
        <row r="5">
          <cell r="B5">
            <v>56.935026438443096</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0.76433121019108341</v>
          </cell>
        </row>
        <row r="4">
          <cell r="B4">
            <v>14.14012738853503</v>
          </cell>
        </row>
        <row r="5">
          <cell r="B5">
            <v>279.67933257540278</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0.70063694267515497</v>
          </cell>
        </row>
        <row r="4">
          <cell r="B4">
            <v>10.063694267515929</v>
          </cell>
        </row>
        <row r="5">
          <cell r="B5">
            <v>138.40159226476302</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0.63897763578274402</v>
          </cell>
        </row>
        <row r="4">
          <cell r="B4">
            <v>6.4536741214057542</v>
          </cell>
        </row>
        <row r="5">
          <cell r="B5">
            <v>100.11930502655181</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1.3333333333333335</v>
          </cell>
        </row>
        <row r="4">
          <cell r="B4">
            <v>5.4603174603174578</v>
          </cell>
        </row>
        <row r="5">
          <cell r="B5">
            <v>117.02355865345483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1.5337423312883469</v>
          </cell>
        </row>
        <row r="4">
          <cell r="B4">
            <v>13.374233128834359</v>
          </cell>
        </row>
        <row r="5">
          <cell r="B5">
            <v>237.88376403268214</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1.3375796178343964</v>
          </cell>
        </row>
        <row r="4">
          <cell r="B4">
            <v>6.0509554140127406</v>
          </cell>
        </row>
        <row r="5">
          <cell r="B5">
            <v>69.426001301488185</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1.26984126984127</v>
          </cell>
        </row>
        <row r="4">
          <cell r="B4">
            <v>6.857142857142855</v>
          </cell>
        </row>
        <row r="5">
          <cell r="B5">
            <v>89.463133852276911</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1.2698412698412738</v>
          </cell>
        </row>
        <row r="4">
          <cell r="B4">
            <v>6.9841269841269815</v>
          </cell>
        </row>
        <row r="5">
          <cell r="B5">
            <v>92.353660740510946</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1.3375796178343913</v>
          </cell>
        </row>
        <row r="4">
          <cell r="B4">
            <v>6.5605095541401317</v>
          </cell>
        </row>
        <row r="5">
          <cell r="B5">
            <v>102.9966277910755</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1.0862619808306722</v>
          </cell>
        </row>
        <row r="4">
          <cell r="B4">
            <v>4.7923322683706004</v>
          </cell>
        </row>
        <row r="5">
          <cell r="B5">
            <v>85.15098543495516</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0.63091482649842534</v>
          </cell>
        </row>
        <row r="4">
          <cell r="B4">
            <v>7.0662460567823349</v>
          </cell>
        </row>
        <row r="5">
          <cell r="B5">
            <v>53.249315862488714</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0.88888888888888773</v>
          </cell>
        </row>
        <row r="4">
          <cell r="B4">
            <v>5.7777777777777839</v>
          </cell>
        </row>
        <row r="5">
          <cell r="B5">
            <v>72.462748863097886</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1.1038961038961015</v>
          </cell>
        </row>
        <row r="4">
          <cell r="B4">
            <v>5.4545454545454577</v>
          </cell>
        </row>
        <row r="5">
          <cell r="B5">
            <v>43.885596408710157</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0.50955414012738975</v>
          </cell>
        </row>
        <row r="4">
          <cell r="B4">
            <v>9.9999999999999929</v>
          </cell>
        </row>
        <row r="5">
          <cell r="B5">
            <v>22.995955974921507</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0.99644128113878772</v>
          </cell>
        </row>
        <row r="4">
          <cell r="B4">
            <v>5.195729537366546</v>
          </cell>
        </row>
        <row r="5">
          <cell r="B5">
            <v>43.694171736008613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0.75471698113207353</v>
          </cell>
        </row>
        <row r="4">
          <cell r="B4">
            <v>15.345911949685533</v>
          </cell>
        </row>
        <row r="5">
          <cell r="B5">
            <v>134.12507446173018</v>
          </cell>
        </row>
      </sheetData>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0.48920647194461592</v>
          </cell>
        </row>
        <row r="4">
          <cell r="B4">
            <v>6.210763766233403</v>
          </cell>
        </row>
        <row r="5">
          <cell r="B5">
            <v>46.153289219565337</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0.95890410958903871</v>
          </cell>
        </row>
        <row r="4">
          <cell r="B4">
            <v>5.7534246575342465</v>
          </cell>
        </row>
        <row r="5">
          <cell r="B5">
            <v>56.681652127223181</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0.93220338983051432</v>
          </cell>
        </row>
        <row r="4">
          <cell r="B4">
            <v>8.5593220338983045</v>
          </cell>
        </row>
        <row r="5">
          <cell r="B5">
            <v>138.44241031195668</v>
          </cell>
        </row>
      </sheetData>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0.50955414012738998</v>
          </cell>
        </row>
        <row r="4">
          <cell r="B4">
            <v>6.8152866242038206</v>
          </cell>
        </row>
        <row r="5">
          <cell r="B5">
            <v>136.97223996390576</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0.82278481012658278</v>
          </cell>
        </row>
        <row r="4">
          <cell r="B4">
            <v>5.6962025316455671</v>
          </cell>
        </row>
        <row r="5">
          <cell r="B5">
            <v>86.954133906814803</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0.82539682539682957</v>
          </cell>
        </row>
        <row r="4">
          <cell r="B4">
            <v>6.349206349206348</v>
          </cell>
        </row>
        <row r="5">
          <cell r="B5">
            <v>120.61444234026045</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1.0691823899371109</v>
          </cell>
        </row>
        <row r="4">
          <cell r="B4">
            <v>6.9811320754716952</v>
          </cell>
        </row>
        <row r="5">
          <cell r="B5">
            <v>98.127803620430697</v>
          </cell>
        </row>
      </sheetData>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0.94936708860759189</v>
          </cell>
        </row>
        <row r="4">
          <cell r="B4">
            <v>5.1265822784810098</v>
          </cell>
        </row>
        <row r="5">
          <cell r="B5">
            <v>101.77159289114562</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1.0126582278481007</v>
          </cell>
        </row>
        <row r="4">
          <cell r="B4">
            <v>6.1392405063291156</v>
          </cell>
        </row>
        <row r="5">
          <cell r="B5">
            <v>51.4777450645554</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1.0191082802547733</v>
          </cell>
        </row>
        <row r="4">
          <cell r="B4">
            <v>5.541401273885354</v>
          </cell>
        </row>
        <row r="5">
          <cell r="B5">
            <v>78.88457020460713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0.95238095238095555</v>
          </cell>
        </row>
        <row r="4">
          <cell r="B4">
            <v>7.6825396825396854</v>
          </cell>
        </row>
        <row r="5">
          <cell r="B5">
            <v>81.30228766544019</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0.89171974522293163</v>
          </cell>
        </row>
        <row r="4">
          <cell r="B4">
            <v>4.7770700636942616</v>
          </cell>
        </row>
        <row r="5">
          <cell r="B5">
            <v>113.32116924632835</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0.82539682539682058</v>
          </cell>
        </row>
        <row r="4">
          <cell r="B4">
            <v>5.3968253968253972</v>
          </cell>
        </row>
        <row r="5">
          <cell r="B5">
            <v>94.983648623683322</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0.69620253164557078</v>
          </cell>
        </row>
        <row r="4">
          <cell r="B4">
            <v>8.7341772151898738</v>
          </cell>
        </row>
        <row r="5">
          <cell r="B5">
            <v>51.129693813685222</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1.3166144200626915</v>
          </cell>
        </row>
        <row r="4">
          <cell r="B4">
            <v>6.583072100313486</v>
          </cell>
        </row>
        <row r="5">
          <cell r="B5">
            <v>75.35152343370595</v>
          </cell>
        </row>
      </sheetData>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0.54054054054054101</v>
          </cell>
        </row>
        <row r="4">
          <cell r="B4">
            <v>10.090090090090094</v>
          </cell>
        </row>
        <row r="5">
          <cell r="B5">
            <v>104.06295271196288</v>
          </cell>
        </row>
      </sheetData>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0.43795620437956823</v>
          </cell>
        </row>
        <row r="4">
          <cell r="B4">
            <v>9.1970802919708046</v>
          </cell>
        </row>
        <row r="5">
          <cell r="B5">
            <v>93.981088922416347</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1.0909090909090851</v>
          </cell>
        </row>
        <row r="4">
          <cell r="B4">
            <v>8.9454545454545507</v>
          </cell>
        </row>
        <row r="5">
          <cell r="B5">
            <v>70.53605988851335</v>
          </cell>
        </row>
      </sheetData>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0.59701492537313772</v>
          </cell>
        </row>
        <row r="4">
          <cell r="B4">
            <v>7.1641791044776104</v>
          </cell>
        </row>
        <row r="5">
          <cell r="B5">
            <v>84.473186332256702</v>
          </cell>
        </row>
      </sheetData>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0.90566037735848326</v>
          </cell>
        </row>
        <row r="4">
          <cell r="B4">
            <v>9.7358490566037776</v>
          </cell>
        </row>
        <row r="5">
          <cell r="B5">
            <v>73.094385886254003</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0.64102564102563842</v>
          </cell>
        </row>
        <row r="4">
          <cell r="B4">
            <v>13.076923076923082</v>
          </cell>
        </row>
        <row r="5">
          <cell r="B5">
            <v>176.78877526016393</v>
          </cell>
        </row>
      </sheetData>
    </sheetDataSet>
  </externalBook>
</externalLink>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F399-11F4-834A-803A-E8758241B1B1}">
  <dimension ref="A1:GM410"/>
  <sheetViews>
    <sheetView tabSelected="1" zoomScaleNormal="100" workbookViewId="0">
      <pane xSplit="1" ySplit="1" topLeftCell="P2" activePane="bottomRight" state="frozen"/>
      <selection pane="topRight" activeCell="B1" sqref="B1"/>
      <selection pane="bottomLeft" activeCell="A2" sqref="A2"/>
      <selection pane="bottomRight" activeCell="A17" sqref="A17:XFD17"/>
    </sheetView>
  </sheetViews>
  <sheetFormatPr baseColWidth="10" defaultColWidth="11" defaultRowHeight="16" x14ac:dyDescent="0.2"/>
  <cols>
    <col min="1" max="1" width="105.33203125" style="3" customWidth="1"/>
    <col min="2" max="2" width="14.33203125" style="5" customWidth="1"/>
    <col min="3" max="3" width="12.6640625" style="5" bestFit="1" customWidth="1"/>
    <col min="4" max="150" width="11" style="5"/>
    <col min="151" max="151" width="11.6640625" style="5" bestFit="1" customWidth="1"/>
    <col min="152" max="152" width="11.1640625" style="5" bestFit="1" customWidth="1"/>
    <col min="153" max="195" width="11" style="5"/>
    <col min="196" max="16384" width="11" style="3"/>
  </cols>
  <sheetData>
    <row r="1" spans="1:195" s="1" customFormat="1" x14ac:dyDescent="0.2">
      <c r="A1" s="1"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c r="BC1" s="2">
        <v>54</v>
      </c>
      <c r="BD1" s="2">
        <v>55</v>
      </c>
      <c r="BE1" s="2">
        <v>56</v>
      </c>
      <c r="BF1" s="2">
        <v>57</v>
      </c>
      <c r="BG1" s="2">
        <v>58</v>
      </c>
      <c r="BH1" s="2">
        <v>59</v>
      </c>
      <c r="BI1" s="2">
        <v>60</v>
      </c>
      <c r="BJ1" s="2">
        <v>61</v>
      </c>
      <c r="BK1" s="2">
        <v>62</v>
      </c>
      <c r="BL1" s="2">
        <v>63</v>
      </c>
      <c r="BM1" s="2">
        <v>64</v>
      </c>
      <c r="BN1" s="2">
        <v>65</v>
      </c>
      <c r="BO1" s="2">
        <v>66</v>
      </c>
      <c r="BP1" s="2">
        <v>67</v>
      </c>
      <c r="BQ1" s="2">
        <v>68</v>
      </c>
      <c r="BR1" s="2">
        <v>69</v>
      </c>
      <c r="BS1" s="2">
        <v>70</v>
      </c>
      <c r="BT1" s="2">
        <v>71</v>
      </c>
      <c r="BU1" s="2">
        <v>72</v>
      </c>
      <c r="BV1" s="2">
        <v>73</v>
      </c>
      <c r="BW1" s="2">
        <v>74</v>
      </c>
      <c r="BX1" s="2">
        <v>75</v>
      </c>
      <c r="BY1" s="2">
        <v>76</v>
      </c>
      <c r="BZ1" s="2">
        <v>77</v>
      </c>
      <c r="CA1" s="2">
        <v>78</v>
      </c>
      <c r="CB1" s="2">
        <v>79</v>
      </c>
      <c r="CC1" s="2">
        <v>80</v>
      </c>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row>
    <row r="2" spans="1:195" x14ac:dyDescent="0.2">
      <c r="A2" s="3" t="s">
        <v>1</v>
      </c>
      <c r="B2" s="4">
        <v>45429</v>
      </c>
      <c r="C2" s="4">
        <v>45436</v>
      </c>
      <c r="D2" s="4">
        <v>45443</v>
      </c>
      <c r="E2" s="4">
        <v>45443</v>
      </c>
      <c r="F2" s="4"/>
      <c r="J2" s="4">
        <v>45450</v>
      </c>
      <c r="K2" s="4">
        <v>45457</v>
      </c>
      <c r="L2" s="4">
        <v>45464</v>
      </c>
      <c r="M2" s="4">
        <v>45471</v>
      </c>
      <c r="N2" s="4">
        <v>45471</v>
      </c>
      <c r="O2" s="4">
        <v>45537</v>
      </c>
      <c r="P2" s="4">
        <v>45541</v>
      </c>
      <c r="Q2" s="4">
        <v>45555</v>
      </c>
      <c r="R2" s="4">
        <v>45583</v>
      </c>
      <c r="S2" s="4">
        <v>45611</v>
      </c>
      <c r="T2" s="4">
        <v>45639</v>
      </c>
      <c r="U2" s="4">
        <v>45723</v>
      </c>
      <c r="V2" s="4">
        <v>45849</v>
      </c>
    </row>
    <row r="3" spans="1:195" x14ac:dyDescent="0.2">
      <c r="A3" s="6" t="s">
        <v>116</v>
      </c>
      <c r="B3" s="7">
        <f>B2+180</f>
        <v>45609</v>
      </c>
      <c r="C3" s="7">
        <f t="shared" ref="C3:F3" si="0">C2+180</f>
        <v>45616</v>
      </c>
      <c r="D3" s="7">
        <f t="shared" si="0"/>
        <v>45623</v>
      </c>
      <c r="E3" s="7">
        <f t="shared" si="0"/>
        <v>45623</v>
      </c>
      <c r="F3" s="7">
        <f t="shared" si="0"/>
        <v>180</v>
      </c>
      <c r="G3" s="7">
        <f t="shared" ref="G3:BI3" si="1">G2+180</f>
        <v>180</v>
      </c>
      <c r="H3" s="7">
        <f t="shared" si="1"/>
        <v>180</v>
      </c>
      <c r="I3" s="7">
        <f t="shared" si="1"/>
        <v>180</v>
      </c>
      <c r="J3" s="7">
        <f t="shared" ref="J3" si="2">J2+180</f>
        <v>45630</v>
      </c>
      <c r="K3" s="7">
        <f t="shared" si="1"/>
        <v>45637</v>
      </c>
      <c r="L3" s="7">
        <f t="shared" si="1"/>
        <v>45644</v>
      </c>
      <c r="M3" s="7">
        <f t="shared" si="1"/>
        <v>45651</v>
      </c>
      <c r="N3" s="7">
        <f t="shared" si="1"/>
        <v>45651</v>
      </c>
      <c r="O3" s="7">
        <f t="shared" si="1"/>
        <v>45717</v>
      </c>
      <c r="P3" s="7">
        <f t="shared" si="1"/>
        <v>45721</v>
      </c>
      <c r="Q3" s="7">
        <f t="shared" si="1"/>
        <v>45735</v>
      </c>
      <c r="R3" s="7">
        <f t="shared" si="1"/>
        <v>45763</v>
      </c>
      <c r="S3" s="7">
        <f t="shared" si="1"/>
        <v>45791</v>
      </c>
      <c r="T3" s="7">
        <f t="shared" si="1"/>
        <v>45819</v>
      </c>
      <c r="U3" s="7">
        <f t="shared" si="1"/>
        <v>45903</v>
      </c>
      <c r="V3" s="7">
        <f t="shared" si="1"/>
        <v>46029</v>
      </c>
      <c r="W3" s="7">
        <f t="shared" si="1"/>
        <v>180</v>
      </c>
      <c r="X3" s="7">
        <f t="shared" si="1"/>
        <v>180</v>
      </c>
      <c r="Y3" s="7">
        <f t="shared" si="1"/>
        <v>180</v>
      </c>
      <c r="Z3" s="7">
        <f t="shared" si="1"/>
        <v>180</v>
      </c>
      <c r="AA3" s="7">
        <f t="shared" si="1"/>
        <v>180</v>
      </c>
      <c r="AB3" s="7">
        <f t="shared" si="1"/>
        <v>180</v>
      </c>
      <c r="AC3" s="7">
        <f t="shared" si="1"/>
        <v>180</v>
      </c>
      <c r="AD3" s="7">
        <f t="shared" si="1"/>
        <v>180</v>
      </c>
      <c r="AE3" s="7">
        <f t="shared" si="1"/>
        <v>180</v>
      </c>
      <c r="AF3" s="7">
        <f t="shared" si="1"/>
        <v>180</v>
      </c>
      <c r="AG3" s="7">
        <f t="shared" si="1"/>
        <v>180</v>
      </c>
      <c r="AH3" s="7">
        <f t="shared" si="1"/>
        <v>180</v>
      </c>
      <c r="AI3" s="7">
        <f t="shared" si="1"/>
        <v>180</v>
      </c>
      <c r="AJ3" s="7">
        <f t="shared" si="1"/>
        <v>180</v>
      </c>
      <c r="AK3" s="7">
        <f t="shared" si="1"/>
        <v>180</v>
      </c>
      <c r="AL3" s="7">
        <f t="shared" si="1"/>
        <v>180</v>
      </c>
      <c r="AM3" s="7">
        <f t="shared" si="1"/>
        <v>180</v>
      </c>
      <c r="AN3" s="7">
        <f t="shared" si="1"/>
        <v>180</v>
      </c>
      <c r="AO3" s="7">
        <f t="shared" si="1"/>
        <v>180</v>
      </c>
      <c r="AP3" s="7">
        <f t="shared" si="1"/>
        <v>180</v>
      </c>
      <c r="AQ3" s="7">
        <f t="shared" si="1"/>
        <v>180</v>
      </c>
      <c r="AR3" s="7">
        <f t="shared" si="1"/>
        <v>180</v>
      </c>
      <c r="AS3" s="7">
        <f t="shared" si="1"/>
        <v>180</v>
      </c>
      <c r="AT3" s="7">
        <f t="shared" si="1"/>
        <v>180</v>
      </c>
      <c r="AU3" s="7">
        <f t="shared" si="1"/>
        <v>180</v>
      </c>
      <c r="AV3" s="7">
        <f t="shared" si="1"/>
        <v>180</v>
      </c>
      <c r="AW3" s="7">
        <f t="shared" si="1"/>
        <v>180</v>
      </c>
      <c r="AX3" s="7">
        <f t="shared" si="1"/>
        <v>180</v>
      </c>
      <c r="AY3" s="7">
        <f t="shared" si="1"/>
        <v>180</v>
      </c>
      <c r="AZ3" s="7">
        <f t="shared" si="1"/>
        <v>180</v>
      </c>
      <c r="BA3" s="7">
        <f t="shared" si="1"/>
        <v>180</v>
      </c>
      <c r="BB3" s="7">
        <f t="shared" si="1"/>
        <v>180</v>
      </c>
      <c r="BC3" s="7">
        <f t="shared" si="1"/>
        <v>180</v>
      </c>
      <c r="BD3" s="7">
        <f t="shared" si="1"/>
        <v>180</v>
      </c>
      <c r="BE3" s="7">
        <f t="shared" si="1"/>
        <v>180</v>
      </c>
      <c r="BF3" s="7">
        <f t="shared" si="1"/>
        <v>180</v>
      </c>
      <c r="BG3" s="7">
        <f t="shared" si="1"/>
        <v>180</v>
      </c>
      <c r="BH3" s="7">
        <f t="shared" si="1"/>
        <v>180</v>
      </c>
      <c r="BI3" s="7">
        <f t="shared" si="1"/>
        <v>180</v>
      </c>
    </row>
    <row r="4" spans="1:195" x14ac:dyDescent="0.2">
      <c r="A4" s="6" t="s">
        <v>143</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195" x14ac:dyDescent="0.2">
      <c r="A5" s="6" t="s">
        <v>117</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195" x14ac:dyDescent="0.2">
      <c r="A6" s="6" t="s">
        <v>118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row>
    <row r="7" spans="1:195" s="8" customFormat="1" x14ac:dyDescent="0.2">
      <c r="A7" s="8" t="s">
        <v>2</v>
      </c>
      <c r="B7" s="9">
        <v>22206</v>
      </c>
      <c r="C7" s="9">
        <v>22358</v>
      </c>
      <c r="D7" s="9">
        <v>21227</v>
      </c>
      <c r="E7" s="9">
        <v>27042</v>
      </c>
      <c r="F7" s="9">
        <v>26104</v>
      </c>
      <c r="G7" s="9">
        <v>37935</v>
      </c>
      <c r="H7" s="9">
        <v>20610</v>
      </c>
      <c r="I7" s="9">
        <v>18181</v>
      </c>
      <c r="J7" s="9">
        <v>25605</v>
      </c>
      <c r="K7" s="9">
        <v>25021</v>
      </c>
      <c r="L7" s="9">
        <v>25584</v>
      </c>
      <c r="M7" s="9">
        <v>28886</v>
      </c>
      <c r="N7" s="9">
        <v>20850</v>
      </c>
      <c r="O7" s="9">
        <v>21228</v>
      </c>
      <c r="P7" s="9">
        <v>25404</v>
      </c>
      <c r="Q7" s="9">
        <v>21651</v>
      </c>
      <c r="R7" s="9">
        <v>30838</v>
      </c>
      <c r="S7" s="9">
        <v>26669</v>
      </c>
      <c r="T7" s="9">
        <v>18052</v>
      </c>
      <c r="U7" s="9">
        <v>35897</v>
      </c>
      <c r="V7" s="9">
        <v>26229</v>
      </c>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row>
    <row r="8" spans="1:195" s="8" customFormat="1" x14ac:dyDescent="0.2">
      <c r="A8" s="8" t="s">
        <v>3</v>
      </c>
      <c r="B8" s="10" t="s">
        <v>4</v>
      </c>
      <c r="C8" s="10" t="s">
        <v>4</v>
      </c>
      <c r="D8" s="10" t="s">
        <v>114</v>
      </c>
      <c r="E8" s="10" t="s">
        <v>114</v>
      </c>
      <c r="F8" s="10" t="s">
        <v>114</v>
      </c>
      <c r="G8" s="10" t="s">
        <v>114</v>
      </c>
      <c r="H8" s="10" t="s">
        <v>4</v>
      </c>
      <c r="I8" s="10" t="s">
        <v>4</v>
      </c>
      <c r="J8" s="10" t="s">
        <v>114</v>
      </c>
      <c r="K8" s="10" t="s">
        <v>4</v>
      </c>
      <c r="L8" s="10" t="s">
        <v>4</v>
      </c>
      <c r="M8" s="10" t="s">
        <v>4</v>
      </c>
      <c r="N8" s="10" t="s">
        <v>114</v>
      </c>
      <c r="O8" s="10" t="s">
        <v>4</v>
      </c>
      <c r="P8" s="10" t="s">
        <v>114</v>
      </c>
      <c r="Q8" s="10" t="s">
        <v>114</v>
      </c>
      <c r="R8" s="10" t="s">
        <v>114</v>
      </c>
      <c r="S8" s="10" t="s">
        <v>4</v>
      </c>
      <c r="T8" s="10" t="s">
        <v>114</v>
      </c>
      <c r="U8" s="10" t="s">
        <v>114</v>
      </c>
      <c r="V8" s="10" t="s">
        <v>4</v>
      </c>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row>
    <row r="9" spans="1:195" s="8" customFormat="1" x14ac:dyDescent="0.2">
      <c r="A9" s="8" t="s">
        <v>5</v>
      </c>
      <c r="B9" s="10" t="s">
        <v>6</v>
      </c>
      <c r="C9" s="10" t="s">
        <v>7</v>
      </c>
      <c r="D9" s="10" t="s">
        <v>120</v>
      </c>
      <c r="E9" s="10" t="s">
        <v>119</v>
      </c>
      <c r="F9" s="10" t="s">
        <v>192</v>
      </c>
      <c r="G9" s="10" t="s">
        <v>191</v>
      </c>
      <c r="H9" s="10" t="s">
        <v>193</v>
      </c>
      <c r="I9" s="10" t="s">
        <v>195</v>
      </c>
      <c r="J9" s="10" t="s">
        <v>129</v>
      </c>
      <c r="K9" s="10" t="s">
        <v>169</v>
      </c>
      <c r="L9" s="10" t="s">
        <v>176</v>
      </c>
      <c r="M9" s="10" t="s">
        <v>184</v>
      </c>
      <c r="N9" s="10" t="s">
        <v>177</v>
      </c>
      <c r="O9" s="10" t="s">
        <v>234</v>
      </c>
      <c r="P9" s="10" t="s">
        <v>241</v>
      </c>
      <c r="Q9" s="10" t="s">
        <v>261</v>
      </c>
      <c r="R9" s="10" t="s">
        <v>319</v>
      </c>
      <c r="S9" s="10" t="s">
        <v>321</v>
      </c>
      <c r="T9" s="10" t="s">
        <v>376</v>
      </c>
      <c r="U9" s="10" t="s">
        <v>385</v>
      </c>
      <c r="V9" s="10" t="s">
        <v>388</v>
      </c>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row>
    <row r="10" spans="1:195" s="8" customFormat="1" x14ac:dyDescent="0.2">
      <c r="A10" s="8" t="s">
        <v>8</v>
      </c>
      <c r="B10" s="10">
        <v>8009165384</v>
      </c>
      <c r="C10" s="10">
        <v>8009445839</v>
      </c>
      <c r="D10" s="10">
        <v>8009101033</v>
      </c>
      <c r="E10" s="10">
        <v>8001808274</v>
      </c>
      <c r="F10" s="10">
        <v>8001718793</v>
      </c>
      <c r="G10" s="10">
        <v>8011766078</v>
      </c>
      <c r="H10" s="10">
        <v>8004875404</v>
      </c>
      <c r="I10" s="10">
        <v>8009112939</v>
      </c>
      <c r="J10" s="10">
        <v>8001077513</v>
      </c>
      <c r="K10" s="10">
        <v>8009597463</v>
      </c>
      <c r="L10" s="10">
        <v>8009454348</v>
      </c>
      <c r="M10" s="10">
        <v>8009464677</v>
      </c>
      <c r="N10" s="10">
        <v>8009801531</v>
      </c>
      <c r="O10" s="10">
        <v>8001740911</v>
      </c>
      <c r="P10" s="10">
        <v>8013062999</v>
      </c>
      <c r="Q10" s="10">
        <v>8009287198</v>
      </c>
      <c r="R10" s="10">
        <v>8010253961</v>
      </c>
      <c r="S10" s="10">
        <v>8001506938</v>
      </c>
      <c r="T10" s="10">
        <v>8007503116</v>
      </c>
      <c r="U10" s="10">
        <v>8003927044</v>
      </c>
      <c r="V10" s="10">
        <v>8015442473</v>
      </c>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row>
    <row r="11" spans="1:195" s="8" customFormat="1" x14ac:dyDescent="0.2">
      <c r="A11" s="8" t="s">
        <v>9</v>
      </c>
      <c r="B11" s="10" t="s">
        <v>142</v>
      </c>
      <c r="C11" s="10" t="s">
        <v>141</v>
      </c>
      <c r="D11" s="10" t="s">
        <v>115</v>
      </c>
      <c r="E11" s="10" t="s">
        <v>128</v>
      </c>
      <c r="F11" s="10" t="s">
        <v>167</v>
      </c>
      <c r="G11" s="10"/>
      <c r="H11" s="10"/>
      <c r="I11" s="10" t="s">
        <v>168</v>
      </c>
      <c r="J11" s="10" t="s">
        <v>130</v>
      </c>
      <c r="K11" s="10" t="s">
        <v>170</v>
      </c>
      <c r="L11" s="10"/>
      <c r="M11" s="10"/>
      <c r="N11" s="10" t="s">
        <v>168</v>
      </c>
      <c r="O11" s="10" t="s">
        <v>235</v>
      </c>
      <c r="P11" s="10" t="s">
        <v>242</v>
      </c>
      <c r="Q11" s="10" t="s">
        <v>246</v>
      </c>
      <c r="R11" s="10" t="s">
        <v>320</v>
      </c>
      <c r="S11" s="10" t="s">
        <v>322</v>
      </c>
      <c r="T11" s="10" t="s">
        <v>323</v>
      </c>
      <c r="U11" s="10" t="s">
        <v>386</v>
      </c>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row>
    <row r="12" spans="1:195" s="8" customFormat="1" x14ac:dyDescent="0.2">
      <c r="A12" s="8" t="s">
        <v>144</v>
      </c>
      <c r="B12" s="10" t="s">
        <v>166</v>
      </c>
      <c r="C12" s="10" t="s">
        <v>122</v>
      </c>
      <c r="D12" s="10" t="s">
        <v>122</v>
      </c>
      <c r="E12" s="10" t="s">
        <v>166</v>
      </c>
      <c r="F12" s="10" t="s">
        <v>166</v>
      </c>
      <c r="G12" s="10"/>
      <c r="H12" s="10"/>
      <c r="I12" s="10" t="s">
        <v>166</v>
      </c>
      <c r="J12" s="10" t="s">
        <v>166</v>
      </c>
      <c r="K12" s="10" t="s">
        <v>166</v>
      </c>
      <c r="L12" s="10"/>
      <c r="M12" s="10"/>
      <c r="N12" s="10" t="s">
        <v>166</v>
      </c>
      <c r="O12" s="10" t="s">
        <v>166</v>
      </c>
      <c r="P12" s="10" t="s">
        <v>166</v>
      </c>
      <c r="Q12" s="10" t="s">
        <v>166</v>
      </c>
      <c r="R12" s="10" t="s">
        <v>166</v>
      </c>
      <c r="S12" s="10" t="s">
        <v>166</v>
      </c>
      <c r="T12" s="10" t="s">
        <v>166</v>
      </c>
      <c r="U12" s="10" t="s">
        <v>166</v>
      </c>
      <c r="V12" s="10" t="s">
        <v>166</v>
      </c>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row>
    <row r="13" spans="1:195" s="8" customFormat="1" x14ac:dyDescent="0.2">
      <c r="A13" s="8" t="s">
        <v>10</v>
      </c>
      <c r="B13" s="10">
        <v>24</v>
      </c>
      <c r="C13" s="10">
        <v>24</v>
      </c>
      <c r="D13" s="10">
        <v>10</v>
      </c>
      <c r="E13" s="10">
        <v>12</v>
      </c>
      <c r="F13" s="10">
        <v>40</v>
      </c>
      <c r="G13" s="10"/>
      <c r="H13" s="10" t="s">
        <v>194</v>
      </c>
      <c r="I13" s="10">
        <v>23</v>
      </c>
      <c r="J13" s="10">
        <v>40</v>
      </c>
      <c r="K13" s="10">
        <v>4</v>
      </c>
      <c r="L13" s="10">
        <v>18</v>
      </c>
      <c r="M13" s="10">
        <v>24</v>
      </c>
      <c r="N13" s="10">
        <v>15</v>
      </c>
      <c r="O13" s="10">
        <v>26</v>
      </c>
      <c r="P13" s="10">
        <v>1</v>
      </c>
      <c r="Q13" s="10">
        <v>17</v>
      </c>
      <c r="R13" s="10">
        <v>24</v>
      </c>
      <c r="S13" s="10">
        <v>30</v>
      </c>
      <c r="T13" s="10">
        <v>12</v>
      </c>
      <c r="U13" s="10">
        <v>23</v>
      </c>
      <c r="V13" s="10">
        <v>12</v>
      </c>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row>
    <row r="14" spans="1:195" s="8" customFormat="1" x14ac:dyDescent="0.2">
      <c r="A14" s="8" t="s">
        <v>11</v>
      </c>
      <c r="B14" s="10">
        <v>2</v>
      </c>
      <c r="C14" s="10">
        <v>2</v>
      </c>
      <c r="D14" s="10">
        <v>2</v>
      </c>
      <c r="E14" s="10">
        <v>2</v>
      </c>
      <c r="F14" s="10">
        <v>1</v>
      </c>
      <c r="G14" s="10"/>
      <c r="H14" s="10"/>
      <c r="I14" s="10">
        <v>2</v>
      </c>
      <c r="J14" s="10">
        <v>1</v>
      </c>
      <c r="K14" s="10">
        <v>2</v>
      </c>
      <c r="L14" s="10">
        <v>2</v>
      </c>
      <c r="M14" s="10">
        <v>1</v>
      </c>
      <c r="N14" s="10">
        <v>2</v>
      </c>
      <c r="O14" s="10">
        <v>2</v>
      </c>
      <c r="P14" s="10">
        <v>2</v>
      </c>
      <c r="Q14" s="10">
        <v>1</v>
      </c>
      <c r="R14" s="10">
        <v>1</v>
      </c>
      <c r="S14" s="10">
        <v>1</v>
      </c>
      <c r="T14" s="10">
        <v>2</v>
      </c>
      <c r="U14" s="10">
        <v>1</v>
      </c>
      <c r="V14" s="10" t="s">
        <v>389</v>
      </c>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row>
    <row r="15" spans="1:195" s="8" customFormat="1" x14ac:dyDescent="0.2">
      <c r="A15" s="8" t="s">
        <v>145</v>
      </c>
      <c r="B15" s="10" t="s">
        <v>122</v>
      </c>
      <c r="C15" s="10" t="s">
        <v>166</v>
      </c>
      <c r="D15" s="10" t="s">
        <v>166</v>
      </c>
      <c r="E15" s="10" t="s">
        <v>166</v>
      </c>
      <c r="F15" s="10" t="s">
        <v>122</v>
      </c>
      <c r="G15" s="10"/>
      <c r="H15" s="10"/>
      <c r="I15" s="10"/>
      <c r="J15" s="10" t="s">
        <v>166</v>
      </c>
      <c r="K15" s="10" t="s">
        <v>166</v>
      </c>
      <c r="L15" s="10" t="s">
        <v>166</v>
      </c>
      <c r="M15" s="10" t="s">
        <v>166</v>
      </c>
      <c r="N15" s="10" t="s">
        <v>122</v>
      </c>
      <c r="O15" s="10" t="s">
        <v>166</v>
      </c>
      <c r="P15" s="10" t="s">
        <v>122</v>
      </c>
      <c r="Q15" s="10" t="s">
        <v>166</v>
      </c>
      <c r="R15" s="10" t="s">
        <v>166</v>
      </c>
      <c r="S15" s="10" t="s">
        <v>166</v>
      </c>
      <c r="T15" s="10" t="s">
        <v>166</v>
      </c>
      <c r="U15" s="10" t="s">
        <v>166</v>
      </c>
      <c r="V15" s="10" t="s">
        <v>122</v>
      </c>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row>
    <row r="16" spans="1:195" s="8" customFormat="1" x14ac:dyDescent="0.2">
      <c r="A16" s="8" t="s">
        <v>12</v>
      </c>
      <c r="B16" s="10">
        <v>6.9</v>
      </c>
      <c r="C16" s="10">
        <v>10.4</v>
      </c>
      <c r="D16" s="10">
        <v>7.8</v>
      </c>
      <c r="E16" s="10">
        <v>7.1</v>
      </c>
      <c r="F16" s="10">
        <v>6.3</v>
      </c>
      <c r="G16" s="10"/>
      <c r="H16" s="10"/>
      <c r="I16" s="10">
        <v>5.4</v>
      </c>
      <c r="J16" s="10">
        <v>6.2</v>
      </c>
      <c r="K16" s="10">
        <v>9.1999999999999993</v>
      </c>
      <c r="L16" s="10">
        <v>8.6</v>
      </c>
      <c r="M16" s="10">
        <v>7</v>
      </c>
      <c r="N16" s="10">
        <v>9.5</v>
      </c>
      <c r="O16" s="10">
        <v>6.4</v>
      </c>
      <c r="P16" s="10">
        <v>6.8</v>
      </c>
      <c r="Q16" s="10">
        <v>8.1</v>
      </c>
      <c r="R16" s="10">
        <v>7.2</v>
      </c>
      <c r="S16" s="10">
        <v>7.3</v>
      </c>
      <c r="T16" s="10">
        <v>9.4</v>
      </c>
      <c r="U16" s="10">
        <v>9.4</v>
      </c>
      <c r="V16" s="10">
        <v>6.3</v>
      </c>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row>
    <row r="17" spans="1:195" s="8" customFormat="1" x14ac:dyDescent="0.2">
      <c r="A17" s="8" t="s">
        <v>259</v>
      </c>
      <c r="B17" s="10">
        <v>0</v>
      </c>
      <c r="C17" s="10">
        <v>2</v>
      </c>
      <c r="D17" s="10">
        <v>0</v>
      </c>
      <c r="E17" s="10">
        <v>0</v>
      </c>
      <c r="F17" s="10">
        <v>3</v>
      </c>
      <c r="G17" s="10">
        <v>3</v>
      </c>
      <c r="H17" s="10">
        <v>3</v>
      </c>
      <c r="I17" s="10">
        <v>3</v>
      </c>
      <c r="J17" s="10">
        <v>3</v>
      </c>
      <c r="K17" s="10">
        <v>0</v>
      </c>
      <c r="L17" s="10">
        <v>3</v>
      </c>
      <c r="M17" s="10">
        <v>1</v>
      </c>
      <c r="N17" s="10">
        <v>0</v>
      </c>
      <c r="O17" s="10">
        <v>3</v>
      </c>
      <c r="P17" s="10">
        <v>0</v>
      </c>
      <c r="Q17" s="10">
        <v>0</v>
      </c>
      <c r="R17" s="10">
        <v>0</v>
      </c>
      <c r="S17" s="10">
        <v>0</v>
      </c>
      <c r="T17" s="10">
        <v>0</v>
      </c>
      <c r="U17" s="10">
        <v>0</v>
      </c>
      <c r="V17" s="10">
        <v>1</v>
      </c>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row>
    <row r="18" spans="1:195" s="25" customFormat="1" x14ac:dyDescent="0.2">
      <c r="A18" s="25" t="s">
        <v>14</v>
      </c>
      <c r="B18" s="26">
        <v>1.63</v>
      </c>
      <c r="C18" s="26">
        <v>1.8</v>
      </c>
      <c r="D18" s="26">
        <v>1.63</v>
      </c>
      <c r="E18" s="26">
        <v>1.57</v>
      </c>
      <c r="F18" s="26">
        <v>1.75</v>
      </c>
      <c r="G18" s="26"/>
      <c r="H18" s="26"/>
      <c r="I18" s="26"/>
      <c r="J18" s="26">
        <v>1.71</v>
      </c>
      <c r="K18" s="26">
        <v>1.65</v>
      </c>
      <c r="L18" s="26">
        <v>1.92</v>
      </c>
      <c r="M18" s="26">
        <v>1.81</v>
      </c>
      <c r="N18" s="26">
        <v>1.68</v>
      </c>
      <c r="O18" s="26">
        <v>1.75</v>
      </c>
      <c r="P18" s="26">
        <v>1.7</v>
      </c>
      <c r="Q18" s="26">
        <v>1.58</v>
      </c>
      <c r="R18" s="26">
        <v>1.63</v>
      </c>
      <c r="S18" s="26">
        <v>1.78</v>
      </c>
      <c r="T18" s="26">
        <v>1.63</v>
      </c>
      <c r="U18" s="26">
        <v>1.61</v>
      </c>
      <c r="V18" s="26">
        <v>1.76</v>
      </c>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32">
        <f>AVERAGE(B18:ET18)</f>
        <v>1.6994444444444445</v>
      </c>
      <c r="EV18" s="32">
        <f>_xlfn.STDEV.S(B18:ET18)</f>
        <v>9.3145820039600674E-2</v>
      </c>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row>
    <row r="19" spans="1:195" s="25" customFormat="1" x14ac:dyDescent="0.2">
      <c r="A19" s="25" t="s">
        <v>15</v>
      </c>
      <c r="B19" s="26">
        <v>59</v>
      </c>
      <c r="C19" s="26">
        <v>97</v>
      </c>
      <c r="D19" s="26">
        <v>93</v>
      </c>
      <c r="E19" s="26">
        <v>75</v>
      </c>
      <c r="F19" s="26">
        <v>64</v>
      </c>
      <c r="G19" s="26"/>
      <c r="H19" s="26"/>
      <c r="I19" s="26"/>
      <c r="J19" s="26">
        <v>53</v>
      </c>
      <c r="K19" s="26">
        <v>69</v>
      </c>
      <c r="L19" s="26">
        <v>104</v>
      </c>
      <c r="M19" s="26">
        <v>84</v>
      </c>
      <c r="N19" s="26">
        <v>75</v>
      </c>
      <c r="O19" s="26">
        <v>97</v>
      </c>
      <c r="P19" s="26">
        <v>97</v>
      </c>
      <c r="Q19" s="26">
        <v>48</v>
      </c>
      <c r="R19" s="26">
        <v>84</v>
      </c>
      <c r="S19" s="26">
        <v>68</v>
      </c>
      <c r="T19" s="26">
        <v>61</v>
      </c>
      <c r="U19" s="26">
        <v>59</v>
      </c>
      <c r="V19" s="26">
        <v>60</v>
      </c>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32">
        <f t="shared" ref="EU19:EU20" si="3">AVERAGE(B19:ET19)</f>
        <v>74.833333333333329</v>
      </c>
      <c r="EV19" s="32">
        <f t="shared" ref="EV19:EV20" si="4">_xlfn.STDEV.S(B19:ET19)</f>
        <v>17.372222588001193</v>
      </c>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row>
    <row r="20" spans="1:195" s="25" customFormat="1" x14ac:dyDescent="0.2">
      <c r="A20" s="25" t="s">
        <v>134</v>
      </c>
      <c r="B20" s="32">
        <f>B19/(B18)^2</f>
        <v>22.206330686137981</v>
      </c>
      <c r="C20" s="32">
        <f t="shared" ref="C20:BD20" si="5">C19/(C18)^2</f>
        <v>29.938271604938269</v>
      </c>
      <c r="D20" s="32">
        <f t="shared" si="5"/>
        <v>35.003199217132753</v>
      </c>
      <c r="E20" s="32">
        <f t="shared" si="5"/>
        <v>30.427197857925268</v>
      </c>
      <c r="F20" s="32">
        <f t="shared" si="5"/>
        <v>20.897959183673468</v>
      </c>
      <c r="G20" s="32" t="e">
        <f t="shared" si="5"/>
        <v>#DIV/0!</v>
      </c>
      <c r="H20" s="32" t="e">
        <f t="shared" si="5"/>
        <v>#DIV/0!</v>
      </c>
      <c r="I20" s="32" t="e">
        <f t="shared" si="5"/>
        <v>#DIV/0!</v>
      </c>
      <c r="J20" s="32">
        <f t="shared" ref="J20" si="6">J19/(J18)^2</f>
        <v>18.125235115078144</v>
      </c>
      <c r="K20" s="32">
        <f t="shared" si="5"/>
        <v>25.344352617079892</v>
      </c>
      <c r="L20" s="32">
        <f t="shared" si="5"/>
        <v>28.211805555555557</v>
      </c>
      <c r="M20" s="32">
        <f t="shared" si="5"/>
        <v>25.640242971826257</v>
      </c>
      <c r="N20" s="32">
        <f t="shared" si="5"/>
        <v>26.573129251700685</v>
      </c>
      <c r="O20" s="32">
        <f t="shared" si="5"/>
        <v>31.673469387755102</v>
      </c>
      <c r="P20" s="32">
        <f t="shared" si="5"/>
        <v>33.564013840830455</v>
      </c>
      <c r="Q20" s="32">
        <f t="shared" si="5"/>
        <v>19.227687870533565</v>
      </c>
      <c r="R20" s="32">
        <f t="shared" si="5"/>
        <v>31.615792841281195</v>
      </c>
      <c r="S20" s="32">
        <f t="shared" si="5"/>
        <v>21.461936624163616</v>
      </c>
      <c r="T20" s="32">
        <f t="shared" si="5"/>
        <v>22.959087658549439</v>
      </c>
      <c r="U20" s="32">
        <f t="shared" si="5"/>
        <v>22.761467535974688</v>
      </c>
      <c r="V20" s="32">
        <f t="shared" si="5"/>
        <v>19.369834710743802</v>
      </c>
      <c r="W20" s="32" t="e">
        <f t="shared" si="5"/>
        <v>#DIV/0!</v>
      </c>
      <c r="X20" s="32" t="e">
        <f t="shared" si="5"/>
        <v>#DIV/0!</v>
      </c>
      <c r="Y20" s="32" t="e">
        <f t="shared" si="5"/>
        <v>#DIV/0!</v>
      </c>
      <c r="Z20" s="32" t="e">
        <f t="shared" si="5"/>
        <v>#DIV/0!</v>
      </c>
      <c r="AA20" s="32" t="e">
        <f t="shared" si="5"/>
        <v>#DIV/0!</v>
      </c>
      <c r="AB20" s="32" t="e">
        <f t="shared" si="5"/>
        <v>#DIV/0!</v>
      </c>
      <c r="AC20" s="32" t="e">
        <f t="shared" si="5"/>
        <v>#DIV/0!</v>
      </c>
      <c r="AD20" s="32" t="e">
        <f t="shared" si="5"/>
        <v>#DIV/0!</v>
      </c>
      <c r="AE20" s="32" t="e">
        <f t="shared" si="5"/>
        <v>#DIV/0!</v>
      </c>
      <c r="AF20" s="32" t="e">
        <f t="shared" si="5"/>
        <v>#DIV/0!</v>
      </c>
      <c r="AG20" s="32" t="e">
        <f t="shared" si="5"/>
        <v>#DIV/0!</v>
      </c>
      <c r="AH20" s="32" t="e">
        <f t="shared" si="5"/>
        <v>#DIV/0!</v>
      </c>
      <c r="AI20" s="32" t="e">
        <f t="shared" si="5"/>
        <v>#DIV/0!</v>
      </c>
      <c r="AJ20" s="32" t="e">
        <f t="shared" si="5"/>
        <v>#DIV/0!</v>
      </c>
      <c r="AK20" s="32" t="e">
        <f t="shared" si="5"/>
        <v>#DIV/0!</v>
      </c>
      <c r="AL20" s="32" t="e">
        <f t="shared" si="5"/>
        <v>#DIV/0!</v>
      </c>
      <c r="AM20" s="32" t="e">
        <f t="shared" si="5"/>
        <v>#DIV/0!</v>
      </c>
      <c r="AN20" s="32" t="e">
        <f t="shared" si="5"/>
        <v>#DIV/0!</v>
      </c>
      <c r="AO20" s="32" t="e">
        <f t="shared" si="5"/>
        <v>#DIV/0!</v>
      </c>
      <c r="AP20" s="32" t="e">
        <f t="shared" si="5"/>
        <v>#DIV/0!</v>
      </c>
      <c r="AQ20" s="32" t="e">
        <f t="shared" si="5"/>
        <v>#DIV/0!</v>
      </c>
      <c r="AR20" s="32" t="e">
        <f t="shared" si="5"/>
        <v>#DIV/0!</v>
      </c>
      <c r="AS20" s="32" t="e">
        <f t="shared" si="5"/>
        <v>#DIV/0!</v>
      </c>
      <c r="AT20" s="32" t="e">
        <f t="shared" si="5"/>
        <v>#DIV/0!</v>
      </c>
      <c r="AU20" s="32" t="e">
        <f t="shared" si="5"/>
        <v>#DIV/0!</v>
      </c>
      <c r="AV20" s="32" t="e">
        <f t="shared" si="5"/>
        <v>#DIV/0!</v>
      </c>
      <c r="AW20" s="32" t="e">
        <f t="shared" si="5"/>
        <v>#DIV/0!</v>
      </c>
      <c r="AX20" s="32" t="e">
        <f t="shared" si="5"/>
        <v>#DIV/0!</v>
      </c>
      <c r="AY20" s="32" t="e">
        <f t="shared" si="5"/>
        <v>#DIV/0!</v>
      </c>
      <c r="AZ20" s="32" t="e">
        <f t="shared" si="5"/>
        <v>#DIV/0!</v>
      </c>
      <c r="BA20" s="32" t="e">
        <f t="shared" si="5"/>
        <v>#DIV/0!</v>
      </c>
      <c r="BB20" s="32" t="e">
        <f t="shared" si="5"/>
        <v>#DIV/0!</v>
      </c>
      <c r="BC20" s="32" t="e">
        <f t="shared" si="5"/>
        <v>#DIV/0!</v>
      </c>
      <c r="BD20" s="32" t="e">
        <f t="shared" si="5"/>
        <v>#DIV/0!</v>
      </c>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32" t="e">
        <f t="shared" si="3"/>
        <v>#DIV/0!</v>
      </c>
      <c r="EV20" s="32" t="e">
        <f t="shared" si="4"/>
        <v>#DIV/0!</v>
      </c>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row>
    <row r="21" spans="1:195" s="25" customFormat="1" x14ac:dyDescent="0.2">
      <c r="A21" s="25" t="s">
        <v>149</v>
      </c>
      <c r="B21" s="26" t="s">
        <v>122</v>
      </c>
      <c r="C21" s="26" t="s">
        <v>122</v>
      </c>
      <c r="D21" s="26" t="s">
        <v>122</v>
      </c>
      <c r="E21" s="26" t="s">
        <v>122</v>
      </c>
      <c r="F21" s="26"/>
      <c r="G21" s="26"/>
      <c r="H21" s="26"/>
      <c r="I21" s="26"/>
      <c r="J21" s="26" t="s">
        <v>122</v>
      </c>
      <c r="K21" s="26" t="s">
        <v>122</v>
      </c>
      <c r="L21" s="26" t="s">
        <v>122</v>
      </c>
      <c r="M21" s="26" t="s">
        <v>122</v>
      </c>
      <c r="N21" s="26" t="s">
        <v>122</v>
      </c>
      <c r="O21" s="26" t="s">
        <v>122</v>
      </c>
      <c r="P21" s="26" t="s">
        <v>122</v>
      </c>
      <c r="Q21" s="26" t="s">
        <v>122</v>
      </c>
      <c r="R21" s="26" t="s">
        <v>122</v>
      </c>
      <c r="S21" s="26" t="s">
        <v>122</v>
      </c>
      <c r="T21" s="26" t="s">
        <v>122</v>
      </c>
      <c r="U21" s="26" t="s">
        <v>122</v>
      </c>
      <c r="V21" s="26" t="s">
        <v>122</v>
      </c>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32"/>
      <c r="EV21" s="32"/>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row>
    <row r="22" spans="1:195" s="44" customFormat="1" x14ac:dyDescent="0.2">
      <c r="A22" s="44" t="s">
        <v>379</v>
      </c>
      <c r="B22" s="45">
        <v>0</v>
      </c>
      <c r="C22" s="45">
        <v>0</v>
      </c>
      <c r="D22" s="45">
        <v>0</v>
      </c>
      <c r="E22" s="45" t="s">
        <v>122</v>
      </c>
      <c r="F22" s="45"/>
      <c r="G22" s="45"/>
      <c r="H22" s="45"/>
      <c r="I22" s="45"/>
      <c r="J22" s="45">
        <v>0</v>
      </c>
      <c r="K22" s="45">
        <v>0</v>
      </c>
      <c r="L22" s="45">
        <v>2</v>
      </c>
      <c r="M22" s="45">
        <v>0</v>
      </c>
      <c r="N22" s="45">
        <v>1</v>
      </c>
      <c r="O22" s="45">
        <v>0</v>
      </c>
      <c r="P22" s="45">
        <v>0</v>
      </c>
      <c r="Q22" s="45">
        <v>2</v>
      </c>
      <c r="R22" s="45">
        <v>0</v>
      </c>
      <c r="S22" s="45">
        <v>1</v>
      </c>
      <c r="T22" s="45">
        <v>1</v>
      </c>
      <c r="U22" s="45">
        <v>0</v>
      </c>
      <c r="V22" s="45">
        <v>0</v>
      </c>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117"/>
      <c r="EV22" s="117"/>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row>
    <row r="23" spans="1:195" s="44" customFormat="1" x14ac:dyDescent="0.2">
      <c r="A23" s="44" t="s">
        <v>374</v>
      </c>
      <c r="B23" s="45">
        <v>0</v>
      </c>
      <c r="C23" s="45">
        <v>0</v>
      </c>
      <c r="D23" s="45">
        <v>0</v>
      </c>
      <c r="E23" s="45">
        <v>0</v>
      </c>
      <c r="F23" s="45"/>
      <c r="G23" s="45"/>
      <c r="H23" s="45"/>
      <c r="I23" s="45"/>
      <c r="J23" s="45">
        <v>0</v>
      </c>
      <c r="K23" s="45">
        <v>0</v>
      </c>
      <c r="L23" s="45">
        <v>15</v>
      </c>
      <c r="M23" s="45">
        <v>0</v>
      </c>
      <c r="N23" s="45">
        <v>20</v>
      </c>
      <c r="O23" s="45">
        <v>0</v>
      </c>
      <c r="P23" s="45">
        <v>0</v>
      </c>
      <c r="Q23" s="45">
        <v>180</v>
      </c>
      <c r="R23" s="45">
        <v>0</v>
      </c>
      <c r="S23" s="45">
        <v>12</v>
      </c>
      <c r="T23" s="45">
        <v>0</v>
      </c>
      <c r="U23" s="45">
        <v>0</v>
      </c>
      <c r="V23" s="45">
        <v>0</v>
      </c>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117"/>
      <c r="EV23" s="117"/>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row>
    <row r="24" spans="1:195" s="44" customFormat="1" x14ac:dyDescent="0.2">
      <c r="A24" s="44" t="s">
        <v>150</v>
      </c>
      <c r="B24" s="45" t="s">
        <v>122</v>
      </c>
      <c r="C24" s="45" t="s">
        <v>122</v>
      </c>
      <c r="D24" s="45" t="s">
        <v>122</v>
      </c>
      <c r="E24" s="45" t="s">
        <v>122</v>
      </c>
      <c r="F24" s="45"/>
      <c r="G24" s="45"/>
      <c r="H24" s="45"/>
      <c r="I24" s="45"/>
      <c r="J24" s="45" t="s">
        <v>122</v>
      </c>
      <c r="K24" s="45" t="s">
        <v>166</v>
      </c>
      <c r="L24" s="45" t="s">
        <v>122</v>
      </c>
      <c r="M24" s="45" t="s">
        <v>122</v>
      </c>
      <c r="N24" s="45" t="s">
        <v>122</v>
      </c>
      <c r="O24" s="45" t="s">
        <v>122</v>
      </c>
      <c r="P24" s="45" t="s">
        <v>166</v>
      </c>
      <c r="Q24" s="45" t="s">
        <v>122</v>
      </c>
      <c r="R24" s="45" t="s">
        <v>122</v>
      </c>
      <c r="S24" s="45" t="s">
        <v>122</v>
      </c>
      <c r="T24" s="45" t="s">
        <v>122</v>
      </c>
      <c r="U24" s="45" t="s">
        <v>122</v>
      </c>
      <c r="V24" s="45" t="s">
        <v>122</v>
      </c>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117"/>
      <c r="EV24" s="117"/>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row>
    <row r="25" spans="1:195" s="44" customFormat="1" x14ac:dyDescent="0.2">
      <c r="A25" s="44" t="s">
        <v>178</v>
      </c>
      <c r="B25" s="45" t="s">
        <v>122</v>
      </c>
      <c r="C25" s="45" t="s">
        <v>122</v>
      </c>
      <c r="D25" s="45" t="s">
        <v>122</v>
      </c>
      <c r="E25" s="45" t="s">
        <v>122</v>
      </c>
      <c r="F25" s="45" t="s">
        <v>166</v>
      </c>
      <c r="G25" s="45"/>
      <c r="H25" s="45"/>
      <c r="I25" s="45"/>
      <c r="J25" s="45" t="s">
        <v>122</v>
      </c>
      <c r="K25" s="45" t="s">
        <v>122</v>
      </c>
      <c r="L25" s="45" t="s">
        <v>122</v>
      </c>
      <c r="M25" s="45" t="s">
        <v>122</v>
      </c>
      <c r="N25" s="45" t="s">
        <v>122</v>
      </c>
      <c r="O25" s="45" t="s">
        <v>166</v>
      </c>
      <c r="P25" s="45" t="s">
        <v>122</v>
      </c>
      <c r="Q25" s="45" t="s">
        <v>122</v>
      </c>
      <c r="R25" s="45" t="s">
        <v>122</v>
      </c>
      <c r="S25" s="45" t="s">
        <v>122</v>
      </c>
      <c r="T25" s="45" t="s">
        <v>122</v>
      </c>
      <c r="U25" s="45" t="s">
        <v>122</v>
      </c>
      <c r="V25" s="45" t="s">
        <v>122</v>
      </c>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117"/>
      <c r="EV25" s="117"/>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row>
    <row r="26" spans="1:195" s="44" customFormat="1" x14ac:dyDescent="0.2">
      <c r="A26" s="44" t="s">
        <v>151</v>
      </c>
      <c r="B26" s="45" t="s">
        <v>122</v>
      </c>
      <c r="C26" s="45" t="s">
        <v>122</v>
      </c>
      <c r="D26" s="45" t="s">
        <v>122</v>
      </c>
      <c r="E26" s="45" t="s">
        <v>122</v>
      </c>
      <c r="F26" s="45"/>
      <c r="G26" s="45"/>
      <c r="H26" s="45"/>
      <c r="I26" s="45"/>
      <c r="J26" s="45" t="s">
        <v>122</v>
      </c>
      <c r="K26" s="45" t="s">
        <v>122</v>
      </c>
      <c r="L26" s="45" t="s">
        <v>122</v>
      </c>
      <c r="M26" s="45" t="s">
        <v>122</v>
      </c>
      <c r="N26" s="45" t="s">
        <v>122</v>
      </c>
      <c r="O26" s="45" t="s">
        <v>122</v>
      </c>
      <c r="P26" s="45" t="s">
        <v>122</v>
      </c>
      <c r="Q26" s="45" t="s">
        <v>122</v>
      </c>
      <c r="R26" s="45" t="s">
        <v>122</v>
      </c>
      <c r="S26" s="45" t="s">
        <v>122</v>
      </c>
      <c r="T26" s="45" t="s">
        <v>122</v>
      </c>
      <c r="U26" s="45" t="s">
        <v>122</v>
      </c>
      <c r="V26" s="45" t="s">
        <v>122</v>
      </c>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117"/>
      <c r="EV26" s="117"/>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row>
    <row r="27" spans="1:195" s="44" customFormat="1" x14ac:dyDescent="0.2">
      <c r="A27" s="44" t="s">
        <v>179</v>
      </c>
      <c r="B27" s="45" t="s">
        <v>122</v>
      </c>
      <c r="C27" s="45" t="s">
        <v>166</v>
      </c>
      <c r="D27" s="45" t="s">
        <v>122</v>
      </c>
      <c r="E27" s="45" t="s">
        <v>122</v>
      </c>
      <c r="F27" s="45" t="s">
        <v>166</v>
      </c>
      <c r="G27" s="45"/>
      <c r="H27" s="45"/>
      <c r="I27" s="45" t="s">
        <v>166</v>
      </c>
      <c r="J27" s="45" t="s">
        <v>122</v>
      </c>
      <c r="K27" s="45" t="s">
        <v>122</v>
      </c>
      <c r="L27" s="45" t="s">
        <v>166</v>
      </c>
      <c r="M27" s="45" t="s">
        <v>166</v>
      </c>
      <c r="N27" s="45" t="s">
        <v>122</v>
      </c>
      <c r="O27" s="45"/>
      <c r="P27" s="45" t="s">
        <v>166</v>
      </c>
      <c r="Q27" s="45" t="s">
        <v>122</v>
      </c>
      <c r="R27" s="45" t="s">
        <v>122</v>
      </c>
      <c r="S27" s="45" t="s">
        <v>122</v>
      </c>
      <c r="T27" s="45" t="s">
        <v>166</v>
      </c>
      <c r="U27" s="45" t="s">
        <v>122</v>
      </c>
      <c r="V27" s="45" t="s">
        <v>166</v>
      </c>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117"/>
      <c r="EV27" s="117"/>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row>
    <row r="28" spans="1:195" s="30" customFormat="1" x14ac:dyDescent="0.2">
      <c r="A28" s="30" t="s">
        <v>152</v>
      </c>
      <c r="B28" s="31" t="s">
        <v>122</v>
      </c>
      <c r="C28" s="31" t="s">
        <v>122</v>
      </c>
      <c r="D28" s="31" t="s">
        <v>166</v>
      </c>
      <c r="E28" s="31" t="s">
        <v>166</v>
      </c>
      <c r="F28" s="31" t="s">
        <v>122</v>
      </c>
      <c r="G28" s="31"/>
      <c r="H28" s="31"/>
      <c r="I28" s="31"/>
      <c r="J28" s="31" t="s">
        <v>166</v>
      </c>
      <c r="K28" s="31" t="s">
        <v>166</v>
      </c>
      <c r="L28" s="31" t="s">
        <v>122</v>
      </c>
      <c r="M28" s="31" t="s">
        <v>166</v>
      </c>
      <c r="N28" s="31" t="s">
        <v>166</v>
      </c>
      <c r="O28" s="31" t="s">
        <v>122</v>
      </c>
      <c r="P28" s="31" t="s">
        <v>166</v>
      </c>
      <c r="Q28" s="31" t="s">
        <v>166</v>
      </c>
      <c r="R28" s="31" t="s">
        <v>166</v>
      </c>
      <c r="S28" s="31" t="s">
        <v>166</v>
      </c>
      <c r="T28" s="31" t="s">
        <v>166</v>
      </c>
      <c r="U28" s="31" t="s">
        <v>166</v>
      </c>
      <c r="V28" s="31" t="s">
        <v>166</v>
      </c>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118"/>
      <c r="EV28" s="118"/>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row>
    <row r="29" spans="1:195" s="30" customFormat="1" x14ac:dyDescent="0.2">
      <c r="A29" s="30" t="s">
        <v>153</v>
      </c>
      <c r="B29" s="31" t="s">
        <v>122</v>
      </c>
      <c r="C29" s="31" t="s">
        <v>122</v>
      </c>
      <c r="D29" s="31" t="s">
        <v>166</v>
      </c>
      <c r="E29" s="31" t="s">
        <v>166</v>
      </c>
      <c r="F29" s="31" t="s">
        <v>122</v>
      </c>
      <c r="G29" s="31"/>
      <c r="H29" s="31"/>
      <c r="I29" s="31"/>
      <c r="J29" s="31" t="s">
        <v>166</v>
      </c>
      <c r="K29" s="31" t="s">
        <v>166</v>
      </c>
      <c r="L29" s="31" t="s">
        <v>122</v>
      </c>
      <c r="M29" s="31" t="s">
        <v>166</v>
      </c>
      <c r="N29" s="31" t="s">
        <v>166</v>
      </c>
      <c r="O29" s="31" t="s">
        <v>122</v>
      </c>
      <c r="P29" s="31" t="s">
        <v>166</v>
      </c>
      <c r="Q29" s="31" t="s">
        <v>166</v>
      </c>
      <c r="R29" s="31" t="s">
        <v>166</v>
      </c>
      <c r="S29" s="31" t="s">
        <v>166</v>
      </c>
      <c r="T29" s="31" t="s">
        <v>166</v>
      </c>
      <c r="U29" s="31" t="s">
        <v>166</v>
      </c>
      <c r="V29" s="31" t="s">
        <v>166</v>
      </c>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118"/>
      <c r="EV29" s="118"/>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row>
    <row r="30" spans="1:195" s="30" customFormat="1" x14ac:dyDescent="0.2">
      <c r="A30" s="30" t="s">
        <v>154</v>
      </c>
      <c r="B30" s="31" t="s">
        <v>166</v>
      </c>
      <c r="C30" s="31" t="s">
        <v>166</v>
      </c>
      <c r="D30" s="31" t="s">
        <v>166</v>
      </c>
      <c r="E30" s="31" t="s">
        <v>166</v>
      </c>
      <c r="F30" s="31" t="s">
        <v>122</v>
      </c>
      <c r="G30" s="31"/>
      <c r="H30" s="31"/>
      <c r="I30" s="31"/>
      <c r="J30" s="31" t="s">
        <v>166</v>
      </c>
      <c r="K30" s="31" t="s">
        <v>166</v>
      </c>
      <c r="L30" s="31" t="s">
        <v>122</v>
      </c>
      <c r="M30" s="31" t="s">
        <v>122</v>
      </c>
      <c r="N30" s="31" t="s">
        <v>166</v>
      </c>
      <c r="O30" s="31" t="s">
        <v>122</v>
      </c>
      <c r="P30" s="31" t="s">
        <v>166</v>
      </c>
      <c r="Q30" s="31" t="s">
        <v>166</v>
      </c>
      <c r="R30" s="31" t="s">
        <v>166</v>
      </c>
      <c r="S30" s="31" t="s">
        <v>166</v>
      </c>
      <c r="T30" s="31" t="s">
        <v>166</v>
      </c>
      <c r="U30" s="31" t="s">
        <v>166</v>
      </c>
      <c r="V30" s="31" t="s">
        <v>166</v>
      </c>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118"/>
      <c r="EV30" s="118"/>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row>
    <row r="31" spans="1:195" s="30" customFormat="1" x14ac:dyDescent="0.2">
      <c r="A31" s="30" t="s">
        <v>155</v>
      </c>
      <c r="B31" s="31" t="s">
        <v>166</v>
      </c>
      <c r="C31" s="31" t="s">
        <v>166</v>
      </c>
      <c r="D31" s="31" t="s">
        <v>166</v>
      </c>
      <c r="E31" s="31" t="s">
        <v>166</v>
      </c>
      <c r="F31" s="31" t="s">
        <v>122</v>
      </c>
      <c r="G31" s="31"/>
      <c r="H31" s="31"/>
      <c r="I31" s="31"/>
      <c r="J31" s="31" t="s">
        <v>166</v>
      </c>
      <c r="K31" s="31" t="s">
        <v>166</v>
      </c>
      <c r="L31" s="31" t="s">
        <v>122</v>
      </c>
      <c r="M31" s="31" t="s">
        <v>122</v>
      </c>
      <c r="N31" s="31" t="s">
        <v>166</v>
      </c>
      <c r="O31" s="31" t="s">
        <v>122</v>
      </c>
      <c r="P31" s="31" t="s">
        <v>166</v>
      </c>
      <c r="Q31" s="31" t="s">
        <v>166</v>
      </c>
      <c r="R31" s="31" t="s">
        <v>166</v>
      </c>
      <c r="S31" s="31" t="s">
        <v>166</v>
      </c>
      <c r="T31" s="31" t="s">
        <v>166</v>
      </c>
      <c r="U31" s="31" t="s">
        <v>166</v>
      </c>
      <c r="V31" s="31" t="s">
        <v>166</v>
      </c>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118"/>
      <c r="EV31" s="118"/>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row>
    <row r="32" spans="1:195" s="42" customFormat="1" x14ac:dyDescent="0.2">
      <c r="A32" s="128" t="s">
        <v>356</v>
      </c>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57" t="e">
        <f>AVERAGE(B32:ES32)</f>
        <v>#DIV/0!</v>
      </c>
      <c r="EV32" s="57" t="e">
        <f>_xlfn.STDEV.S(B32:ET32)</f>
        <v>#DIV/0!</v>
      </c>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row>
    <row r="33" spans="1:195" s="42" customFormat="1" x14ac:dyDescent="0.2">
      <c r="A33" s="42" t="s">
        <v>78</v>
      </c>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57" t="e">
        <f t="shared" ref="EU33:EU39" si="7">AVERAGE(B33:ES33)</f>
        <v>#DIV/0!</v>
      </c>
      <c r="EV33" s="57" t="e">
        <f t="shared" ref="EV33:EV39" si="8">_xlfn.STDEV.S(B33:ET33)</f>
        <v>#DIV/0!</v>
      </c>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row>
    <row r="34" spans="1:195" s="42" customFormat="1" x14ac:dyDescent="0.2">
      <c r="A34" s="128" t="s">
        <v>371</v>
      </c>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3"/>
      <c r="EI34" s="43"/>
      <c r="EJ34" s="43"/>
      <c r="EK34" s="43"/>
      <c r="EL34" s="43"/>
      <c r="EM34" s="43"/>
      <c r="EN34" s="43"/>
      <c r="EO34" s="43"/>
      <c r="EP34" s="43"/>
      <c r="EQ34" s="43"/>
      <c r="ER34" s="43"/>
      <c r="ES34" s="43"/>
      <c r="ET34" s="43"/>
      <c r="EU34" s="57" t="e">
        <f t="shared" si="7"/>
        <v>#DIV/0!</v>
      </c>
      <c r="EV34" s="57" t="e">
        <f t="shared" si="8"/>
        <v>#DIV/0!</v>
      </c>
      <c r="EW34" s="43"/>
      <c r="EX34" s="43"/>
      <c r="EY34" s="43"/>
      <c r="EZ34" s="43"/>
      <c r="FA34" s="43"/>
      <c r="FB34" s="43"/>
      <c r="FC34" s="43"/>
      <c r="FD34" s="43"/>
      <c r="FE34" s="43"/>
      <c r="FF34" s="43"/>
      <c r="FG34" s="43"/>
      <c r="FH34" s="43"/>
      <c r="FI34" s="43"/>
      <c r="FJ34" s="43"/>
      <c r="FK34" s="43"/>
      <c r="FL34" s="43"/>
      <c r="FM34" s="43"/>
      <c r="FN34" s="43"/>
      <c r="FO34" s="43"/>
      <c r="FP34" s="43"/>
      <c r="FQ34" s="43"/>
      <c r="FR34" s="43"/>
      <c r="FS34" s="43"/>
      <c r="FT34" s="43"/>
      <c r="FU34" s="43"/>
      <c r="FV34" s="43"/>
      <c r="FW34" s="43"/>
      <c r="FX34" s="43"/>
      <c r="FY34" s="43"/>
      <c r="FZ34" s="43"/>
      <c r="GA34" s="43"/>
      <c r="GB34" s="43"/>
      <c r="GC34" s="43"/>
      <c r="GD34" s="43"/>
      <c r="GE34" s="43"/>
      <c r="GF34" s="43"/>
      <c r="GG34" s="43"/>
      <c r="GH34" s="43"/>
      <c r="GI34" s="43"/>
      <c r="GJ34" s="43"/>
      <c r="GK34" s="43"/>
      <c r="GL34" s="43"/>
      <c r="GM34" s="43"/>
    </row>
    <row r="35" spans="1:195" s="42" customFormat="1" x14ac:dyDescent="0.2">
      <c r="A35" s="42" t="s">
        <v>80</v>
      </c>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57" t="e">
        <f t="shared" si="7"/>
        <v>#DIV/0!</v>
      </c>
      <c r="EV35" s="57" t="e">
        <f t="shared" si="8"/>
        <v>#DIV/0!</v>
      </c>
      <c r="EW35" s="43"/>
      <c r="EX35" s="43"/>
      <c r="EY35" s="43"/>
      <c r="EZ35" s="43"/>
      <c r="FA35" s="43"/>
      <c r="FB35" s="43"/>
      <c r="FC35" s="43"/>
      <c r="FD35" s="43"/>
      <c r="FE35" s="43"/>
      <c r="FF35" s="43"/>
      <c r="FG35" s="43"/>
      <c r="FH35" s="43"/>
      <c r="FI35" s="43"/>
      <c r="FJ35" s="43"/>
      <c r="FK35" s="43"/>
      <c r="FL35" s="43"/>
      <c r="FM35" s="43"/>
      <c r="FN35" s="43"/>
      <c r="FO35" s="43"/>
      <c r="FP35" s="43"/>
      <c r="FQ35" s="43"/>
      <c r="FR35" s="43"/>
      <c r="FS35" s="43"/>
      <c r="FT35" s="43"/>
      <c r="FU35" s="43"/>
      <c r="FV35" s="43"/>
      <c r="FW35" s="43"/>
      <c r="FX35" s="43"/>
      <c r="FY35" s="43"/>
      <c r="FZ35" s="43"/>
      <c r="GA35" s="43"/>
      <c r="GB35" s="43"/>
      <c r="GC35" s="43"/>
      <c r="GD35" s="43"/>
      <c r="GE35" s="43"/>
      <c r="GF35" s="43"/>
      <c r="GG35" s="43"/>
      <c r="GH35" s="43"/>
      <c r="GI35" s="43"/>
      <c r="GJ35" s="43"/>
      <c r="GK35" s="43"/>
      <c r="GL35" s="43"/>
      <c r="GM35" s="43"/>
    </row>
    <row r="36" spans="1:195" s="42" customFormat="1" x14ac:dyDescent="0.2">
      <c r="A36" s="128" t="s">
        <v>351</v>
      </c>
      <c r="B36" s="43">
        <v>70</v>
      </c>
      <c r="C36" s="43">
        <v>94</v>
      </c>
      <c r="D36" s="43">
        <v>182</v>
      </c>
      <c r="E36" s="43">
        <v>153</v>
      </c>
      <c r="F36" s="43"/>
      <c r="G36" s="43"/>
      <c r="H36" s="43"/>
      <c r="I36" s="43"/>
      <c r="J36" s="43">
        <v>105</v>
      </c>
      <c r="K36" s="43">
        <v>177</v>
      </c>
      <c r="L36" s="43">
        <v>82</v>
      </c>
      <c r="M36" s="43">
        <v>123</v>
      </c>
      <c r="N36" s="43">
        <v>164</v>
      </c>
      <c r="O36" s="43"/>
      <c r="P36" s="43">
        <v>137</v>
      </c>
      <c r="Q36" s="43">
        <v>139</v>
      </c>
      <c r="R36" s="43">
        <v>138</v>
      </c>
      <c r="S36" s="43">
        <v>162</v>
      </c>
      <c r="T36" s="43">
        <v>104</v>
      </c>
      <c r="U36" s="43">
        <v>48</v>
      </c>
      <c r="V36" s="43">
        <v>142</v>
      </c>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57">
        <f t="shared" si="7"/>
        <v>126.25</v>
      </c>
      <c r="EV36" s="57">
        <f t="shared" si="8"/>
        <v>39.165460974350005</v>
      </c>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row>
    <row r="37" spans="1:195" s="42" customFormat="1" x14ac:dyDescent="0.2">
      <c r="A37" s="128" t="s">
        <v>352</v>
      </c>
      <c r="B37" s="43">
        <v>101</v>
      </c>
      <c r="C37" s="43">
        <v>98</v>
      </c>
      <c r="D37" s="43">
        <v>182</v>
      </c>
      <c r="E37" s="43">
        <v>158</v>
      </c>
      <c r="F37" s="43"/>
      <c r="G37" s="43"/>
      <c r="H37" s="43"/>
      <c r="I37" s="43"/>
      <c r="J37" s="43">
        <v>155</v>
      </c>
      <c r="K37" s="43">
        <v>188</v>
      </c>
      <c r="L37" s="43"/>
      <c r="M37" s="43">
        <v>139</v>
      </c>
      <c r="N37" s="43">
        <v>151</v>
      </c>
      <c r="O37" s="43"/>
      <c r="P37" s="43">
        <v>97</v>
      </c>
      <c r="Q37" s="43">
        <v>136</v>
      </c>
      <c r="R37" s="43">
        <v>152</v>
      </c>
      <c r="S37" s="43">
        <v>148</v>
      </c>
      <c r="T37" s="43">
        <v>118</v>
      </c>
      <c r="U37" s="43">
        <v>56</v>
      </c>
      <c r="V37" s="43">
        <v>170</v>
      </c>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57">
        <f t="shared" si="7"/>
        <v>136.6</v>
      </c>
      <c r="EV37" s="57">
        <f t="shared" si="8"/>
        <v>36.217201911325404</v>
      </c>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row>
    <row r="38" spans="1:195" s="42" customFormat="1" x14ac:dyDescent="0.2">
      <c r="A38" s="128" t="s">
        <v>353</v>
      </c>
      <c r="B38" s="43">
        <v>0.6</v>
      </c>
      <c r="C38" s="43">
        <v>0.84</v>
      </c>
      <c r="D38" s="43">
        <v>1.1499999999999999</v>
      </c>
      <c r="E38" s="43">
        <v>1.24</v>
      </c>
      <c r="F38" s="43"/>
      <c r="G38" s="43"/>
      <c r="H38" s="43"/>
      <c r="I38" s="43"/>
      <c r="J38" s="43">
        <v>0.9</v>
      </c>
      <c r="K38" s="43">
        <v>1.23</v>
      </c>
      <c r="L38" s="43">
        <v>0.62</v>
      </c>
      <c r="M38" s="43">
        <v>1.05</v>
      </c>
      <c r="N38" s="43">
        <v>1.18</v>
      </c>
      <c r="O38" s="43"/>
      <c r="P38" s="43">
        <v>1.0900000000000001</v>
      </c>
      <c r="Q38" s="43">
        <v>1.1000000000000001</v>
      </c>
      <c r="R38" s="43">
        <v>1.08</v>
      </c>
      <c r="S38" s="43">
        <v>1.45</v>
      </c>
      <c r="T38" s="43">
        <v>0.98</v>
      </c>
      <c r="U38" s="43">
        <v>0.43</v>
      </c>
      <c r="V38" s="43">
        <v>1.18</v>
      </c>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57">
        <f t="shared" si="7"/>
        <v>1.0075000000000001</v>
      </c>
      <c r="EV38" s="57">
        <f t="shared" si="8"/>
        <v>0.26977768625295895</v>
      </c>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row>
    <row r="39" spans="1:195" s="42" customFormat="1" x14ac:dyDescent="0.2">
      <c r="A39" s="128" t="s">
        <v>354</v>
      </c>
      <c r="B39" s="43">
        <v>0.87</v>
      </c>
      <c r="C39" s="43">
        <v>0.86</v>
      </c>
      <c r="D39" s="43">
        <v>1.1499999999999999</v>
      </c>
      <c r="E39" s="43">
        <v>1.28</v>
      </c>
      <c r="F39" s="43"/>
      <c r="G39" s="43"/>
      <c r="H39" s="43"/>
      <c r="I39" s="43"/>
      <c r="J39" s="43">
        <v>1.3</v>
      </c>
      <c r="K39" s="43">
        <v>1.31</v>
      </c>
      <c r="L39" s="43"/>
      <c r="M39" s="43">
        <v>1.19</v>
      </c>
      <c r="N39" s="43">
        <v>1.0900000000000001</v>
      </c>
      <c r="O39" s="43"/>
      <c r="P39" s="43">
        <v>0.81</v>
      </c>
      <c r="Q39" s="43">
        <v>1.07</v>
      </c>
      <c r="R39" s="43">
        <v>1.07</v>
      </c>
      <c r="S39" s="43">
        <v>1.32</v>
      </c>
      <c r="T39" s="43">
        <v>1.1100000000000001</v>
      </c>
      <c r="U39" s="43">
        <v>0.56999999999999995</v>
      </c>
      <c r="V39" s="43">
        <v>1.32</v>
      </c>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57">
        <f t="shared" si="7"/>
        <v>1.0880000000000001</v>
      </c>
      <c r="EV39" s="57">
        <f t="shared" si="8"/>
        <v>0.22348537823695369</v>
      </c>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row>
    <row r="40" spans="1:195" s="28" customFormat="1" x14ac:dyDescent="0.2">
      <c r="A40" s="28" t="s">
        <v>146</v>
      </c>
      <c r="B40" s="27" t="s">
        <v>166</v>
      </c>
      <c r="C40" s="27" t="s">
        <v>166</v>
      </c>
      <c r="D40" s="27" t="s">
        <v>122</v>
      </c>
      <c r="E40" s="27" t="s">
        <v>122</v>
      </c>
      <c r="F40" s="27" t="s">
        <v>166</v>
      </c>
      <c r="G40" s="27"/>
      <c r="H40" s="27"/>
      <c r="I40" s="27" t="s">
        <v>122</v>
      </c>
      <c r="J40" s="27" t="s">
        <v>166</v>
      </c>
      <c r="K40" s="27" t="s">
        <v>166</v>
      </c>
      <c r="L40" s="27" t="s">
        <v>166</v>
      </c>
      <c r="M40" s="27" t="s">
        <v>166</v>
      </c>
      <c r="N40" s="27" t="s">
        <v>122</v>
      </c>
      <c r="O40" s="27" t="s">
        <v>166</v>
      </c>
      <c r="P40" s="27" t="s">
        <v>122</v>
      </c>
      <c r="Q40" s="27" t="s">
        <v>122</v>
      </c>
      <c r="R40" s="27" t="s">
        <v>166</v>
      </c>
      <c r="S40" s="27" t="s">
        <v>166</v>
      </c>
      <c r="T40" s="27" t="s">
        <v>122</v>
      </c>
      <c r="U40" s="27" t="s">
        <v>166</v>
      </c>
      <c r="V40" s="27" t="s">
        <v>122</v>
      </c>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119"/>
      <c r="EV40" s="119"/>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row>
    <row r="41" spans="1:195" s="28" customFormat="1" x14ac:dyDescent="0.2">
      <c r="A41" s="28" t="s">
        <v>13</v>
      </c>
      <c r="B41" s="27">
        <v>0</v>
      </c>
      <c r="C41" s="27">
        <v>0</v>
      </c>
      <c r="D41" s="27" t="s">
        <v>171</v>
      </c>
      <c r="E41" s="27">
        <v>0</v>
      </c>
      <c r="F41" s="27" t="s">
        <v>166</v>
      </c>
      <c r="G41" s="27"/>
      <c r="H41" s="27"/>
      <c r="I41" s="27" t="s">
        <v>172</v>
      </c>
      <c r="J41" s="27" t="s">
        <v>172</v>
      </c>
      <c r="K41" s="27">
        <v>0</v>
      </c>
      <c r="L41" s="27">
        <v>0</v>
      </c>
      <c r="M41" s="27">
        <v>2</v>
      </c>
      <c r="N41" s="27">
        <v>0</v>
      </c>
      <c r="O41" s="27" t="s">
        <v>166</v>
      </c>
      <c r="P41" s="27">
        <v>0</v>
      </c>
      <c r="Q41" s="27">
        <v>0</v>
      </c>
      <c r="R41" s="27">
        <v>0</v>
      </c>
      <c r="S41" s="27">
        <v>0</v>
      </c>
      <c r="T41" s="27" t="s">
        <v>166</v>
      </c>
      <c r="U41" s="27" t="s">
        <v>122</v>
      </c>
      <c r="V41" s="27" t="s">
        <v>122</v>
      </c>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row>
    <row r="42" spans="1:195" s="28" customFormat="1" x14ac:dyDescent="0.2">
      <c r="A42" s="28" t="s">
        <v>147</v>
      </c>
      <c r="B42" s="27" t="s">
        <v>122</v>
      </c>
      <c r="C42" s="27" t="s">
        <v>122</v>
      </c>
      <c r="D42" s="27" t="s">
        <v>122</v>
      </c>
      <c r="E42" s="27" t="s">
        <v>122</v>
      </c>
      <c r="F42" s="27"/>
      <c r="G42" s="27"/>
      <c r="H42" s="27"/>
      <c r="I42" s="27"/>
      <c r="J42" s="27" t="s">
        <v>122</v>
      </c>
      <c r="K42" s="27" t="s">
        <v>122</v>
      </c>
      <c r="L42" s="27" t="s">
        <v>122</v>
      </c>
      <c r="M42" s="27" t="s">
        <v>122</v>
      </c>
      <c r="N42" s="27" t="s">
        <v>122</v>
      </c>
      <c r="O42" s="27" t="s">
        <v>122</v>
      </c>
      <c r="P42" s="27" t="s">
        <v>122</v>
      </c>
      <c r="Q42" s="27" t="s">
        <v>122</v>
      </c>
      <c r="R42" s="27" t="s">
        <v>122</v>
      </c>
      <c r="S42" s="27" t="s">
        <v>122</v>
      </c>
      <c r="T42" s="27" t="s">
        <v>122</v>
      </c>
      <c r="U42" s="27" t="s">
        <v>122</v>
      </c>
      <c r="V42" s="27" t="s">
        <v>122</v>
      </c>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7"/>
      <c r="FN42" s="27"/>
      <c r="FO42" s="27"/>
      <c r="FP42" s="27"/>
      <c r="FQ42" s="27"/>
      <c r="FR42" s="27"/>
      <c r="FS42" s="27"/>
      <c r="FT42" s="27"/>
      <c r="FU42" s="27"/>
      <c r="FV42" s="27"/>
      <c r="FW42" s="27"/>
      <c r="FX42" s="27"/>
      <c r="FY42" s="27"/>
      <c r="FZ42" s="27"/>
      <c r="GA42" s="27"/>
      <c r="GB42" s="27"/>
      <c r="GC42" s="27"/>
      <c r="GD42" s="27"/>
      <c r="GE42" s="27"/>
      <c r="GF42" s="27"/>
      <c r="GG42" s="27"/>
      <c r="GH42" s="27"/>
      <c r="GI42" s="27"/>
      <c r="GJ42" s="27"/>
      <c r="GK42" s="27"/>
      <c r="GL42" s="27"/>
      <c r="GM42" s="27"/>
    </row>
    <row r="43" spans="1:195" s="28" customFormat="1" x14ac:dyDescent="0.2">
      <c r="A43" s="28" t="s">
        <v>148</v>
      </c>
      <c r="B43" s="27" t="s">
        <v>122</v>
      </c>
      <c r="C43" s="27" t="s">
        <v>122</v>
      </c>
      <c r="D43" s="27" t="s">
        <v>122</v>
      </c>
      <c r="E43" s="27" t="s">
        <v>122</v>
      </c>
      <c r="F43" s="27" t="s">
        <v>166</v>
      </c>
      <c r="G43" s="27"/>
      <c r="H43" s="27"/>
      <c r="I43" s="27"/>
      <c r="J43" s="27" t="s">
        <v>122</v>
      </c>
      <c r="K43" s="27" t="s">
        <v>122</v>
      </c>
      <c r="L43" s="27" t="s">
        <v>122</v>
      </c>
      <c r="M43" s="27" t="s">
        <v>122</v>
      </c>
      <c r="N43" s="27" t="s">
        <v>122</v>
      </c>
      <c r="O43" s="27" t="s">
        <v>122</v>
      </c>
      <c r="P43" s="27" t="s">
        <v>122</v>
      </c>
      <c r="Q43" s="27" t="s">
        <v>122</v>
      </c>
      <c r="R43" s="27" t="s">
        <v>122</v>
      </c>
      <c r="S43" s="27" t="s">
        <v>122</v>
      </c>
      <c r="T43" s="27" t="s">
        <v>122</v>
      </c>
      <c r="U43" s="27" t="s">
        <v>122</v>
      </c>
      <c r="V43" s="27" t="s">
        <v>122</v>
      </c>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7"/>
      <c r="FN43" s="27"/>
      <c r="FO43" s="27"/>
      <c r="FP43" s="27"/>
      <c r="FQ43" s="27"/>
      <c r="FR43" s="27"/>
      <c r="FS43" s="27"/>
      <c r="FT43" s="27"/>
      <c r="FU43" s="27"/>
      <c r="FV43" s="27"/>
      <c r="FW43" s="27"/>
      <c r="FX43" s="27"/>
      <c r="FY43" s="27"/>
      <c r="FZ43" s="27"/>
      <c r="GA43" s="27"/>
      <c r="GB43" s="27"/>
      <c r="GC43" s="27"/>
      <c r="GD43" s="27"/>
      <c r="GE43" s="27"/>
      <c r="GF43" s="27"/>
      <c r="GG43" s="27"/>
      <c r="GH43" s="27"/>
      <c r="GI43" s="27"/>
      <c r="GJ43" s="27"/>
      <c r="GK43" s="27"/>
      <c r="GL43" s="27"/>
      <c r="GM43" s="27"/>
    </row>
    <row r="44" spans="1:195" s="28" customFormat="1" x14ac:dyDescent="0.2">
      <c r="A44" s="146" t="s">
        <v>380</v>
      </c>
      <c r="B44" s="27">
        <v>0</v>
      </c>
      <c r="C44" s="27">
        <v>0</v>
      </c>
      <c r="D44" s="27">
        <v>0</v>
      </c>
      <c r="E44" s="27">
        <v>0</v>
      </c>
      <c r="F44" s="27" t="s">
        <v>190</v>
      </c>
      <c r="G44" s="27"/>
      <c r="H44" s="27"/>
      <c r="I44" s="27"/>
      <c r="J44" s="27">
        <v>0</v>
      </c>
      <c r="K44" s="27">
        <v>0</v>
      </c>
      <c r="L44" s="27">
        <v>0</v>
      </c>
      <c r="M44" s="27">
        <v>0</v>
      </c>
      <c r="N44" s="27">
        <v>0</v>
      </c>
      <c r="O44" s="27">
        <v>0</v>
      </c>
      <c r="P44" s="27">
        <v>0</v>
      </c>
      <c r="Q44" s="27">
        <v>0</v>
      </c>
      <c r="R44" s="27">
        <v>0</v>
      </c>
      <c r="S44" s="27">
        <v>0</v>
      </c>
      <c r="T44" s="27">
        <v>0</v>
      </c>
      <c r="U44" s="27">
        <v>0</v>
      </c>
      <c r="V44" s="27">
        <v>0</v>
      </c>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7"/>
      <c r="FN44" s="27"/>
      <c r="FO44" s="27"/>
      <c r="FP44" s="27"/>
      <c r="FQ44" s="27"/>
      <c r="FR44" s="27"/>
      <c r="FS44" s="27"/>
      <c r="FT44" s="27"/>
      <c r="FU44" s="27"/>
      <c r="FV44" s="27"/>
      <c r="FW44" s="27"/>
      <c r="FX44" s="27"/>
      <c r="FY44" s="27"/>
      <c r="FZ44" s="27"/>
      <c r="GA44" s="27"/>
      <c r="GB44" s="27"/>
      <c r="GC44" s="27"/>
      <c r="GD44" s="27"/>
      <c r="GE44" s="27"/>
      <c r="GF44" s="27"/>
      <c r="GG44" s="27"/>
      <c r="GH44" s="27"/>
      <c r="GI44" s="27"/>
      <c r="GJ44" s="27"/>
      <c r="GK44" s="27"/>
      <c r="GL44" s="27"/>
      <c r="GM44" s="27"/>
    </row>
    <row r="45" spans="1:195" x14ac:dyDescent="0.2">
      <c r="A45" s="3" t="s">
        <v>33</v>
      </c>
      <c r="B45" s="5">
        <v>1</v>
      </c>
      <c r="C45" s="5">
        <v>1</v>
      </c>
      <c r="D45" s="5">
        <v>1</v>
      </c>
      <c r="E45" s="5">
        <v>1</v>
      </c>
      <c r="J45" s="5">
        <v>1</v>
      </c>
      <c r="K45" s="5">
        <v>0</v>
      </c>
      <c r="L45" s="5">
        <v>1</v>
      </c>
      <c r="M45" s="5">
        <v>1</v>
      </c>
      <c r="N45" s="5">
        <v>1</v>
      </c>
      <c r="O45" s="5">
        <v>0</v>
      </c>
      <c r="P45" s="5">
        <v>1</v>
      </c>
      <c r="Q45" s="5">
        <v>1</v>
      </c>
      <c r="R45" s="5">
        <v>1</v>
      </c>
      <c r="S45" s="5">
        <v>1</v>
      </c>
      <c r="T45" s="5">
        <v>1</v>
      </c>
      <c r="U45" s="5">
        <v>1</v>
      </c>
      <c r="V45" s="5">
        <v>1</v>
      </c>
    </row>
    <row r="46" spans="1:195" x14ac:dyDescent="0.2">
      <c r="A46" s="3" t="s">
        <v>180</v>
      </c>
      <c r="B46" s="5">
        <v>1</v>
      </c>
      <c r="C46" s="5">
        <v>1</v>
      </c>
      <c r="D46" s="5">
        <v>1</v>
      </c>
      <c r="E46" s="5">
        <v>1</v>
      </c>
      <c r="J46" s="5">
        <v>1</v>
      </c>
      <c r="K46" s="5">
        <v>1</v>
      </c>
      <c r="L46" s="5">
        <v>1</v>
      </c>
      <c r="M46" s="5">
        <v>0</v>
      </c>
      <c r="N46" s="5">
        <v>1</v>
      </c>
      <c r="O46" s="5">
        <v>1</v>
      </c>
      <c r="P46" s="5">
        <v>1</v>
      </c>
      <c r="Q46" s="5">
        <v>1</v>
      </c>
      <c r="R46" s="5">
        <v>1</v>
      </c>
      <c r="S46" s="5">
        <v>1</v>
      </c>
      <c r="T46" s="5">
        <v>0</v>
      </c>
      <c r="U46" s="5">
        <v>1</v>
      </c>
      <c r="V46" s="5">
        <v>1</v>
      </c>
    </row>
    <row r="47" spans="1:195" x14ac:dyDescent="0.2">
      <c r="A47" s="3" t="s">
        <v>181</v>
      </c>
      <c r="B47" s="5">
        <v>1</v>
      </c>
      <c r="C47" s="5">
        <v>0</v>
      </c>
      <c r="D47" s="5">
        <v>1</v>
      </c>
      <c r="E47" s="5">
        <v>1</v>
      </c>
      <c r="J47" s="5">
        <v>1</v>
      </c>
      <c r="K47" s="5">
        <v>1</v>
      </c>
      <c r="L47" s="5">
        <v>0</v>
      </c>
      <c r="M47" s="5">
        <v>0</v>
      </c>
      <c r="N47" s="5">
        <v>1</v>
      </c>
      <c r="O47" s="5">
        <v>1</v>
      </c>
      <c r="P47" s="5">
        <v>1</v>
      </c>
      <c r="Q47" s="5">
        <v>1</v>
      </c>
      <c r="R47" s="5">
        <v>1</v>
      </c>
      <c r="S47" s="5">
        <v>1</v>
      </c>
      <c r="T47" s="5">
        <v>1</v>
      </c>
      <c r="U47" s="5">
        <v>1</v>
      </c>
      <c r="V47" s="5">
        <v>1</v>
      </c>
    </row>
    <row r="48" spans="1:195" x14ac:dyDescent="0.2">
      <c r="A48" s="3" t="s">
        <v>34</v>
      </c>
      <c r="B48" s="5">
        <v>0</v>
      </c>
      <c r="C48" s="5">
        <v>1</v>
      </c>
      <c r="D48" s="5">
        <v>0</v>
      </c>
      <c r="E48" s="5">
        <v>0</v>
      </c>
      <c r="J48" s="5">
        <v>0</v>
      </c>
      <c r="K48" s="5">
        <v>0</v>
      </c>
      <c r="L48" s="5">
        <v>1</v>
      </c>
      <c r="M48" s="5">
        <v>1</v>
      </c>
      <c r="N48" s="5">
        <v>1</v>
      </c>
      <c r="O48" s="5">
        <v>1</v>
      </c>
      <c r="P48" s="5">
        <v>1</v>
      </c>
      <c r="Q48" s="5">
        <v>1</v>
      </c>
      <c r="R48" s="5">
        <v>1</v>
      </c>
      <c r="S48" s="5">
        <v>0</v>
      </c>
      <c r="T48" s="5">
        <v>0</v>
      </c>
      <c r="U48" s="5">
        <v>1</v>
      </c>
      <c r="V48" s="5">
        <v>0</v>
      </c>
    </row>
    <row r="49" spans="1:195" x14ac:dyDescent="0.2">
      <c r="A49" s="3" t="s">
        <v>35</v>
      </c>
      <c r="B49" s="5">
        <v>1</v>
      </c>
      <c r="C49" s="5">
        <v>0</v>
      </c>
      <c r="D49" s="5">
        <v>1</v>
      </c>
      <c r="E49" s="5">
        <v>1</v>
      </c>
      <c r="J49" s="5">
        <v>1</v>
      </c>
      <c r="K49" s="5">
        <v>1</v>
      </c>
      <c r="L49" s="5">
        <v>0</v>
      </c>
      <c r="M49" s="5">
        <v>0</v>
      </c>
      <c r="N49" s="5">
        <v>1</v>
      </c>
      <c r="O49" s="5">
        <v>1</v>
      </c>
      <c r="P49" s="5">
        <v>1</v>
      </c>
      <c r="Q49" s="5">
        <v>1</v>
      </c>
      <c r="R49" s="5">
        <v>0</v>
      </c>
      <c r="S49" s="5">
        <v>1</v>
      </c>
      <c r="T49" s="5">
        <v>1</v>
      </c>
      <c r="U49" s="5">
        <v>1</v>
      </c>
      <c r="V49" s="5">
        <v>1</v>
      </c>
    </row>
    <row r="50" spans="1:195" x14ac:dyDescent="0.2">
      <c r="A50" s="3" t="s">
        <v>182</v>
      </c>
      <c r="B50" s="5">
        <v>1</v>
      </c>
      <c r="C50" s="5">
        <v>1</v>
      </c>
      <c r="D50" s="5">
        <v>1</v>
      </c>
      <c r="E50" s="5">
        <v>1</v>
      </c>
      <c r="J50" s="5">
        <v>1</v>
      </c>
      <c r="K50" s="5">
        <v>1</v>
      </c>
      <c r="L50" s="5">
        <v>1</v>
      </c>
      <c r="M50" s="5">
        <v>1</v>
      </c>
      <c r="N50" s="5">
        <v>1</v>
      </c>
      <c r="O50" s="5">
        <v>1</v>
      </c>
      <c r="P50" s="5">
        <v>1</v>
      </c>
      <c r="Q50" s="5">
        <v>1</v>
      </c>
      <c r="R50" s="5">
        <v>1</v>
      </c>
      <c r="S50" s="5">
        <v>1</v>
      </c>
      <c r="T50" s="5">
        <v>1</v>
      </c>
      <c r="U50" s="5">
        <v>1</v>
      </c>
      <c r="V50" s="5">
        <v>1</v>
      </c>
    </row>
    <row r="51" spans="1:195" x14ac:dyDescent="0.2">
      <c r="A51" s="3" t="s">
        <v>36</v>
      </c>
      <c r="B51" s="5">
        <v>1</v>
      </c>
      <c r="C51" s="5">
        <v>1</v>
      </c>
      <c r="D51" s="5">
        <v>1</v>
      </c>
      <c r="E51" s="5">
        <v>1</v>
      </c>
      <c r="J51" s="5">
        <v>0</v>
      </c>
      <c r="K51" s="5">
        <v>1</v>
      </c>
      <c r="L51" s="5">
        <v>1</v>
      </c>
      <c r="M51" s="5">
        <v>1</v>
      </c>
      <c r="N51" s="5">
        <v>1</v>
      </c>
      <c r="O51" s="5">
        <v>1</v>
      </c>
      <c r="P51" s="5">
        <v>1</v>
      </c>
      <c r="Q51" s="5">
        <v>1</v>
      </c>
      <c r="R51" s="5">
        <v>1</v>
      </c>
      <c r="S51" s="5">
        <v>1</v>
      </c>
      <c r="T51" s="5">
        <v>1</v>
      </c>
      <c r="U51" s="5">
        <v>1</v>
      </c>
      <c r="V51" s="5">
        <v>1</v>
      </c>
    </row>
    <row r="52" spans="1:195" x14ac:dyDescent="0.2">
      <c r="A52" s="3" t="s">
        <v>37</v>
      </c>
      <c r="B52" s="5">
        <v>1</v>
      </c>
      <c r="C52" s="5">
        <v>1</v>
      </c>
      <c r="D52" s="5">
        <v>1</v>
      </c>
      <c r="E52" s="5">
        <v>1</v>
      </c>
      <c r="J52" s="5">
        <v>0</v>
      </c>
      <c r="K52" s="5">
        <v>1</v>
      </c>
      <c r="L52" s="5">
        <v>0</v>
      </c>
      <c r="M52" s="5">
        <v>1</v>
      </c>
      <c r="N52" s="5">
        <v>1</v>
      </c>
      <c r="O52" s="5">
        <v>0</v>
      </c>
      <c r="P52" s="5">
        <v>1</v>
      </c>
      <c r="Q52" s="5">
        <v>1</v>
      </c>
      <c r="R52" s="5">
        <v>1</v>
      </c>
      <c r="S52" s="5">
        <v>0</v>
      </c>
      <c r="T52" s="5">
        <v>1</v>
      </c>
      <c r="U52" s="5">
        <v>1</v>
      </c>
      <c r="V52" s="5">
        <v>1</v>
      </c>
    </row>
    <row r="53" spans="1:195" x14ac:dyDescent="0.2">
      <c r="A53" s="3" t="s">
        <v>38</v>
      </c>
      <c r="B53" s="5">
        <v>1</v>
      </c>
      <c r="C53" s="5">
        <v>1</v>
      </c>
      <c r="D53" s="5">
        <v>1</v>
      </c>
      <c r="E53" s="5">
        <v>1</v>
      </c>
      <c r="J53" s="5">
        <v>0</v>
      </c>
      <c r="K53" s="5">
        <v>1</v>
      </c>
      <c r="L53" s="5">
        <v>1</v>
      </c>
      <c r="M53" s="5">
        <v>0</v>
      </c>
      <c r="N53" s="5">
        <v>1</v>
      </c>
      <c r="O53" s="5">
        <v>0</v>
      </c>
      <c r="P53" s="5">
        <v>1</v>
      </c>
      <c r="Q53" s="5">
        <v>1</v>
      </c>
      <c r="R53" s="5">
        <v>1</v>
      </c>
      <c r="S53" s="5">
        <v>1</v>
      </c>
      <c r="T53" s="5">
        <v>1</v>
      </c>
      <c r="U53" s="5">
        <v>1</v>
      </c>
      <c r="V53" s="5">
        <v>0</v>
      </c>
    </row>
    <row r="54" spans="1:195" x14ac:dyDescent="0.2">
      <c r="A54" s="3" t="s">
        <v>39</v>
      </c>
      <c r="B54" s="5">
        <v>1</v>
      </c>
      <c r="C54" s="5">
        <v>0</v>
      </c>
      <c r="D54" s="5">
        <v>1</v>
      </c>
      <c r="E54" s="5">
        <v>1</v>
      </c>
      <c r="J54" s="5">
        <v>1</v>
      </c>
      <c r="K54" s="5">
        <v>1</v>
      </c>
      <c r="L54" s="5">
        <v>1</v>
      </c>
      <c r="M54" s="5">
        <v>0</v>
      </c>
      <c r="N54" s="5">
        <v>1</v>
      </c>
      <c r="O54" s="5">
        <v>0</v>
      </c>
      <c r="P54" s="5">
        <v>1</v>
      </c>
      <c r="Q54" s="5">
        <v>1</v>
      </c>
      <c r="R54" s="5">
        <v>1</v>
      </c>
      <c r="S54" s="5">
        <v>1</v>
      </c>
      <c r="T54" s="5">
        <v>0</v>
      </c>
      <c r="U54" s="5">
        <v>1</v>
      </c>
      <c r="V54" s="5">
        <v>1</v>
      </c>
    </row>
    <row r="55" spans="1:195" x14ac:dyDescent="0.2">
      <c r="A55" s="3" t="s">
        <v>183</v>
      </c>
      <c r="B55" s="5">
        <v>1</v>
      </c>
      <c r="C55" s="5">
        <v>1</v>
      </c>
      <c r="D55" s="5">
        <v>1</v>
      </c>
      <c r="E55" s="5">
        <v>1</v>
      </c>
      <c r="J55" s="5">
        <v>1</v>
      </c>
      <c r="K55" s="5">
        <v>1</v>
      </c>
      <c r="L55" s="5">
        <v>1</v>
      </c>
      <c r="M55" s="5">
        <v>0</v>
      </c>
      <c r="N55" s="5">
        <v>1</v>
      </c>
      <c r="O55" s="5">
        <v>1</v>
      </c>
      <c r="P55" s="5">
        <v>1</v>
      </c>
      <c r="Q55" s="5">
        <v>1</v>
      </c>
      <c r="R55" s="5">
        <v>1</v>
      </c>
      <c r="S55" s="5">
        <v>1</v>
      </c>
      <c r="T55" s="5">
        <v>1</v>
      </c>
      <c r="U55" s="5">
        <v>1</v>
      </c>
      <c r="V55" s="5">
        <v>1</v>
      </c>
    </row>
    <row r="56" spans="1:195" x14ac:dyDescent="0.2">
      <c r="A56" s="3" t="s">
        <v>40</v>
      </c>
      <c r="B56" s="5">
        <v>1</v>
      </c>
      <c r="C56" s="5">
        <v>1</v>
      </c>
      <c r="D56" s="5">
        <v>1</v>
      </c>
      <c r="E56" s="5">
        <v>1</v>
      </c>
      <c r="J56" s="5">
        <v>0</v>
      </c>
      <c r="K56" s="5">
        <v>1</v>
      </c>
      <c r="L56" s="5">
        <v>1</v>
      </c>
      <c r="M56" s="5">
        <v>0</v>
      </c>
      <c r="N56" s="5">
        <v>1</v>
      </c>
      <c r="O56" s="5">
        <v>0</v>
      </c>
      <c r="P56" s="5">
        <v>1</v>
      </c>
      <c r="Q56" s="5">
        <v>1</v>
      </c>
      <c r="R56" s="5">
        <v>1</v>
      </c>
      <c r="S56" s="5">
        <v>1</v>
      </c>
      <c r="T56" s="5">
        <v>0</v>
      </c>
      <c r="U56" s="5">
        <v>1</v>
      </c>
      <c r="V56" s="5">
        <v>1</v>
      </c>
    </row>
    <row r="57" spans="1:195" x14ac:dyDescent="0.2">
      <c r="A57" s="3" t="s">
        <v>41</v>
      </c>
      <c r="B57" s="5">
        <v>1</v>
      </c>
      <c r="C57" s="5">
        <v>1</v>
      </c>
      <c r="D57" s="5">
        <v>1</v>
      </c>
      <c r="E57" s="5">
        <v>1</v>
      </c>
      <c r="J57" s="5">
        <v>1</v>
      </c>
      <c r="K57" s="5">
        <v>1</v>
      </c>
      <c r="L57" s="5">
        <v>1</v>
      </c>
      <c r="M57" s="5">
        <v>1</v>
      </c>
      <c r="N57" s="5">
        <v>1</v>
      </c>
      <c r="O57" s="5">
        <v>0</v>
      </c>
      <c r="P57" s="5">
        <v>1</v>
      </c>
      <c r="Q57" s="5">
        <v>1</v>
      </c>
      <c r="R57" s="5">
        <v>1</v>
      </c>
      <c r="S57" s="5">
        <v>1</v>
      </c>
      <c r="T57" s="5">
        <v>1</v>
      </c>
      <c r="U57" s="5">
        <v>1</v>
      </c>
      <c r="V57" s="5">
        <v>1</v>
      </c>
    </row>
    <row r="58" spans="1:195" x14ac:dyDescent="0.2">
      <c r="A58" s="3" t="s">
        <v>42</v>
      </c>
      <c r="B58" s="5">
        <v>1</v>
      </c>
      <c r="C58" s="5">
        <v>0</v>
      </c>
      <c r="D58" s="5">
        <v>0</v>
      </c>
      <c r="E58" s="5">
        <v>1</v>
      </c>
      <c r="J58" s="5">
        <v>0</v>
      </c>
      <c r="K58" s="5">
        <v>1</v>
      </c>
      <c r="L58" s="5">
        <v>0</v>
      </c>
      <c r="M58" s="5">
        <v>0</v>
      </c>
      <c r="N58" s="5">
        <v>1</v>
      </c>
      <c r="O58" s="5">
        <v>1</v>
      </c>
      <c r="P58" s="5">
        <v>1</v>
      </c>
      <c r="Q58" s="5">
        <v>1</v>
      </c>
      <c r="R58" s="5">
        <v>0</v>
      </c>
      <c r="S58" s="5">
        <v>0</v>
      </c>
      <c r="T58" s="5">
        <v>0</v>
      </c>
      <c r="U58" s="5">
        <v>1</v>
      </c>
      <c r="V58" s="5">
        <v>1</v>
      </c>
    </row>
    <row r="59" spans="1:195" x14ac:dyDescent="0.2">
      <c r="A59" s="3" t="s">
        <v>43</v>
      </c>
      <c r="B59" s="5">
        <v>1</v>
      </c>
      <c r="C59" s="5">
        <v>1</v>
      </c>
      <c r="D59" s="5">
        <v>1</v>
      </c>
      <c r="E59" s="5">
        <v>1</v>
      </c>
      <c r="J59" s="5">
        <v>1</v>
      </c>
      <c r="K59" s="5">
        <v>1</v>
      </c>
      <c r="L59" s="5">
        <v>0</v>
      </c>
      <c r="M59" s="5">
        <v>1</v>
      </c>
      <c r="N59" s="5">
        <v>1</v>
      </c>
      <c r="O59" s="5">
        <v>0</v>
      </c>
      <c r="P59" s="5">
        <v>1</v>
      </c>
      <c r="Q59" s="5">
        <v>1</v>
      </c>
      <c r="R59" s="5">
        <v>1</v>
      </c>
      <c r="S59" s="5">
        <v>1</v>
      </c>
      <c r="T59" s="5">
        <v>1</v>
      </c>
      <c r="U59" s="5">
        <v>1</v>
      </c>
      <c r="V59" s="5">
        <v>1</v>
      </c>
    </row>
    <row r="60" spans="1:195" s="19" customFormat="1" x14ac:dyDescent="0.2">
      <c r="A60" s="19" t="s">
        <v>378</v>
      </c>
      <c r="B60" s="20">
        <f>SUM(B45:B47)+SUM(B49:B53)+SUM(B55:B59)</f>
        <v>13</v>
      </c>
      <c r="C60" s="20">
        <f t="shared" ref="C60:I60" si="9">SUM(C45:C47)+SUM(C49:C53)+SUM(C55:C59)</f>
        <v>10</v>
      </c>
      <c r="D60" s="20">
        <f t="shared" si="9"/>
        <v>12</v>
      </c>
      <c r="E60" s="20">
        <f t="shared" si="9"/>
        <v>13</v>
      </c>
      <c r="F60" s="20">
        <f t="shared" si="9"/>
        <v>0</v>
      </c>
      <c r="G60" s="20">
        <f t="shared" si="9"/>
        <v>0</v>
      </c>
      <c r="H60" s="20">
        <f t="shared" si="9"/>
        <v>0</v>
      </c>
      <c r="I60" s="20">
        <f t="shared" si="9"/>
        <v>0</v>
      </c>
      <c r="J60" s="20">
        <f t="shared" ref="J60" si="10">SUM(J45:J47)+SUM(J49:J53)+SUM(J55:J59)</f>
        <v>8</v>
      </c>
      <c r="K60" s="20">
        <f t="shared" ref="K60:BF60" si="11">SUM(K45:K47)+SUM(K49:K53)+SUM(K55:K59)</f>
        <v>12</v>
      </c>
      <c r="L60" s="20">
        <f t="shared" si="11"/>
        <v>8</v>
      </c>
      <c r="M60" s="20">
        <f t="shared" si="11"/>
        <v>6</v>
      </c>
      <c r="N60" s="20">
        <f t="shared" si="11"/>
        <v>13</v>
      </c>
      <c r="O60" s="20">
        <f t="shared" si="11"/>
        <v>7</v>
      </c>
      <c r="P60" s="20">
        <f t="shared" si="11"/>
        <v>13</v>
      </c>
      <c r="Q60" s="20">
        <f t="shared" si="11"/>
        <v>13</v>
      </c>
      <c r="R60" s="20">
        <f t="shared" si="11"/>
        <v>11</v>
      </c>
      <c r="S60" s="20">
        <f t="shared" si="11"/>
        <v>11</v>
      </c>
      <c r="T60" s="20">
        <f t="shared" si="11"/>
        <v>10</v>
      </c>
      <c r="U60" s="20">
        <f t="shared" si="11"/>
        <v>13</v>
      </c>
      <c r="V60" s="20">
        <f t="shared" si="11"/>
        <v>12</v>
      </c>
      <c r="W60" s="20">
        <f t="shared" si="11"/>
        <v>0</v>
      </c>
      <c r="X60" s="20">
        <f t="shared" si="11"/>
        <v>0</v>
      </c>
      <c r="Y60" s="20">
        <f t="shared" si="11"/>
        <v>0</v>
      </c>
      <c r="Z60" s="20">
        <f t="shared" si="11"/>
        <v>0</v>
      </c>
      <c r="AA60" s="20">
        <f t="shared" si="11"/>
        <v>0</v>
      </c>
      <c r="AB60" s="20">
        <f t="shared" si="11"/>
        <v>0</v>
      </c>
      <c r="AC60" s="20">
        <f t="shared" si="11"/>
        <v>0</v>
      </c>
      <c r="AD60" s="20">
        <f t="shared" si="11"/>
        <v>0</v>
      </c>
      <c r="AE60" s="20">
        <f t="shared" si="11"/>
        <v>0</v>
      </c>
      <c r="AF60" s="20">
        <f t="shared" si="11"/>
        <v>0</v>
      </c>
      <c r="AG60" s="20">
        <f t="shared" si="11"/>
        <v>0</v>
      </c>
      <c r="AH60" s="20">
        <f t="shared" si="11"/>
        <v>0</v>
      </c>
      <c r="AI60" s="20">
        <f t="shared" si="11"/>
        <v>0</v>
      </c>
      <c r="AJ60" s="20">
        <f t="shared" si="11"/>
        <v>0</v>
      </c>
      <c r="AK60" s="20">
        <f t="shared" si="11"/>
        <v>0</v>
      </c>
      <c r="AL60" s="20">
        <f t="shared" si="11"/>
        <v>0</v>
      </c>
      <c r="AM60" s="20">
        <f t="shared" si="11"/>
        <v>0</v>
      </c>
      <c r="AN60" s="20">
        <f t="shared" si="11"/>
        <v>0</v>
      </c>
      <c r="AO60" s="20">
        <f t="shared" si="11"/>
        <v>0</v>
      </c>
      <c r="AP60" s="20">
        <f t="shared" si="11"/>
        <v>0</v>
      </c>
      <c r="AQ60" s="20">
        <f t="shared" si="11"/>
        <v>0</v>
      </c>
      <c r="AR60" s="20">
        <f t="shared" si="11"/>
        <v>0</v>
      </c>
      <c r="AS60" s="20">
        <f t="shared" si="11"/>
        <v>0</v>
      </c>
      <c r="AT60" s="20">
        <f t="shared" si="11"/>
        <v>0</v>
      </c>
      <c r="AU60" s="20">
        <f t="shared" si="11"/>
        <v>0</v>
      </c>
      <c r="AV60" s="20">
        <f t="shared" si="11"/>
        <v>0</v>
      </c>
      <c r="AW60" s="20">
        <f t="shared" si="11"/>
        <v>0</v>
      </c>
      <c r="AX60" s="20">
        <f t="shared" si="11"/>
        <v>0</v>
      </c>
      <c r="AY60" s="20">
        <f t="shared" si="11"/>
        <v>0</v>
      </c>
      <c r="AZ60" s="20">
        <f t="shared" si="11"/>
        <v>0</v>
      </c>
      <c r="BA60" s="20">
        <f t="shared" si="11"/>
        <v>0</v>
      </c>
      <c r="BB60" s="20">
        <f t="shared" si="11"/>
        <v>0</v>
      </c>
      <c r="BC60" s="20">
        <f t="shared" si="11"/>
        <v>0</v>
      </c>
      <c r="BD60" s="20">
        <f t="shared" si="11"/>
        <v>0</v>
      </c>
      <c r="BE60" s="20">
        <f t="shared" si="11"/>
        <v>0</v>
      </c>
      <c r="BF60" s="20">
        <f t="shared" si="11"/>
        <v>0</v>
      </c>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row>
    <row r="61" spans="1:195" x14ac:dyDescent="0.2">
      <c r="A61" s="3" t="s">
        <v>44</v>
      </c>
      <c r="B61" s="5">
        <v>0</v>
      </c>
      <c r="C61" s="5">
        <v>0</v>
      </c>
      <c r="D61" s="5">
        <v>0</v>
      </c>
      <c r="E61" s="5">
        <v>0</v>
      </c>
      <c r="J61" s="5">
        <v>0</v>
      </c>
      <c r="K61" s="5">
        <v>0</v>
      </c>
      <c r="L61" s="5">
        <v>1</v>
      </c>
      <c r="M61" s="5">
        <v>0</v>
      </c>
      <c r="N61" s="5">
        <v>0</v>
      </c>
      <c r="O61" s="5">
        <v>1</v>
      </c>
      <c r="P61" s="5">
        <v>0</v>
      </c>
      <c r="Q61" s="5">
        <v>0</v>
      </c>
      <c r="R61" s="5">
        <v>0</v>
      </c>
      <c r="S61" s="5">
        <v>0</v>
      </c>
      <c r="T61" s="5">
        <v>0</v>
      </c>
      <c r="U61" s="5">
        <v>0</v>
      </c>
      <c r="V61" s="5">
        <v>0</v>
      </c>
    </row>
    <row r="62" spans="1:195" x14ac:dyDescent="0.2">
      <c r="A62" s="3" t="s">
        <v>45</v>
      </c>
      <c r="L62" s="5" t="s">
        <v>175</v>
      </c>
      <c r="O62" s="5" t="s">
        <v>238</v>
      </c>
    </row>
    <row r="63" spans="1:195" x14ac:dyDescent="0.2">
      <c r="A63" s="3" t="s">
        <v>125</v>
      </c>
      <c r="B63" s="5">
        <v>0</v>
      </c>
      <c r="C63" s="5">
        <v>0</v>
      </c>
      <c r="D63" s="5">
        <v>0</v>
      </c>
      <c r="E63" s="5">
        <v>0</v>
      </c>
      <c r="J63" s="5">
        <v>1</v>
      </c>
      <c r="K63" s="5">
        <v>0</v>
      </c>
      <c r="L63" s="5">
        <v>1</v>
      </c>
      <c r="M63" s="5">
        <v>0</v>
      </c>
      <c r="N63" s="5">
        <v>0</v>
      </c>
      <c r="O63" s="5">
        <v>1</v>
      </c>
      <c r="P63" s="5">
        <v>0</v>
      </c>
      <c r="Q63" s="5">
        <v>0</v>
      </c>
      <c r="R63" s="5">
        <v>0</v>
      </c>
      <c r="S63" s="5">
        <v>0</v>
      </c>
      <c r="T63" s="5">
        <v>0</v>
      </c>
      <c r="U63" s="5">
        <v>0</v>
      </c>
      <c r="V63" s="5">
        <v>0</v>
      </c>
    </row>
    <row r="64" spans="1:195" x14ac:dyDescent="0.2">
      <c r="A64" s="3" t="s">
        <v>46</v>
      </c>
      <c r="B64" s="5">
        <v>0</v>
      </c>
      <c r="C64" s="5">
        <v>1</v>
      </c>
      <c r="D64" s="5">
        <v>0</v>
      </c>
      <c r="E64" s="5">
        <v>0</v>
      </c>
      <c r="J64" s="5">
        <v>1</v>
      </c>
      <c r="K64" s="5">
        <v>0</v>
      </c>
      <c r="L64" s="5">
        <v>1</v>
      </c>
      <c r="M64" s="5">
        <v>1</v>
      </c>
      <c r="N64" s="5">
        <v>0</v>
      </c>
      <c r="O64" s="5">
        <v>0</v>
      </c>
      <c r="P64" s="5">
        <v>0</v>
      </c>
      <c r="Q64" s="5">
        <v>0</v>
      </c>
      <c r="R64" s="5">
        <v>0</v>
      </c>
      <c r="S64" s="5">
        <v>0</v>
      </c>
      <c r="T64" s="5">
        <v>0</v>
      </c>
      <c r="U64" s="5">
        <v>0</v>
      </c>
      <c r="V64" s="5">
        <v>0</v>
      </c>
    </row>
    <row r="65" spans="1:195" x14ac:dyDescent="0.2">
      <c r="A65" s="3" t="s">
        <v>47</v>
      </c>
      <c r="B65" s="5">
        <v>0.5</v>
      </c>
      <c r="C65" s="5">
        <v>0.5</v>
      </c>
      <c r="D65" s="5">
        <v>0</v>
      </c>
      <c r="E65" s="5">
        <v>0</v>
      </c>
      <c r="J65" s="5">
        <v>0.5</v>
      </c>
      <c r="K65" s="5">
        <v>0</v>
      </c>
      <c r="L65" s="5">
        <v>1</v>
      </c>
      <c r="M65" s="5">
        <v>0.5</v>
      </c>
      <c r="N65" s="5">
        <v>0</v>
      </c>
      <c r="O65" s="5">
        <v>1</v>
      </c>
      <c r="P65" s="5">
        <v>0</v>
      </c>
      <c r="Q65" s="5">
        <v>0</v>
      </c>
      <c r="R65" s="5">
        <v>0</v>
      </c>
      <c r="S65" s="5">
        <v>1</v>
      </c>
      <c r="T65" s="5">
        <v>0.5</v>
      </c>
      <c r="U65" s="5">
        <v>0</v>
      </c>
      <c r="V65" s="5">
        <v>0.5</v>
      </c>
    </row>
    <row r="66" spans="1:195" x14ac:dyDescent="0.2">
      <c r="A66" s="3" t="s">
        <v>48</v>
      </c>
      <c r="B66" s="5">
        <v>0</v>
      </c>
      <c r="C66" s="5">
        <v>0.5</v>
      </c>
      <c r="D66" s="5">
        <v>0</v>
      </c>
      <c r="E66" s="5">
        <v>0</v>
      </c>
      <c r="J66" s="5">
        <v>0.5</v>
      </c>
      <c r="K66" s="5">
        <v>0</v>
      </c>
      <c r="L66" s="5">
        <v>0.5</v>
      </c>
      <c r="M66" s="5">
        <v>0</v>
      </c>
      <c r="N66" s="5">
        <v>0</v>
      </c>
      <c r="O66" s="5">
        <v>1</v>
      </c>
      <c r="P66" s="5">
        <v>0</v>
      </c>
      <c r="Q66" s="5">
        <v>0</v>
      </c>
      <c r="R66" s="5">
        <v>0</v>
      </c>
      <c r="S66" s="5">
        <v>0</v>
      </c>
      <c r="T66" s="5">
        <v>0</v>
      </c>
      <c r="U66" s="5">
        <v>0</v>
      </c>
      <c r="V66" s="5">
        <v>0</v>
      </c>
    </row>
    <row r="67" spans="1:195" x14ac:dyDescent="0.2">
      <c r="A67" s="3" t="s">
        <v>49</v>
      </c>
      <c r="B67" s="5">
        <v>0</v>
      </c>
      <c r="C67" s="5">
        <v>0</v>
      </c>
      <c r="D67" s="5">
        <v>0</v>
      </c>
      <c r="E67" s="5">
        <v>0</v>
      </c>
      <c r="J67" s="5">
        <v>0</v>
      </c>
      <c r="K67" s="5">
        <v>0</v>
      </c>
      <c r="L67" s="5">
        <v>1</v>
      </c>
      <c r="M67" s="5">
        <v>0</v>
      </c>
      <c r="N67" s="5">
        <v>0</v>
      </c>
      <c r="O67" s="5">
        <v>1</v>
      </c>
      <c r="P67" s="5">
        <v>0</v>
      </c>
      <c r="Q67" s="5">
        <v>0</v>
      </c>
      <c r="R67" s="5">
        <v>0</v>
      </c>
      <c r="S67" s="5">
        <v>0</v>
      </c>
      <c r="T67" s="5">
        <v>0</v>
      </c>
      <c r="U67" s="5">
        <v>0</v>
      </c>
      <c r="V67" s="5">
        <v>0</v>
      </c>
    </row>
    <row r="68" spans="1:195" x14ac:dyDescent="0.2">
      <c r="A68" s="3" t="s">
        <v>50</v>
      </c>
      <c r="L68" s="5" t="s">
        <v>175</v>
      </c>
      <c r="O68" s="5" t="s">
        <v>238</v>
      </c>
    </row>
    <row r="69" spans="1:195" x14ac:dyDescent="0.2">
      <c r="A69" s="3" t="s">
        <v>126</v>
      </c>
      <c r="B69" s="5">
        <v>0</v>
      </c>
      <c r="C69" s="5">
        <v>0</v>
      </c>
      <c r="D69" s="5">
        <v>0</v>
      </c>
      <c r="E69" s="5">
        <v>0</v>
      </c>
      <c r="J69" s="5">
        <v>0</v>
      </c>
      <c r="K69" s="5">
        <v>0</v>
      </c>
      <c r="L69" s="5">
        <v>1</v>
      </c>
      <c r="M69" s="5">
        <v>0</v>
      </c>
      <c r="N69" s="5">
        <v>0</v>
      </c>
      <c r="O69" s="5">
        <v>1</v>
      </c>
      <c r="P69" s="5">
        <v>0</v>
      </c>
      <c r="Q69" s="5">
        <v>0</v>
      </c>
      <c r="R69" s="5">
        <v>0</v>
      </c>
      <c r="S69" s="5">
        <v>0</v>
      </c>
      <c r="T69" s="5">
        <v>0</v>
      </c>
      <c r="U69" s="5">
        <v>0</v>
      </c>
      <c r="V69" s="5">
        <v>0</v>
      </c>
    </row>
    <row r="70" spans="1:195" x14ac:dyDescent="0.2">
      <c r="A70" s="3" t="s">
        <v>51</v>
      </c>
      <c r="B70" s="5">
        <v>0</v>
      </c>
      <c r="C70" s="5">
        <v>1</v>
      </c>
      <c r="D70" s="5">
        <v>0</v>
      </c>
      <c r="E70" s="5">
        <v>0</v>
      </c>
      <c r="J70" s="5">
        <v>1</v>
      </c>
      <c r="K70" s="5">
        <v>0</v>
      </c>
      <c r="L70" s="5">
        <v>1</v>
      </c>
      <c r="M70" s="5">
        <v>1</v>
      </c>
      <c r="N70" s="5">
        <v>0</v>
      </c>
      <c r="O70" s="5">
        <v>0</v>
      </c>
      <c r="P70" s="5">
        <v>0</v>
      </c>
      <c r="Q70" s="5">
        <v>0</v>
      </c>
      <c r="R70" s="5">
        <v>0</v>
      </c>
      <c r="S70" s="5">
        <v>0</v>
      </c>
      <c r="T70" s="5">
        <v>0</v>
      </c>
      <c r="U70" s="5">
        <v>0</v>
      </c>
      <c r="V70" s="5">
        <v>0</v>
      </c>
    </row>
    <row r="71" spans="1:195" x14ac:dyDescent="0.2">
      <c r="A71" s="3" t="s">
        <v>52</v>
      </c>
      <c r="B71" s="5">
        <v>0.5</v>
      </c>
      <c r="C71" s="5">
        <v>0.5</v>
      </c>
      <c r="D71" s="5">
        <v>0</v>
      </c>
      <c r="E71" s="5">
        <v>0</v>
      </c>
      <c r="J71" s="5">
        <v>0.5</v>
      </c>
      <c r="K71" s="5">
        <v>0</v>
      </c>
      <c r="L71" s="5">
        <v>1</v>
      </c>
      <c r="M71" s="5">
        <v>0.5</v>
      </c>
      <c r="N71" s="5">
        <v>0</v>
      </c>
      <c r="O71" s="5">
        <v>1</v>
      </c>
      <c r="P71" s="5">
        <v>0</v>
      </c>
      <c r="Q71" s="5">
        <v>0</v>
      </c>
      <c r="R71" s="5">
        <v>0</v>
      </c>
      <c r="S71" s="5">
        <v>1</v>
      </c>
      <c r="T71" s="5">
        <v>0.5</v>
      </c>
      <c r="U71" s="5">
        <v>0</v>
      </c>
      <c r="V71" s="5">
        <v>1</v>
      </c>
    </row>
    <row r="72" spans="1:195" x14ac:dyDescent="0.2">
      <c r="A72" s="3" t="s">
        <v>53</v>
      </c>
      <c r="B72" s="5">
        <v>0</v>
      </c>
      <c r="C72" s="5">
        <v>0.5</v>
      </c>
      <c r="D72" s="5">
        <v>0</v>
      </c>
      <c r="E72" s="5">
        <v>0</v>
      </c>
      <c r="J72" s="5">
        <v>0.5</v>
      </c>
      <c r="K72" s="5">
        <v>0</v>
      </c>
      <c r="L72" s="5">
        <v>0.5</v>
      </c>
      <c r="M72" s="5">
        <v>0</v>
      </c>
      <c r="N72" s="5">
        <v>0</v>
      </c>
      <c r="O72" s="5">
        <v>1</v>
      </c>
      <c r="P72" s="5">
        <v>0</v>
      </c>
      <c r="Q72" s="5">
        <v>0</v>
      </c>
      <c r="R72" s="5">
        <v>0</v>
      </c>
      <c r="S72" s="5">
        <v>0</v>
      </c>
      <c r="T72" s="5">
        <v>0</v>
      </c>
      <c r="U72" s="5">
        <v>0</v>
      </c>
      <c r="V72" s="5">
        <v>0</v>
      </c>
    </row>
    <row r="73" spans="1:195" s="19" customFormat="1" x14ac:dyDescent="0.2">
      <c r="A73" s="19" t="s">
        <v>372</v>
      </c>
      <c r="B73" s="20">
        <f>SUM(B61)+SUM(B63:B67)+SUM(B69:B72)</f>
        <v>1</v>
      </c>
      <c r="C73" s="20">
        <f t="shared" ref="C73:I73" si="12">SUM(C61)+SUM(C63:C67)+SUM(C69:C72)</f>
        <v>4</v>
      </c>
      <c r="D73" s="20">
        <f t="shared" si="12"/>
        <v>0</v>
      </c>
      <c r="E73" s="20">
        <f t="shared" si="12"/>
        <v>0</v>
      </c>
      <c r="F73" s="20">
        <f t="shared" si="12"/>
        <v>0</v>
      </c>
      <c r="G73" s="20">
        <f t="shared" si="12"/>
        <v>0</v>
      </c>
      <c r="H73" s="20">
        <f t="shared" si="12"/>
        <v>0</v>
      </c>
      <c r="I73" s="20">
        <f t="shared" si="12"/>
        <v>0</v>
      </c>
      <c r="J73" s="20">
        <f t="shared" ref="J73" si="13">SUM(J61)+SUM(J63:J67)+SUM(J69:J72)</f>
        <v>5</v>
      </c>
      <c r="K73" s="20">
        <f t="shared" ref="K73:BH73" si="14">SUM(K61)+SUM(K63:K67)+SUM(K69:K72)</f>
        <v>0</v>
      </c>
      <c r="L73" s="20">
        <f t="shared" si="14"/>
        <v>9</v>
      </c>
      <c r="M73" s="20">
        <f t="shared" si="14"/>
        <v>3</v>
      </c>
      <c r="N73" s="20">
        <f t="shared" si="14"/>
        <v>0</v>
      </c>
      <c r="O73" s="20">
        <f t="shared" si="14"/>
        <v>8</v>
      </c>
      <c r="P73" s="20">
        <f t="shared" si="14"/>
        <v>0</v>
      </c>
      <c r="Q73" s="20">
        <f t="shared" si="14"/>
        <v>0</v>
      </c>
      <c r="R73" s="20">
        <f t="shared" si="14"/>
        <v>0</v>
      </c>
      <c r="S73" s="20">
        <f t="shared" si="14"/>
        <v>2</v>
      </c>
      <c r="T73" s="20">
        <f t="shared" si="14"/>
        <v>1</v>
      </c>
      <c r="U73" s="20">
        <f t="shared" si="14"/>
        <v>0</v>
      </c>
      <c r="V73" s="20">
        <f t="shared" si="14"/>
        <v>1.5</v>
      </c>
      <c r="W73" s="20">
        <f t="shared" si="14"/>
        <v>0</v>
      </c>
      <c r="X73" s="20">
        <f t="shared" si="14"/>
        <v>0</v>
      </c>
      <c r="Y73" s="20">
        <f t="shared" si="14"/>
        <v>0</v>
      </c>
      <c r="Z73" s="20">
        <f t="shared" si="14"/>
        <v>0</v>
      </c>
      <c r="AA73" s="20">
        <f t="shared" si="14"/>
        <v>0</v>
      </c>
      <c r="AB73" s="20">
        <f t="shared" si="14"/>
        <v>0</v>
      </c>
      <c r="AC73" s="20">
        <f t="shared" si="14"/>
        <v>0</v>
      </c>
      <c r="AD73" s="20">
        <f t="shared" si="14"/>
        <v>0</v>
      </c>
      <c r="AE73" s="20">
        <f t="shared" si="14"/>
        <v>0</v>
      </c>
      <c r="AF73" s="20">
        <f t="shared" si="14"/>
        <v>0</v>
      </c>
      <c r="AG73" s="20">
        <f t="shared" si="14"/>
        <v>0</v>
      </c>
      <c r="AH73" s="20">
        <f t="shared" si="14"/>
        <v>0</v>
      </c>
      <c r="AI73" s="20">
        <f t="shared" si="14"/>
        <v>0</v>
      </c>
      <c r="AJ73" s="20">
        <f t="shared" si="14"/>
        <v>0</v>
      </c>
      <c r="AK73" s="20">
        <f t="shared" si="14"/>
        <v>0</v>
      </c>
      <c r="AL73" s="20">
        <f t="shared" si="14"/>
        <v>0</v>
      </c>
      <c r="AM73" s="20">
        <f t="shared" si="14"/>
        <v>0</v>
      </c>
      <c r="AN73" s="20">
        <f t="shared" si="14"/>
        <v>0</v>
      </c>
      <c r="AO73" s="20">
        <f t="shared" si="14"/>
        <v>0</v>
      </c>
      <c r="AP73" s="20">
        <f t="shared" si="14"/>
        <v>0</v>
      </c>
      <c r="AQ73" s="20">
        <f t="shared" si="14"/>
        <v>0</v>
      </c>
      <c r="AR73" s="20">
        <f t="shared" si="14"/>
        <v>0</v>
      </c>
      <c r="AS73" s="20">
        <f t="shared" si="14"/>
        <v>0</v>
      </c>
      <c r="AT73" s="20">
        <f t="shared" si="14"/>
        <v>0</v>
      </c>
      <c r="AU73" s="20">
        <f t="shared" si="14"/>
        <v>0</v>
      </c>
      <c r="AV73" s="20">
        <f t="shared" si="14"/>
        <v>0</v>
      </c>
      <c r="AW73" s="20">
        <f t="shared" si="14"/>
        <v>0</v>
      </c>
      <c r="AX73" s="20">
        <f t="shared" si="14"/>
        <v>0</v>
      </c>
      <c r="AY73" s="20">
        <f t="shared" si="14"/>
        <v>0</v>
      </c>
      <c r="AZ73" s="20">
        <f t="shared" si="14"/>
        <v>0</v>
      </c>
      <c r="BA73" s="20">
        <f t="shared" si="14"/>
        <v>0</v>
      </c>
      <c r="BB73" s="20">
        <f t="shared" si="14"/>
        <v>0</v>
      </c>
      <c r="BC73" s="20">
        <f t="shared" si="14"/>
        <v>0</v>
      </c>
      <c r="BD73" s="20">
        <f t="shared" si="14"/>
        <v>0</v>
      </c>
      <c r="BE73" s="20">
        <f t="shared" si="14"/>
        <v>0</v>
      </c>
      <c r="BF73" s="20">
        <f t="shared" si="14"/>
        <v>0</v>
      </c>
      <c r="BG73" s="20">
        <f t="shared" si="14"/>
        <v>0</v>
      </c>
      <c r="BH73" s="20">
        <f t="shared" si="14"/>
        <v>0</v>
      </c>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row>
    <row r="74" spans="1:195" s="11" customFormat="1" x14ac:dyDescent="0.2">
      <c r="A74" s="11" t="s">
        <v>131</v>
      </c>
      <c r="B74" s="12">
        <v>0</v>
      </c>
      <c r="C74" s="12">
        <v>0</v>
      </c>
      <c r="D74" s="12">
        <v>0</v>
      </c>
      <c r="E74" s="12">
        <v>0</v>
      </c>
      <c r="F74" s="12"/>
      <c r="G74" s="12"/>
      <c r="H74" s="12"/>
      <c r="I74" s="12"/>
      <c r="J74" s="12" t="s">
        <v>133</v>
      </c>
      <c r="K74" s="12">
        <v>0</v>
      </c>
      <c r="L74" s="12" t="s">
        <v>174</v>
      </c>
      <c r="M74" s="12">
        <v>0</v>
      </c>
      <c r="N74" s="12">
        <v>0</v>
      </c>
      <c r="O74" s="12" t="s">
        <v>237</v>
      </c>
      <c r="P74" s="12">
        <v>0</v>
      </c>
      <c r="Q74" s="12">
        <v>0</v>
      </c>
      <c r="R74" s="12">
        <v>0</v>
      </c>
      <c r="S74" s="12">
        <v>0</v>
      </c>
      <c r="T74" s="12">
        <v>0</v>
      </c>
      <c r="U74" s="12">
        <v>0</v>
      </c>
      <c r="V74" s="12">
        <v>0</v>
      </c>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row>
    <row r="75" spans="1:195" s="11" customFormat="1" x14ac:dyDescent="0.2">
      <c r="A75" s="11" t="s">
        <v>132</v>
      </c>
      <c r="B75" s="12">
        <v>0</v>
      </c>
      <c r="C75" s="12">
        <v>0</v>
      </c>
      <c r="D75" s="12">
        <v>0</v>
      </c>
      <c r="E75" s="12">
        <v>0</v>
      </c>
      <c r="F75" s="12"/>
      <c r="G75" s="12"/>
      <c r="H75" s="12"/>
      <c r="I75" s="12"/>
      <c r="J75" s="12">
        <v>0</v>
      </c>
      <c r="K75" s="12">
        <v>0</v>
      </c>
      <c r="L75" s="12">
        <v>0</v>
      </c>
      <c r="M75" s="12">
        <v>0</v>
      </c>
      <c r="N75" s="12">
        <v>0</v>
      </c>
      <c r="O75" s="12">
        <v>0</v>
      </c>
      <c r="P75" s="12">
        <v>0</v>
      </c>
      <c r="Q75" s="12">
        <v>0</v>
      </c>
      <c r="R75" s="12">
        <v>0</v>
      </c>
      <c r="S75" s="12">
        <v>0</v>
      </c>
      <c r="T75" s="12">
        <v>0</v>
      </c>
      <c r="U75" s="12">
        <v>0</v>
      </c>
      <c r="V75" s="12">
        <v>0</v>
      </c>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row>
    <row r="76" spans="1:195" s="13" customFormat="1" x14ac:dyDescent="0.2">
      <c r="A76" s="13" t="s">
        <v>156</v>
      </c>
      <c r="B76" s="14" t="s">
        <v>122</v>
      </c>
      <c r="C76" s="14" t="s">
        <v>122</v>
      </c>
      <c r="D76" s="14" t="s">
        <v>122</v>
      </c>
      <c r="E76" s="14" t="s">
        <v>122</v>
      </c>
      <c r="F76" s="14"/>
      <c r="G76" s="14"/>
      <c r="H76" s="14"/>
      <c r="I76" s="14"/>
      <c r="J76" s="14" t="s">
        <v>122</v>
      </c>
      <c r="K76" s="14" t="s">
        <v>122</v>
      </c>
      <c r="L76" s="14" t="s">
        <v>122</v>
      </c>
      <c r="M76" s="14" t="s">
        <v>122</v>
      </c>
      <c r="N76" s="14" t="s">
        <v>122</v>
      </c>
      <c r="O76" s="14" t="s">
        <v>122</v>
      </c>
      <c r="P76" s="14" t="s">
        <v>122</v>
      </c>
      <c r="Q76" s="14" t="s">
        <v>122</v>
      </c>
      <c r="R76" s="14" t="s">
        <v>122</v>
      </c>
      <c r="S76" s="14" t="s">
        <v>122</v>
      </c>
      <c r="T76" s="14" t="s">
        <v>122</v>
      </c>
      <c r="U76" s="14" t="s">
        <v>122</v>
      </c>
      <c r="V76" s="14" t="s">
        <v>122</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row>
    <row r="77" spans="1:195" s="13" customFormat="1" x14ac:dyDescent="0.2">
      <c r="A77" s="13" t="s">
        <v>157</v>
      </c>
      <c r="B77" s="14" t="s">
        <v>122</v>
      </c>
      <c r="C77" s="14" t="s">
        <v>122</v>
      </c>
      <c r="D77" s="14" t="s">
        <v>122</v>
      </c>
      <c r="E77" s="14" t="s">
        <v>122</v>
      </c>
      <c r="F77" s="14"/>
      <c r="G77" s="14"/>
      <c r="H77" s="14"/>
      <c r="I77" s="14"/>
      <c r="J77" s="14" t="s">
        <v>122</v>
      </c>
      <c r="K77" s="14" t="s">
        <v>122</v>
      </c>
      <c r="L77" s="14" t="s">
        <v>122</v>
      </c>
      <c r="M77" s="14" t="s">
        <v>122</v>
      </c>
      <c r="N77" s="14" t="s">
        <v>122</v>
      </c>
      <c r="O77" s="14" t="s">
        <v>122</v>
      </c>
      <c r="P77" s="14" t="s">
        <v>122</v>
      </c>
      <c r="Q77" s="14" t="s">
        <v>122</v>
      </c>
      <c r="R77" s="14" t="s">
        <v>122</v>
      </c>
      <c r="S77" s="14" t="s">
        <v>122</v>
      </c>
      <c r="T77" s="14" t="s">
        <v>122</v>
      </c>
      <c r="U77" s="14" t="s">
        <v>122</v>
      </c>
      <c r="V77" s="14" t="s">
        <v>122</v>
      </c>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row>
    <row r="78" spans="1:195" s="13" customFormat="1" x14ac:dyDescent="0.2">
      <c r="A78" s="13" t="s">
        <v>16</v>
      </c>
      <c r="B78" s="14">
        <v>0</v>
      </c>
      <c r="C78" s="14">
        <v>0</v>
      </c>
      <c r="D78" s="14">
        <v>0</v>
      </c>
      <c r="E78" s="14">
        <v>0</v>
      </c>
      <c r="F78" s="14"/>
      <c r="G78" s="14"/>
      <c r="H78" s="14"/>
      <c r="I78" s="14"/>
      <c r="J78" s="14">
        <v>0</v>
      </c>
      <c r="K78" s="14">
        <v>0</v>
      </c>
      <c r="L78" s="14">
        <v>0</v>
      </c>
      <c r="M78" s="14">
        <v>0</v>
      </c>
      <c r="N78" s="14">
        <v>0</v>
      </c>
      <c r="O78" s="14">
        <v>0</v>
      </c>
      <c r="P78" s="14">
        <v>0</v>
      </c>
      <c r="Q78" s="14">
        <v>0</v>
      </c>
      <c r="R78" s="14">
        <v>0</v>
      </c>
      <c r="S78" s="14">
        <v>0</v>
      </c>
      <c r="T78" s="14">
        <v>0</v>
      </c>
      <c r="U78" s="14">
        <v>0</v>
      </c>
      <c r="V78" s="14">
        <v>0</v>
      </c>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row>
    <row r="79" spans="1:195" s="13" customFormat="1" x14ac:dyDescent="0.2">
      <c r="A79" s="13" t="s">
        <v>17</v>
      </c>
      <c r="B79" s="14">
        <v>0</v>
      </c>
      <c r="C79" s="14">
        <v>0</v>
      </c>
      <c r="D79" s="14">
        <v>0</v>
      </c>
      <c r="E79" s="14">
        <v>0</v>
      </c>
      <c r="F79" s="14"/>
      <c r="G79" s="14"/>
      <c r="H79" s="14"/>
      <c r="I79" s="14"/>
      <c r="J79" s="14">
        <v>0</v>
      </c>
      <c r="K79" s="14">
        <v>0</v>
      </c>
      <c r="L79" s="14">
        <v>0</v>
      </c>
      <c r="M79" s="14">
        <v>0</v>
      </c>
      <c r="N79" s="14">
        <v>0</v>
      </c>
      <c r="O79" s="14">
        <v>0</v>
      </c>
      <c r="P79" s="14">
        <v>0</v>
      </c>
      <c r="Q79" s="14">
        <v>0</v>
      </c>
      <c r="R79" s="14">
        <v>0</v>
      </c>
      <c r="S79" s="14">
        <v>0</v>
      </c>
      <c r="T79" s="14">
        <v>0</v>
      </c>
      <c r="U79" s="14">
        <v>0</v>
      </c>
      <c r="V79" s="14">
        <v>0</v>
      </c>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row>
    <row r="80" spans="1:195" s="15" customFormat="1" x14ac:dyDescent="0.2">
      <c r="A80" s="15" t="s">
        <v>18</v>
      </c>
      <c r="B80" s="16">
        <v>0</v>
      </c>
      <c r="C80" s="16">
        <v>0</v>
      </c>
      <c r="D80" s="16">
        <v>0</v>
      </c>
      <c r="E80" s="16">
        <v>0</v>
      </c>
      <c r="F80" s="16"/>
      <c r="G80" s="16"/>
      <c r="H80" s="16"/>
      <c r="I80" s="16"/>
      <c r="J80" s="16">
        <v>0</v>
      </c>
      <c r="K80" s="16">
        <v>0</v>
      </c>
      <c r="L80" s="16">
        <v>2</v>
      </c>
      <c r="M80" s="16">
        <v>0</v>
      </c>
      <c r="N80" s="16">
        <v>0</v>
      </c>
      <c r="O80" s="16">
        <v>0</v>
      </c>
      <c r="P80" s="16">
        <v>0</v>
      </c>
      <c r="Q80" s="16">
        <v>0</v>
      </c>
      <c r="R80" s="16">
        <v>0</v>
      </c>
      <c r="S80" s="16">
        <v>0</v>
      </c>
      <c r="T80" s="16">
        <v>0</v>
      </c>
      <c r="U80" s="16">
        <v>0</v>
      </c>
      <c r="V80" s="14">
        <v>0</v>
      </c>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row>
    <row r="81" spans="1:195" s="15" customFormat="1" x14ac:dyDescent="0.2">
      <c r="A81" s="15" t="s">
        <v>19</v>
      </c>
      <c r="B81" s="16">
        <v>0</v>
      </c>
      <c r="C81" s="16">
        <v>0</v>
      </c>
      <c r="D81" s="16">
        <v>0</v>
      </c>
      <c r="E81" s="16">
        <v>0</v>
      </c>
      <c r="F81" s="16"/>
      <c r="G81" s="16"/>
      <c r="H81" s="16"/>
      <c r="I81" s="16"/>
      <c r="J81" s="16">
        <v>0</v>
      </c>
      <c r="K81" s="16">
        <v>0</v>
      </c>
      <c r="L81" s="16">
        <v>3</v>
      </c>
      <c r="M81" s="16">
        <v>0</v>
      </c>
      <c r="N81" s="16">
        <v>0</v>
      </c>
      <c r="O81" s="16">
        <v>4</v>
      </c>
      <c r="P81" s="16">
        <v>0</v>
      </c>
      <c r="Q81" s="16">
        <v>0</v>
      </c>
      <c r="R81" s="16">
        <v>0</v>
      </c>
      <c r="S81" s="16">
        <v>0</v>
      </c>
      <c r="T81" s="16">
        <v>0</v>
      </c>
      <c r="U81" s="16">
        <v>0</v>
      </c>
      <c r="V81" s="14">
        <v>0</v>
      </c>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row>
    <row r="82" spans="1:195" s="15" customFormat="1" x14ac:dyDescent="0.2">
      <c r="A82" s="15" t="s">
        <v>20</v>
      </c>
      <c r="B82" s="16">
        <v>0</v>
      </c>
      <c r="C82" s="16">
        <v>0</v>
      </c>
      <c r="D82" s="16">
        <v>0</v>
      </c>
      <c r="E82" s="16">
        <v>0</v>
      </c>
      <c r="F82" s="16"/>
      <c r="G82" s="16"/>
      <c r="H82" s="16"/>
      <c r="I82" s="16"/>
      <c r="J82" s="16">
        <v>0</v>
      </c>
      <c r="K82" s="16">
        <v>0</v>
      </c>
      <c r="L82" s="16">
        <v>0</v>
      </c>
      <c r="M82" s="16">
        <v>0</v>
      </c>
      <c r="N82" s="16">
        <v>0</v>
      </c>
      <c r="O82" s="16">
        <v>0</v>
      </c>
      <c r="P82" s="16">
        <v>0</v>
      </c>
      <c r="Q82" s="16">
        <v>0</v>
      </c>
      <c r="R82" s="16">
        <v>0</v>
      </c>
      <c r="S82" s="16">
        <v>0</v>
      </c>
      <c r="T82" s="16">
        <v>0</v>
      </c>
      <c r="U82" s="16">
        <v>0</v>
      </c>
      <c r="V82" s="14">
        <v>0</v>
      </c>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row>
    <row r="83" spans="1:195" s="15" customFormat="1" x14ac:dyDescent="0.2">
      <c r="A83" s="15" t="s">
        <v>21</v>
      </c>
      <c r="B83" s="16">
        <v>0</v>
      </c>
      <c r="C83" s="16">
        <v>0</v>
      </c>
      <c r="D83" s="16">
        <v>0</v>
      </c>
      <c r="E83" s="16">
        <v>0</v>
      </c>
      <c r="F83" s="16"/>
      <c r="G83" s="16"/>
      <c r="H83" s="16"/>
      <c r="I83" s="16"/>
      <c r="J83" s="16">
        <v>0</v>
      </c>
      <c r="K83" s="16">
        <v>0</v>
      </c>
      <c r="L83" s="16">
        <v>3</v>
      </c>
      <c r="M83" s="16">
        <v>0</v>
      </c>
      <c r="N83" s="16">
        <v>0</v>
      </c>
      <c r="O83" s="16">
        <v>0</v>
      </c>
      <c r="P83" s="16">
        <v>0</v>
      </c>
      <c r="Q83" s="16">
        <v>0</v>
      </c>
      <c r="R83" s="16">
        <v>0</v>
      </c>
      <c r="S83" s="16">
        <v>0</v>
      </c>
      <c r="T83" s="16">
        <v>0</v>
      </c>
      <c r="U83" s="16">
        <v>0</v>
      </c>
      <c r="V83" s="14">
        <v>0</v>
      </c>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row>
    <row r="84" spans="1:195" s="15" customFormat="1" x14ac:dyDescent="0.2">
      <c r="A84" s="15" t="s">
        <v>22</v>
      </c>
      <c r="B84" s="16">
        <v>0</v>
      </c>
      <c r="C84" s="16">
        <v>0</v>
      </c>
      <c r="D84" s="16">
        <v>0</v>
      </c>
      <c r="E84" s="16">
        <v>0</v>
      </c>
      <c r="F84" s="16"/>
      <c r="G84" s="16"/>
      <c r="H84" s="16"/>
      <c r="I84" s="16"/>
      <c r="J84" s="16">
        <v>0</v>
      </c>
      <c r="K84" s="16">
        <v>0</v>
      </c>
      <c r="L84" s="16">
        <v>1.2</v>
      </c>
      <c r="M84" s="16">
        <v>0</v>
      </c>
      <c r="N84" s="16">
        <v>0</v>
      </c>
      <c r="O84" s="16" t="s">
        <v>236</v>
      </c>
      <c r="P84" s="16">
        <v>0</v>
      </c>
      <c r="Q84" s="16">
        <v>0</v>
      </c>
      <c r="R84" s="16">
        <v>0</v>
      </c>
      <c r="S84" s="16">
        <v>0</v>
      </c>
      <c r="T84" s="16">
        <v>0</v>
      </c>
      <c r="U84" s="16">
        <v>0</v>
      </c>
      <c r="V84" s="14">
        <v>0</v>
      </c>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row>
    <row r="85" spans="1:195" s="15" customFormat="1" x14ac:dyDescent="0.2">
      <c r="A85" s="15" t="s">
        <v>23</v>
      </c>
      <c r="B85" s="16">
        <v>0</v>
      </c>
      <c r="C85" s="16">
        <v>0</v>
      </c>
      <c r="D85" s="16">
        <v>0</v>
      </c>
      <c r="E85" s="16">
        <v>0</v>
      </c>
      <c r="F85" s="16"/>
      <c r="G85" s="16"/>
      <c r="H85" s="16"/>
      <c r="I85" s="16"/>
      <c r="J85" s="16">
        <v>0</v>
      </c>
      <c r="K85" s="16">
        <v>0</v>
      </c>
      <c r="L85" s="16">
        <v>0</v>
      </c>
      <c r="M85" s="16">
        <v>0</v>
      </c>
      <c r="N85" s="16">
        <v>0</v>
      </c>
      <c r="O85" s="16">
        <v>12345</v>
      </c>
      <c r="P85" s="16">
        <v>0</v>
      </c>
      <c r="Q85" s="16">
        <v>0</v>
      </c>
      <c r="R85" s="16">
        <v>0</v>
      </c>
      <c r="S85" s="16">
        <v>0</v>
      </c>
      <c r="T85" s="16">
        <v>0</v>
      </c>
      <c r="U85" s="16">
        <v>0</v>
      </c>
      <c r="V85" s="14">
        <v>0</v>
      </c>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row>
    <row r="86" spans="1:195" s="15" customFormat="1" x14ac:dyDescent="0.2">
      <c r="A86" s="15" t="s">
        <v>24</v>
      </c>
      <c r="B86" s="16">
        <v>0</v>
      </c>
      <c r="C86" s="16">
        <v>0</v>
      </c>
      <c r="D86" s="16">
        <v>0</v>
      </c>
      <c r="E86" s="16">
        <v>0</v>
      </c>
      <c r="F86" s="16"/>
      <c r="G86" s="16"/>
      <c r="H86" s="16"/>
      <c r="I86" s="16"/>
      <c r="J86" s="16">
        <v>0</v>
      </c>
      <c r="K86" s="16">
        <v>0</v>
      </c>
      <c r="L86" s="16">
        <v>0</v>
      </c>
      <c r="M86" s="16">
        <v>0</v>
      </c>
      <c r="N86" s="16">
        <v>0</v>
      </c>
      <c r="O86" s="16">
        <v>0</v>
      </c>
      <c r="P86" s="16">
        <v>0</v>
      </c>
      <c r="Q86" s="16">
        <v>0</v>
      </c>
      <c r="R86" s="16">
        <v>0</v>
      </c>
      <c r="S86" s="16">
        <v>0</v>
      </c>
      <c r="T86" s="16">
        <v>0</v>
      </c>
      <c r="U86" s="16">
        <v>0</v>
      </c>
      <c r="V86" s="14">
        <v>0</v>
      </c>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row>
    <row r="87" spans="1:195" s="15" customFormat="1" x14ac:dyDescent="0.2">
      <c r="A87" s="15" t="s">
        <v>158</v>
      </c>
      <c r="B87" s="16" t="s">
        <v>122</v>
      </c>
      <c r="C87" s="16" t="s">
        <v>122</v>
      </c>
      <c r="D87" s="16" t="s">
        <v>122</v>
      </c>
      <c r="E87" s="16" t="s">
        <v>122</v>
      </c>
      <c r="F87" s="16"/>
      <c r="G87" s="16"/>
      <c r="H87" s="16"/>
      <c r="I87" s="16"/>
      <c r="J87" s="16" t="s">
        <v>122</v>
      </c>
      <c r="K87" s="16" t="s">
        <v>122</v>
      </c>
      <c r="L87" s="16" t="s">
        <v>122</v>
      </c>
      <c r="M87" s="16" t="s">
        <v>122</v>
      </c>
      <c r="N87" s="16" t="s">
        <v>122</v>
      </c>
      <c r="O87" s="16" t="s">
        <v>122</v>
      </c>
      <c r="P87" s="16" t="s">
        <v>122</v>
      </c>
      <c r="Q87" s="16" t="s">
        <v>122</v>
      </c>
      <c r="R87" s="16" t="s">
        <v>122</v>
      </c>
      <c r="S87" s="16" t="s">
        <v>122</v>
      </c>
      <c r="T87" s="16" t="s">
        <v>122</v>
      </c>
      <c r="U87" s="16" t="s">
        <v>122</v>
      </c>
      <c r="V87" s="16" t="s">
        <v>122</v>
      </c>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row>
    <row r="88" spans="1:195" s="15" customFormat="1" x14ac:dyDescent="0.2">
      <c r="A88" s="15" t="s">
        <v>159</v>
      </c>
      <c r="B88" s="16" t="s">
        <v>122</v>
      </c>
      <c r="C88" s="16" t="s">
        <v>122</v>
      </c>
      <c r="D88" s="16" t="s">
        <v>122</v>
      </c>
      <c r="E88" s="16" t="s">
        <v>122</v>
      </c>
      <c r="F88" s="16"/>
      <c r="G88" s="16"/>
      <c r="H88" s="16"/>
      <c r="I88" s="16"/>
      <c r="J88" s="16" t="s">
        <v>122</v>
      </c>
      <c r="K88" s="16" t="s">
        <v>122</v>
      </c>
      <c r="L88" s="16" t="s">
        <v>122</v>
      </c>
      <c r="M88" s="16" t="s">
        <v>122</v>
      </c>
      <c r="N88" s="16" t="s">
        <v>122</v>
      </c>
      <c r="O88" s="16" t="s">
        <v>122</v>
      </c>
      <c r="P88" s="16" t="s">
        <v>122</v>
      </c>
      <c r="Q88" s="16" t="s">
        <v>122</v>
      </c>
      <c r="R88" s="16" t="s">
        <v>122</v>
      </c>
      <c r="S88" s="16" t="s">
        <v>122</v>
      </c>
      <c r="T88" s="16" t="s">
        <v>122</v>
      </c>
      <c r="U88" s="16" t="s">
        <v>122</v>
      </c>
      <c r="V88" s="16" t="s">
        <v>122</v>
      </c>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row>
    <row r="89" spans="1:195" s="15" customFormat="1" x14ac:dyDescent="0.2">
      <c r="A89" s="15" t="s">
        <v>160</v>
      </c>
      <c r="B89" s="16" t="s">
        <v>122</v>
      </c>
      <c r="C89" s="16" t="s">
        <v>122</v>
      </c>
      <c r="D89" s="16" t="s">
        <v>122</v>
      </c>
      <c r="E89" s="16" t="s">
        <v>122</v>
      </c>
      <c r="F89" s="16"/>
      <c r="G89" s="16"/>
      <c r="H89" s="16"/>
      <c r="I89" s="16"/>
      <c r="J89" s="16" t="s">
        <v>122</v>
      </c>
      <c r="K89" s="16" t="s">
        <v>122</v>
      </c>
      <c r="L89" s="16" t="s">
        <v>122</v>
      </c>
      <c r="M89" s="16" t="s">
        <v>122</v>
      </c>
      <c r="N89" s="16" t="s">
        <v>122</v>
      </c>
      <c r="O89" s="16" t="s">
        <v>122</v>
      </c>
      <c r="P89" s="16" t="s">
        <v>122</v>
      </c>
      <c r="Q89" s="16" t="s">
        <v>122</v>
      </c>
      <c r="R89" s="16" t="s">
        <v>122</v>
      </c>
      <c r="S89" s="16" t="s">
        <v>122</v>
      </c>
      <c r="T89" s="16" t="s">
        <v>122</v>
      </c>
      <c r="U89" s="16" t="s">
        <v>122</v>
      </c>
      <c r="V89" s="16" t="s">
        <v>122</v>
      </c>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row>
    <row r="90" spans="1:195" s="15" customFormat="1" x14ac:dyDescent="0.2">
      <c r="A90" s="15" t="s">
        <v>161</v>
      </c>
      <c r="B90" s="16" t="s">
        <v>122</v>
      </c>
      <c r="C90" s="16" t="s">
        <v>122</v>
      </c>
      <c r="D90" s="16" t="s">
        <v>122</v>
      </c>
      <c r="E90" s="16" t="s">
        <v>122</v>
      </c>
      <c r="F90" s="16"/>
      <c r="G90" s="16"/>
      <c r="H90" s="16"/>
      <c r="I90" s="16"/>
      <c r="J90" s="16" t="s">
        <v>122</v>
      </c>
      <c r="K90" s="16" t="s">
        <v>122</v>
      </c>
      <c r="L90" s="16" t="s">
        <v>122</v>
      </c>
      <c r="M90" s="16" t="s">
        <v>122</v>
      </c>
      <c r="N90" s="16" t="s">
        <v>122</v>
      </c>
      <c r="O90" s="16" t="s">
        <v>122</v>
      </c>
      <c r="P90" s="16" t="s">
        <v>122</v>
      </c>
      <c r="Q90" s="16" t="s">
        <v>122</v>
      </c>
      <c r="R90" s="16" t="s">
        <v>122</v>
      </c>
      <c r="S90" s="16" t="s">
        <v>122</v>
      </c>
      <c r="T90" s="16" t="s">
        <v>122</v>
      </c>
      <c r="U90" s="16" t="s">
        <v>122</v>
      </c>
      <c r="V90" s="16" t="s">
        <v>122</v>
      </c>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row>
    <row r="91" spans="1:195" s="15" customFormat="1" x14ac:dyDescent="0.2">
      <c r="A91" s="15" t="s">
        <v>162</v>
      </c>
      <c r="B91" s="16" t="s">
        <v>122</v>
      </c>
      <c r="C91" s="16" t="s">
        <v>122</v>
      </c>
      <c r="D91" s="16" t="s">
        <v>122</v>
      </c>
      <c r="E91" s="16" t="s">
        <v>122</v>
      </c>
      <c r="F91" s="16"/>
      <c r="G91" s="16"/>
      <c r="H91" s="16"/>
      <c r="I91" s="16"/>
      <c r="J91" s="16" t="s">
        <v>122</v>
      </c>
      <c r="K91" s="16" t="s">
        <v>122</v>
      </c>
      <c r="L91" s="16" t="s">
        <v>122</v>
      </c>
      <c r="M91" s="16" t="s">
        <v>122</v>
      </c>
      <c r="N91" s="16" t="s">
        <v>122</v>
      </c>
      <c r="O91" s="16" t="s">
        <v>122</v>
      </c>
      <c r="P91" s="16" t="s">
        <v>122</v>
      </c>
      <c r="Q91" s="16" t="s">
        <v>122</v>
      </c>
      <c r="R91" s="16" t="s">
        <v>122</v>
      </c>
      <c r="S91" s="16" t="s">
        <v>122</v>
      </c>
      <c r="T91" s="16" t="s">
        <v>122</v>
      </c>
      <c r="U91" s="16" t="s">
        <v>122</v>
      </c>
      <c r="V91" s="16" t="s">
        <v>122</v>
      </c>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row>
    <row r="92" spans="1:195" s="15" customFormat="1" x14ac:dyDescent="0.2">
      <c r="A92" s="15" t="s">
        <v>163</v>
      </c>
      <c r="B92" s="16" t="s">
        <v>122</v>
      </c>
      <c r="C92" s="16" t="s">
        <v>122</v>
      </c>
      <c r="D92" s="16" t="s">
        <v>122</v>
      </c>
      <c r="E92" s="16" t="s">
        <v>122</v>
      </c>
      <c r="F92" s="16"/>
      <c r="G92" s="16"/>
      <c r="H92" s="16"/>
      <c r="I92" s="16"/>
      <c r="J92" s="16" t="s">
        <v>122</v>
      </c>
      <c r="K92" s="16" t="s">
        <v>122</v>
      </c>
      <c r="L92" s="16" t="s">
        <v>122</v>
      </c>
      <c r="M92" s="16" t="s">
        <v>122</v>
      </c>
      <c r="N92" s="16" t="s">
        <v>122</v>
      </c>
      <c r="O92" s="16" t="s">
        <v>122</v>
      </c>
      <c r="P92" s="16" t="s">
        <v>122</v>
      </c>
      <c r="Q92" s="16" t="s">
        <v>122</v>
      </c>
      <c r="R92" s="16" t="s">
        <v>122</v>
      </c>
      <c r="S92" s="16" t="s">
        <v>122</v>
      </c>
      <c r="T92" s="16" t="s">
        <v>122</v>
      </c>
      <c r="U92" s="16" t="s">
        <v>122</v>
      </c>
      <c r="V92" s="16" t="s">
        <v>122</v>
      </c>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row>
    <row r="93" spans="1:195" s="15" customFormat="1" x14ac:dyDescent="0.2">
      <c r="A93" s="15" t="s">
        <v>31</v>
      </c>
      <c r="B93" s="16">
        <v>0</v>
      </c>
      <c r="C93" s="16">
        <v>0</v>
      </c>
      <c r="D93" s="16">
        <v>0</v>
      </c>
      <c r="E93" s="16">
        <v>0</v>
      </c>
      <c r="F93" s="16"/>
      <c r="G93" s="16"/>
      <c r="H93" s="16"/>
      <c r="I93" s="16"/>
      <c r="J93" s="16">
        <v>0</v>
      </c>
      <c r="K93" s="16">
        <v>0</v>
      </c>
      <c r="L93" s="16">
        <v>0</v>
      </c>
      <c r="M93" s="16">
        <v>0</v>
      </c>
      <c r="N93" s="16">
        <v>0</v>
      </c>
      <c r="O93" s="16">
        <v>0</v>
      </c>
      <c r="P93" s="16">
        <v>0</v>
      </c>
      <c r="Q93" s="16">
        <v>0</v>
      </c>
      <c r="R93" s="16">
        <v>0</v>
      </c>
      <c r="S93" s="16">
        <v>0</v>
      </c>
      <c r="T93" s="16">
        <v>0</v>
      </c>
      <c r="U93" s="16">
        <v>0</v>
      </c>
      <c r="V93" s="16">
        <v>0</v>
      </c>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row>
    <row r="94" spans="1:195" s="15" customFormat="1" x14ac:dyDescent="0.2">
      <c r="A94" s="15" t="s">
        <v>32</v>
      </c>
      <c r="B94" s="16">
        <v>0</v>
      </c>
      <c r="C94" s="16">
        <v>0</v>
      </c>
      <c r="D94" s="16">
        <v>0</v>
      </c>
      <c r="E94" s="16">
        <v>0</v>
      </c>
      <c r="F94" s="16"/>
      <c r="G94" s="16"/>
      <c r="H94" s="16"/>
      <c r="I94" s="16"/>
      <c r="J94" s="16">
        <v>0</v>
      </c>
      <c r="K94" s="16">
        <v>0</v>
      </c>
      <c r="L94" s="16">
        <v>0</v>
      </c>
      <c r="M94" s="16">
        <v>0</v>
      </c>
      <c r="N94" s="16">
        <v>0</v>
      </c>
      <c r="O94" s="16">
        <v>0</v>
      </c>
      <c r="P94" s="16">
        <v>0</v>
      </c>
      <c r="Q94" s="16">
        <v>0</v>
      </c>
      <c r="R94" s="16">
        <v>0</v>
      </c>
      <c r="S94" s="16">
        <v>0</v>
      </c>
      <c r="T94" s="16">
        <v>0</v>
      </c>
      <c r="U94" s="16">
        <v>0</v>
      </c>
      <c r="V94" s="16">
        <v>0</v>
      </c>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row>
    <row r="95" spans="1:195" s="40" customFormat="1" x14ac:dyDescent="0.2">
      <c r="A95" s="40" t="s">
        <v>370</v>
      </c>
      <c r="B95" s="41">
        <v>80</v>
      </c>
      <c r="C95" s="41">
        <v>54</v>
      </c>
      <c r="D95" s="41">
        <v>87</v>
      </c>
      <c r="E95" s="41">
        <v>73</v>
      </c>
      <c r="F95" s="41"/>
      <c r="G95" s="41"/>
      <c r="H95" s="41"/>
      <c r="I95" s="41"/>
      <c r="J95" s="41">
        <v>80</v>
      </c>
      <c r="K95" s="41">
        <v>80</v>
      </c>
      <c r="L95" s="41">
        <v>69</v>
      </c>
      <c r="M95" s="41">
        <v>79</v>
      </c>
      <c r="N95" s="41">
        <v>102</v>
      </c>
      <c r="O95" s="41"/>
      <c r="P95" s="41">
        <v>61</v>
      </c>
      <c r="Q95" s="41">
        <v>80</v>
      </c>
      <c r="R95" s="41">
        <v>86</v>
      </c>
      <c r="S95" s="41">
        <v>97</v>
      </c>
      <c r="T95" s="41">
        <v>75</v>
      </c>
      <c r="U95" s="41">
        <v>87</v>
      </c>
      <c r="V95" s="41">
        <v>85</v>
      </c>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c r="CY95" s="41"/>
      <c r="CZ95" s="41"/>
      <c r="DA95" s="41"/>
      <c r="DB95" s="41"/>
      <c r="DC95" s="41"/>
      <c r="DD95" s="41"/>
      <c r="DE95" s="41"/>
      <c r="DF95" s="41"/>
      <c r="DG95" s="41"/>
      <c r="DH95" s="41"/>
      <c r="DI95" s="41"/>
      <c r="DJ95" s="41"/>
      <c r="DK95" s="41"/>
      <c r="DL95" s="41"/>
      <c r="DM95" s="41"/>
      <c r="DN95" s="41"/>
      <c r="DO95" s="41"/>
      <c r="DP95" s="41"/>
      <c r="DQ95" s="41"/>
      <c r="DR95" s="41"/>
      <c r="DS95" s="41"/>
      <c r="DT95" s="41"/>
      <c r="DU95" s="41"/>
      <c r="DV95" s="41"/>
      <c r="DW95" s="41"/>
      <c r="DX95" s="41"/>
      <c r="DY95" s="41"/>
      <c r="DZ95" s="41"/>
      <c r="EA95" s="41"/>
      <c r="EB95" s="41"/>
      <c r="EC95" s="41"/>
      <c r="ED95" s="41"/>
      <c r="EE95" s="41"/>
      <c r="EF95" s="41"/>
      <c r="EG95" s="41"/>
      <c r="EH95" s="41"/>
      <c r="EI95" s="41"/>
      <c r="EJ95" s="41"/>
      <c r="EK95" s="41"/>
      <c r="EL95" s="41"/>
      <c r="EM95" s="41"/>
      <c r="EN95" s="41"/>
      <c r="EO95" s="41"/>
      <c r="EP95" s="41"/>
      <c r="EQ95" s="41"/>
      <c r="ER95" s="41"/>
      <c r="ES95" s="41"/>
      <c r="ET95" s="41"/>
      <c r="EU95" s="120">
        <f>AVERAGE(B95:ET95)</f>
        <v>79.6875</v>
      </c>
      <c r="EV95" s="120">
        <f>_xlfn.STDEV.S(B95:ET95)</f>
        <v>12.009544815132115</v>
      </c>
      <c r="EW95" s="41"/>
      <c r="EX95" s="41"/>
      <c r="EY95" s="41"/>
      <c r="EZ95" s="41"/>
      <c r="FA95" s="41"/>
      <c r="FB95" s="41"/>
      <c r="FC95" s="41"/>
      <c r="FD95" s="41"/>
      <c r="FE95" s="41"/>
      <c r="FF95" s="41"/>
      <c r="FG95" s="41"/>
      <c r="FH95" s="41"/>
      <c r="FI95" s="41"/>
      <c r="FJ95" s="41"/>
      <c r="FK95" s="41"/>
      <c r="FL95" s="41"/>
      <c r="FM95" s="41"/>
      <c r="FN95" s="41"/>
      <c r="FO95" s="41"/>
      <c r="FP95" s="41"/>
      <c r="FQ95" s="41"/>
      <c r="FR95" s="41"/>
      <c r="FS95" s="41"/>
      <c r="FT95" s="41"/>
      <c r="FU95" s="41"/>
      <c r="FV95" s="41"/>
      <c r="FW95" s="41"/>
      <c r="FX95" s="41"/>
      <c r="FY95" s="41"/>
      <c r="FZ95" s="41"/>
      <c r="GA95" s="41"/>
      <c r="GB95" s="41"/>
      <c r="GC95" s="41"/>
      <c r="GD95" s="41"/>
      <c r="GE95" s="41"/>
      <c r="GF95" s="41"/>
      <c r="GG95" s="41"/>
      <c r="GH95" s="41"/>
      <c r="GI95" s="41"/>
      <c r="GJ95" s="41"/>
      <c r="GK95" s="41"/>
      <c r="GL95" s="41"/>
      <c r="GM95" s="41"/>
    </row>
    <row r="96" spans="1:195" s="40" customFormat="1" x14ac:dyDescent="0.2">
      <c r="A96" s="40" t="s">
        <v>369</v>
      </c>
      <c r="B96" s="41">
        <v>84</v>
      </c>
      <c r="C96" s="41">
        <v>50</v>
      </c>
      <c r="D96" s="41">
        <v>85</v>
      </c>
      <c r="E96" s="41">
        <v>73</v>
      </c>
      <c r="F96" s="41"/>
      <c r="G96" s="41"/>
      <c r="H96" s="41"/>
      <c r="I96" s="41"/>
      <c r="J96" s="41">
        <v>73</v>
      </c>
      <c r="K96" s="41">
        <v>81</v>
      </c>
      <c r="L96" s="41"/>
      <c r="M96" s="41">
        <v>35</v>
      </c>
      <c r="N96" s="41">
        <v>81</v>
      </c>
      <c r="O96" s="41">
        <v>98</v>
      </c>
      <c r="P96" s="41">
        <v>62</v>
      </c>
      <c r="Q96" s="41">
        <v>74</v>
      </c>
      <c r="R96" s="41">
        <v>87</v>
      </c>
      <c r="S96" s="41">
        <v>81</v>
      </c>
      <c r="T96" s="41">
        <v>78</v>
      </c>
      <c r="U96" s="41">
        <v>90</v>
      </c>
      <c r="V96" s="41">
        <v>103</v>
      </c>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c r="CY96" s="41"/>
      <c r="CZ96" s="41"/>
      <c r="DA96" s="41"/>
      <c r="DB96" s="41"/>
      <c r="DC96" s="41"/>
      <c r="DD96" s="41"/>
      <c r="DE96" s="41"/>
      <c r="DF96" s="41"/>
      <c r="DG96" s="41"/>
      <c r="DH96" s="41"/>
      <c r="DI96" s="41"/>
      <c r="DJ96" s="41"/>
      <c r="DK96" s="41"/>
      <c r="DL96" s="41"/>
      <c r="DM96" s="41"/>
      <c r="DN96" s="41"/>
      <c r="DO96" s="41"/>
      <c r="DP96" s="41"/>
      <c r="DQ96" s="41"/>
      <c r="DR96" s="41"/>
      <c r="DS96" s="41"/>
      <c r="DT96" s="41"/>
      <c r="DU96" s="41"/>
      <c r="DV96" s="41"/>
      <c r="DW96" s="41"/>
      <c r="DX96" s="41"/>
      <c r="DY96" s="41"/>
      <c r="DZ96" s="41"/>
      <c r="EA96" s="41"/>
      <c r="EB96" s="41"/>
      <c r="EC96" s="41"/>
      <c r="ED96" s="41"/>
      <c r="EE96" s="41"/>
      <c r="EF96" s="41"/>
      <c r="EG96" s="41"/>
      <c r="EH96" s="41"/>
      <c r="EI96" s="41"/>
      <c r="EJ96" s="41"/>
      <c r="EK96" s="41"/>
      <c r="EL96" s="41"/>
      <c r="EM96" s="41"/>
      <c r="EN96" s="41"/>
      <c r="EO96" s="41"/>
      <c r="EP96" s="41"/>
      <c r="EQ96" s="41"/>
      <c r="ER96" s="41"/>
      <c r="ES96" s="41"/>
      <c r="ET96" s="41"/>
      <c r="EU96" s="120">
        <f t="shared" ref="EU96:EU99" si="15">AVERAGE(B96:ET96)</f>
        <v>77.1875</v>
      </c>
      <c r="EV96" s="120">
        <f t="shared" ref="EV96:EV99" si="16">_xlfn.STDEV.S(B96:ET96)</f>
        <v>16.943902541425732</v>
      </c>
      <c r="EW96" s="41"/>
      <c r="EX96" s="41"/>
      <c r="EY96" s="41"/>
      <c r="EZ96" s="41"/>
      <c r="FA96" s="41"/>
      <c r="FB96" s="41"/>
      <c r="FC96" s="41"/>
      <c r="FD96" s="41"/>
      <c r="FE96" s="41"/>
      <c r="FF96" s="41"/>
      <c r="FG96" s="41"/>
      <c r="FH96" s="41"/>
      <c r="FI96" s="41"/>
      <c r="FJ96" s="41"/>
      <c r="FK96" s="41"/>
      <c r="FL96" s="41"/>
      <c r="FM96" s="41"/>
      <c r="FN96" s="41"/>
      <c r="FO96" s="41"/>
      <c r="FP96" s="41"/>
      <c r="FQ96" s="41"/>
      <c r="FR96" s="41"/>
      <c r="FS96" s="41"/>
      <c r="FT96" s="41"/>
      <c r="FU96" s="41"/>
      <c r="FV96" s="41"/>
      <c r="FW96" s="41"/>
      <c r="FX96" s="41"/>
      <c r="FY96" s="41"/>
      <c r="FZ96" s="41"/>
      <c r="GA96" s="41"/>
      <c r="GB96" s="41"/>
      <c r="GC96" s="41"/>
      <c r="GD96" s="41"/>
      <c r="GE96" s="41"/>
      <c r="GF96" s="41"/>
      <c r="GG96" s="41"/>
      <c r="GH96" s="41"/>
      <c r="GI96" s="41"/>
      <c r="GJ96" s="41"/>
      <c r="GK96" s="41"/>
      <c r="GL96" s="41"/>
      <c r="GM96" s="41"/>
    </row>
    <row r="97" spans="1:195" s="40" customFormat="1" x14ac:dyDescent="0.2">
      <c r="A97" s="40" t="s">
        <v>368</v>
      </c>
      <c r="B97" s="41">
        <v>11</v>
      </c>
      <c r="C97" s="41">
        <v>8</v>
      </c>
      <c r="D97" s="41">
        <v>25</v>
      </c>
      <c r="E97" s="41">
        <v>13</v>
      </c>
      <c r="F97" s="41"/>
      <c r="G97" s="41"/>
      <c r="H97" s="41"/>
      <c r="I97" s="41"/>
      <c r="J97" s="41">
        <v>17</v>
      </c>
      <c r="K97" s="41">
        <v>30</v>
      </c>
      <c r="L97" s="41">
        <v>30</v>
      </c>
      <c r="M97" s="41">
        <v>18</v>
      </c>
      <c r="N97" s="41">
        <v>32</v>
      </c>
      <c r="O97" s="41">
        <v>15</v>
      </c>
      <c r="P97" s="41">
        <v>26</v>
      </c>
      <c r="Q97" s="41">
        <v>13</v>
      </c>
      <c r="R97" s="41">
        <v>8</v>
      </c>
      <c r="S97" s="41">
        <v>2</v>
      </c>
      <c r="T97" s="41">
        <v>34</v>
      </c>
      <c r="U97" s="41">
        <v>29</v>
      </c>
      <c r="V97" s="41">
        <v>26</v>
      </c>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c r="CY97" s="41"/>
      <c r="CZ97" s="41"/>
      <c r="DA97" s="41"/>
      <c r="DB97" s="41"/>
      <c r="DC97" s="41"/>
      <c r="DD97" s="41"/>
      <c r="DE97" s="41"/>
      <c r="DF97" s="41"/>
      <c r="DG97" s="41"/>
      <c r="DH97" s="41"/>
      <c r="DI97" s="41"/>
      <c r="DJ97" s="41"/>
      <c r="DK97" s="41"/>
      <c r="DL97" s="41"/>
      <c r="DM97" s="41"/>
      <c r="DN97" s="41"/>
      <c r="DO97" s="41"/>
      <c r="DP97" s="41"/>
      <c r="DQ97" s="41"/>
      <c r="DR97" s="41"/>
      <c r="DS97" s="41"/>
      <c r="DT97" s="41"/>
      <c r="DU97" s="41"/>
      <c r="DV97" s="41"/>
      <c r="DW97" s="41"/>
      <c r="DX97" s="41"/>
      <c r="DY97" s="41"/>
      <c r="DZ97" s="41"/>
      <c r="EA97" s="41"/>
      <c r="EB97" s="41"/>
      <c r="EC97" s="41"/>
      <c r="ED97" s="41"/>
      <c r="EE97" s="41"/>
      <c r="EF97" s="41"/>
      <c r="EG97" s="41"/>
      <c r="EH97" s="41"/>
      <c r="EI97" s="41"/>
      <c r="EJ97" s="41"/>
      <c r="EK97" s="41"/>
      <c r="EL97" s="41"/>
      <c r="EM97" s="41"/>
      <c r="EN97" s="41"/>
      <c r="EO97" s="41"/>
      <c r="EP97" s="41"/>
      <c r="EQ97" s="41"/>
      <c r="ER97" s="41"/>
      <c r="ES97" s="41"/>
      <c r="ET97" s="41"/>
      <c r="EU97" s="120">
        <f t="shared" si="15"/>
        <v>19.823529411764707</v>
      </c>
      <c r="EV97" s="120">
        <f t="shared" si="16"/>
        <v>9.8312975626163333</v>
      </c>
      <c r="EW97" s="41"/>
      <c r="EX97" s="41"/>
      <c r="EY97" s="41"/>
      <c r="EZ97" s="41"/>
      <c r="FA97" s="41"/>
      <c r="FB97" s="41"/>
      <c r="FC97" s="41"/>
      <c r="FD97" s="41"/>
      <c r="FE97" s="41"/>
      <c r="FF97" s="41"/>
      <c r="FG97" s="41"/>
      <c r="FH97" s="41"/>
      <c r="FI97" s="41"/>
      <c r="FJ97" s="41"/>
      <c r="FK97" s="41"/>
      <c r="FL97" s="41"/>
      <c r="FM97" s="41"/>
      <c r="FN97" s="41"/>
      <c r="FO97" s="41"/>
      <c r="FP97" s="41"/>
      <c r="FQ97" s="41"/>
      <c r="FR97" s="41"/>
      <c r="FS97" s="41"/>
      <c r="FT97" s="41"/>
      <c r="FU97" s="41"/>
      <c r="FV97" s="41"/>
      <c r="FW97" s="41"/>
      <c r="FX97" s="41"/>
      <c r="FY97" s="41"/>
      <c r="FZ97" s="41"/>
      <c r="GA97" s="41"/>
      <c r="GB97" s="41"/>
      <c r="GC97" s="41"/>
      <c r="GD97" s="41"/>
      <c r="GE97" s="41"/>
      <c r="GF97" s="41"/>
      <c r="GG97" s="41"/>
      <c r="GH97" s="41"/>
      <c r="GI97" s="41"/>
      <c r="GJ97" s="41"/>
      <c r="GK97" s="41"/>
      <c r="GL97" s="41"/>
      <c r="GM97" s="41"/>
    </row>
    <row r="98" spans="1:195" s="40" customFormat="1" x14ac:dyDescent="0.2">
      <c r="A98" s="40" t="s">
        <v>367</v>
      </c>
      <c r="B98" s="41">
        <v>9</v>
      </c>
      <c r="C98" s="41">
        <v>-15</v>
      </c>
      <c r="D98" s="41">
        <v>23</v>
      </c>
      <c r="E98" s="41">
        <v>24</v>
      </c>
      <c r="F98" s="41"/>
      <c r="G98" s="41"/>
      <c r="H98" s="41"/>
      <c r="I98" s="41"/>
      <c r="J98" s="41">
        <v>16</v>
      </c>
      <c r="K98" s="41">
        <v>43</v>
      </c>
      <c r="L98" s="41">
        <v>23</v>
      </c>
      <c r="M98" s="41">
        <v>19</v>
      </c>
      <c r="N98" s="41">
        <v>27</v>
      </c>
      <c r="O98" s="41">
        <v>18</v>
      </c>
      <c r="P98" s="41">
        <v>32</v>
      </c>
      <c r="Q98" s="41">
        <v>17</v>
      </c>
      <c r="R98" s="41">
        <v>17</v>
      </c>
      <c r="S98" s="41">
        <v>7</v>
      </c>
      <c r="T98" s="41">
        <v>12</v>
      </c>
      <c r="U98" s="41">
        <v>26</v>
      </c>
      <c r="V98" s="41">
        <v>16</v>
      </c>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c r="CY98" s="41"/>
      <c r="CZ98" s="41"/>
      <c r="DA98" s="41"/>
      <c r="DB98" s="41"/>
      <c r="DC98" s="41"/>
      <c r="DD98" s="41"/>
      <c r="DE98" s="41"/>
      <c r="DF98" s="41"/>
      <c r="DG98" s="41"/>
      <c r="DH98" s="41"/>
      <c r="DI98" s="41"/>
      <c r="DJ98" s="41"/>
      <c r="DK98" s="41"/>
      <c r="DL98" s="41"/>
      <c r="DM98" s="41"/>
      <c r="DN98" s="41"/>
      <c r="DO98" s="41"/>
      <c r="DP98" s="41"/>
      <c r="DQ98" s="41"/>
      <c r="DR98" s="41"/>
      <c r="DS98" s="41"/>
      <c r="DT98" s="41"/>
      <c r="DU98" s="41"/>
      <c r="DV98" s="41"/>
      <c r="DW98" s="41"/>
      <c r="DX98" s="41"/>
      <c r="DY98" s="41"/>
      <c r="DZ98" s="41"/>
      <c r="EA98" s="41"/>
      <c r="EB98" s="41"/>
      <c r="EC98" s="41"/>
      <c r="ED98" s="41"/>
      <c r="EE98" s="41"/>
      <c r="EF98" s="41"/>
      <c r="EG98" s="41"/>
      <c r="EH98" s="41"/>
      <c r="EI98" s="41"/>
      <c r="EJ98" s="41"/>
      <c r="EK98" s="41"/>
      <c r="EL98" s="41"/>
      <c r="EM98" s="41"/>
      <c r="EN98" s="41"/>
      <c r="EO98" s="41"/>
      <c r="EP98" s="41"/>
      <c r="EQ98" s="41"/>
      <c r="ER98" s="41"/>
      <c r="ES98" s="41"/>
      <c r="ET98" s="41"/>
      <c r="EU98" s="120">
        <f t="shared" si="15"/>
        <v>18.470588235294116</v>
      </c>
      <c r="EV98" s="120">
        <f t="shared" si="16"/>
        <v>12.21227685087236</v>
      </c>
      <c r="EW98" s="41"/>
      <c r="EX98" s="41"/>
      <c r="EY98" s="41"/>
      <c r="EZ98" s="41"/>
      <c r="FA98" s="41"/>
      <c r="FB98" s="41"/>
      <c r="FC98" s="41"/>
      <c r="FD98" s="41"/>
      <c r="FE98" s="41"/>
      <c r="FF98" s="41"/>
      <c r="FG98" s="41"/>
      <c r="FH98" s="41"/>
      <c r="FI98" s="41"/>
      <c r="FJ98" s="41"/>
      <c r="FK98" s="41"/>
      <c r="FL98" s="41"/>
      <c r="FM98" s="41"/>
      <c r="FN98" s="41"/>
      <c r="FO98" s="41"/>
      <c r="FP98" s="41"/>
      <c r="FQ98" s="41"/>
      <c r="FR98" s="41"/>
      <c r="FS98" s="41"/>
      <c r="FT98" s="41"/>
      <c r="FU98" s="41"/>
      <c r="FV98" s="41"/>
      <c r="FW98" s="41"/>
      <c r="FX98" s="41"/>
      <c r="FY98" s="41"/>
      <c r="FZ98" s="41"/>
      <c r="GA98" s="41"/>
      <c r="GB98" s="41"/>
      <c r="GC98" s="41"/>
      <c r="GD98" s="41"/>
      <c r="GE98" s="41"/>
      <c r="GF98" s="41"/>
      <c r="GG98" s="41"/>
      <c r="GH98" s="41"/>
      <c r="GI98" s="41"/>
      <c r="GJ98" s="41"/>
      <c r="GK98" s="41"/>
      <c r="GL98" s="41"/>
      <c r="GM98" s="41"/>
    </row>
    <row r="99" spans="1:195" s="21" customFormat="1" x14ac:dyDescent="0.2">
      <c r="A99" s="21" t="s">
        <v>25</v>
      </c>
      <c r="B99" s="22">
        <v>5</v>
      </c>
      <c r="C99" s="22">
        <v>5</v>
      </c>
      <c r="D99" s="22">
        <v>4</v>
      </c>
      <c r="E99" s="22">
        <v>5</v>
      </c>
      <c r="F99" s="22"/>
      <c r="G99" s="22"/>
      <c r="H99" s="22"/>
      <c r="I99" s="22"/>
      <c r="J99" s="22">
        <v>5</v>
      </c>
      <c r="K99" s="22">
        <v>5</v>
      </c>
      <c r="L99" s="22">
        <v>5</v>
      </c>
      <c r="M99" s="22">
        <v>5</v>
      </c>
      <c r="N99" s="22">
        <v>5</v>
      </c>
      <c r="O99" s="22">
        <v>5</v>
      </c>
      <c r="P99" s="22">
        <v>5</v>
      </c>
      <c r="Q99" s="22">
        <v>5</v>
      </c>
      <c r="R99" s="22">
        <v>5</v>
      </c>
      <c r="S99" s="22">
        <v>5</v>
      </c>
      <c r="T99" s="22">
        <v>5</v>
      </c>
      <c r="U99" s="22">
        <v>5</v>
      </c>
      <c r="V99" s="22">
        <v>5</v>
      </c>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f t="shared" si="15"/>
        <v>4.9411764705882355</v>
      </c>
      <c r="EV99" s="22">
        <f t="shared" si="16"/>
        <v>0.24253562503633291</v>
      </c>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row>
    <row r="100" spans="1:195" s="21" customFormat="1" x14ac:dyDescent="0.2">
      <c r="A100" s="21" t="s">
        <v>26</v>
      </c>
      <c r="B100" s="22">
        <v>5</v>
      </c>
      <c r="C100" s="22">
        <v>5</v>
      </c>
      <c r="D100" s="22">
        <v>4</v>
      </c>
      <c r="E100" s="22">
        <v>5</v>
      </c>
      <c r="F100" s="22"/>
      <c r="G100" s="22"/>
      <c r="H100" s="22"/>
      <c r="I100" s="22"/>
      <c r="J100" s="22">
        <v>5</v>
      </c>
      <c r="K100" s="22">
        <v>5</v>
      </c>
      <c r="L100" s="22">
        <v>5</v>
      </c>
      <c r="M100" s="22">
        <v>5</v>
      </c>
      <c r="N100" s="22">
        <v>5</v>
      </c>
      <c r="O100" s="22">
        <v>5</v>
      </c>
      <c r="P100" s="22">
        <v>5</v>
      </c>
      <c r="Q100" s="22">
        <v>5</v>
      </c>
      <c r="R100" s="22">
        <v>5</v>
      </c>
      <c r="S100" s="22">
        <v>5</v>
      </c>
      <c r="T100" s="22">
        <v>5</v>
      </c>
      <c r="U100" s="22">
        <v>5</v>
      </c>
      <c r="V100" s="22">
        <v>5</v>
      </c>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c r="FO100" s="22"/>
      <c r="FP100" s="22"/>
      <c r="FQ100" s="22"/>
      <c r="FR100" s="22"/>
      <c r="FS100" s="22"/>
      <c r="FT100" s="22"/>
      <c r="FU100" s="22"/>
      <c r="FV100" s="22"/>
      <c r="FW100" s="22"/>
      <c r="FX100" s="22"/>
      <c r="FY100" s="22"/>
      <c r="FZ100" s="22"/>
      <c r="GA100" s="22"/>
      <c r="GB100" s="22"/>
      <c r="GC100" s="22"/>
      <c r="GD100" s="22"/>
      <c r="GE100" s="22"/>
      <c r="GF100" s="22"/>
      <c r="GG100" s="22"/>
      <c r="GH100" s="22"/>
      <c r="GI100" s="22"/>
      <c r="GJ100" s="22"/>
      <c r="GK100" s="22"/>
      <c r="GL100" s="22"/>
      <c r="GM100" s="22"/>
    </row>
    <row r="101" spans="1:195" s="21" customFormat="1" x14ac:dyDescent="0.2">
      <c r="A101" s="21" t="s">
        <v>27</v>
      </c>
      <c r="B101" s="22">
        <v>5</v>
      </c>
      <c r="C101" s="22">
        <v>5</v>
      </c>
      <c r="D101" s="22">
        <v>4</v>
      </c>
      <c r="E101" s="22">
        <v>5</v>
      </c>
      <c r="F101" s="22"/>
      <c r="G101" s="22"/>
      <c r="H101" s="22"/>
      <c r="I101" s="22"/>
      <c r="J101" s="22">
        <v>5</v>
      </c>
      <c r="K101" s="22">
        <v>5</v>
      </c>
      <c r="L101" s="22">
        <v>5</v>
      </c>
      <c r="M101" s="22">
        <v>5</v>
      </c>
      <c r="N101" s="22">
        <v>5</v>
      </c>
      <c r="O101" s="22">
        <v>5</v>
      </c>
      <c r="P101" s="22">
        <v>5</v>
      </c>
      <c r="Q101" s="22">
        <v>5</v>
      </c>
      <c r="R101" s="22">
        <v>5</v>
      </c>
      <c r="S101" s="22">
        <v>5</v>
      </c>
      <c r="T101" s="22">
        <v>5</v>
      </c>
      <c r="U101" s="22">
        <v>5</v>
      </c>
      <c r="V101" s="22">
        <v>5</v>
      </c>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c r="FO101" s="22"/>
      <c r="FP101" s="22"/>
      <c r="FQ101" s="22"/>
      <c r="FR101" s="22"/>
      <c r="FS101" s="22"/>
      <c r="FT101" s="22"/>
      <c r="FU101" s="22"/>
      <c r="FV101" s="22"/>
      <c r="FW101" s="22"/>
      <c r="FX101" s="22"/>
      <c r="FY101" s="22"/>
      <c r="FZ101" s="22"/>
      <c r="GA101" s="22"/>
      <c r="GB101" s="22"/>
      <c r="GC101" s="22"/>
      <c r="GD101" s="22"/>
      <c r="GE101" s="22"/>
      <c r="GF101" s="22"/>
      <c r="GG101" s="22"/>
      <c r="GH101" s="22"/>
      <c r="GI101" s="22"/>
      <c r="GJ101" s="22"/>
      <c r="GK101" s="22"/>
      <c r="GL101" s="22"/>
      <c r="GM101" s="22"/>
    </row>
    <row r="102" spans="1:195" s="21" customFormat="1" x14ac:dyDescent="0.2">
      <c r="A102" s="21" t="s">
        <v>28</v>
      </c>
      <c r="B102" s="22">
        <v>5</v>
      </c>
      <c r="C102" s="22">
        <v>5</v>
      </c>
      <c r="D102" s="22">
        <v>4</v>
      </c>
      <c r="E102" s="22">
        <v>5</v>
      </c>
      <c r="F102" s="22"/>
      <c r="G102" s="22"/>
      <c r="H102" s="22"/>
      <c r="I102" s="22"/>
      <c r="J102" s="22">
        <v>5</v>
      </c>
      <c r="K102" s="22">
        <v>5</v>
      </c>
      <c r="L102" s="22">
        <v>5</v>
      </c>
      <c r="M102" s="22">
        <v>5</v>
      </c>
      <c r="N102" s="22">
        <v>5</v>
      </c>
      <c r="O102" s="22">
        <v>5</v>
      </c>
      <c r="P102" s="22">
        <v>5</v>
      </c>
      <c r="Q102" s="22">
        <v>5</v>
      </c>
      <c r="R102" s="22">
        <v>5</v>
      </c>
      <c r="S102" s="22">
        <v>5</v>
      </c>
      <c r="T102" s="22">
        <v>5</v>
      </c>
      <c r="U102" s="22">
        <v>5</v>
      </c>
      <c r="V102" s="22">
        <v>5</v>
      </c>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c r="FO102" s="22"/>
      <c r="FP102" s="22"/>
      <c r="FQ102" s="22"/>
      <c r="FR102" s="22"/>
      <c r="FS102" s="22"/>
      <c r="FT102" s="22"/>
      <c r="FU102" s="22"/>
      <c r="FV102" s="22"/>
      <c r="FW102" s="22"/>
      <c r="FX102" s="22"/>
      <c r="FY102" s="22"/>
      <c r="FZ102" s="22"/>
      <c r="GA102" s="22"/>
      <c r="GB102" s="22"/>
      <c r="GC102" s="22"/>
      <c r="GD102" s="22"/>
      <c r="GE102" s="22"/>
      <c r="GF102" s="22"/>
      <c r="GG102" s="22"/>
      <c r="GH102" s="22"/>
      <c r="GI102" s="22"/>
      <c r="GJ102" s="22"/>
      <c r="GK102" s="22"/>
      <c r="GL102" s="22"/>
      <c r="GM102" s="22"/>
    </row>
    <row r="103" spans="1:195" s="21" customFormat="1" x14ac:dyDescent="0.2">
      <c r="A103" s="21" t="s">
        <v>29</v>
      </c>
      <c r="B103" s="22">
        <v>5</v>
      </c>
      <c r="C103" s="22">
        <v>5</v>
      </c>
      <c r="D103" s="22">
        <v>4</v>
      </c>
      <c r="E103" s="22">
        <v>5</v>
      </c>
      <c r="F103" s="22"/>
      <c r="G103" s="22"/>
      <c r="H103" s="22"/>
      <c r="I103" s="22"/>
      <c r="J103" s="22">
        <v>5</v>
      </c>
      <c r="K103" s="22">
        <v>5</v>
      </c>
      <c r="L103" s="22">
        <v>5</v>
      </c>
      <c r="M103" s="22">
        <v>5</v>
      </c>
      <c r="N103" s="22">
        <v>5</v>
      </c>
      <c r="O103" s="22">
        <v>5</v>
      </c>
      <c r="P103" s="22">
        <v>5</v>
      </c>
      <c r="Q103" s="22">
        <v>5</v>
      </c>
      <c r="R103" s="22">
        <v>5</v>
      </c>
      <c r="S103" s="22">
        <v>5</v>
      </c>
      <c r="T103" s="22">
        <v>5</v>
      </c>
      <c r="U103" s="22">
        <v>5</v>
      </c>
      <c r="V103" s="22">
        <v>5</v>
      </c>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row>
    <row r="104" spans="1:195" s="21" customFormat="1" x14ac:dyDescent="0.2">
      <c r="A104" s="21" t="s">
        <v>30</v>
      </c>
      <c r="B104" s="22">
        <v>5</v>
      </c>
      <c r="C104" s="22">
        <v>5</v>
      </c>
      <c r="D104" s="22">
        <v>4</v>
      </c>
      <c r="E104" s="22">
        <v>5</v>
      </c>
      <c r="F104" s="22"/>
      <c r="G104" s="22"/>
      <c r="H104" s="22"/>
      <c r="I104" s="22"/>
      <c r="J104" s="22">
        <v>5</v>
      </c>
      <c r="K104" s="22">
        <v>5</v>
      </c>
      <c r="L104" s="22">
        <v>5</v>
      </c>
      <c r="M104" s="22">
        <v>5</v>
      </c>
      <c r="N104" s="22">
        <v>5</v>
      </c>
      <c r="O104" s="22">
        <v>5</v>
      </c>
      <c r="P104" s="22">
        <v>5</v>
      </c>
      <c r="Q104" s="22">
        <v>5</v>
      </c>
      <c r="R104" s="22">
        <v>5</v>
      </c>
      <c r="S104" s="22">
        <v>5</v>
      </c>
      <c r="T104" s="22">
        <v>5</v>
      </c>
      <c r="U104" s="22">
        <v>5</v>
      </c>
      <c r="V104" s="22">
        <v>5</v>
      </c>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row>
    <row r="105" spans="1:195" s="38" customFormat="1" x14ac:dyDescent="0.2">
      <c r="A105" s="38" t="s">
        <v>381</v>
      </c>
      <c r="B105" s="39" t="s">
        <v>185</v>
      </c>
      <c r="C105" s="39" t="s">
        <v>185</v>
      </c>
      <c r="D105" s="39" t="s">
        <v>185</v>
      </c>
      <c r="E105" s="39" t="s">
        <v>185</v>
      </c>
      <c r="F105" s="39"/>
      <c r="G105" s="39"/>
      <c r="H105" s="39"/>
      <c r="I105" s="39"/>
      <c r="J105" s="39" t="s">
        <v>185</v>
      </c>
      <c r="K105" s="39" t="s">
        <v>185</v>
      </c>
      <c r="L105" s="39" t="s">
        <v>185</v>
      </c>
      <c r="M105" s="39" t="s">
        <v>185</v>
      </c>
      <c r="N105" s="39" t="s">
        <v>185</v>
      </c>
      <c r="O105" s="39">
        <v>0</v>
      </c>
      <c r="P105" s="39" t="s">
        <v>185</v>
      </c>
      <c r="Q105" s="39" t="s">
        <v>260</v>
      </c>
      <c r="R105" s="39" t="s">
        <v>185</v>
      </c>
      <c r="S105" s="39" t="s">
        <v>185</v>
      </c>
      <c r="T105" s="39" t="s">
        <v>185</v>
      </c>
      <c r="U105" s="39" t="s">
        <v>185</v>
      </c>
      <c r="V105" s="39" t="s">
        <v>185</v>
      </c>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row>
    <row r="106" spans="1:195" s="38" customFormat="1" x14ac:dyDescent="0.2">
      <c r="A106" s="38" t="s">
        <v>382</v>
      </c>
      <c r="B106" s="39">
        <v>0</v>
      </c>
      <c r="C106" s="39">
        <v>0</v>
      </c>
      <c r="D106" s="39">
        <v>0</v>
      </c>
      <c r="E106" s="39">
        <v>0</v>
      </c>
      <c r="F106" s="39"/>
      <c r="G106" s="39"/>
      <c r="H106" s="39"/>
      <c r="I106" s="39"/>
      <c r="J106" s="39">
        <v>0</v>
      </c>
      <c r="K106" s="39">
        <v>0</v>
      </c>
      <c r="L106" s="39">
        <v>0</v>
      </c>
      <c r="M106" s="39">
        <v>0</v>
      </c>
      <c r="N106" s="39">
        <v>0</v>
      </c>
      <c r="O106" s="39" t="s">
        <v>185</v>
      </c>
      <c r="P106" s="39" t="s">
        <v>243</v>
      </c>
      <c r="Q106" s="39">
        <v>0</v>
      </c>
      <c r="R106" s="39">
        <v>0</v>
      </c>
      <c r="S106" s="39">
        <v>0</v>
      </c>
      <c r="T106" s="39">
        <v>0</v>
      </c>
      <c r="U106" s="39">
        <v>0</v>
      </c>
      <c r="V106" s="39">
        <v>0</v>
      </c>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row>
    <row r="107" spans="1:195" s="38" customFormat="1" x14ac:dyDescent="0.2">
      <c r="A107" s="38" t="s">
        <v>383</v>
      </c>
      <c r="B107" s="39">
        <v>0</v>
      </c>
      <c r="C107" s="39">
        <v>0</v>
      </c>
      <c r="D107" s="39">
        <v>0</v>
      </c>
      <c r="E107" s="39">
        <v>0</v>
      </c>
      <c r="F107" s="39"/>
      <c r="G107" s="39"/>
      <c r="H107" s="39"/>
      <c r="I107" s="39"/>
      <c r="J107" s="39">
        <v>0</v>
      </c>
      <c r="K107" s="39">
        <v>0</v>
      </c>
      <c r="L107" s="39" t="s">
        <v>185</v>
      </c>
      <c r="M107" s="39">
        <v>0</v>
      </c>
      <c r="N107" s="39">
        <v>0</v>
      </c>
      <c r="O107" s="39" t="s">
        <v>185</v>
      </c>
      <c r="P107" s="39">
        <v>0</v>
      </c>
      <c r="Q107" s="39">
        <v>0</v>
      </c>
      <c r="R107" s="39" t="s">
        <v>260</v>
      </c>
      <c r="S107" s="39">
        <v>0</v>
      </c>
      <c r="T107" s="39">
        <v>0</v>
      </c>
      <c r="U107" s="39">
        <v>0</v>
      </c>
      <c r="V107" s="39" t="s">
        <v>185</v>
      </c>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row>
    <row r="108" spans="1:195" s="38" customFormat="1" x14ac:dyDescent="0.2">
      <c r="A108" s="38" t="s">
        <v>384</v>
      </c>
      <c r="B108" s="39">
        <v>0</v>
      </c>
      <c r="C108" s="39">
        <v>0</v>
      </c>
      <c r="D108" s="39">
        <v>0</v>
      </c>
      <c r="E108" s="39">
        <v>0</v>
      </c>
      <c r="F108" s="39"/>
      <c r="G108" s="39"/>
      <c r="H108" s="39"/>
      <c r="I108" s="39"/>
      <c r="J108" s="39">
        <v>0</v>
      </c>
      <c r="K108" s="39">
        <v>0</v>
      </c>
      <c r="L108" s="39">
        <v>0</v>
      </c>
      <c r="M108" s="39">
        <v>0</v>
      </c>
      <c r="N108" s="39">
        <v>0</v>
      </c>
      <c r="O108" s="39">
        <v>0</v>
      </c>
      <c r="P108" s="39">
        <v>0</v>
      </c>
      <c r="Q108" s="39">
        <v>0</v>
      </c>
      <c r="R108" s="39">
        <v>0</v>
      </c>
      <c r="S108" s="39">
        <v>0</v>
      </c>
      <c r="T108" s="39">
        <v>0</v>
      </c>
      <c r="U108" s="39">
        <v>0</v>
      </c>
      <c r="V108" s="39">
        <v>0</v>
      </c>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39"/>
      <c r="FQ108" s="39"/>
      <c r="FR108" s="39"/>
      <c r="FS108" s="39"/>
      <c r="FT108" s="39"/>
      <c r="FU108" s="39"/>
      <c r="FV108" s="39"/>
      <c r="FW108" s="39"/>
      <c r="FX108" s="39"/>
      <c r="FY108" s="39"/>
      <c r="FZ108" s="39"/>
      <c r="GA108" s="39"/>
      <c r="GB108" s="39"/>
      <c r="GC108" s="39"/>
      <c r="GD108" s="39"/>
      <c r="GE108" s="39"/>
      <c r="GF108" s="39"/>
      <c r="GG108" s="39"/>
      <c r="GH108" s="39"/>
      <c r="GI108" s="39"/>
      <c r="GJ108" s="39"/>
      <c r="GK108" s="39"/>
      <c r="GL108" s="39"/>
      <c r="GM108" s="39"/>
    </row>
    <row r="109" spans="1:195" s="1" customFormat="1" x14ac:dyDescent="0.2">
      <c r="A109" s="1" t="s">
        <v>366</v>
      </c>
      <c r="B109" s="2">
        <v>30</v>
      </c>
      <c r="C109" s="2">
        <v>27</v>
      </c>
      <c r="D109" s="2">
        <v>85</v>
      </c>
      <c r="E109" s="2">
        <v>17</v>
      </c>
      <c r="F109" s="2"/>
      <c r="G109" s="2"/>
      <c r="H109" s="2"/>
      <c r="I109" s="2"/>
      <c r="J109" s="2">
        <v>24</v>
      </c>
      <c r="K109" s="2">
        <v>52</v>
      </c>
      <c r="L109" s="2">
        <v>18</v>
      </c>
      <c r="M109" s="2">
        <v>9</v>
      </c>
      <c r="N109" s="2">
        <v>20</v>
      </c>
      <c r="O109" s="2">
        <v>96</v>
      </c>
      <c r="P109" s="2">
        <v>24</v>
      </c>
      <c r="Q109" s="2">
        <v>20</v>
      </c>
      <c r="R109" s="2">
        <v>17</v>
      </c>
      <c r="S109" s="2">
        <v>48</v>
      </c>
      <c r="T109" s="2">
        <v>25</v>
      </c>
      <c r="U109" s="2">
        <v>15</v>
      </c>
      <c r="V109" s="2">
        <v>37</v>
      </c>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122">
        <f>AVERAGE(B109:ET109)</f>
        <v>33.176470588235297</v>
      </c>
      <c r="EV109" s="122">
        <f>_xlfn.STDEV.S(B109:ET109)</f>
        <v>24.393224710249072</v>
      </c>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row>
    <row r="110" spans="1:195" s="1" customFormat="1" x14ac:dyDescent="0.2">
      <c r="A110" s="1" t="s">
        <v>365</v>
      </c>
      <c r="B110" s="2">
        <v>51</v>
      </c>
      <c r="C110" s="2">
        <v>31</v>
      </c>
      <c r="D110" s="2">
        <v>19</v>
      </c>
      <c r="E110" s="2">
        <v>30</v>
      </c>
      <c r="F110" s="2"/>
      <c r="G110" s="2"/>
      <c r="H110" s="2"/>
      <c r="I110" s="2"/>
      <c r="J110" s="2">
        <v>13</v>
      </c>
      <c r="K110" s="2">
        <v>42</v>
      </c>
      <c r="L110" s="2">
        <v>52</v>
      </c>
      <c r="M110" s="2">
        <v>53</v>
      </c>
      <c r="N110" s="2">
        <v>18</v>
      </c>
      <c r="O110" s="2"/>
      <c r="P110" s="2">
        <v>57</v>
      </c>
      <c r="Q110" s="2">
        <v>29</v>
      </c>
      <c r="R110" s="2">
        <v>34</v>
      </c>
      <c r="S110" s="2">
        <v>27</v>
      </c>
      <c r="T110" s="2">
        <v>32</v>
      </c>
      <c r="U110" s="2">
        <v>24</v>
      </c>
      <c r="V110" s="2">
        <v>45</v>
      </c>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122">
        <f t="shared" ref="EU110:EU173" si="17">AVERAGE(B110:ET110)</f>
        <v>34.8125</v>
      </c>
      <c r="EV110" s="122">
        <f t="shared" ref="EV110:EV173" si="18">_xlfn.STDEV.S(B110:ET110)</f>
        <v>13.668546618666767</v>
      </c>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row>
    <row r="111" spans="1:195" s="1" customFormat="1" x14ac:dyDescent="0.2">
      <c r="A111" s="1" t="s">
        <v>364</v>
      </c>
      <c r="B111" s="2">
        <v>47</v>
      </c>
      <c r="C111" s="2">
        <v>79</v>
      </c>
      <c r="D111" s="2">
        <v>64</v>
      </c>
      <c r="E111" s="2">
        <v>35</v>
      </c>
      <c r="F111" s="2"/>
      <c r="G111" s="2"/>
      <c r="H111" s="2"/>
      <c r="I111" s="2"/>
      <c r="J111" s="2">
        <v>47</v>
      </c>
      <c r="K111" s="2">
        <v>23</v>
      </c>
      <c r="L111" s="2">
        <v>72</v>
      </c>
      <c r="M111" s="2">
        <v>25</v>
      </c>
      <c r="N111" s="2">
        <v>17</v>
      </c>
      <c r="O111" s="2">
        <v>14</v>
      </c>
      <c r="P111" s="2">
        <v>24</v>
      </c>
      <c r="Q111" s="2">
        <v>22</v>
      </c>
      <c r="R111" s="2">
        <v>29</v>
      </c>
      <c r="S111" s="2">
        <v>57</v>
      </c>
      <c r="T111" s="2">
        <v>34</v>
      </c>
      <c r="U111" s="2">
        <v>24</v>
      </c>
      <c r="V111" s="2">
        <v>31</v>
      </c>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122">
        <f t="shared" si="17"/>
        <v>37.882352941176471</v>
      </c>
      <c r="EV111" s="122">
        <f t="shared" si="18"/>
        <v>19.763863339884921</v>
      </c>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row>
    <row r="112" spans="1:195" s="42" customFormat="1" x14ac:dyDescent="0.2">
      <c r="A112" s="42" t="s">
        <v>135</v>
      </c>
      <c r="B112" s="43" t="s">
        <v>58</v>
      </c>
      <c r="C112" s="43"/>
      <c r="D112" s="43" t="s">
        <v>124</v>
      </c>
      <c r="E112" s="43" t="s">
        <v>124</v>
      </c>
      <c r="F112" s="43"/>
      <c r="G112" s="43"/>
      <c r="H112" s="43"/>
      <c r="I112" s="43"/>
      <c r="J112" s="43" t="s">
        <v>124</v>
      </c>
      <c r="K112" s="43"/>
      <c r="L112" s="43"/>
      <c r="M112" s="43" t="s">
        <v>127</v>
      </c>
      <c r="N112" s="43" t="s">
        <v>124</v>
      </c>
      <c r="O112" s="43" t="s">
        <v>124</v>
      </c>
      <c r="P112" s="43"/>
      <c r="Q112" s="43" t="s">
        <v>124</v>
      </c>
      <c r="R112" s="43" t="s">
        <v>124</v>
      </c>
      <c r="S112" s="43" t="s">
        <v>124</v>
      </c>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122" t="e">
        <f t="shared" si="17"/>
        <v>#DIV/0!</v>
      </c>
      <c r="EV112" s="122" t="e">
        <f t="shared" si="18"/>
        <v>#DIV/0!</v>
      </c>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row>
    <row r="113" spans="1:195" s="63" customFormat="1" ht="17" thickBot="1" x14ac:dyDescent="0.25">
      <c r="A113" s="63" t="s">
        <v>363</v>
      </c>
      <c r="B113" s="64">
        <v>41</v>
      </c>
      <c r="C113" s="64"/>
      <c r="D113" s="64">
        <v>65</v>
      </c>
      <c r="E113" s="64">
        <v>44</v>
      </c>
      <c r="F113" s="64"/>
      <c r="G113" s="64"/>
      <c r="H113" s="64"/>
      <c r="I113" s="64"/>
      <c r="J113" s="64">
        <v>40</v>
      </c>
      <c r="K113" s="64"/>
      <c r="L113" s="64"/>
      <c r="M113" s="64">
        <v>37</v>
      </c>
      <c r="N113" s="64">
        <v>63</v>
      </c>
      <c r="O113" s="64">
        <v>71</v>
      </c>
      <c r="P113" s="64"/>
      <c r="Q113" s="64">
        <v>37</v>
      </c>
      <c r="R113" s="64">
        <v>42</v>
      </c>
      <c r="S113" s="64">
        <v>54</v>
      </c>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c r="CY113" s="64"/>
      <c r="CZ113" s="64"/>
      <c r="DA113" s="64"/>
      <c r="DB113" s="64"/>
      <c r="DC113" s="64"/>
      <c r="DD113" s="64"/>
      <c r="DE113" s="64"/>
      <c r="DF113" s="64"/>
      <c r="DG113" s="64"/>
      <c r="DH113" s="64"/>
      <c r="DI113" s="64"/>
      <c r="DJ113" s="64"/>
      <c r="DK113" s="64"/>
      <c r="DL113" s="64"/>
      <c r="DM113" s="64"/>
      <c r="DN113" s="64"/>
      <c r="DO113" s="64"/>
      <c r="DP113" s="64"/>
      <c r="DQ113" s="64"/>
      <c r="DR113" s="64"/>
      <c r="DS113" s="64"/>
      <c r="DT113" s="64"/>
      <c r="DU113" s="64"/>
      <c r="DV113" s="64"/>
      <c r="DW113" s="64"/>
      <c r="DX113" s="64"/>
      <c r="DY113" s="64"/>
      <c r="DZ113" s="64"/>
      <c r="EA113" s="64"/>
      <c r="EB113" s="64"/>
      <c r="EC113" s="64"/>
      <c r="ED113" s="64"/>
      <c r="EE113" s="64"/>
      <c r="EF113" s="64"/>
      <c r="EG113" s="64"/>
      <c r="EH113" s="64"/>
      <c r="EI113" s="64"/>
      <c r="EJ113" s="64"/>
      <c r="EK113" s="64"/>
      <c r="EL113" s="64"/>
      <c r="EM113" s="64"/>
      <c r="EN113" s="64"/>
      <c r="EO113" s="64"/>
      <c r="EP113" s="64"/>
      <c r="EQ113" s="64"/>
      <c r="ER113" s="64"/>
      <c r="ES113" s="64"/>
      <c r="ET113" s="64"/>
      <c r="EU113" s="122">
        <f t="shared" si="17"/>
        <v>49.4</v>
      </c>
      <c r="EV113" s="122">
        <f t="shared" si="18"/>
        <v>12.764534199622542</v>
      </c>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row>
    <row r="114" spans="1:195" s="61" customFormat="1" x14ac:dyDescent="0.2">
      <c r="A114" s="61" t="s">
        <v>362</v>
      </c>
      <c r="B114" s="62">
        <v>23</v>
      </c>
      <c r="C114" s="62">
        <v>32</v>
      </c>
      <c r="D114" s="62">
        <v>61</v>
      </c>
      <c r="E114" s="62">
        <v>20</v>
      </c>
      <c r="F114" s="62"/>
      <c r="G114" s="62"/>
      <c r="H114" s="62"/>
      <c r="I114" s="62"/>
      <c r="J114" s="62">
        <v>27</v>
      </c>
      <c r="K114" s="62">
        <v>57</v>
      </c>
      <c r="L114" s="62">
        <v>42</v>
      </c>
      <c r="M114" s="62">
        <v>14</v>
      </c>
      <c r="N114" s="62">
        <v>22</v>
      </c>
      <c r="O114" s="62">
        <v>62</v>
      </c>
      <c r="P114" s="62">
        <v>20</v>
      </c>
      <c r="Q114" s="62">
        <v>15</v>
      </c>
      <c r="R114" s="62">
        <v>32</v>
      </c>
      <c r="S114" s="62">
        <v>39</v>
      </c>
      <c r="T114" s="62">
        <v>28</v>
      </c>
      <c r="U114" s="62">
        <v>19</v>
      </c>
      <c r="V114" s="62">
        <v>32</v>
      </c>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122">
        <f t="shared" si="17"/>
        <v>32.058823529411768</v>
      </c>
      <c r="EV114" s="122">
        <f t="shared" si="18"/>
        <v>15.425103679697317</v>
      </c>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row>
    <row r="115" spans="1:195" s="1" customFormat="1" x14ac:dyDescent="0.2">
      <c r="A115" s="1" t="s">
        <v>361</v>
      </c>
      <c r="B115" s="2">
        <v>27</v>
      </c>
      <c r="C115" s="2">
        <v>28</v>
      </c>
      <c r="D115" s="2">
        <v>20</v>
      </c>
      <c r="E115" s="2">
        <v>51</v>
      </c>
      <c r="F115" s="2"/>
      <c r="G115" s="2"/>
      <c r="H115" s="2"/>
      <c r="I115" s="2"/>
      <c r="J115" s="2">
        <v>21</v>
      </c>
      <c r="K115" s="2">
        <v>52</v>
      </c>
      <c r="L115" s="2"/>
      <c r="M115" s="2">
        <v>40</v>
      </c>
      <c r="N115" s="2">
        <v>16</v>
      </c>
      <c r="O115" s="2">
        <v>43</v>
      </c>
      <c r="P115" s="2">
        <v>39</v>
      </c>
      <c r="Q115" s="2">
        <v>26</v>
      </c>
      <c r="R115" s="2">
        <v>22</v>
      </c>
      <c r="S115" s="2">
        <v>21</v>
      </c>
      <c r="T115" s="2">
        <v>27</v>
      </c>
      <c r="U115" s="2">
        <v>30</v>
      </c>
      <c r="V115" s="2">
        <v>33</v>
      </c>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122">
        <f t="shared" si="17"/>
        <v>31</v>
      </c>
      <c r="EV115" s="122">
        <f t="shared" si="18"/>
        <v>11.039323650779819</v>
      </c>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row>
    <row r="116" spans="1:195" s="1" customFormat="1" x14ac:dyDescent="0.2">
      <c r="A116" s="1" t="s">
        <v>360</v>
      </c>
      <c r="B116" s="2">
        <v>24</v>
      </c>
      <c r="C116" s="2">
        <v>34</v>
      </c>
      <c r="D116" s="2">
        <v>21</v>
      </c>
      <c r="E116" s="2">
        <v>21</v>
      </c>
      <c r="F116" s="2"/>
      <c r="G116" s="2"/>
      <c r="H116" s="2"/>
      <c r="I116" s="2"/>
      <c r="J116" s="2">
        <v>48</v>
      </c>
      <c r="K116" s="2">
        <v>16</v>
      </c>
      <c r="L116" s="2">
        <v>56</v>
      </c>
      <c r="M116" s="2">
        <v>15</v>
      </c>
      <c r="N116" s="2">
        <v>13</v>
      </c>
      <c r="O116" s="2">
        <v>10</v>
      </c>
      <c r="P116" s="2">
        <v>23</v>
      </c>
      <c r="Q116" s="2">
        <v>24</v>
      </c>
      <c r="R116" s="2">
        <v>42</v>
      </c>
      <c r="S116" s="2">
        <v>43</v>
      </c>
      <c r="T116" s="2">
        <v>14</v>
      </c>
      <c r="U116" s="2">
        <v>25</v>
      </c>
      <c r="V116" s="2">
        <v>31</v>
      </c>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122">
        <f t="shared" si="17"/>
        <v>27.058823529411764</v>
      </c>
      <c r="EV116" s="122">
        <f t="shared" si="18"/>
        <v>13.362590449812181</v>
      </c>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row>
    <row r="117" spans="1:195" s="42" customFormat="1" x14ac:dyDescent="0.2">
      <c r="A117" s="42" t="s">
        <v>136</v>
      </c>
      <c r="B117" s="43" t="s">
        <v>81</v>
      </c>
      <c r="C117" s="43" t="s">
        <v>58</v>
      </c>
      <c r="D117" s="43" t="s">
        <v>124</v>
      </c>
      <c r="E117" s="43" t="s">
        <v>127</v>
      </c>
      <c r="F117" s="43"/>
      <c r="G117" s="43"/>
      <c r="H117" s="43"/>
      <c r="I117" s="43"/>
      <c r="J117" s="43"/>
      <c r="K117" s="43"/>
      <c r="L117" s="43"/>
      <c r="M117" s="43" t="s">
        <v>127</v>
      </c>
      <c r="N117" s="43" t="s">
        <v>124</v>
      </c>
      <c r="O117" s="43" t="s">
        <v>127</v>
      </c>
      <c r="P117" s="43"/>
      <c r="Q117" s="43" t="s">
        <v>124</v>
      </c>
      <c r="R117" s="43" t="s">
        <v>124</v>
      </c>
      <c r="S117" s="43" t="s">
        <v>124</v>
      </c>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122" t="e">
        <f t="shared" si="17"/>
        <v>#DIV/0!</v>
      </c>
      <c r="EV117" s="122" t="e">
        <f t="shared" si="18"/>
        <v>#DIV/0!</v>
      </c>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row>
    <row r="118" spans="1:195" s="1" customFormat="1" x14ac:dyDescent="0.2">
      <c r="A118" s="1" t="s">
        <v>359</v>
      </c>
      <c r="B118" s="2">
        <v>38</v>
      </c>
      <c r="C118" s="2">
        <v>38</v>
      </c>
      <c r="D118" s="2">
        <v>79</v>
      </c>
      <c r="E118" s="2">
        <v>45</v>
      </c>
      <c r="F118" s="2"/>
      <c r="G118" s="2"/>
      <c r="H118" s="2"/>
      <c r="I118" s="2"/>
      <c r="J118" s="2"/>
      <c r="K118" s="2"/>
      <c r="L118" s="2"/>
      <c r="M118" s="2">
        <v>33</v>
      </c>
      <c r="N118" s="2">
        <v>68</v>
      </c>
      <c r="O118" s="2">
        <v>30</v>
      </c>
      <c r="P118" s="2"/>
      <c r="Q118" s="2">
        <v>36</v>
      </c>
      <c r="R118" s="2">
        <v>45</v>
      </c>
      <c r="S118" s="2">
        <v>67</v>
      </c>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122">
        <f t="shared" si="17"/>
        <v>47.9</v>
      </c>
      <c r="EV118" s="122">
        <f t="shared" si="18"/>
        <v>17.10393067234677</v>
      </c>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row>
    <row r="119" spans="1:195" s="23" customFormat="1" x14ac:dyDescent="0.2">
      <c r="A119" s="23" t="s">
        <v>59</v>
      </c>
      <c r="B119" s="24">
        <v>15.5</v>
      </c>
      <c r="C119" s="24">
        <v>5.5</v>
      </c>
      <c r="D119" s="24"/>
      <c r="E119" s="24"/>
      <c r="F119" s="24"/>
      <c r="G119" s="24"/>
      <c r="H119" s="24"/>
      <c r="I119" s="24"/>
      <c r="J119" s="24">
        <v>7.5</v>
      </c>
      <c r="K119" s="24">
        <v>10.5</v>
      </c>
      <c r="L119" s="24">
        <v>6.5</v>
      </c>
      <c r="M119" s="24">
        <v>0</v>
      </c>
      <c r="N119" s="24">
        <v>2.5</v>
      </c>
      <c r="O119" s="24">
        <v>29.5</v>
      </c>
      <c r="P119" s="24">
        <v>7.5</v>
      </c>
      <c r="Q119" s="24">
        <v>16.5</v>
      </c>
      <c r="R119" s="24">
        <v>1.5</v>
      </c>
      <c r="S119" s="24">
        <v>43.5</v>
      </c>
      <c r="T119" s="24">
        <v>4.5</v>
      </c>
      <c r="U119" s="24">
        <v>4</v>
      </c>
      <c r="V119" s="24">
        <v>5</v>
      </c>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122">
        <f t="shared" si="17"/>
        <v>10.666666666666666</v>
      </c>
      <c r="EV119" s="122">
        <f t="shared" si="18"/>
        <v>11.751393027860063</v>
      </c>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row>
    <row r="120" spans="1:195" s="23" customFormat="1" x14ac:dyDescent="0.2">
      <c r="A120" s="23" t="s">
        <v>60</v>
      </c>
      <c r="B120" s="24">
        <v>16</v>
      </c>
      <c r="C120" s="24">
        <v>3.5</v>
      </c>
      <c r="D120" s="24"/>
      <c r="E120" s="24"/>
      <c r="F120" s="24"/>
      <c r="G120" s="24"/>
      <c r="H120" s="24"/>
      <c r="I120" s="24"/>
      <c r="J120" s="24">
        <v>4.5</v>
      </c>
      <c r="K120" s="24">
        <v>10.5</v>
      </c>
      <c r="L120" s="24">
        <v>23</v>
      </c>
      <c r="M120" s="24">
        <v>9</v>
      </c>
      <c r="N120" s="24">
        <v>1.5</v>
      </c>
      <c r="O120" s="24"/>
      <c r="P120" s="24">
        <v>27</v>
      </c>
      <c r="Q120" s="24">
        <v>21</v>
      </c>
      <c r="R120" s="24">
        <v>19</v>
      </c>
      <c r="S120" s="24">
        <v>15</v>
      </c>
      <c r="T120" s="24">
        <v>38</v>
      </c>
      <c r="U120" s="24">
        <v>14</v>
      </c>
      <c r="V120" s="24">
        <v>17</v>
      </c>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122">
        <f t="shared" si="17"/>
        <v>15.642857142857142</v>
      </c>
      <c r="EV120" s="122">
        <f t="shared" si="18"/>
        <v>9.8847757288059501</v>
      </c>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row>
    <row r="121" spans="1:195" s="23" customFormat="1" x14ac:dyDescent="0.2">
      <c r="A121" s="23" t="s">
        <v>61</v>
      </c>
      <c r="B121" s="24">
        <v>6.5</v>
      </c>
      <c r="C121" s="24">
        <v>16.5</v>
      </c>
      <c r="D121" s="24"/>
      <c r="E121" s="24"/>
      <c r="F121" s="24"/>
      <c r="G121" s="24"/>
      <c r="H121" s="24"/>
      <c r="I121" s="24"/>
      <c r="J121" s="24">
        <v>36</v>
      </c>
      <c r="K121" s="24">
        <v>2.5</v>
      </c>
      <c r="L121" s="24">
        <v>17</v>
      </c>
      <c r="M121" s="24">
        <v>1.5</v>
      </c>
      <c r="N121" s="24">
        <v>0.5</v>
      </c>
      <c r="O121" s="24">
        <v>6</v>
      </c>
      <c r="P121" s="24">
        <v>16</v>
      </c>
      <c r="Q121" s="24">
        <v>11</v>
      </c>
      <c r="R121" s="24">
        <v>5</v>
      </c>
      <c r="S121" s="24">
        <v>27</v>
      </c>
      <c r="T121" s="24">
        <v>18.5</v>
      </c>
      <c r="U121" s="24">
        <v>10.5</v>
      </c>
      <c r="V121" s="24">
        <v>12</v>
      </c>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122">
        <f t="shared" si="17"/>
        <v>12.433333333333334</v>
      </c>
      <c r="EV121" s="122">
        <f t="shared" si="18"/>
        <v>9.8304677018998063</v>
      </c>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row>
    <row r="122" spans="1:195" s="23" customFormat="1" x14ac:dyDescent="0.2">
      <c r="A122" s="23" t="s">
        <v>137</v>
      </c>
      <c r="B122" s="24">
        <v>0.5</v>
      </c>
      <c r="C122" s="24"/>
      <c r="D122" s="24"/>
      <c r="E122" s="24"/>
      <c r="F122" s="24"/>
      <c r="G122" s="24"/>
      <c r="H122" s="24"/>
      <c r="I122" s="24"/>
      <c r="J122" s="24">
        <v>5.5</v>
      </c>
      <c r="K122" s="24"/>
      <c r="L122" s="24"/>
      <c r="M122" s="24">
        <v>0</v>
      </c>
      <c r="N122" s="24">
        <v>3.5</v>
      </c>
      <c r="O122" s="24"/>
      <c r="P122" s="24"/>
      <c r="Q122" s="24">
        <v>6</v>
      </c>
      <c r="R122" s="24">
        <v>2</v>
      </c>
      <c r="S122" s="24">
        <v>10</v>
      </c>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122">
        <f t="shared" si="17"/>
        <v>3.9285714285714284</v>
      </c>
      <c r="EV122" s="122">
        <f t="shared" si="18"/>
        <v>3.5287931297231001</v>
      </c>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row>
    <row r="123" spans="1:195" s="23" customFormat="1" x14ac:dyDescent="0.2">
      <c r="A123" s="23" t="s">
        <v>62</v>
      </c>
      <c r="B123" s="24">
        <v>15.5</v>
      </c>
      <c r="C123" s="24">
        <v>4</v>
      </c>
      <c r="D123" s="24"/>
      <c r="E123" s="24"/>
      <c r="F123" s="24"/>
      <c r="G123" s="24"/>
      <c r="H123" s="24"/>
      <c r="I123" s="24"/>
      <c r="J123" s="24">
        <v>11.5</v>
      </c>
      <c r="K123" s="24">
        <v>15</v>
      </c>
      <c r="L123" s="24">
        <v>4.5</v>
      </c>
      <c r="M123" s="24">
        <v>3</v>
      </c>
      <c r="N123" s="24">
        <v>2</v>
      </c>
      <c r="O123" s="24">
        <v>6</v>
      </c>
      <c r="P123" s="24">
        <v>12</v>
      </c>
      <c r="Q123" s="24">
        <v>5</v>
      </c>
      <c r="R123" s="24">
        <v>4</v>
      </c>
      <c r="S123" s="24">
        <v>15.5</v>
      </c>
      <c r="T123" s="24">
        <v>19.5</v>
      </c>
      <c r="U123" s="24">
        <v>4</v>
      </c>
      <c r="V123" s="24">
        <v>9</v>
      </c>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122">
        <f t="shared" si="17"/>
        <v>8.6999999999999993</v>
      </c>
      <c r="EV123" s="122">
        <f t="shared" si="18"/>
        <v>5.6688371193494609</v>
      </c>
      <c r="EW123" s="24"/>
      <c r="EX123" s="24"/>
      <c r="EY123" s="24"/>
      <c r="EZ123" s="24"/>
      <c r="FA123" s="24"/>
      <c r="FB123" s="24"/>
      <c r="FC123" s="24"/>
      <c r="FD123" s="24"/>
      <c r="FE123" s="24"/>
      <c r="FF123" s="24"/>
      <c r="FG123" s="24"/>
      <c r="FH123" s="24"/>
      <c r="FI123" s="24"/>
      <c r="FJ123" s="24"/>
      <c r="FK123" s="24"/>
      <c r="FL123" s="24"/>
      <c r="FM123" s="24"/>
      <c r="FN123" s="24"/>
      <c r="FO123" s="24"/>
      <c r="FP123" s="24"/>
      <c r="FQ123" s="24"/>
      <c r="FR123" s="24"/>
      <c r="FS123" s="24"/>
      <c r="FT123" s="24"/>
      <c r="FU123" s="24"/>
      <c r="FV123" s="24"/>
      <c r="FW123" s="24"/>
      <c r="FX123" s="24"/>
      <c r="FY123" s="24"/>
      <c r="FZ123" s="24"/>
      <c r="GA123" s="24"/>
      <c r="GB123" s="24"/>
      <c r="GC123" s="24"/>
      <c r="GD123" s="24"/>
      <c r="GE123" s="24"/>
      <c r="GF123" s="24"/>
      <c r="GG123" s="24"/>
      <c r="GH123" s="24"/>
      <c r="GI123" s="24"/>
      <c r="GJ123" s="24"/>
      <c r="GK123" s="24"/>
      <c r="GL123" s="24"/>
      <c r="GM123" s="24"/>
    </row>
    <row r="124" spans="1:195" s="23" customFormat="1" x14ac:dyDescent="0.2">
      <c r="A124" s="23" t="s">
        <v>63</v>
      </c>
      <c r="B124" s="24">
        <v>7.5</v>
      </c>
      <c r="C124" s="24">
        <v>3.5</v>
      </c>
      <c r="D124" s="24"/>
      <c r="E124" s="24"/>
      <c r="F124" s="24"/>
      <c r="G124" s="24"/>
      <c r="H124" s="24"/>
      <c r="I124" s="24"/>
      <c r="J124" s="24">
        <v>11.5</v>
      </c>
      <c r="K124" s="24">
        <v>7</v>
      </c>
      <c r="L124" s="24"/>
      <c r="M124" s="24">
        <v>10</v>
      </c>
      <c r="N124" s="24">
        <v>3.5</v>
      </c>
      <c r="O124" s="24">
        <v>7</v>
      </c>
      <c r="P124" s="24">
        <v>25</v>
      </c>
      <c r="Q124" s="24">
        <v>18</v>
      </c>
      <c r="R124" s="24">
        <v>9</v>
      </c>
      <c r="S124" s="24">
        <v>17</v>
      </c>
      <c r="T124" s="24">
        <v>34.5</v>
      </c>
      <c r="U124" s="24">
        <v>11.5</v>
      </c>
      <c r="V124" s="24">
        <v>15</v>
      </c>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122">
        <f t="shared" si="17"/>
        <v>12.857142857142858</v>
      </c>
      <c r="EV124" s="122">
        <f t="shared" si="18"/>
        <v>8.607752702849135</v>
      </c>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row>
    <row r="125" spans="1:195" s="23" customFormat="1" x14ac:dyDescent="0.2">
      <c r="A125" s="23" t="s">
        <v>64</v>
      </c>
      <c r="B125" s="24">
        <v>0</v>
      </c>
      <c r="C125" s="24">
        <v>5.4</v>
      </c>
      <c r="D125" s="24"/>
      <c r="E125" s="24"/>
      <c r="F125" s="24"/>
      <c r="G125" s="24"/>
      <c r="H125" s="24"/>
      <c r="I125" s="24"/>
      <c r="J125" s="24">
        <v>15</v>
      </c>
      <c r="K125" s="24">
        <v>4</v>
      </c>
      <c r="L125" s="24">
        <v>27.5</v>
      </c>
      <c r="M125" s="24">
        <v>0.5</v>
      </c>
      <c r="N125" s="24">
        <v>2.5</v>
      </c>
      <c r="O125" s="24">
        <v>13</v>
      </c>
      <c r="P125" s="24">
        <v>23</v>
      </c>
      <c r="Q125" s="24">
        <v>15</v>
      </c>
      <c r="R125" s="24">
        <v>10.5</v>
      </c>
      <c r="S125" s="24">
        <v>36.5</v>
      </c>
      <c r="T125" s="24">
        <v>13</v>
      </c>
      <c r="U125" s="24">
        <v>15.5</v>
      </c>
      <c r="V125" s="24">
        <v>11</v>
      </c>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122">
        <f t="shared" si="17"/>
        <v>12.826666666666666</v>
      </c>
      <c r="EV125" s="122">
        <f t="shared" si="18"/>
        <v>10.214867782283029</v>
      </c>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row>
    <row r="126" spans="1:195" s="23" customFormat="1" x14ac:dyDescent="0.2">
      <c r="A126" s="23" t="s">
        <v>138</v>
      </c>
      <c r="B126" s="29">
        <v>3.5</v>
      </c>
      <c r="C126" s="29">
        <v>2.2000000000000002</v>
      </c>
      <c r="D126" s="29"/>
      <c r="E126" s="29"/>
      <c r="F126" s="29"/>
      <c r="G126" s="29"/>
      <c r="H126" s="29"/>
      <c r="I126" s="29"/>
      <c r="J126" s="29"/>
      <c r="K126" s="29"/>
      <c r="L126" s="29"/>
      <c r="M126" s="29">
        <v>0</v>
      </c>
      <c r="N126" s="29">
        <v>3</v>
      </c>
      <c r="O126" s="29">
        <v>2.5</v>
      </c>
      <c r="P126" s="29"/>
      <c r="Q126" s="29"/>
      <c r="R126" s="29">
        <v>1.5</v>
      </c>
      <c r="S126" s="29">
        <v>12.5</v>
      </c>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4"/>
      <c r="EC126" s="24"/>
      <c r="ED126" s="24"/>
      <c r="EE126" s="24"/>
      <c r="EF126" s="24"/>
      <c r="EG126" s="24"/>
      <c r="EH126" s="24"/>
      <c r="EI126" s="24"/>
      <c r="EJ126" s="24"/>
      <c r="EK126" s="24"/>
      <c r="EL126" s="24"/>
      <c r="EM126" s="24"/>
      <c r="EN126" s="24"/>
      <c r="EO126" s="24"/>
      <c r="EP126" s="24"/>
      <c r="EQ126" s="24"/>
      <c r="ER126" s="24"/>
      <c r="ES126" s="24"/>
      <c r="ET126" s="24"/>
      <c r="EU126" s="122">
        <f t="shared" si="17"/>
        <v>3.6</v>
      </c>
      <c r="EV126" s="122">
        <f t="shared" si="18"/>
        <v>4.0849316599750685</v>
      </c>
      <c r="EW126" s="24"/>
      <c r="EX126" s="24"/>
      <c r="EY126" s="24"/>
      <c r="EZ126" s="24"/>
      <c r="FA126" s="24"/>
      <c r="FB126" s="24"/>
      <c r="FC126" s="24"/>
      <c r="FD126" s="24"/>
      <c r="FE126" s="24"/>
      <c r="FF126" s="24"/>
      <c r="FG126" s="24"/>
      <c r="FH126" s="24"/>
      <c r="FI126" s="24"/>
      <c r="FJ126" s="24"/>
      <c r="FK126" s="24"/>
      <c r="FL126" s="24"/>
      <c r="FM126" s="24"/>
      <c r="FN126" s="24"/>
      <c r="FO126" s="24"/>
      <c r="FP126" s="24"/>
      <c r="FQ126" s="24"/>
      <c r="FR126" s="24"/>
      <c r="FS126" s="24"/>
      <c r="FT126" s="24"/>
      <c r="FU126" s="24"/>
      <c r="FV126" s="24"/>
      <c r="FW126" s="24"/>
      <c r="FX126" s="24"/>
      <c r="FY126" s="24"/>
      <c r="FZ126" s="24"/>
      <c r="GA126" s="24"/>
      <c r="GB126" s="24"/>
      <c r="GC126" s="24"/>
      <c r="GD126" s="24"/>
      <c r="GE126" s="24"/>
      <c r="GF126" s="24"/>
      <c r="GG126" s="24"/>
      <c r="GH126" s="24"/>
      <c r="GI126" s="24"/>
      <c r="GJ126" s="24"/>
      <c r="GK126" s="24"/>
      <c r="GL126" s="24"/>
      <c r="GM126" s="24"/>
    </row>
    <row r="127" spans="1:195" s="42" customFormat="1" x14ac:dyDescent="0.2">
      <c r="A127" s="128" t="s">
        <v>330</v>
      </c>
      <c r="B127" s="57">
        <f>[1]Sheet1!$B$3</f>
        <v>0.37205829237905008</v>
      </c>
      <c r="C127" s="57">
        <f>[2]Sheet1!$B$3</f>
        <v>2.4489795918367374</v>
      </c>
      <c r="D127" s="57">
        <f>[3]Sheet1!$B$3</f>
        <v>0.68728522336769571</v>
      </c>
      <c r="E127" s="57">
        <f>[4]Sheet1!$B$3</f>
        <v>1.3042744534448263</v>
      </c>
      <c r="F127" s="57"/>
      <c r="G127" s="57"/>
      <c r="H127" s="57"/>
      <c r="I127" s="57"/>
      <c r="J127" s="57">
        <f>[5]Sheet1!$B$3</f>
        <v>0.86956521739130255</v>
      </c>
      <c r="K127" s="57">
        <f>[6]Sheet1!$B$3</f>
        <v>1.0924369747899147</v>
      </c>
      <c r="L127" s="57">
        <f>[7]Sheet1!$B$3</f>
        <v>1.5337423312883469</v>
      </c>
      <c r="M127" s="57">
        <f>[8]Sheet1!$B$3</f>
        <v>0.75471698113207353</v>
      </c>
      <c r="N127" s="57">
        <f>[9]Sheet1!$B$3</f>
        <v>0.95238095238095555</v>
      </c>
      <c r="O127" s="57">
        <f>[10]Sheet1!$B$3</f>
        <v>1.2063492063492076</v>
      </c>
      <c r="P127" s="57">
        <f>[11]Sheet1!$B$3</f>
        <v>1.9047619047618976</v>
      </c>
      <c r="Q127" s="57">
        <f>[12]Sheet1!$B$3</f>
        <v>1.0158730158730143</v>
      </c>
      <c r="R127" s="57">
        <f>[13]Sheet1!$B$3</f>
        <v>0.63694267515923364</v>
      </c>
      <c r="S127" s="57">
        <f>[14]Sheet1!$B$3</f>
        <v>1.5974440894568673</v>
      </c>
      <c r="T127" s="57">
        <f>[15]Sheet1!$B$3</f>
        <v>0.82539682539682546</v>
      </c>
      <c r="U127" s="57">
        <f>[16]Sheet1!$B$3</f>
        <v>1.0828025477707008</v>
      </c>
      <c r="V127" s="57">
        <f>[17]Sheet1!$B$3</f>
        <v>0.94936708860759333</v>
      </c>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122">
        <f t="shared" si="17"/>
        <v>1.1314339630227204</v>
      </c>
      <c r="EV127" s="122">
        <f t="shared" si="18"/>
        <v>0.50950376708619349</v>
      </c>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row>
    <row r="128" spans="1:195" s="42" customFormat="1" x14ac:dyDescent="0.2">
      <c r="A128" s="128" t="s">
        <v>331</v>
      </c>
      <c r="B128" s="57">
        <f>[18]Sheet1!$B$3</f>
        <v>1.1111111111111109</v>
      </c>
      <c r="C128" s="57">
        <f>[19]Sheet1!$B$3</f>
        <v>1.0689621944560432</v>
      </c>
      <c r="D128" s="57">
        <f>[20]Sheet1!$B$3</f>
        <v>1.1034482758620647</v>
      </c>
      <c r="E128" s="57">
        <f>[21]Sheet1!$B$3</f>
        <v>1.4392594982657094</v>
      </c>
      <c r="F128" s="57"/>
      <c r="G128" s="57"/>
      <c r="H128" s="57"/>
      <c r="I128" s="57"/>
      <c r="J128" s="57">
        <f>[22]Sheet1!$B$3</f>
        <v>0.68441064638782967</v>
      </c>
      <c r="K128" s="57">
        <f>[23]Sheet1!$B$3</f>
        <v>1.1152416356877284</v>
      </c>
      <c r="L128" s="57">
        <f>[24]Sheet1!$B$3</f>
        <v>0.56962025316455944</v>
      </c>
      <c r="M128" s="57">
        <f>[25]Sheet1!$B$3</f>
        <v>0.95541401273885784</v>
      </c>
      <c r="N128" s="57">
        <f>[26]Sheet1!$B$3</f>
        <v>0.57142857142857328</v>
      </c>
      <c r="O128" s="57"/>
      <c r="P128" s="57">
        <f>[27]Sheet1!$B$3</f>
        <v>1.0759493670886047</v>
      </c>
      <c r="Q128" s="57">
        <f>[28]Sheet1!$B$3</f>
        <v>0.82539682539682391</v>
      </c>
      <c r="R128" s="57">
        <f>[29]Sheet1!$B$3</f>
        <v>0.95238095238095533</v>
      </c>
      <c r="S128" s="57">
        <f>[30]Sheet1!$B$3</f>
        <v>0.69841269841269338</v>
      </c>
      <c r="T128" s="57">
        <f>[31]Sheet1!$B$3</f>
        <v>1.5822784810126522</v>
      </c>
      <c r="U128" s="57">
        <f>[32]Sheet1!$B$3</f>
        <v>1.2063492063492054</v>
      </c>
      <c r="V128" s="57">
        <f>[33]Sheet1!$B$3</f>
        <v>0.694006309148261</v>
      </c>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122">
        <f t="shared" si="17"/>
        <v>0.97835437743072962</v>
      </c>
      <c r="EV128" s="122">
        <f t="shared" si="18"/>
        <v>0.29459103646271445</v>
      </c>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row>
    <row r="129" spans="1:195" s="42" customFormat="1" x14ac:dyDescent="0.2">
      <c r="A129" s="128" t="s">
        <v>332</v>
      </c>
      <c r="B129" s="57">
        <f>[34]Sheet1!$B$3</f>
        <v>1.6161616161616219</v>
      </c>
      <c r="C129" s="57">
        <f>[35]Sheet1!$B$3</f>
        <v>0.59523809523809512</v>
      </c>
      <c r="D129" s="57">
        <f>[36]Sheet1!$B$3</f>
        <v>1.4652014652014678</v>
      </c>
      <c r="E129" s="57">
        <f>[37]Sheet1!$B$3</f>
        <v>0.3422664374918456</v>
      </c>
      <c r="F129" s="57"/>
      <c r="G129" s="57"/>
      <c r="H129" s="57"/>
      <c r="I129" s="57"/>
      <c r="J129" s="57">
        <f>[38]Sheet1!$B$3</f>
        <v>0.47058823529411847</v>
      </c>
      <c r="K129" s="57">
        <f>[39]Sheet1!$B$3</f>
        <v>0.81632653061224525</v>
      </c>
      <c r="L129" s="57">
        <f>[40]Sheet1!$B$3</f>
        <v>0.88607594936708689</v>
      </c>
      <c r="M129" s="57">
        <f>[41]Sheet1!$B$3</f>
        <v>0.75709779179811199</v>
      </c>
      <c r="N129" s="57">
        <f>[42]Sheet1!$B$3</f>
        <v>0.4444444444444457</v>
      </c>
      <c r="O129" s="57">
        <f>[43]Sheet1!$B$3</f>
        <v>1.0759493670886116</v>
      </c>
      <c r="P129" s="57">
        <f>[44]Sheet1!$B$3</f>
        <v>0.50793650793651435</v>
      </c>
      <c r="Q129" s="57">
        <f>[45]Sheet1!$B$3</f>
        <v>1.0158730158730127</v>
      </c>
      <c r="R129" s="57">
        <f>[46]Sheet1!$B$3</f>
        <v>1.587301587301593</v>
      </c>
      <c r="S129" s="57">
        <f>[47]Sheet1!$B$3</f>
        <v>0.89456869009584805</v>
      </c>
      <c r="T129" s="57">
        <f>[48]Sheet1!$B$3</f>
        <v>0.63492063492063433</v>
      </c>
      <c r="U129" s="57">
        <f>[49]Sheet1!$B$3</f>
        <v>0.4458598726114591</v>
      </c>
      <c r="V129" s="57">
        <f>[50]Sheet1!$B$3</f>
        <v>1.075949367088612</v>
      </c>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122">
        <f t="shared" si="17"/>
        <v>0.86069174167796014</v>
      </c>
      <c r="EV129" s="122">
        <f t="shared" si="18"/>
        <v>0.40369704196695394</v>
      </c>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row>
    <row r="130" spans="1:195" s="74" customFormat="1" ht="17" thickBot="1" x14ac:dyDescent="0.25">
      <c r="A130" s="74" t="s">
        <v>209</v>
      </c>
      <c r="B130" s="75">
        <f>[51]Sheet1!$B$3</f>
        <v>1.3194444444444491</v>
      </c>
      <c r="C130" s="75"/>
      <c r="D130" s="75">
        <f>[52]Sheet1!$B$3</f>
        <v>0.77821011673152085</v>
      </c>
      <c r="E130" s="75">
        <f>[53]Sheet1!$B$3</f>
        <v>0.61643835616438336</v>
      </c>
      <c r="F130" s="75"/>
      <c r="G130" s="75"/>
      <c r="H130" s="75"/>
      <c r="I130" s="75"/>
      <c r="J130" s="75">
        <f>[54]Sheet1!$B$3</f>
        <v>0.94545454545454954</v>
      </c>
      <c r="K130" s="75"/>
      <c r="L130" s="75"/>
      <c r="M130" s="75">
        <f>[55]Sheet1!$B$3</f>
        <v>0.95238095238094911</v>
      </c>
      <c r="N130" s="75">
        <f>[56]Sheet1!$B$3</f>
        <v>0.63492063492063422</v>
      </c>
      <c r="O130" s="75"/>
      <c r="P130" s="75"/>
      <c r="Q130" s="75">
        <f>[57]Sheet1!$B$3</f>
        <v>0.89171974522292474</v>
      </c>
      <c r="R130" s="75">
        <f>[58]Sheet1!$B$3</f>
        <v>0.82802547770700308</v>
      </c>
      <c r="S130" s="75">
        <f>[59]Sheet1!$B$3</f>
        <v>1.396825396825397</v>
      </c>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c r="BY130" s="75"/>
      <c r="BZ130" s="75"/>
      <c r="CA130" s="75"/>
      <c r="CB130" s="75"/>
      <c r="CC130" s="75"/>
      <c r="CD130" s="75"/>
      <c r="CE130" s="75"/>
      <c r="CF130" s="75"/>
      <c r="CG130" s="75"/>
      <c r="CH130" s="75"/>
      <c r="CI130" s="75"/>
      <c r="CJ130" s="75"/>
      <c r="CK130" s="75"/>
      <c r="CL130" s="75"/>
      <c r="CM130" s="75"/>
      <c r="CN130" s="75"/>
      <c r="CO130" s="75"/>
      <c r="CP130" s="75"/>
      <c r="CQ130" s="75"/>
      <c r="CR130" s="75"/>
      <c r="CS130" s="75"/>
      <c r="CT130" s="75"/>
      <c r="CU130" s="75"/>
      <c r="CV130" s="75"/>
      <c r="CW130" s="75"/>
      <c r="CX130" s="75"/>
      <c r="CY130" s="75"/>
      <c r="CZ130" s="75"/>
      <c r="DA130" s="75"/>
      <c r="DB130" s="75"/>
      <c r="DC130" s="75"/>
      <c r="DD130" s="75"/>
      <c r="DE130" s="75"/>
      <c r="DF130" s="75"/>
      <c r="DG130" s="76"/>
      <c r="DH130" s="76"/>
      <c r="DI130" s="76"/>
      <c r="DJ130" s="76"/>
      <c r="DK130" s="76"/>
      <c r="DL130" s="76"/>
      <c r="DM130" s="76"/>
      <c r="DN130" s="76"/>
      <c r="DO130" s="76"/>
      <c r="DP130" s="76"/>
      <c r="DQ130" s="76"/>
      <c r="DR130" s="76"/>
      <c r="DS130" s="76"/>
      <c r="DT130" s="76"/>
      <c r="DU130" s="76"/>
      <c r="DV130" s="76"/>
      <c r="DW130" s="76"/>
      <c r="DX130" s="76"/>
      <c r="DY130" s="76"/>
      <c r="DZ130" s="76"/>
      <c r="EA130" s="76"/>
      <c r="EB130" s="76"/>
      <c r="EC130" s="76"/>
      <c r="ED130" s="76"/>
      <c r="EE130" s="76"/>
      <c r="EF130" s="76"/>
      <c r="EG130" s="76"/>
      <c r="EH130" s="76"/>
      <c r="EI130" s="76"/>
      <c r="EJ130" s="76"/>
      <c r="EK130" s="76"/>
      <c r="EL130" s="76"/>
      <c r="EM130" s="76"/>
      <c r="EN130" s="76"/>
      <c r="EO130" s="76"/>
      <c r="EP130" s="76"/>
      <c r="EQ130" s="76"/>
      <c r="ER130" s="76"/>
      <c r="ES130" s="76"/>
      <c r="ET130" s="76"/>
      <c r="EU130" s="122">
        <f t="shared" si="17"/>
        <v>0.92926885220575661</v>
      </c>
      <c r="EV130" s="122">
        <f t="shared" si="18"/>
        <v>0.27171330276288558</v>
      </c>
      <c r="EW130" s="76"/>
      <c r="EX130" s="76"/>
      <c r="EY130" s="76"/>
      <c r="EZ130" s="76"/>
      <c r="FA130" s="76"/>
      <c r="FB130" s="76"/>
      <c r="FC130" s="76"/>
      <c r="FD130" s="76"/>
      <c r="FE130" s="76"/>
      <c r="FF130" s="76"/>
      <c r="FG130" s="76"/>
      <c r="FH130" s="76"/>
      <c r="FI130" s="76"/>
      <c r="FJ130" s="76"/>
      <c r="FK130" s="76"/>
      <c r="FL130" s="76"/>
      <c r="FM130" s="76"/>
      <c r="FN130" s="76"/>
      <c r="FO130" s="76"/>
      <c r="FP130" s="76"/>
      <c r="FQ130" s="76"/>
      <c r="FR130" s="76"/>
      <c r="FS130" s="76"/>
      <c r="FT130" s="76"/>
      <c r="FU130" s="76"/>
      <c r="FV130" s="76"/>
      <c r="FW130" s="76"/>
      <c r="FX130" s="76"/>
      <c r="FY130" s="76"/>
      <c r="FZ130" s="76"/>
      <c r="GA130" s="76"/>
      <c r="GB130" s="76"/>
      <c r="GC130" s="76"/>
      <c r="GD130" s="76"/>
      <c r="GE130" s="76"/>
      <c r="GF130" s="76"/>
      <c r="GG130" s="76"/>
      <c r="GH130" s="76"/>
      <c r="GI130" s="76"/>
      <c r="GJ130" s="76"/>
      <c r="GK130" s="76"/>
      <c r="GL130" s="76"/>
      <c r="GM130" s="76"/>
    </row>
    <row r="131" spans="1:195" s="71" customFormat="1" x14ac:dyDescent="0.2">
      <c r="A131" s="129" t="s">
        <v>335</v>
      </c>
      <c r="B131" s="72">
        <f>[60]Sheet1!$B$3</f>
        <v>1.0526315789473697</v>
      </c>
      <c r="C131" s="72">
        <f>[61]Sheet1!$B$3</f>
        <v>0.58823529411764552</v>
      </c>
      <c r="D131" s="72">
        <f>[62]Sheet1!$B$3</f>
        <v>0.57971014492753958</v>
      </c>
      <c r="E131" s="72">
        <f>[63]Sheet1!$B$3</f>
        <v>0.6177606177606233</v>
      </c>
      <c r="F131" s="72"/>
      <c r="G131" s="72"/>
      <c r="H131" s="72"/>
      <c r="I131" s="72"/>
      <c r="J131" s="72">
        <f>[64]Sheet1!$B$3</f>
        <v>0.50909090909090704</v>
      </c>
      <c r="K131" s="72">
        <f>[65]Sheet1!$B$3</f>
        <v>0.75630252100840212</v>
      </c>
      <c r="L131" s="72">
        <f>[66]Sheet1!$B$3</f>
        <v>0.76433121019108341</v>
      </c>
      <c r="M131" s="72">
        <f>[67]Sheet1!$B$3</f>
        <v>0.70063694267515497</v>
      </c>
      <c r="N131" s="72">
        <f>[68]Sheet1!$B$3</f>
        <v>0.63897763578274402</v>
      </c>
      <c r="O131" s="72">
        <f>[69]Sheet1!$B$3</f>
        <v>1.3333333333333335</v>
      </c>
      <c r="P131" s="72">
        <f>[70]Sheet1!$B$3</f>
        <v>1.3375796178343964</v>
      </c>
      <c r="Q131" s="72">
        <f>[71]Sheet1!$B$3</f>
        <v>1.26984126984127</v>
      </c>
      <c r="R131" s="72">
        <f>[72]Sheet1!$B$3</f>
        <v>1.2698412698412738</v>
      </c>
      <c r="S131" s="72">
        <f>[73]Sheet1!$B$3</f>
        <v>1.3375796178343913</v>
      </c>
      <c r="T131" s="72">
        <f>[74]Sheet1!$B$3</f>
        <v>1.0862619808306722</v>
      </c>
      <c r="U131" s="72">
        <f>[75]Sheet1!$B$3</f>
        <v>0.63091482649842534</v>
      </c>
      <c r="V131" s="72">
        <f>[76]Sheet1!$B$3</f>
        <v>0.88888888888888773</v>
      </c>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c r="CK131" s="72"/>
      <c r="CL131" s="72"/>
      <c r="CM131" s="72"/>
      <c r="CN131" s="72"/>
      <c r="CO131" s="72"/>
      <c r="CP131" s="72"/>
      <c r="CQ131" s="72"/>
      <c r="CR131" s="72"/>
      <c r="CS131" s="72"/>
      <c r="CT131" s="72"/>
      <c r="CU131" s="72"/>
      <c r="CV131" s="72"/>
      <c r="CW131" s="72"/>
      <c r="CX131" s="72"/>
      <c r="CY131" s="72"/>
      <c r="CZ131" s="72"/>
      <c r="DA131" s="72"/>
      <c r="DB131" s="72"/>
      <c r="DC131" s="72"/>
      <c r="DD131" s="72"/>
      <c r="DE131" s="72"/>
      <c r="DF131" s="72"/>
      <c r="DG131" s="73"/>
      <c r="DH131" s="73"/>
      <c r="DI131" s="73"/>
      <c r="DJ131" s="73"/>
      <c r="DK131" s="73"/>
      <c r="DL131" s="73"/>
      <c r="DM131" s="73"/>
      <c r="DN131" s="73"/>
      <c r="DO131" s="73"/>
      <c r="DP131" s="73"/>
      <c r="DQ131" s="73"/>
      <c r="DR131" s="73"/>
      <c r="DS131" s="73"/>
      <c r="DT131" s="73"/>
      <c r="DU131" s="73"/>
      <c r="DV131" s="73"/>
      <c r="DW131" s="73"/>
      <c r="DX131" s="73"/>
      <c r="DY131" s="73"/>
      <c r="DZ131" s="73"/>
      <c r="EA131" s="73"/>
      <c r="EB131" s="73"/>
      <c r="EC131" s="73"/>
      <c r="ED131" s="73"/>
      <c r="EE131" s="73"/>
      <c r="EF131" s="73"/>
      <c r="EG131" s="73"/>
      <c r="EH131" s="73"/>
      <c r="EI131" s="73"/>
      <c r="EJ131" s="73"/>
      <c r="EK131" s="73"/>
      <c r="EL131" s="73"/>
      <c r="EM131" s="73"/>
      <c r="EN131" s="73"/>
      <c r="EO131" s="73"/>
      <c r="EP131" s="73"/>
      <c r="EQ131" s="73"/>
      <c r="ER131" s="73"/>
      <c r="ES131" s="73"/>
      <c r="ET131" s="73"/>
      <c r="EU131" s="122">
        <f t="shared" si="17"/>
        <v>0.90364221525906607</v>
      </c>
      <c r="EV131" s="122">
        <f t="shared" si="18"/>
        <v>0.31162623288402636</v>
      </c>
      <c r="EW131" s="73"/>
      <c r="EX131" s="73"/>
      <c r="EY131" s="73"/>
      <c r="EZ131" s="73"/>
      <c r="FA131" s="73"/>
      <c r="FB131" s="73"/>
      <c r="FC131" s="73"/>
      <c r="FD131" s="73"/>
      <c r="FE131" s="73"/>
      <c r="FF131" s="73"/>
      <c r="FG131" s="73"/>
      <c r="FH131" s="73"/>
      <c r="FI131" s="73"/>
      <c r="FJ131" s="73"/>
      <c r="FK131" s="73"/>
      <c r="FL131" s="73"/>
      <c r="FM131" s="73"/>
      <c r="FN131" s="73"/>
      <c r="FO131" s="73"/>
      <c r="FP131" s="73"/>
      <c r="FQ131" s="73"/>
      <c r="FR131" s="73"/>
      <c r="FS131" s="73"/>
      <c r="FT131" s="73"/>
      <c r="FU131" s="73"/>
      <c r="FV131" s="73"/>
      <c r="FW131" s="73"/>
      <c r="FX131" s="73"/>
      <c r="FY131" s="73"/>
      <c r="FZ131" s="73"/>
      <c r="GA131" s="73"/>
      <c r="GB131" s="73"/>
      <c r="GC131" s="73"/>
      <c r="GD131" s="73"/>
      <c r="GE131" s="73"/>
      <c r="GF131" s="73"/>
      <c r="GG131" s="73"/>
      <c r="GH131" s="73"/>
      <c r="GI131" s="73"/>
      <c r="GJ131" s="73"/>
      <c r="GK131" s="73"/>
      <c r="GL131" s="73"/>
      <c r="GM131" s="73"/>
    </row>
    <row r="132" spans="1:195" s="42" customFormat="1" x14ac:dyDescent="0.2">
      <c r="A132" s="128" t="s">
        <v>334</v>
      </c>
      <c r="B132" s="57">
        <f>[77]Sheet1!$B$3</f>
        <v>1.1038961038961015</v>
      </c>
      <c r="C132" s="57">
        <f>[78]Sheet1!$B$3</f>
        <v>0.50955414012738975</v>
      </c>
      <c r="D132" s="57">
        <f>[79]Sheet1!$B$3</f>
        <v>0.99644128113878772</v>
      </c>
      <c r="E132" s="57">
        <f>[80]Sheet1!$B$3</f>
        <v>0.48920647194461592</v>
      </c>
      <c r="F132" s="57"/>
      <c r="G132" s="57"/>
      <c r="H132" s="57"/>
      <c r="I132" s="57"/>
      <c r="J132" s="57">
        <f>[81]Sheet1!$B$3</f>
        <v>0.95890410958903871</v>
      </c>
      <c r="K132" s="57">
        <f>[82]Sheet1!$B$3</f>
        <v>0.93220338983051432</v>
      </c>
      <c r="L132" s="57"/>
      <c r="M132" s="57">
        <f>[83]Sheet1!$B$3</f>
        <v>0.50955414012738998</v>
      </c>
      <c r="N132" s="57">
        <f>[84]Sheet1!$B$3</f>
        <v>0.82278481012658278</v>
      </c>
      <c r="O132" s="57">
        <f>[85]Sheet1!$B$3</f>
        <v>0.82539682539682957</v>
      </c>
      <c r="P132" s="57">
        <f>[86]Sheet1!$B$3</f>
        <v>1.0691823899371109</v>
      </c>
      <c r="Q132" s="57">
        <f>[87]Sheet1!$B$3</f>
        <v>0.94936708860759189</v>
      </c>
      <c r="R132" s="57">
        <f>[88]Sheet1!$B$3</f>
        <v>1.0126582278481007</v>
      </c>
      <c r="S132" s="57">
        <f>[89]Sheet1!$B$3</f>
        <v>1.0191082802547733</v>
      </c>
      <c r="T132" s="57">
        <f>[90]Sheet1!$B$3</f>
        <v>0.89171974522293163</v>
      </c>
      <c r="U132" s="57">
        <f>[91]Sheet1!$B$3</f>
        <v>0.82539682539682058</v>
      </c>
      <c r="V132" s="57">
        <f>[92]Sheet1!$B$3</f>
        <v>0.69620253164557078</v>
      </c>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c r="CI132" s="57"/>
      <c r="CJ132" s="57"/>
      <c r="CK132" s="57"/>
      <c r="CL132" s="57"/>
      <c r="CM132" s="57"/>
      <c r="CN132" s="57"/>
      <c r="CO132" s="57"/>
      <c r="CP132" s="57"/>
      <c r="CQ132" s="57"/>
      <c r="CR132" s="57"/>
      <c r="CS132" s="57"/>
      <c r="CT132" s="57"/>
      <c r="CU132" s="57"/>
      <c r="CV132" s="57"/>
      <c r="CW132" s="57"/>
      <c r="CX132" s="57"/>
      <c r="CY132" s="57"/>
      <c r="CZ132" s="57"/>
      <c r="DA132" s="57"/>
      <c r="DB132" s="57"/>
      <c r="DC132" s="57"/>
      <c r="DD132" s="57"/>
      <c r="DE132" s="57"/>
      <c r="DF132" s="57"/>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122">
        <f t="shared" si="17"/>
        <v>0.85072352256813455</v>
      </c>
      <c r="EV132" s="122">
        <f t="shared" si="18"/>
        <v>0.20113207753216908</v>
      </c>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row>
    <row r="133" spans="1:195" s="42" customFormat="1" x14ac:dyDescent="0.2">
      <c r="A133" s="128" t="s">
        <v>333</v>
      </c>
      <c r="B133" s="57">
        <f>[93]Sheet1!$B$3</f>
        <v>1.3166144200626915</v>
      </c>
      <c r="C133" s="57">
        <f>[94]Sheet1!$B$3</f>
        <v>0.54054054054054101</v>
      </c>
      <c r="D133" s="57">
        <f>[95]Sheet1!$B$3</f>
        <v>0.43795620437956823</v>
      </c>
      <c r="E133" s="57">
        <f>[96]Sheet1!$B$3</f>
        <v>1.0909090909090851</v>
      </c>
      <c r="F133" s="57"/>
      <c r="G133" s="57"/>
      <c r="H133" s="57"/>
      <c r="I133" s="57"/>
      <c r="J133" s="57">
        <f>[97]Sheet1!$B$3</f>
        <v>0.59701492537313772</v>
      </c>
      <c r="K133" s="57">
        <f>[98]Sheet1!$B$3</f>
        <v>0.90566037735848326</v>
      </c>
      <c r="L133" s="57">
        <f>[99]Sheet1!$B$3</f>
        <v>0.64102564102563842</v>
      </c>
      <c r="M133" s="57">
        <f>[100]Sheet1!$B$3</f>
        <v>0.50793650793651068</v>
      </c>
      <c r="N133" s="57">
        <f>[101]Sheet1!$B$3</f>
        <v>0.88607594936709144</v>
      </c>
      <c r="O133" s="57">
        <f>[102]Sheet1!$B$3</f>
        <v>1.0126582278481018</v>
      </c>
      <c r="P133" s="57">
        <f>[103]Sheet1!$B$3</f>
        <v>1.1428571428571388</v>
      </c>
      <c r="Q133" s="57">
        <f>[104]Sheet1!$B$3</f>
        <v>0.88888888888888917</v>
      </c>
      <c r="R133" s="57">
        <f>[105]Sheet1!$B$3</f>
        <v>0.89456869009584739</v>
      </c>
      <c r="S133" s="57">
        <f>[106]Sheet1!$B$3</f>
        <v>1.277955271565496</v>
      </c>
      <c r="T133" s="57">
        <f>[107]Sheet1!$B$3</f>
        <v>0.89456869009584827</v>
      </c>
      <c r="U133" s="57">
        <f>[108]Sheet1!$B$3</f>
        <v>0.82278481012658666</v>
      </c>
      <c r="V133" s="57">
        <f>[109]Sheet1!$B$3</f>
        <v>0.75709779179810865</v>
      </c>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57"/>
      <c r="BZ133" s="57"/>
      <c r="CA133" s="57"/>
      <c r="CB133" s="57"/>
      <c r="CC133" s="57"/>
      <c r="CD133" s="57"/>
      <c r="CE133" s="57"/>
      <c r="CF133" s="57"/>
      <c r="CG133" s="57"/>
      <c r="CH133" s="57"/>
      <c r="CI133" s="57"/>
      <c r="CJ133" s="57"/>
      <c r="CK133" s="57"/>
      <c r="CL133" s="57"/>
      <c r="CM133" s="57"/>
      <c r="CN133" s="57"/>
      <c r="CO133" s="57"/>
      <c r="CP133" s="57"/>
      <c r="CQ133" s="57"/>
      <c r="CR133" s="57"/>
      <c r="CS133" s="57"/>
      <c r="CT133" s="57"/>
      <c r="CU133" s="57"/>
      <c r="CV133" s="57"/>
      <c r="CW133" s="57"/>
      <c r="CX133" s="57"/>
      <c r="CY133" s="57"/>
      <c r="CZ133" s="57"/>
      <c r="DA133" s="57"/>
      <c r="DB133" s="57"/>
      <c r="DC133" s="57"/>
      <c r="DD133" s="57"/>
      <c r="DE133" s="57"/>
      <c r="DF133" s="57"/>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122">
        <f t="shared" si="17"/>
        <v>0.85971253942522141</v>
      </c>
      <c r="EV133" s="122">
        <f t="shared" si="18"/>
        <v>0.25968873061956793</v>
      </c>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row>
    <row r="134" spans="1:195" s="42" customFormat="1" x14ac:dyDescent="0.2">
      <c r="A134" s="42" t="s">
        <v>213</v>
      </c>
      <c r="B134" s="57">
        <f>[110]Sheet1!$B$3</f>
        <v>1.4473684210526314</v>
      </c>
      <c r="C134" s="57">
        <f>[111]Sheet1!$B$3</f>
        <v>0.58651026392961725</v>
      </c>
      <c r="D134" s="57">
        <f>[112]Sheet1!$B$3</f>
        <v>0.57971014492753958</v>
      </c>
      <c r="E134" s="57">
        <f>[113]Sheet1!$B$3</f>
        <v>0.36900369003690109</v>
      </c>
      <c r="F134" s="57"/>
      <c r="G134" s="57"/>
      <c r="H134" s="57"/>
      <c r="I134" s="57"/>
      <c r="J134" s="57"/>
      <c r="K134" s="57"/>
      <c r="L134" s="57"/>
      <c r="M134" s="57">
        <f>[114]Sheet1!$B$3</f>
        <v>0.76677316293929565</v>
      </c>
      <c r="N134" s="57">
        <f>[115]Sheet1!$B$3</f>
        <v>0.57142857142857129</v>
      </c>
      <c r="O134" s="57">
        <f>[116]Sheet1!$B$3</f>
        <v>1.1392405063291084</v>
      </c>
      <c r="P134" s="57"/>
      <c r="Q134" s="57">
        <f>[117]Sheet1!$B$3</f>
        <v>0.94637223974764051</v>
      </c>
      <c r="R134" s="57">
        <f>[118]Sheet1!$B$3</f>
        <v>0.63897763578274747</v>
      </c>
      <c r="S134" s="57">
        <f>[119]Sheet1!$B$3</f>
        <v>1.2779552715654952</v>
      </c>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c r="CI134" s="57"/>
      <c r="CJ134" s="57"/>
      <c r="CK134" s="57"/>
      <c r="CL134" s="57"/>
      <c r="CM134" s="57"/>
      <c r="CN134" s="57"/>
      <c r="CO134" s="57"/>
      <c r="CP134" s="57"/>
      <c r="CQ134" s="57"/>
      <c r="CR134" s="57"/>
      <c r="CS134" s="57"/>
      <c r="CT134" s="57"/>
      <c r="CU134" s="57"/>
      <c r="CV134" s="57"/>
      <c r="CW134" s="57"/>
      <c r="CX134" s="57"/>
      <c r="CY134" s="57"/>
      <c r="CZ134" s="57"/>
      <c r="DA134" s="57"/>
      <c r="DB134" s="57"/>
      <c r="DC134" s="57"/>
      <c r="DD134" s="57"/>
      <c r="DE134" s="57"/>
      <c r="DF134" s="57"/>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3"/>
      <c r="EI134" s="43"/>
      <c r="EJ134" s="43"/>
      <c r="EK134" s="43"/>
      <c r="EL134" s="43"/>
      <c r="EM134" s="43"/>
      <c r="EN134" s="43"/>
      <c r="EO134" s="43"/>
      <c r="EP134" s="43"/>
      <c r="EQ134" s="43"/>
      <c r="ER134" s="43"/>
      <c r="ES134" s="43"/>
      <c r="ET134" s="43"/>
      <c r="EU134" s="122">
        <f t="shared" si="17"/>
        <v>0.83233399077395487</v>
      </c>
      <c r="EV134" s="122">
        <f t="shared" si="18"/>
        <v>0.35476465244163419</v>
      </c>
      <c r="EW134" s="43"/>
      <c r="EX134" s="43"/>
      <c r="EY134" s="43"/>
      <c r="EZ134" s="43"/>
      <c r="FA134" s="43"/>
      <c r="FB134" s="43"/>
      <c r="FC134" s="43"/>
      <c r="FD134" s="43"/>
      <c r="FE134" s="43"/>
      <c r="FF134" s="43"/>
      <c r="FG134" s="43"/>
      <c r="FH134" s="43"/>
      <c r="FI134" s="43"/>
      <c r="FJ134" s="43"/>
      <c r="FK134" s="43"/>
      <c r="FL134" s="43"/>
      <c r="FM134" s="43"/>
      <c r="FN134" s="43"/>
      <c r="FO134" s="43"/>
      <c r="FP134" s="43"/>
      <c r="FQ134" s="43"/>
      <c r="FR134" s="43"/>
      <c r="FS134" s="43"/>
      <c r="FT134" s="43"/>
      <c r="FU134" s="43"/>
      <c r="FV134" s="43"/>
      <c r="FW134" s="43"/>
      <c r="FX134" s="43"/>
      <c r="FY134" s="43"/>
      <c r="FZ134" s="43"/>
      <c r="GA134" s="43"/>
      <c r="GB134" s="43"/>
      <c r="GC134" s="43"/>
      <c r="GD134" s="43"/>
      <c r="GE134" s="43"/>
      <c r="GF134" s="43"/>
      <c r="GG134" s="43"/>
      <c r="GH134" s="43"/>
      <c r="GI134" s="43"/>
      <c r="GJ134" s="43"/>
      <c r="GK134" s="43"/>
      <c r="GL134" s="43"/>
      <c r="GM134" s="43"/>
    </row>
    <row r="135" spans="1:195" s="58" customFormat="1" x14ac:dyDescent="0.2">
      <c r="A135" s="132" t="s">
        <v>340</v>
      </c>
      <c r="B135" s="59">
        <f>[1]Sheet1!$B$4</f>
        <v>4.2166606469626196</v>
      </c>
      <c r="C135" s="59">
        <f>[2]Sheet1!$B$4</f>
        <v>1.7006802721088474</v>
      </c>
      <c r="D135" s="59">
        <f>[3]Sheet1!$B$4</f>
        <v>6.5292096219931297</v>
      </c>
      <c r="E135" s="59">
        <f>[4]Sheet1!$B$4</f>
        <v>9.6790893650378926</v>
      </c>
      <c r="F135" s="59"/>
      <c r="G135" s="59"/>
      <c r="H135" s="59"/>
      <c r="I135" s="59"/>
      <c r="J135" s="59">
        <f>[5]Sheet1!$B$4</f>
        <v>6.2318840579710164</v>
      </c>
      <c r="K135" s="59">
        <f>[6]Sheet1!$B$4</f>
        <v>15.714285714285719</v>
      </c>
      <c r="L135" s="59">
        <f>[7]Sheet1!$B$4</f>
        <v>13.374233128834359</v>
      </c>
      <c r="M135" s="59">
        <f>[8]Sheet1!$B$4</f>
        <v>15.345911949685533</v>
      </c>
      <c r="N135" s="59">
        <f>[9]Sheet1!$B$4</f>
        <v>7.6825396825396854</v>
      </c>
      <c r="O135" s="59">
        <f>[10]Sheet1!$B$4</f>
        <v>5.9682539682539701</v>
      </c>
      <c r="P135" s="59">
        <f>[11]Sheet1!$B$4</f>
        <v>7.5555555555555598</v>
      </c>
      <c r="Q135" s="59">
        <f>[12]Sheet1!$B$4</f>
        <v>6.0952380952380931</v>
      </c>
      <c r="R135" s="59">
        <f>[13]Sheet1!$B$4</f>
        <v>8.0254777070063739</v>
      </c>
      <c r="S135" s="59">
        <f>[14]Sheet1!$B$4</f>
        <v>5.8785942492012753</v>
      </c>
      <c r="T135" s="59">
        <f>[15]Sheet1!$B$4</f>
        <v>11.174603174603174</v>
      </c>
      <c r="U135" s="59">
        <f>[16]Sheet1!$B$4</f>
        <v>6.8789808917197508</v>
      </c>
      <c r="V135" s="59">
        <f>[17]Sheet1!$B$4</f>
        <v>6.1392405063291156</v>
      </c>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60"/>
      <c r="DH135" s="60"/>
      <c r="DI135" s="60"/>
      <c r="DJ135" s="60"/>
      <c r="DK135" s="60"/>
      <c r="DL135" s="60"/>
      <c r="DM135" s="60"/>
      <c r="DN135" s="60"/>
      <c r="DO135" s="60"/>
      <c r="DP135" s="60"/>
      <c r="DQ135" s="60"/>
      <c r="DR135" s="60"/>
      <c r="DS135" s="60"/>
      <c r="DT135" s="60"/>
      <c r="DU135" s="60"/>
      <c r="DV135" s="60"/>
      <c r="DW135" s="60"/>
      <c r="DX135" s="60"/>
      <c r="DY135" s="60"/>
      <c r="DZ135" s="60"/>
      <c r="EA135" s="60"/>
      <c r="EB135" s="60"/>
      <c r="EC135" s="60"/>
      <c r="ED135" s="60"/>
      <c r="EE135" s="60"/>
      <c r="EF135" s="60"/>
      <c r="EG135" s="60"/>
      <c r="EH135" s="60"/>
      <c r="EI135" s="60"/>
      <c r="EJ135" s="60"/>
      <c r="EK135" s="60"/>
      <c r="EL135" s="60"/>
      <c r="EM135" s="60"/>
      <c r="EN135" s="60"/>
      <c r="EO135" s="60"/>
      <c r="EP135" s="60"/>
      <c r="EQ135" s="60"/>
      <c r="ER135" s="60"/>
      <c r="ES135" s="60"/>
      <c r="ET135" s="60"/>
      <c r="EU135" s="122">
        <f t="shared" si="17"/>
        <v>8.1288493286662415</v>
      </c>
      <c r="EV135" s="122">
        <f t="shared" si="18"/>
        <v>3.8040217618896657</v>
      </c>
      <c r="EW135" s="60"/>
      <c r="EX135" s="60"/>
      <c r="EY135" s="60"/>
      <c r="EZ135" s="60"/>
      <c r="FA135" s="60"/>
      <c r="FB135" s="60"/>
      <c r="FC135" s="60"/>
      <c r="FD135" s="60"/>
      <c r="FE135" s="60"/>
      <c r="FF135" s="60"/>
      <c r="FG135" s="60"/>
      <c r="FH135" s="60"/>
      <c r="FI135" s="60"/>
      <c r="FJ135" s="60"/>
      <c r="FK135" s="60"/>
      <c r="FL135" s="60"/>
      <c r="FM135" s="60"/>
      <c r="FN135" s="60"/>
      <c r="FO135" s="60"/>
      <c r="FP135" s="60"/>
      <c r="FQ135" s="60"/>
      <c r="FR135" s="60"/>
      <c r="FS135" s="60"/>
      <c r="FT135" s="60"/>
      <c r="FU135" s="60"/>
      <c r="FV135" s="60"/>
      <c r="FW135" s="60"/>
      <c r="FX135" s="60"/>
      <c r="FY135" s="60"/>
      <c r="FZ135" s="60"/>
      <c r="GA135" s="60"/>
      <c r="GB135" s="60"/>
      <c r="GC135" s="60"/>
      <c r="GD135" s="60"/>
      <c r="GE135" s="60"/>
      <c r="GF135" s="60"/>
      <c r="GG135" s="60"/>
      <c r="GH135" s="60"/>
      <c r="GI135" s="60"/>
      <c r="GJ135" s="60"/>
      <c r="GK135" s="60"/>
      <c r="GL135" s="60"/>
      <c r="GM135" s="60"/>
    </row>
    <row r="136" spans="1:195" s="58" customFormat="1" x14ac:dyDescent="0.2">
      <c r="A136" s="132" t="s">
        <v>339</v>
      </c>
      <c r="B136" s="59">
        <f>[18]Sheet1!$B$4</f>
        <v>6.9281045751633981</v>
      </c>
      <c r="C136" s="59">
        <f>[19]Sheet1!$B$4</f>
        <v>6.9893681945202824</v>
      </c>
      <c r="D136" s="59">
        <f>[20]Sheet1!$B$4</f>
        <v>5.4482758620689653</v>
      </c>
      <c r="E136" s="59">
        <f>[21]Sheet1!$B$4</f>
        <v>5.0716763272220211</v>
      </c>
      <c r="F136" s="59"/>
      <c r="G136" s="59"/>
      <c r="H136" s="59"/>
      <c r="I136" s="59"/>
      <c r="J136" s="59">
        <f>[22]Sheet1!$B$4</f>
        <v>3.8783269961977216</v>
      </c>
      <c r="K136" s="59">
        <f>[23]Sheet1!$B$4</f>
        <v>6.9144981412639481</v>
      </c>
      <c r="L136" s="59">
        <f>[24]Sheet1!$B$4</f>
        <v>7.5316455696202498</v>
      </c>
      <c r="M136" s="59">
        <f>[25]Sheet1!$B$4</f>
        <v>7.5796178343949023</v>
      </c>
      <c r="N136" s="59">
        <f>[26]Sheet1!$B$4</f>
        <v>5.4603174603174587</v>
      </c>
      <c r="O136" s="59"/>
      <c r="P136" s="59">
        <f>[27]Sheet1!$B$4</f>
        <v>8.1645569620253173</v>
      </c>
      <c r="Q136" s="59">
        <f>[28]Sheet1!$B$4</f>
        <v>4.8888888888888937</v>
      </c>
      <c r="R136" s="59">
        <f>[29]Sheet1!$B$4</f>
        <v>6.8571428571428568</v>
      </c>
      <c r="S136" s="59">
        <f>[30]Sheet1!$B$4</f>
        <v>7.1746031746031766</v>
      </c>
      <c r="T136" s="59">
        <f>[31]Sheet1!$B$4</f>
        <v>4.1139240506329191</v>
      </c>
      <c r="U136" s="59">
        <f>[32]Sheet1!$B$4</f>
        <v>5.1428571428571468</v>
      </c>
      <c r="V136" s="59">
        <f>[33]Sheet1!$B$4</f>
        <v>6.4353312302839107</v>
      </c>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60"/>
      <c r="DH136" s="60"/>
      <c r="DI136" s="60"/>
      <c r="DJ136" s="60"/>
      <c r="DK136" s="60"/>
      <c r="DL136" s="60"/>
      <c r="DM136" s="60"/>
      <c r="DN136" s="60"/>
      <c r="DO136" s="60"/>
      <c r="DP136" s="60"/>
      <c r="DQ136" s="60"/>
      <c r="DR136" s="60"/>
      <c r="DS136" s="60"/>
      <c r="DT136" s="60"/>
      <c r="DU136" s="60"/>
      <c r="DV136" s="60"/>
      <c r="DW136" s="60"/>
      <c r="DX136" s="60"/>
      <c r="DY136" s="60"/>
      <c r="DZ136" s="60"/>
      <c r="EA136" s="60"/>
      <c r="EB136" s="60"/>
      <c r="EC136" s="60"/>
      <c r="ED136" s="60"/>
      <c r="EE136" s="60"/>
      <c r="EF136" s="60"/>
      <c r="EG136" s="60"/>
      <c r="EH136" s="60"/>
      <c r="EI136" s="60"/>
      <c r="EJ136" s="60"/>
      <c r="EK136" s="60"/>
      <c r="EL136" s="60"/>
      <c r="EM136" s="60"/>
      <c r="EN136" s="60"/>
      <c r="EO136" s="60"/>
      <c r="EP136" s="60"/>
      <c r="EQ136" s="60"/>
      <c r="ER136" s="60"/>
      <c r="ES136" s="60"/>
      <c r="ET136" s="60"/>
      <c r="EU136" s="122">
        <f t="shared" si="17"/>
        <v>6.1611959542001991</v>
      </c>
      <c r="EV136" s="122">
        <f t="shared" si="18"/>
        <v>1.3057975261054231</v>
      </c>
      <c r="EW136" s="60"/>
      <c r="EX136" s="60"/>
      <c r="EY136" s="60"/>
      <c r="EZ136" s="60"/>
      <c r="FA136" s="60"/>
      <c r="FB136" s="60"/>
      <c r="FC136" s="60"/>
      <c r="FD136" s="60"/>
      <c r="FE136" s="60"/>
      <c r="FF136" s="60"/>
      <c r="FG136" s="60"/>
      <c r="FH136" s="60"/>
      <c r="FI136" s="60"/>
      <c r="FJ136" s="60"/>
      <c r="FK136" s="60"/>
      <c r="FL136" s="60"/>
      <c r="FM136" s="60"/>
      <c r="FN136" s="60"/>
      <c r="FO136" s="60"/>
      <c r="FP136" s="60"/>
      <c r="FQ136" s="60"/>
      <c r="FR136" s="60"/>
      <c r="FS136" s="60"/>
      <c r="FT136" s="60"/>
      <c r="FU136" s="60"/>
      <c r="FV136" s="60"/>
      <c r="FW136" s="60"/>
      <c r="FX136" s="60"/>
      <c r="FY136" s="60"/>
      <c r="FZ136" s="60"/>
      <c r="GA136" s="60"/>
      <c r="GB136" s="60"/>
      <c r="GC136" s="60"/>
      <c r="GD136" s="60"/>
      <c r="GE136" s="60"/>
      <c r="GF136" s="60"/>
      <c r="GG136" s="60"/>
      <c r="GH136" s="60"/>
      <c r="GI136" s="60"/>
      <c r="GJ136" s="60"/>
      <c r="GK136" s="60"/>
      <c r="GL136" s="60"/>
      <c r="GM136" s="60"/>
    </row>
    <row r="137" spans="1:195" s="58" customFormat="1" x14ac:dyDescent="0.2">
      <c r="A137" s="132" t="s">
        <v>336</v>
      </c>
      <c r="B137" s="59">
        <f>[34]Sheet1!$B$4</f>
        <v>7.5420875420875433</v>
      </c>
      <c r="C137" s="59">
        <f>[35]Sheet1!$B$4</f>
        <v>9.1666666666666696</v>
      </c>
      <c r="D137" s="59">
        <f>[36]Sheet1!$B$4</f>
        <v>8.5714285714285712</v>
      </c>
      <c r="E137" s="59">
        <f>[37]Sheet1!$B$4</f>
        <v>11.363245724729119</v>
      </c>
      <c r="F137" s="59"/>
      <c r="G137" s="59"/>
      <c r="H137" s="59"/>
      <c r="I137" s="59"/>
      <c r="J137" s="59">
        <f>[38]Sheet1!$B$4</f>
        <v>8.4705882352941124</v>
      </c>
      <c r="K137" s="59">
        <f>[39]Sheet1!$B$4</f>
        <v>9.8775510204081645</v>
      </c>
      <c r="L137" s="59">
        <f>[40]Sheet1!$B$4</f>
        <v>14.050632911392416</v>
      </c>
      <c r="M137" s="59">
        <f>[41]Sheet1!$B$4</f>
        <v>10.977917981072554</v>
      </c>
      <c r="N137" s="59">
        <f>[42]Sheet1!$B$4</f>
        <v>9.4603174603174605</v>
      </c>
      <c r="O137" s="59">
        <f>[43]Sheet1!$B$4</f>
        <v>11.139240506329113</v>
      </c>
      <c r="P137" s="59">
        <f>[44]Sheet1!$B$4</f>
        <v>10.412698412698409</v>
      </c>
      <c r="Q137" s="59">
        <f>[45]Sheet1!$B$4</f>
        <v>9.1428571428571459</v>
      </c>
      <c r="R137" s="59">
        <f>[46]Sheet1!$B$4</f>
        <v>8.4444444444444411</v>
      </c>
      <c r="S137" s="59">
        <f>[47]Sheet1!$B$4</f>
        <v>8.3706070287539944</v>
      </c>
      <c r="T137" s="59">
        <f>[48]Sheet1!$B$4</f>
        <v>7.8730158730158717</v>
      </c>
      <c r="U137" s="59">
        <f>[49]Sheet1!$B$4</f>
        <v>9.2356687898089227</v>
      </c>
      <c r="V137" s="59">
        <f>[50]Sheet1!$B$4</f>
        <v>7.9113924050632907</v>
      </c>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60"/>
      <c r="DH137" s="60"/>
      <c r="DI137" s="60"/>
      <c r="DJ137" s="60"/>
      <c r="DK137" s="60"/>
      <c r="DL137" s="60"/>
      <c r="DM137" s="60"/>
      <c r="DN137" s="60"/>
      <c r="DO137" s="60"/>
      <c r="DP137" s="60"/>
      <c r="DQ137" s="60"/>
      <c r="DR137" s="60"/>
      <c r="DS137" s="60"/>
      <c r="DT137" s="60"/>
      <c r="DU137" s="60"/>
      <c r="DV137" s="60"/>
      <c r="DW137" s="60"/>
      <c r="DX137" s="60"/>
      <c r="DY137" s="60"/>
      <c r="DZ137" s="60"/>
      <c r="EA137" s="60"/>
      <c r="EB137" s="60"/>
      <c r="EC137" s="60"/>
      <c r="ED137" s="60"/>
      <c r="EE137" s="60"/>
      <c r="EF137" s="60"/>
      <c r="EG137" s="60"/>
      <c r="EH137" s="60"/>
      <c r="EI137" s="60"/>
      <c r="EJ137" s="60"/>
      <c r="EK137" s="60"/>
      <c r="EL137" s="60"/>
      <c r="EM137" s="60"/>
      <c r="EN137" s="60"/>
      <c r="EO137" s="60"/>
      <c r="EP137" s="60"/>
      <c r="EQ137" s="60"/>
      <c r="ER137" s="60"/>
      <c r="ES137" s="60"/>
      <c r="ET137" s="60"/>
      <c r="EU137" s="122">
        <f t="shared" si="17"/>
        <v>9.5300212186098676</v>
      </c>
      <c r="EV137" s="122">
        <f t="shared" si="18"/>
        <v>1.6514667152838562</v>
      </c>
      <c r="EW137" s="60"/>
      <c r="EX137" s="60"/>
      <c r="EY137" s="60"/>
      <c r="EZ137" s="60"/>
      <c r="FA137" s="60"/>
      <c r="FB137" s="60"/>
      <c r="FC137" s="60"/>
      <c r="FD137" s="60"/>
      <c r="FE137" s="60"/>
      <c r="FF137" s="60"/>
      <c r="FG137" s="60"/>
      <c r="FH137" s="60"/>
      <c r="FI137" s="60"/>
      <c r="FJ137" s="60"/>
      <c r="FK137" s="60"/>
      <c r="FL137" s="60"/>
      <c r="FM137" s="60"/>
      <c r="FN137" s="60"/>
      <c r="FO137" s="60"/>
      <c r="FP137" s="60"/>
      <c r="FQ137" s="60"/>
      <c r="FR137" s="60"/>
      <c r="FS137" s="60"/>
      <c r="FT137" s="60"/>
      <c r="FU137" s="60"/>
      <c r="FV137" s="60"/>
      <c r="FW137" s="60"/>
      <c r="FX137" s="60"/>
      <c r="FY137" s="60"/>
      <c r="FZ137" s="60"/>
      <c r="GA137" s="60"/>
      <c r="GB137" s="60"/>
      <c r="GC137" s="60"/>
      <c r="GD137" s="60"/>
      <c r="GE137" s="60"/>
      <c r="GF137" s="60"/>
      <c r="GG137" s="60"/>
      <c r="GH137" s="60"/>
      <c r="GI137" s="60"/>
      <c r="GJ137" s="60"/>
      <c r="GK137" s="60"/>
      <c r="GL137" s="60"/>
      <c r="GM137" s="60"/>
    </row>
    <row r="138" spans="1:195" s="68" customFormat="1" ht="17" thickBot="1" x14ac:dyDescent="0.25">
      <c r="A138" s="68" t="s">
        <v>217</v>
      </c>
      <c r="B138" s="69">
        <f>[51]Sheet1!$B$4</f>
        <v>7.0833333333333348</v>
      </c>
      <c r="C138" s="69"/>
      <c r="D138" s="69">
        <f>[52]Sheet1!$B$4</f>
        <v>8.871595330739293</v>
      </c>
      <c r="E138" s="69">
        <f>[53]Sheet1!$B$4</f>
        <v>12.054794520547947</v>
      </c>
      <c r="F138" s="69"/>
      <c r="G138" s="69"/>
      <c r="H138" s="69"/>
      <c r="I138" s="69"/>
      <c r="J138" s="69">
        <f>[54]Sheet1!$B$4</f>
        <v>9.7454545454545496</v>
      </c>
      <c r="K138" s="69"/>
      <c r="L138" s="69"/>
      <c r="M138" s="69">
        <f>[55]Sheet1!$B$4</f>
        <v>11.428571428571427</v>
      </c>
      <c r="N138" s="69">
        <f>[56]Sheet1!$B$4</f>
        <v>12.761904761904763</v>
      </c>
      <c r="O138" s="69"/>
      <c r="P138" s="69"/>
      <c r="Q138" s="69">
        <f>[57]Sheet1!$B$4</f>
        <v>11.082802547770706</v>
      </c>
      <c r="R138" s="69">
        <f>[58]Sheet1!$B$4</f>
        <v>12.229299363057329</v>
      </c>
      <c r="S138" s="69">
        <f>[59]Sheet1!$B$4</f>
        <v>7.6825396825396828</v>
      </c>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c r="AZ138" s="69"/>
      <c r="BA138" s="69"/>
      <c r="BB138" s="69"/>
      <c r="BC138" s="69"/>
      <c r="BD138" s="69"/>
      <c r="BE138" s="69"/>
      <c r="BF138" s="69"/>
      <c r="BG138" s="69"/>
      <c r="BH138" s="69"/>
      <c r="BI138" s="69"/>
      <c r="BJ138" s="69"/>
      <c r="BK138" s="69"/>
      <c r="BL138" s="69"/>
      <c r="BM138" s="69"/>
      <c r="BN138" s="69"/>
      <c r="BO138" s="69"/>
      <c r="BP138" s="69"/>
      <c r="BQ138" s="69"/>
      <c r="BR138" s="69"/>
      <c r="BS138" s="69"/>
      <c r="BT138" s="69"/>
      <c r="BU138" s="69"/>
      <c r="BV138" s="69"/>
      <c r="BW138" s="69"/>
      <c r="BX138" s="69"/>
      <c r="BY138" s="69"/>
      <c r="BZ138" s="69"/>
      <c r="CA138" s="69"/>
      <c r="CB138" s="69"/>
      <c r="CC138" s="69"/>
      <c r="CD138" s="69"/>
      <c r="CE138" s="69"/>
      <c r="CF138" s="69"/>
      <c r="CG138" s="69"/>
      <c r="CH138" s="69"/>
      <c r="CI138" s="69"/>
      <c r="CJ138" s="69"/>
      <c r="CK138" s="69"/>
      <c r="CL138" s="69"/>
      <c r="CM138" s="69"/>
      <c r="CN138" s="69"/>
      <c r="CO138" s="69"/>
      <c r="CP138" s="69"/>
      <c r="CQ138" s="69"/>
      <c r="CR138" s="69"/>
      <c r="CS138" s="69"/>
      <c r="CT138" s="69"/>
      <c r="CU138" s="69"/>
      <c r="CV138" s="69"/>
      <c r="CW138" s="69"/>
      <c r="CX138" s="69"/>
      <c r="CY138" s="69"/>
      <c r="CZ138" s="69"/>
      <c r="DA138" s="69"/>
      <c r="DB138" s="69"/>
      <c r="DC138" s="69"/>
      <c r="DD138" s="69"/>
      <c r="DE138" s="69"/>
      <c r="DF138" s="69"/>
      <c r="DG138" s="70"/>
      <c r="DH138" s="70"/>
      <c r="DI138" s="70"/>
      <c r="DJ138" s="70"/>
      <c r="DK138" s="70"/>
      <c r="DL138" s="70"/>
      <c r="DM138" s="70"/>
      <c r="DN138" s="70"/>
      <c r="DO138" s="70"/>
      <c r="DP138" s="70"/>
      <c r="DQ138" s="70"/>
      <c r="DR138" s="70"/>
      <c r="DS138" s="70"/>
      <c r="DT138" s="70"/>
      <c r="DU138" s="70"/>
      <c r="DV138" s="70"/>
      <c r="DW138" s="70"/>
      <c r="DX138" s="70"/>
      <c r="DY138" s="70"/>
      <c r="DZ138" s="70"/>
      <c r="EA138" s="70"/>
      <c r="EB138" s="70"/>
      <c r="EC138" s="70"/>
      <c r="ED138" s="70"/>
      <c r="EE138" s="70"/>
      <c r="EF138" s="70"/>
      <c r="EG138" s="70"/>
      <c r="EH138" s="70"/>
      <c r="EI138" s="70"/>
      <c r="EJ138" s="70"/>
      <c r="EK138" s="70"/>
      <c r="EL138" s="70"/>
      <c r="EM138" s="70"/>
      <c r="EN138" s="70"/>
      <c r="EO138" s="70"/>
      <c r="EP138" s="70"/>
      <c r="EQ138" s="70"/>
      <c r="ER138" s="70"/>
      <c r="ES138" s="70"/>
      <c r="ET138" s="70"/>
      <c r="EU138" s="122">
        <f t="shared" si="17"/>
        <v>10.326699501546559</v>
      </c>
      <c r="EV138" s="122">
        <f t="shared" si="18"/>
        <v>2.0702782404882565</v>
      </c>
      <c r="EW138" s="70"/>
      <c r="EX138" s="70"/>
      <c r="EY138" s="70"/>
      <c r="EZ138" s="70"/>
      <c r="FA138" s="70"/>
      <c r="FB138" s="70"/>
      <c r="FC138" s="70"/>
      <c r="FD138" s="70"/>
      <c r="FE138" s="70"/>
      <c r="FF138" s="70"/>
      <c r="FG138" s="70"/>
      <c r="FH138" s="70"/>
      <c r="FI138" s="70"/>
      <c r="FJ138" s="70"/>
      <c r="FK138" s="70"/>
      <c r="FL138" s="70"/>
      <c r="FM138" s="70"/>
      <c r="FN138" s="70"/>
      <c r="FO138" s="70"/>
      <c r="FP138" s="70"/>
      <c r="FQ138" s="70"/>
      <c r="FR138" s="70"/>
      <c r="FS138" s="70"/>
      <c r="FT138" s="70"/>
      <c r="FU138" s="70"/>
      <c r="FV138" s="70"/>
      <c r="FW138" s="70"/>
      <c r="FX138" s="70"/>
      <c r="FY138" s="70"/>
      <c r="FZ138" s="70"/>
      <c r="GA138" s="70"/>
      <c r="GB138" s="70"/>
      <c r="GC138" s="70"/>
      <c r="GD138" s="70"/>
      <c r="GE138" s="70"/>
      <c r="GF138" s="70"/>
      <c r="GG138" s="70"/>
      <c r="GH138" s="70"/>
      <c r="GI138" s="70"/>
      <c r="GJ138" s="70"/>
      <c r="GK138" s="70"/>
      <c r="GL138" s="70"/>
      <c r="GM138" s="70"/>
    </row>
    <row r="139" spans="1:195" s="65" customFormat="1" x14ac:dyDescent="0.2">
      <c r="A139" s="133" t="s">
        <v>341</v>
      </c>
      <c r="B139" s="66">
        <f>[60]Sheet1!$B$4</f>
        <v>4.2105263157894726</v>
      </c>
      <c r="C139" s="66">
        <f>[61]Sheet1!$B$4</f>
        <v>10.882352941176473</v>
      </c>
      <c r="D139" s="66">
        <f>[62]Sheet1!$B$4</f>
        <v>6.6666666666666643</v>
      </c>
      <c r="E139" s="66">
        <f>[63]Sheet1!$B$4</f>
        <v>10.270270270270267</v>
      </c>
      <c r="F139" s="66"/>
      <c r="G139" s="66"/>
      <c r="H139" s="66"/>
      <c r="I139" s="66"/>
      <c r="J139" s="66">
        <f>[64]Sheet1!$B$4</f>
        <v>6.0363636363636406</v>
      </c>
      <c r="K139" s="66">
        <f>[65]Sheet1!$B$4</f>
        <v>6.0504201680672267</v>
      </c>
      <c r="L139" s="66">
        <f>[66]Sheet1!$B$4</f>
        <v>14.14012738853503</v>
      </c>
      <c r="M139" s="66">
        <f>[67]Sheet1!$B$4</f>
        <v>10.063694267515929</v>
      </c>
      <c r="N139" s="66">
        <f>[68]Sheet1!$B$4</f>
        <v>6.4536741214057542</v>
      </c>
      <c r="O139" s="66">
        <f>[69]Sheet1!$B$4</f>
        <v>5.4603174603174578</v>
      </c>
      <c r="P139" s="66">
        <f>[70]Sheet1!$B$4</f>
        <v>6.0509554140127406</v>
      </c>
      <c r="Q139" s="66">
        <f>[71]Sheet1!$B$4</f>
        <v>6.857142857142855</v>
      </c>
      <c r="R139" s="66">
        <f>[72]Sheet1!$B$4</f>
        <v>6.9841269841269815</v>
      </c>
      <c r="S139" s="66">
        <f>[73]Sheet1!$B$4</f>
        <v>6.5605095541401317</v>
      </c>
      <c r="T139" s="66">
        <f>[74]Sheet1!$B$4</f>
        <v>4.7923322683706004</v>
      </c>
      <c r="U139" s="66">
        <f>[75]Sheet1!$B$4</f>
        <v>7.0662460567823349</v>
      </c>
      <c r="V139" s="66">
        <f>[76]Sheet1!$B$4</f>
        <v>5.7777777777777839</v>
      </c>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c r="CY139" s="66"/>
      <c r="CZ139" s="66"/>
      <c r="DA139" s="66"/>
      <c r="DB139" s="66"/>
      <c r="DC139" s="66"/>
      <c r="DD139" s="66"/>
      <c r="DE139" s="66"/>
      <c r="DF139" s="66"/>
      <c r="DG139" s="67"/>
      <c r="DH139" s="67"/>
      <c r="DI139" s="67"/>
      <c r="DJ139" s="67"/>
      <c r="DK139" s="67"/>
      <c r="DL139" s="67"/>
      <c r="DM139" s="67"/>
      <c r="DN139" s="67"/>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122">
        <f t="shared" si="17"/>
        <v>7.3131473028506679</v>
      </c>
      <c r="EV139" s="122">
        <f t="shared" si="18"/>
        <v>2.5537485751961957</v>
      </c>
      <c r="EW139" s="67"/>
      <c r="EX139" s="67"/>
      <c r="EY139" s="67"/>
      <c r="EZ139" s="67"/>
      <c r="FA139" s="67"/>
      <c r="FB139" s="67"/>
      <c r="FC139" s="67"/>
      <c r="FD139" s="67"/>
      <c r="FE139" s="67"/>
      <c r="FF139" s="67"/>
      <c r="FG139" s="67"/>
      <c r="FH139" s="67"/>
      <c r="FI139" s="67"/>
      <c r="FJ139" s="67"/>
      <c r="FK139" s="67"/>
      <c r="FL139" s="67"/>
      <c r="FM139" s="67"/>
      <c r="FN139" s="67"/>
      <c r="FO139" s="67"/>
      <c r="FP139" s="67"/>
      <c r="FQ139" s="67"/>
      <c r="FR139" s="67"/>
      <c r="FS139" s="67"/>
      <c r="FT139" s="67"/>
      <c r="FU139" s="67"/>
      <c r="FV139" s="67"/>
      <c r="FW139" s="67"/>
      <c r="FX139" s="67"/>
      <c r="FY139" s="67"/>
      <c r="FZ139" s="67"/>
      <c r="GA139" s="67"/>
      <c r="GB139" s="67"/>
      <c r="GC139" s="67"/>
      <c r="GD139" s="67"/>
      <c r="GE139" s="67"/>
      <c r="GF139" s="67"/>
      <c r="GG139" s="67"/>
      <c r="GH139" s="67"/>
      <c r="GI139" s="67"/>
      <c r="GJ139" s="67"/>
      <c r="GK139" s="67"/>
      <c r="GL139" s="67"/>
      <c r="GM139" s="67"/>
    </row>
    <row r="140" spans="1:195" s="58" customFormat="1" x14ac:dyDescent="0.2">
      <c r="A140" s="132" t="s">
        <v>338</v>
      </c>
      <c r="B140" s="59">
        <f>[77]Sheet1!$B$4</f>
        <v>5.4545454545454577</v>
      </c>
      <c r="C140" s="59">
        <f>[78]Sheet1!$B$4</f>
        <v>9.9999999999999929</v>
      </c>
      <c r="D140" s="59">
        <f>[79]Sheet1!$B$4</f>
        <v>5.195729537366546</v>
      </c>
      <c r="E140" s="59">
        <f>[80]Sheet1!$B$4</f>
        <v>6.210763766233403</v>
      </c>
      <c r="F140" s="59"/>
      <c r="G140" s="59"/>
      <c r="H140" s="59"/>
      <c r="I140" s="59"/>
      <c r="J140" s="59">
        <f>[81]Sheet1!$B$4</f>
        <v>5.7534246575342465</v>
      </c>
      <c r="K140" s="59">
        <f>[82]Sheet1!$B$4</f>
        <v>8.5593220338983045</v>
      </c>
      <c r="L140" s="59"/>
      <c r="M140" s="59">
        <f>[83]Sheet1!$B$4</f>
        <v>6.8152866242038206</v>
      </c>
      <c r="N140" s="59">
        <f>[84]Sheet1!$B$4</f>
        <v>5.6962025316455671</v>
      </c>
      <c r="O140" s="59">
        <f>[85]Sheet1!$B$4</f>
        <v>6.349206349206348</v>
      </c>
      <c r="P140" s="59">
        <f>[86]Sheet1!$B$4</f>
        <v>6.9811320754716952</v>
      </c>
      <c r="Q140" s="59">
        <f>[87]Sheet1!$B$4</f>
        <v>5.1265822784810098</v>
      </c>
      <c r="R140" s="59">
        <f>[88]Sheet1!$B$4</f>
        <v>6.1392405063291156</v>
      </c>
      <c r="S140" s="59">
        <f>[89]Sheet1!$B$4</f>
        <v>5.541401273885354</v>
      </c>
      <c r="T140" s="59">
        <f>[90]Sheet1!$B$4</f>
        <v>4.7770700636942616</v>
      </c>
      <c r="U140" s="59">
        <f>[91]Sheet1!$B$4</f>
        <v>5.3968253968253972</v>
      </c>
      <c r="V140" s="59">
        <f>[92]Sheet1!$B$4</f>
        <v>8.7341772151898738</v>
      </c>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60"/>
      <c r="DH140" s="60"/>
      <c r="DI140" s="60"/>
      <c r="DJ140" s="60"/>
      <c r="DK140" s="60"/>
      <c r="DL140" s="60"/>
      <c r="DM140" s="60"/>
      <c r="DN140" s="60"/>
      <c r="DO140" s="60"/>
      <c r="DP140" s="60"/>
      <c r="DQ140" s="60"/>
      <c r="DR140" s="60"/>
      <c r="DS140" s="60"/>
      <c r="DT140" s="60"/>
      <c r="DU140" s="60"/>
      <c r="DV140" s="60"/>
      <c r="DW140" s="60"/>
      <c r="DX140" s="60"/>
      <c r="DY140" s="60"/>
      <c r="DZ140" s="60"/>
      <c r="EA140" s="60"/>
      <c r="EB140" s="60"/>
      <c r="EC140" s="60"/>
      <c r="ED140" s="60"/>
      <c r="EE140" s="60"/>
      <c r="EF140" s="60"/>
      <c r="EG140" s="60"/>
      <c r="EH140" s="60"/>
      <c r="EI140" s="60"/>
      <c r="EJ140" s="60"/>
      <c r="EK140" s="60"/>
      <c r="EL140" s="60"/>
      <c r="EM140" s="60"/>
      <c r="EN140" s="60"/>
      <c r="EO140" s="60"/>
      <c r="EP140" s="60"/>
      <c r="EQ140" s="60"/>
      <c r="ER140" s="60"/>
      <c r="ES140" s="60"/>
      <c r="ET140" s="60"/>
      <c r="EU140" s="122">
        <f t="shared" si="17"/>
        <v>6.4206818602819</v>
      </c>
      <c r="EV140" s="122">
        <f t="shared" si="18"/>
        <v>1.4818313431189361</v>
      </c>
      <c r="EW140" s="60"/>
      <c r="EX140" s="60"/>
      <c r="EY140" s="60"/>
      <c r="EZ140" s="60"/>
      <c r="FA140" s="60"/>
      <c r="FB140" s="60"/>
      <c r="FC140" s="60"/>
      <c r="FD140" s="60"/>
      <c r="FE140" s="60"/>
      <c r="FF140" s="60"/>
      <c r="FG140" s="60"/>
      <c r="FH140" s="60"/>
      <c r="FI140" s="60"/>
      <c r="FJ140" s="60"/>
      <c r="FK140" s="60"/>
      <c r="FL140" s="60"/>
      <c r="FM140" s="60"/>
      <c r="FN140" s="60"/>
      <c r="FO140" s="60"/>
      <c r="FP140" s="60"/>
      <c r="FQ140" s="60"/>
      <c r="FR140" s="60"/>
      <c r="FS140" s="60"/>
      <c r="FT140" s="60"/>
      <c r="FU140" s="60"/>
      <c r="FV140" s="60"/>
      <c r="FW140" s="60"/>
      <c r="FX140" s="60"/>
      <c r="FY140" s="60"/>
      <c r="FZ140" s="60"/>
      <c r="GA140" s="60"/>
      <c r="GB140" s="60"/>
      <c r="GC140" s="60"/>
      <c r="GD140" s="60"/>
      <c r="GE140" s="60"/>
      <c r="GF140" s="60"/>
      <c r="GG140" s="60"/>
      <c r="GH140" s="60"/>
      <c r="GI140" s="60"/>
      <c r="GJ140" s="60"/>
      <c r="GK140" s="60"/>
      <c r="GL140" s="60"/>
      <c r="GM140" s="60"/>
    </row>
    <row r="141" spans="1:195" s="58" customFormat="1" x14ac:dyDescent="0.2">
      <c r="A141" s="132" t="s">
        <v>337</v>
      </c>
      <c r="B141" s="59">
        <f>[93]Sheet1!$B$4</f>
        <v>6.583072100313486</v>
      </c>
      <c r="C141" s="59">
        <f>[94]Sheet1!$B$4</f>
        <v>10.090090090090094</v>
      </c>
      <c r="D141" s="59">
        <f>[95]Sheet1!$B$4</f>
        <v>9.1970802919708046</v>
      </c>
      <c r="E141" s="59">
        <f>[96]Sheet1!$B$4</f>
        <v>8.9454545454545507</v>
      </c>
      <c r="F141" s="59"/>
      <c r="G141" s="59"/>
      <c r="H141" s="59"/>
      <c r="I141" s="59"/>
      <c r="J141" s="59">
        <f>[97]Sheet1!$B$4</f>
        <v>7.1641791044776104</v>
      </c>
      <c r="K141" s="59">
        <f>[98]Sheet1!$B$4</f>
        <v>9.7358490566037776</v>
      </c>
      <c r="L141" s="59">
        <f>[99]Sheet1!$B$4</f>
        <v>13.076923076923082</v>
      </c>
      <c r="M141" s="59">
        <f>[100]Sheet1!$B$4</f>
        <v>11.746031746031743</v>
      </c>
      <c r="N141" s="59">
        <f>[101]Sheet1!$B$4</f>
        <v>9.5569620253164551</v>
      </c>
      <c r="O141" s="59">
        <f>[102]Sheet1!$B$4</f>
        <v>7.9113924050632889</v>
      </c>
      <c r="P141" s="59">
        <f>[103]Sheet1!$B$4</f>
        <v>9.8412698412698454</v>
      </c>
      <c r="Q141" s="59">
        <f>[104]Sheet1!$B$4</f>
        <v>8.9523809523809526</v>
      </c>
      <c r="R141" s="59">
        <f>[105]Sheet1!$B$4</f>
        <v>9.5207667731629382</v>
      </c>
      <c r="S141" s="59">
        <f>[106]Sheet1!$B$4</f>
        <v>8.562300319488811</v>
      </c>
      <c r="T141" s="59">
        <f>[107]Sheet1!$B$4</f>
        <v>7.6038338658146962</v>
      </c>
      <c r="U141" s="59">
        <f>[108]Sheet1!$B$4</f>
        <v>9.6202531645569547</v>
      </c>
      <c r="V141" s="59">
        <f>[109]Sheet1!$B$4</f>
        <v>8.2649842271293359</v>
      </c>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60"/>
      <c r="DH141" s="60"/>
      <c r="DI141" s="60"/>
      <c r="DJ141" s="60"/>
      <c r="DK141" s="60"/>
      <c r="DL141" s="60"/>
      <c r="DM141" s="60"/>
      <c r="DN141" s="60"/>
      <c r="DO141" s="60"/>
      <c r="DP141" s="60"/>
      <c r="DQ141" s="60"/>
      <c r="DR141" s="60"/>
      <c r="DS141" s="60"/>
      <c r="DT141" s="60"/>
      <c r="DU141" s="60"/>
      <c r="DV141" s="60"/>
      <c r="DW141" s="60"/>
      <c r="DX141" s="60"/>
      <c r="DY141" s="60"/>
      <c r="DZ141" s="60"/>
      <c r="EA141" s="60"/>
      <c r="EB141" s="60"/>
      <c r="EC141" s="60"/>
      <c r="ED141" s="60"/>
      <c r="EE141" s="60"/>
      <c r="EF141" s="60"/>
      <c r="EG141" s="60"/>
      <c r="EH141" s="60"/>
      <c r="EI141" s="60"/>
      <c r="EJ141" s="60"/>
      <c r="EK141" s="60"/>
      <c r="EL141" s="60"/>
      <c r="EM141" s="60"/>
      <c r="EN141" s="60"/>
      <c r="EO141" s="60"/>
      <c r="EP141" s="60"/>
      <c r="EQ141" s="60"/>
      <c r="ER141" s="60"/>
      <c r="ES141" s="60"/>
      <c r="ET141" s="60"/>
      <c r="EU141" s="122">
        <f t="shared" si="17"/>
        <v>9.1984013874146129</v>
      </c>
      <c r="EV141" s="122">
        <f t="shared" si="18"/>
        <v>1.5815040501420257</v>
      </c>
      <c r="EW141" s="60"/>
      <c r="EX141" s="60"/>
      <c r="EY141" s="60"/>
      <c r="EZ141" s="60"/>
      <c r="FA141" s="60"/>
      <c r="FB141" s="60"/>
      <c r="FC141" s="60"/>
      <c r="FD141" s="60"/>
      <c r="FE141" s="60"/>
      <c r="FF141" s="60"/>
      <c r="FG141" s="60"/>
      <c r="FH141" s="60"/>
      <c r="FI141" s="60"/>
      <c r="FJ141" s="60"/>
      <c r="FK141" s="60"/>
      <c r="FL141" s="60"/>
      <c r="FM141" s="60"/>
      <c r="FN141" s="60"/>
      <c r="FO141" s="60"/>
      <c r="FP141" s="60"/>
      <c r="FQ141" s="60"/>
      <c r="FR141" s="60"/>
      <c r="FS141" s="60"/>
      <c r="FT141" s="60"/>
      <c r="FU141" s="60"/>
      <c r="FV141" s="60"/>
      <c r="FW141" s="60"/>
      <c r="FX141" s="60"/>
      <c r="FY141" s="60"/>
      <c r="FZ141" s="60"/>
      <c r="GA141" s="60"/>
      <c r="GB141" s="60"/>
      <c r="GC141" s="60"/>
      <c r="GD141" s="60"/>
      <c r="GE141" s="60"/>
      <c r="GF141" s="60"/>
      <c r="GG141" s="60"/>
      <c r="GH141" s="60"/>
      <c r="GI141" s="60"/>
      <c r="GJ141" s="60"/>
      <c r="GK141" s="60"/>
      <c r="GL141" s="60"/>
      <c r="GM141" s="60"/>
    </row>
    <row r="142" spans="1:195" s="58" customFormat="1" x14ac:dyDescent="0.2">
      <c r="A142" s="58" t="s">
        <v>220</v>
      </c>
      <c r="B142" s="59">
        <f>[110]Sheet1!$B$4</f>
        <v>8.4868421052631575</v>
      </c>
      <c r="C142" s="59">
        <f>[111]Sheet1!$B$4</f>
        <v>13.489736070381232</v>
      </c>
      <c r="D142" s="59">
        <f>[112]Sheet1!$B$4</f>
        <v>10.797101449275361</v>
      </c>
      <c r="E142" s="59">
        <f>[113]Sheet1!$B$4</f>
        <v>15.055350553505541</v>
      </c>
      <c r="F142" s="59"/>
      <c r="G142" s="59"/>
      <c r="H142" s="59"/>
      <c r="I142" s="59"/>
      <c r="J142" s="59"/>
      <c r="K142" s="59"/>
      <c r="L142" s="59"/>
      <c r="M142" s="59">
        <f>[114]Sheet1!$B$4</f>
        <v>14.504792332268375</v>
      </c>
      <c r="N142" s="59">
        <f>[115]Sheet1!$B$4</f>
        <v>12.571428571428571</v>
      </c>
      <c r="O142" s="59">
        <f>[116]Sheet1!$B$4</f>
        <v>9.4936708860759467</v>
      </c>
      <c r="P142" s="59"/>
      <c r="Q142" s="59">
        <f>[117]Sheet1!$B$4</f>
        <v>8.7697160883280691</v>
      </c>
      <c r="R142" s="59">
        <f>[118]Sheet1!$B$4</f>
        <v>12.332268370607027</v>
      </c>
      <c r="S142" s="59">
        <f>[119]Sheet1!$B$4</f>
        <v>11.757188498402559</v>
      </c>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60"/>
      <c r="DH142" s="60"/>
      <c r="DI142" s="60"/>
      <c r="DJ142" s="60"/>
      <c r="DK142" s="60"/>
      <c r="DL142" s="60"/>
      <c r="DM142" s="60"/>
      <c r="DN142" s="60"/>
      <c r="DO142" s="60"/>
      <c r="DP142" s="60"/>
      <c r="DQ142" s="60"/>
      <c r="DR142" s="60"/>
      <c r="DS142" s="60"/>
      <c r="DT142" s="60"/>
      <c r="DU142" s="60"/>
      <c r="DV142" s="60"/>
      <c r="DW142" s="60"/>
      <c r="DX142" s="60"/>
      <c r="DY142" s="60"/>
      <c r="DZ142" s="60"/>
      <c r="EA142" s="60"/>
      <c r="EB142" s="60"/>
      <c r="EC142" s="60"/>
      <c r="ED142" s="60"/>
      <c r="EE142" s="60"/>
      <c r="EF142" s="60"/>
      <c r="EG142" s="60"/>
      <c r="EH142" s="60"/>
      <c r="EI142" s="60"/>
      <c r="EJ142" s="60"/>
      <c r="EK142" s="60"/>
      <c r="EL142" s="60"/>
      <c r="EM142" s="60"/>
      <c r="EN142" s="60"/>
      <c r="EO142" s="60"/>
      <c r="EP142" s="60"/>
      <c r="EQ142" s="60"/>
      <c r="ER142" s="60"/>
      <c r="ES142" s="60"/>
      <c r="ET142" s="60"/>
      <c r="EU142" s="122">
        <f>AVERAGE(B142:ET142)</f>
        <v>11.725809492553584</v>
      </c>
      <c r="EV142" s="122">
        <f t="shared" si="18"/>
        <v>2.3112818533328316</v>
      </c>
      <c r="EW142" s="60"/>
      <c r="EX142" s="60"/>
      <c r="EY142" s="60"/>
      <c r="EZ142" s="60"/>
      <c r="FA142" s="60"/>
      <c r="FB142" s="60"/>
      <c r="FC142" s="60"/>
      <c r="FD142" s="60"/>
      <c r="FE142" s="60"/>
      <c r="FF142" s="60"/>
      <c r="FG142" s="60"/>
      <c r="FH142" s="60"/>
      <c r="FI142" s="60"/>
      <c r="FJ142" s="60"/>
      <c r="FK142" s="60"/>
      <c r="FL142" s="60"/>
      <c r="FM142" s="60"/>
      <c r="FN142" s="60"/>
      <c r="FO142" s="60"/>
      <c r="FP142" s="60"/>
      <c r="FQ142" s="60"/>
      <c r="FR142" s="60"/>
      <c r="FS142" s="60"/>
      <c r="FT142" s="60"/>
      <c r="FU142" s="60"/>
      <c r="FV142" s="60"/>
      <c r="FW142" s="60"/>
      <c r="FX142" s="60"/>
      <c r="FY142" s="60"/>
      <c r="FZ142" s="60"/>
      <c r="GA142" s="60"/>
      <c r="GB142" s="60"/>
      <c r="GC142" s="60"/>
      <c r="GD142" s="60"/>
      <c r="GE142" s="60"/>
      <c r="GF142" s="60"/>
      <c r="GG142" s="60"/>
      <c r="GH142" s="60"/>
      <c r="GI142" s="60"/>
      <c r="GJ142" s="60"/>
      <c r="GK142" s="60"/>
      <c r="GL142" s="60"/>
      <c r="GM142" s="60"/>
    </row>
    <row r="143" spans="1:195" s="33" customFormat="1" x14ac:dyDescent="0.2">
      <c r="A143" s="134" t="s">
        <v>342</v>
      </c>
      <c r="B143" s="48">
        <f t="shared" ref="B143:Q150" si="19">B127+B135</f>
        <v>4.5887189393416694</v>
      </c>
      <c r="C143" s="48">
        <f t="shared" si="19"/>
        <v>4.1496598639455851</v>
      </c>
      <c r="D143" s="48">
        <f t="shared" si="19"/>
        <v>7.2164948453608257</v>
      </c>
      <c r="E143" s="48">
        <f t="shared" si="19"/>
        <v>10.983363818482719</v>
      </c>
      <c r="F143" s="48">
        <f t="shared" si="19"/>
        <v>0</v>
      </c>
      <c r="G143" s="48">
        <f t="shared" si="19"/>
        <v>0</v>
      </c>
      <c r="H143" s="48">
        <f t="shared" si="19"/>
        <v>0</v>
      </c>
      <c r="I143" s="48">
        <f t="shared" si="19"/>
        <v>0</v>
      </c>
      <c r="J143" s="48">
        <f t="shared" si="19"/>
        <v>7.1014492753623193</v>
      </c>
      <c r="K143" s="48">
        <f t="shared" si="19"/>
        <v>16.806722689075634</v>
      </c>
      <c r="L143" s="48">
        <f t="shared" si="19"/>
        <v>14.907975460122705</v>
      </c>
      <c r="M143" s="48">
        <f t="shared" si="19"/>
        <v>16.100628930817606</v>
      </c>
      <c r="N143" s="48">
        <f t="shared" si="19"/>
        <v>8.6349206349206415</v>
      </c>
      <c r="O143" s="48">
        <f t="shared" si="19"/>
        <v>7.1746031746031775</v>
      </c>
      <c r="P143" s="48">
        <f t="shared" si="19"/>
        <v>9.4603174603174569</v>
      </c>
      <c r="Q143" s="48">
        <f t="shared" si="19"/>
        <v>7.1111111111111072</v>
      </c>
      <c r="R143" s="48">
        <f t="shared" ref="R143:CC143" si="20">R127+R135</f>
        <v>8.6624203821656067</v>
      </c>
      <c r="S143" s="48">
        <f t="shared" si="20"/>
        <v>7.4760383386581424</v>
      </c>
      <c r="T143" s="48">
        <f t="shared" si="20"/>
        <v>12</v>
      </c>
      <c r="U143" s="48">
        <f t="shared" si="20"/>
        <v>7.9617834394904516</v>
      </c>
      <c r="V143" s="48">
        <f t="shared" si="20"/>
        <v>7.0886075949367093</v>
      </c>
      <c r="W143" s="48">
        <f t="shared" si="20"/>
        <v>0</v>
      </c>
      <c r="X143" s="48">
        <f t="shared" si="20"/>
        <v>0</v>
      </c>
      <c r="Y143" s="48">
        <f t="shared" si="20"/>
        <v>0</v>
      </c>
      <c r="Z143" s="48">
        <f t="shared" si="20"/>
        <v>0</v>
      </c>
      <c r="AA143" s="48">
        <f t="shared" si="20"/>
        <v>0</v>
      </c>
      <c r="AB143" s="48">
        <f t="shared" si="20"/>
        <v>0</v>
      </c>
      <c r="AC143" s="48">
        <f t="shared" si="20"/>
        <v>0</v>
      </c>
      <c r="AD143" s="48">
        <f t="shared" si="20"/>
        <v>0</v>
      </c>
      <c r="AE143" s="48">
        <f t="shared" si="20"/>
        <v>0</v>
      </c>
      <c r="AF143" s="48">
        <f t="shared" si="20"/>
        <v>0</v>
      </c>
      <c r="AG143" s="48">
        <f t="shared" si="20"/>
        <v>0</v>
      </c>
      <c r="AH143" s="48">
        <f t="shared" si="20"/>
        <v>0</v>
      </c>
      <c r="AI143" s="48">
        <f t="shared" si="20"/>
        <v>0</v>
      </c>
      <c r="AJ143" s="48">
        <f t="shared" si="20"/>
        <v>0</v>
      </c>
      <c r="AK143" s="48">
        <f t="shared" si="20"/>
        <v>0</v>
      </c>
      <c r="AL143" s="48">
        <f t="shared" si="20"/>
        <v>0</v>
      </c>
      <c r="AM143" s="48">
        <f t="shared" si="20"/>
        <v>0</v>
      </c>
      <c r="AN143" s="48">
        <f t="shared" si="20"/>
        <v>0</v>
      </c>
      <c r="AO143" s="48">
        <f t="shared" si="20"/>
        <v>0</v>
      </c>
      <c r="AP143" s="48">
        <f t="shared" si="20"/>
        <v>0</v>
      </c>
      <c r="AQ143" s="48">
        <f t="shared" si="20"/>
        <v>0</v>
      </c>
      <c r="AR143" s="48">
        <f t="shared" si="20"/>
        <v>0</v>
      </c>
      <c r="AS143" s="48">
        <f t="shared" si="20"/>
        <v>0</v>
      </c>
      <c r="AT143" s="48">
        <f t="shared" si="20"/>
        <v>0</v>
      </c>
      <c r="AU143" s="48">
        <f t="shared" si="20"/>
        <v>0</v>
      </c>
      <c r="AV143" s="48">
        <f t="shared" si="20"/>
        <v>0</v>
      </c>
      <c r="AW143" s="48">
        <f t="shared" si="20"/>
        <v>0</v>
      </c>
      <c r="AX143" s="48">
        <f t="shared" si="20"/>
        <v>0</v>
      </c>
      <c r="AY143" s="48">
        <f t="shared" si="20"/>
        <v>0</v>
      </c>
      <c r="AZ143" s="48">
        <f t="shared" si="20"/>
        <v>0</v>
      </c>
      <c r="BA143" s="48">
        <f t="shared" si="20"/>
        <v>0</v>
      </c>
      <c r="BB143" s="48">
        <f t="shared" si="20"/>
        <v>0</v>
      </c>
      <c r="BC143" s="48">
        <f t="shared" si="20"/>
        <v>0</v>
      </c>
      <c r="BD143" s="48">
        <f t="shared" si="20"/>
        <v>0</v>
      </c>
      <c r="BE143" s="48">
        <f t="shared" si="20"/>
        <v>0</v>
      </c>
      <c r="BF143" s="48">
        <f t="shared" si="20"/>
        <v>0</v>
      </c>
      <c r="BG143" s="48">
        <f t="shared" si="20"/>
        <v>0</v>
      </c>
      <c r="BH143" s="48">
        <f t="shared" si="20"/>
        <v>0</v>
      </c>
      <c r="BI143" s="48">
        <f t="shared" si="20"/>
        <v>0</v>
      </c>
      <c r="BJ143" s="48">
        <f t="shared" si="20"/>
        <v>0</v>
      </c>
      <c r="BK143" s="48">
        <f t="shared" si="20"/>
        <v>0</v>
      </c>
      <c r="BL143" s="48">
        <f t="shared" si="20"/>
        <v>0</v>
      </c>
      <c r="BM143" s="48">
        <f t="shared" si="20"/>
        <v>0</v>
      </c>
      <c r="BN143" s="48">
        <f t="shared" si="20"/>
        <v>0</v>
      </c>
      <c r="BO143" s="48">
        <f t="shared" si="20"/>
        <v>0</v>
      </c>
      <c r="BP143" s="48">
        <f t="shared" si="20"/>
        <v>0</v>
      </c>
      <c r="BQ143" s="48">
        <f t="shared" si="20"/>
        <v>0</v>
      </c>
      <c r="BR143" s="48">
        <f t="shared" si="20"/>
        <v>0</v>
      </c>
      <c r="BS143" s="48">
        <f t="shared" si="20"/>
        <v>0</v>
      </c>
      <c r="BT143" s="48">
        <f t="shared" si="20"/>
        <v>0</v>
      </c>
      <c r="BU143" s="48">
        <f t="shared" si="20"/>
        <v>0</v>
      </c>
      <c r="BV143" s="48">
        <f t="shared" si="20"/>
        <v>0</v>
      </c>
      <c r="BW143" s="48">
        <f t="shared" si="20"/>
        <v>0</v>
      </c>
      <c r="BX143" s="48">
        <f t="shared" si="20"/>
        <v>0</v>
      </c>
      <c r="BY143" s="48">
        <f t="shared" si="20"/>
        <v>0</v>
      </c>
      <c r="BZ143" s="48">
        <f t="shared" si="20"/>
        <v>0</v>
      </c>
      <c r="CA143" s="48">
        <f t="shared" si="20"/>
        <v>0</v>
      </c>
      <c r="CB143" s="48">
        <f t="shared" si="20"/>
        <v>0</v>
      </c>
      <c r="CC143" s="48">
        <f t="shared" si="20"/>
        <v>0</v>
      </c>
      <c r="CD143" s="48">
        <f t="shared" ref="CD143:DS143" si="21">CD127+CD135</f>
        <v>0</v>
      </c>
      <c r="CE143" s="48">
        <f t="shared" si="21"/>
        <v>0</v>
      </c>
      <c r="CF143" s="48">
        <f t="shared" si="21"/>
        <v>0</v>
      </c>
      <c r="CG143" s="48">
        <f t="shared" si="21"/>
        <v>0</v>
      </c>
      <c r="CH143" s="48">
        <f t="shared" si="21"/>
        <v>0</v>
      </c>
      <c r="CI143" s="48">
        <f t="shared" si="21"/>
        <v>0</v>
      </c>
      <c r="CJ143" s="48">
        <f t="shared" si="21"/>
        <v>0</v>
      </c>
      <c r="CK143" s="48">
        <f t="shared" si="21"/>
        <v>0</v>
      </c>
      <c r="CL143" s="48">
        <f t="shared" si="21"/>
        <v>0</v>
      </c>
      <c r="CM143" s="48">
        <f t="shared" si="21"/>
        <v>0</v>
      </c>
      <c r="CN143" s="48">
        <f t="shared" si="21"/>
        <v>0</v>
      </c>
      <c r="CO143" s="48">
        <f t="shared" si="21"/>
        <v>0</v>
      </c>
      <c r="CP143" s="48">
        <f t="shared" si="21"/>
        <v>0</v>
      </c>
      <c r="CQ143" s="48">
        <f t="shared" si="21"/>
        <v>0</v>
      </c>
      <c r="CR143" s="48">
        <f t="shared" si="21"/>
        <v>0</v>
      </c>
      <c r="CS143" s="48">
        <f t="shared" si="21"/>
        <v>0</v>
      </c>
      <c r="CT143" s="48">
        <f t="shared" si="21"/>
        <v>0</v>
      </c>
      <c r="CU143" s="48">
        <f t="shared" si="21"/>
        <v>0</v>
      </c>
      <c r="CV143" s="48">
        <f t="shared" si="21"/>
        <v>0</v>
      </c>
      <c r="CW143" s="48">
        <f t="shared" si="21"/>
        <v>0</v>
      </c>
      <c r="CX143" s="48">
        <f t="shared" si="21"/>
        <v>0</v>
      </c>
      <c r="CY143" s="48">
        <f t="shared" si="21"/>
        <v>0</v>
      </c>
      <c r="CZ143" s="48">
        <f t="shared" si="21"/>
        <v>0</v>
      </c>
      <c r="DA143" s="48">
        <f t="shared" si="21"/>
        <v>0</v>
      </c>
      <c r="DB143" s="48">
        <f t="shared" si="21"/>
        <v>0</v>
      </c>
      <c r="DC143" s="48">
        <f t="shared" si="21"/>
        <v>0</v>
      </c>
      <c r="DD143" s="48">
        <f t="shared" si="21"/>
        <v>0</v>
      </c>
      <c r="DE143" s="48">
        <f t="shared" si="21"/>
        <v>0</v>
      </c>
      <c r="DF143" s="48">
        <f t="shared" si="21"/>
        <v>0</v>
      </c>
      <c r="DG143" s="48">
        <f t="shared" si="21"/>
        <v>0</v>
      </c>
      <c r="DH143" s="48">
        <f t="shared" si="21"/>
        <v>0</v>
      </c>
      <c r="DI143" s="48">
        <f t="shared" si="21"/>
        <v>0</v>
      </c>
      <c r="DJ143" s="48">
        <f t="shared" si="21"/>
        <v>0</v>
      </c>
      <c r="DK143" s="48">
        <f t="shared" si="21"/>
        <v>0</v>
      </c>
      <c r="DL143" s="48">
        <f t="shared" si="21"/>
        <v>0</v>
      </c>
      <c r="DM143" s="48">
        <f t="shared" si="21"/>
        <v>0</v>
      </c>
      <c r="DN143" s="48">
        <f t="shared" si="21"/>
        <v>0</v>
      </c>
      <c r="DO143" s="48">
        <f t="shared" si="21"/>
        <v>0</v>
      </c>
      <c r="DP143" s="48">
        <f t="shared" si="21"/>
        <v>0</v>
      </c>
      <c r="DQ143" s="48">
        <f t="shared" si="21"/>
        <v>0</v>
      </c>
      <c r="DR143" s="48">
        <f t="shared" si="21"/>
        <v>0</v>
      </c>
      <c r="DS143" s="48">
        <f t="shared" si="21"/>
        <v>0</v>
      </c>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122">
        <f t="shared" si="17"/>
        <v>1.2903673439238721</v>
      </c>
      <c r="EV143" s="122">
        <f t="shared" si="18"/>
        <v>3.493673232343864</v>
      </c>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row>
    <row r="144" spans="1:195" s="33" customFormat="1" x14ac:dyDescent="0.2">
      <c r="A144" s="134" t="s">
        <v>344</v>
      </c>
      <c r="B144" s="48">
        <f t="shared" si="19"/>
        <v>8.0392156862745097</v>
      </c>
      <c r="C144" s="48">
        <f t="shared" ref="C144:BN144" si="22">C128+C136</f>
        <v>8.0583303889763265</v>
      </c>
      <c r="D144" s="48">
        <f t="shared" si="22"/>
        <v>6.5517241379310303</v>
      </c>
      <c r="E144" s="48">
        <f t="shared" si="22"/>
        <v>6.5109358254877305</v>
      </c>
      <c r="F144" s="48">
        <f t="shared" si="22"/>
        <v>0</v>
      </c>
      <c r="G144" s="48">
        <f t="shared" si="22"/>
        <v>0</v>
      </c>
      <c r="H144" s="48">
        <f t="shared" si="22"/>
        <v>0</v>
      </c>
      <c r="I144" s="48">
        <f t="shared" si="22"/>
        <v>0</v>
      </c>
      <c r="J144" s="48">
        <f t="shared" si="22"/>
        <v>4.5627376425855513</v>
      </c>
      <c r="K144" s="48">
        <f t="shared" si="22"/>
        <v>8.0297397769516756</v>
      </c>
      <c r="L144" s="48">
        <f t="shared" si="22"/>
        <v>8.1012658227848089</v>
      </c>
      <c r="M144" s="48">
        <f t="shared" si="22"/>
        <v>8.5350318471337605</v>
      </c>
      <c r="N144" s="48">
        <f t="shared" si="22"/>
        <v>6.0317460317460316</v>
      </c>
      <c r="O144" s="48">
        <f t="shared" si="22"/>
        <v>0</v>
      </c>
      <c r="P144" s="48">
        <f t="shared" si="22"/>
        <v>9.2405063291139218</v>
      </c>
      <c r="Q144" s="48">
        <f t="shared" si="22"/>
        <v>5.714285714285718</v>
      </c>
      <c r="R144" s="48">
        <f t="shared" si="22"/>
        <v>7.809523809523812</v>
      </c>
      <c r="S144" s="48">
        <f t="shared" si="22"/>
        <v>7.8730158730158699</v>
      </c>
      <c r="T144" s="48">
        <f t="shared" si="22"/>
        <v>5.6962025316455716</v>
      </c>
      <c r="U144" s="48">
        <f t="shared" si="22"/>
        <v>6.3492063492063524</v>
      </c>
      <c r="V144" s="48">
        <f t="shared" si="22"/>
        <v>7.1293375394321714</v>
      </c>
      <c r="W144" s="48">
        <f t="shared" si="22"/>
        <v>0</v>
      </c>
      <c r="X144" s="48">
        <f t="shared" si="22"/>
        <v>0</v>
      </c>
      <c r="Y144" s="48">
        <f t="shared" si="22"/>
        <v>0</v>
      </c>
      <c r="Z144" s="48">
        <f t="shared" si="22"/>
        <v>0</v>
      </c>
      <c r="AA144" s="48">
        <f t="shared" si="22"/>
        <v>0</v>
      </c>
      <c r="AB144" s="48">
        <f t="shared" si="22"/>
        <v>0</v>
      </c>
      <c r="AC144" s="48">
        <f t="shared" si="22"/>
        <v>0</v>
      </c>
      <c r="AD144" s="48">
        <f t="shared" si="22"/>
        <v>0</v>
      </c>
      <c r="AE144" s="48">
        <f t="shared" si="22"/>
        <v>0</v>
      </c>
      <c r="AF144" s="48">
        <f t="shared" si="22"/>
        <v>0</v>
      </c>
      <c r="AG144" s="48">
        <f t="shared" si="22"/>
        <v>0</v>
      </c>
      <c r="AH144" s="48">
        <f t="shared" si="22"/>
        <v>0</v>
      </c>
      <c r="AI144" s="48">
        <f t="shared" si="22"/>
        <v>0</v>
      </c>
      <c r="AJ144" s="48">
        <f t="shared" si="22"/>
        <v>0</v>
      </c>
      <c r="AK144" s="48">
        <f t="shared" si="22"/>
        <v>0</v>
      </c>
      <c r="AL144" s="48">
        <f t="shared" si="22"/>
        <v>0</v>
      </c>
      <c r="AM144" s="48">
        <f t="shared" si="22"/>
        <v>0</v>
      </c>
      <c r="AN144" s="48">
        <f t="shared" si="22"/>
        <v>0</v>
      </c>
      <c r="AO144" s="48">
        <f t="shared" si="22"/>
        <v>0</v>
      </c>
      <c r="AP144" s="48">
        <f t="shared" si="22"/>
        <v>0</v>
      </c>
      <c r="AQ144" s="48">
        <f t="shared" si="22"/>
        <v>0</v>
      </c>
      <c r="AR144" s="48">
        <f t="shared" si="22"/>
        <v>0</v>
      </c>
      <c r="AS144" s="48">
        <f t="shared" si="22"/>
        <v>0</v>
      </c>
      <c r="AT144" s="48">
        <f t="shared" si="22"/>
        <v>0</v>
      </c>
      <c r="AU144" s="48">
        <f t="shared" si="22"/>
        <v>0</v>
      </c>
      <c r="AV144" s="48">
        <f t="shared" si="22"/>
        <v>0</v>
      </c>
      <c r="AW144" s="48">
        <f t="shared" si="22"/>
        <v>0</v>
      </c>
      <c r="AX144" s="48">
        <f t="shared" si="22"/>
        <v>0</v>
      </c>
      <c r="AY144" s="48">
        <f t="shared" si="22"/>
        <v>0</v>
      </c>
      <c r="AZ144" s="48">
        <f t="shared" si="22"/>
        <v>0</v>
      </c>
      <c r="BA144" s="48">
        <f t="shared" si="22"/>
        <v>0</v>
      </c>
      <c r="BB144" s="48">
        <f t="shared" si="22"/>
        <v>0</v>
      </c>
      <c r="BC144" s="48">
        <f t="shared" si="22"/>
        <v>0</v>
      </c>
      <c r="BD144" s="48">
        <f t="shared" si="22"/>
        <v>0</v>
      </c>
      <c r="BE144" s="48">
        <f t="shared" si="22"/>
        <v>0</v>
      </c>
      <c r="BF144" s="48">
        <f t="shared" si="22"/>
        <v>0</v>
      </c>
      <c r="BG144" s="48">
        <f t="shared" si="22"/>
        <v>0</v>
      </c>
      <c r="BH144" s="48">
        <f t="shared" si="22"/>
        <v>0</v>
      </c>
      <c r="BI144" s="48">
        <f t="shared" si="22"/>
        <v>0</v>
      </c>
      <c r="BJ144" s="48">
        <f t="shared" si="22"/>
        <v>0</v>
      </c>
      <c r="BK144" s="48">
        <f t="shared" si="22"/>
        <v>0</v>
      </c>
      <c r="BL144" s="48">
        <f t="shared" si="22"/>
        <v>0</v>
      </c>
      <c r="BM144" s="48">
        <f t="shared" si="22"/>
        <v>0</v>
      </c>
      <c r="BN144" s="48">
        <f t="shared" si="22"/>
        <v>0</v>
      </c>
      <c r="BO144" s="48">
        <f t="shared" ref="BO144:DS144" si="23">BO128+BO136</f>
        <v>0</v>
      </c>
      <c r="BP144" s="48">
        <f t="shared" si="23"/>
        <v>0</v>
      </c>
      <c r="BQ144" s="48">
        <f t="shared" si="23"/>
        <v>0</v>
      </c>
      <c r="BR144" s="48">
        <f t="shared" si="23"/>
        <v>0</v>
      </c>
      <c r="BS144" s="48">
        <f t="shared" si="23"/>
        <v>0</v>
      </c>
      <c r="BT144" s="48">
        <f t="shared" si="23"/>
        <v>0</v>
      </c>
      <c r="BU144" s="48">
        <f t="shared" si="23"/>
        <v>0</v>
      </c>
      <c r="BV144" s="48">
        <f t="shared" si="23"/>
        <v>0</v>
      </c>
      <c r="BW144" s="48">
        <f t="shared" si="23"/>
        <v>0</v>
      </c>
      <c r="BX144" s="48">
        <f t="shared" si="23"/>
        <v>0</v>
      </c>
      <c r="BY144" s="48">
        <f t="shared" si="23"/>
        <v>0</v>
      </c>
      <c r="BZ144" s="48">
        <f t="shared" si="23"/>
        <v>0</v>
      </c>
      <c r="CA144" s="48">
        <f t="shared" si="23"/>
        <v>0</v>
      </c>
      <c r="CB144" s="48">
        <f t="shared" si="23"/>
        <v>0</v>
      </c>
      <c r="CC144" s="48">
        <f t="shared" si="23"/>
        <v>0</v>
      </c>
      <c r="CD144" s="48">
        <f t="shared" si="23"/>
        <v>0</v>
      </c>
      <c r="CE144" s="48">
        <f t="shared" si="23"/>
        <v>0</v>
      </c>
      <c r="CF144" s="48">
        <f t="shared" si="23"/>
        <v>0</v>
      </c>
      <c r="CG144" s="48">
        <f t="shared" si="23"/>
        <v>0</v>
      </c>
      <c r="CH144" s="48">
        <f t="shared" si="23"/>
        <v>0</v>
      </c>
      <c r="CI144" s="48">
        <f t="shared" si="23"/>
        <v>0</v>
      </c>
      <c r="CJ144" s="48">
        <f t="shared" si="23"/>
        <v>0</v>
      </c>
      <c r="CK144" s="48">
        <f t="shared" si="23"/>
        <v>0</v>
      </c>
      <c r="CL144" s="48">
        <f t="shared" si="23"/>
        <v>0</v>
      </c>
      <c r="CM144" s="48">
        <f t="shared" si="23"/>
        <v>0</v>
      </c>
      <c r="CN144" s="48">
        <f t="shared" si="23"/>
        <v>0</v>
      </c>
      <c r="CO144" s="48">
        <f t="shared" si="23"/>
        <v>0</v>
      </c>
      <c r="CP144" s="48">
        <f t="shared" si="23"/>
        <v>0</v>
      </c>
      <c r="CQ144" s="48">
        <f t="shared" si="23"/>
        <v>0</v>
      </c>
      <c r="CR144" s="48">
        <f t="shared" si="23"/>
        <v>0</v>
      </c>
      <c r="CS144" s="48">
        <f t="shared" si="23"/>
        <v>0</v>
      </c>
      <c r="CT144" s="48">
        <f t="shared" si="23"/>
        <v>0</v>
      </c>
      <c r="CU144" s="48">
        <f t="shared" si="23"/>
        <v>0</v>
      </c>
      <c r="CV144" s="48">
        <f t="shared" si="23"/>
        <v>0</v>
      </c>
      <c r="CW144" s="48">
        <f t="shared" si="23"/>
        <v>0</v>
      </c>
      <c r="CX144" s="48">
        <f t="shared" si="23"/>
        <v>0</v>
      </c>
      <c r="CY144" s="48">
        <f t="shared" si="23"/>
        <v>0</v>
      </c>
      <c r="CZ144" s="48">
        <f t="shared" si="23"/>
        <v>0</v>
      </c>
      <c r="DA144" s="48">
        <f t="shared" si="23"/>
        <v>0</v>
      </c>
      <c r="DB144" s="48">
        <f t="shared" si="23"/>
        <v>0</v>
      </c>
      <c r="DC144" s="48">
        <f t="shared" si="23"/>
        <v>0</v>
      </c>
      <c r="DD144" s="48">
        <f t="shared" si="23"/>
        <v>0</v>
      </c>
      <c r="DE144" s="48">
        <f t="shared" si="23"/>
        <v>0</v>
      </c>
      <c r="DF144" s="48">
        <f t="shared" si="23"/>
        <v>0</v>
      </c>
      <c r="DG144" s="48">
        <f t="shared" si="23"/>
        <v>0</v>
      </c>
      <c r="DH144" s="48">
        <f t="shared" si="23"/>
        <v>0</v>
      </c>
      <c r="DI144" s="48">
        <f t="shared" si="23"/>
        <v>0</v>
      </c>
      <c r="DJ144" s="48">
        <f t="shared" si="23"/>
        <v>0</v>
      </c>
      <c r="DK144" s="48">
        <f t="shared" si="23"/>
        <v>0</v>
      </c>
      <c r="DL144" s="48">
        <f t="shared" si="23"/>
        <v>0</v>
      </c>
      <c r="DM144" s="48">
        <f t="shared" si="23"/>
        <v>0</v>
      </c>
      <c r="DN144" s="48">
        <f t="shared" si="23"/>
        <v>0</v>
      </c>
      <c r="DO144" s="48">
        <f t="shared" si="23"/>
        <v>0</v>
      </c>
      <c r="DP144" s="48">
        <f t="shared" si="23"/>
        <v>0</v>
      </c>
      <c r="DQ144" s="48">
        <f t="shared" si="23"/>
        <v>0</v>
      </c>
      <c r="DR144" s="48">
        <f t="shared" si="23"/>
        <v>0</v>
      </c>
      <c r="DS144" s="48">
        <f t="shared" si="23"/>
        <v>0</v>
      </c>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122">
        <f t="shared" si="17"/>
        <v>0.93633446972208889</v>
      </c>
      <c r="EV144" s="122">
        <f t="shared" si="18"/>
        <v>2.4607281208841725</v>
      </c>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row>
    <row r="145" spans="1:195" s="33" customFormat="1" x14ac:dyDescent="0.2">
      <c r="A145" s="134" t="s">
        <v>346</v>
      </c>
      <c r="B145" s="48">
        <f>B129+B137</f>
        <v>9.1582491582491645</v>
      </c>
      <c r="C145" s="48">
        <f t="shared" ref="C145:BN145" si="24">C129+C137</f>
        <v>9.7619047619047645</v>
      </c>
      <c r="D145" s="48">
        <f t="shared" si="24"/>
        <v>10.036630036630038</v>
      </c>
      <c r="E145" s="48">
        <f t="shared" si="24"/>
        <v>11.705512162220964</v>
      </c>
      <c r="F145" s="48">
        <f t="shared" si="24"/>
        <v>0</v>
      </c>
      <c r="G145" s="48">
        <f t="shared" si="24"/>
        <v>0</v>
      </c>
      <c r="H145" s="48">
        <f t="shared" si="24"/>
        <v>0</v>
      </c>
      <c r="I145" s="48">
        <f t="shared" si="24"/>
        <v>0</v>
      </c>
      <c r="J145" s="48">
        <f t="shared" si="24"/>
        <v>8.9411764705882302</v>
      </c>
      <c r="K145" s="48">
        <f t="shared" si="24"/>
        <v>10.69387755102041</v>
      </c>
      <c r="L145" s="48">
        <f t="shared" si="24"/>
        <v>14.936708860759502</v>
      </c>
      <c r="M145" s="48">
        <f t="shared" si="24"/>
        <v>11.735015772870666</v>
      </c>
      <c r="N145" s="48">
        <f t="shared" si="24"/>
        <v>9.9047619047619069</v>
      </c>
      <c r="O145" s="48">
        <f t="shared" si="24"/>
        <v>12.215189873417724</v>
      </c>
      <c r="P145" s="48">
        <f t="shared" si="24"/>
        <v>10.920634920634924</v>
      </c>
      <c r="Q145" s="48">
        <f t="shared" si="24"/>
        <v>10.158730158730158</v>
      </c>
      <c r="R145" s="48">
        <f t="shared" si="24"/>
        <v>10.031746031746033</v>
      </c>
      <c r="S145" s="48">
        <f t="shared" si="24"/>
        <v>9.2651757188498429</v>
      </c>
      <c r="T145" s="48">
        <f t="shared" si="24"/>
        <v>8.5079365079365061</v>
      </c>
      <c r="U145" s="48">
        <f t="shared" si="24"/>
        <v>9.6815286624203818</v>
      </c>
      <c r="V145" s="48">
        <f t="shared" si="24"/>
        <v>8.9873417721519022</v>
      </c>
      <c r="W145" s="48">
        <f t="shared" si="24"/>
        <v>0</v>
      </c>
      <c r="X145" s="48">
        <f t="shared" si="24"/>
        <v>0</v>
      </c>
      <c r="Y145" s="48">
        <f t="shared" si="24"/>
        <v>0</v>
      </c>
      <c r="Z145" s="48">
        <f t="shared" si="24"/>
        <v>0</v>
      </c>
      <c r="AA145" s="48">
        <f t="shared" si="24"/>
        <v>0</v>
      </c>
      <c r="AB145" s="48">
        <f t="shared" si="24"/>
        <v>0</v>
      </c>
      <c r="AC145" s="48">
        <f t="shared" si="24"/>
        <v>0</v>
      </c>
      <c r="AD145" s="48">
        <f t="shared" si="24"/>
        <v>0</v>
      </c>
      <c r="AE145" s="48">
        <f t="shared" si="24"/>
        <v>0</v>
      </c>
      <c r="AF145" s="48">
        <f t="shared" si="24"/>
        <v>0</v>
      </c>
      <c r="AG145" s="48">
        <f t="shared" si="24"/>
        <v>0</v>
      </c>
      <c r="AH145" s="48">
        <f t="shared" si="24"/>
        <v>0</v>
      </c>
      <c r="AI145" s="48">
        <f t="shared" si="24"/>
        <v>0</v>
      </c>
      <c r="AJ145" s="48">
        <f t="shared" si="24"/>
        <v>0</v>
      </c>
      <c r="AK145" s="48">
        <f t="shared" si="24"/>
        <v>0</v>
      </c>
      <c r="AL145" s="48">
        <f t="shared" si="24"/>
        <v>0</v>
      </c>
      <c r="AM145" s="48">
        <f t="shared" si="24"/>
        <v>0</v>
      </c>
      <c r="AN145" s="48">
        <f t="shared" si="24"/>
        <v>0</v>
      </c>
      <c r="AO145" s="48">
        <f t="shared" si="24"/>
        <v>0</v>
      </c>
      <c r="AP145" s="48">
        <f t="shared" si="24"/>
        <v>0</v>
      </c>
      <c r="AQ145" s="48">
        <f t="shared" si="24"/>
        <v>0</v>
      </c>
      <c r="AR145" s="48">
        <f t="shared" si="24"/>
        <v>0</v>
      </c>
      <c r="AS145" s="48">
        <f t="shared" si="24"/>
        <v>0</v>
      </c>
      <c r="AT145" s="48">
        <f t="shared" si="24"/>
        <v>0</v>
      </c>
      <c r="AU145" s="48">
        <f t="shared" si="24"/>
        <v>0</v>
      </c>
      <c r="AV145" s="48">
        <f t="shared" si="24"/>
        <v>0</v>
      </c>
      <c r="AW145" s="48">
        <f t="shared" si="24"/>
        <v>0</v>
      </c>
      <c r="AX145" s="48">
        <f t="shared" si="24"/>
        <v>0</v>
      </c>
      <c r="AY145" s="48">
        <f t="shared" si="24"/>
        <v>0</v>
      </c>
      <c r="AZ145" s="48">
        <f t="shared" si="24"/>
        <v>0</v>
      </c>
      <c r="BA145" s="48">
        <f t="shared" si="24"/>
        <v>0</v>
      </c>
      <c r="BB145" s="48">
        <f t="shared" si="24"/>
        <v>0</v>
      </c>
      <c r="BC145" s="48">
        <f t="shared" si="24"/>
        <v>0</v>
      </c>
      <c r="BD145" s="48">
        <f t="shared" si="24"/>
        <v>0</v>
      </c>
      <c r="BE145" s="48">
        <f t="shared" si="24"/>
        <v>0</v>
      </c>
      <c r="BF145" s="48">
        <f t="shared" si="24"/>
        <v>0</v>
      </c>
      <c r="BG145" s="48">
        <f t="shared" si="24"/>
        <v>0</v>
      </c>
      <c r="BH145" s="48">
        <f t="shared" si="24"/>
        <v>0</v>
      </c>
      <c r="BI145" s="48">
        <f t="shared" si="24"/>
        <v>0</v>
      </c>
      <c r="BJ145" s="48">
        <f t="shared" si="24"/>
        <v>0</v>
      </c>
      <c r="BK145" s="48">
        <f t="shared" si="24"/>
        <v>0</v>
      </c>
      <c r="BL145" s="48">
        <f t="shared" si="24"/>
        <v>0</v>
      </c>
      <c r="BM145" s="48">
        <f t="shared" si="24"/>
        <v>0</v>
      </c>
      <c r="BN145" s="48">
        <f t="shared" si="24"/>
        <v>0</v>
      </c>
      <c r="BO145" s="48">
        <f t="shared" ref="BO145:DS145" si="25">BO129+BO137</f>
        <v>0</v>
      </c>
      <c r="BP145" s="48">
        <f t="shared" si="25"/>
        <v>0</v>
      </c>
      <c r="BQ145" s="48">
        <f t="shared" si="25"/>
        <v>0</v>
      </c>
      <c r="BR145" s="48">
        <f t="shared" si="25"/>
        <v>0</v>
      </c>
      <c r="BS145" s="48">
        <f t="shared" si="25"/>
        <v>0</v>
      </c>
      <c r="BT145" s="48">
        <f t="shared" si="25"/>
        <v>0</v>
      </c>
      <c r="BU145" s="48">
        <f t="shared" si="25"/>
        <v>0</v>
      </c>
      <c r="BV145" s="48">
        <f t="shared" si="25"/>
        <v>0</v>
      </c>
      <c r="BW145" s="48">
        <f t="shared" si="25"/>
        <v>0</v>
      </c>
      <c r="BX145" s="48">
        <f t="shared" si="25"/>
        <v>0</v>
      </c>
      <c r="BY145" s="48">
        <f t="shared" si="25"/>
        <v>0</v>
      </c>
      <c r="BZ145" s="48">
        <f t="shared" si="25"/>
        <v>0</v>
      </c>
      <c r="CA145" s="48">
        <f t="shared" si="25"/>
        <v>0</v>
      </c>
      <c r="CB145" s="48">
        <f t="shared" si="25"/>
        <v>0</v>
      </c>
      <c r="CC145" s="48">
        <f t="shared" si="25"/>
        <v>0</v>
      </c>
      <c r="CD145" s="48">
        <f t="shared" si="25"/>
        <v>0</v>
      </c>
      <c r="CE145" s="48">
        <f t="shared" si="25"/>
        <v>0</v>
      </c>
      <c r="CF145" s="48">
        <f t="shared" si="25"/>
        <v>0</v>
      </c>
      <c r="CG145" s="48">
        <f t="shared" si="25"/>
        <v>0</v>
      </c>
      <c r="CH145" s="48">
        <f t="shared" si="25"/>
        <v>0</v>
      </c>
      <c r="CI145" s="48">
        <f t="shared" si="25"/>
        <v>0</v>
      </c>
      <c r="CJ145" s="48">
        <f t="shared" si="25"/>
        <v>0</v>
      </c>
      <c r="CK145" s="48">
        <f t="shared" si="25"/>
        <v>0</v>
      </c>
      <c r="CL145" s="48">
        <f t="shared" si="25"/>
        <v>0</v>
      </c>
      <c r="CM145" s="48">
        <f t="shared" si="25"/>
        <v>0</v>
      </c>
      <c r="CN145" s="48">
        <f t="shared" si="25"/>
        <v>0</v>
      </c>
      <c r="CO145" s="48">
        <f t="shared" si="25"/>
        <v>0</v>
      </c>
      <c r="CP145" s="48">
        <f t="shared" si="25"/>
        <v>0</v>
      </c>
      <c r="CQ145" s="48">
        <f t="shared" si="25"/>
        <v>0</v>
      </c>
      <c r="CR145" s="48">
        <f t="shared" si="25"/>
        <v>0</v>
      </c>
      <c r="CS145" s="48">
        <f t="shared" si="25"/>
        <v>0</v>
      </c>
      <c r="CT145" s="48">
        <f t="shared" si="25"/>
        <v>0</v>
      </c>
      <c r="CU145" s="48">
        <f t="shared" si="25"/>
        <v>0</v>
      </c>
      <c r="CV145" s="48">
        <f t="shared" si="25"/>
        <v>0</v>
      </c>
      <c r="CW145" s="48">
        <f t="shared" si="25"/>
        <v>0</v>
      </c>
      <c r="CX145" s="48">
        <f t="shared" si="25"/>
        <v>0</v>
      </c>
      <c r="CY145" s="48">
        <f t="shared" si="25"/>
        <v>0</v>
      </c>
      <c r="CZ145" s="48">
        <f t="shared" si="25"/>
        <v>0</v>
      </c>
      <c r="DA145" s="48">
        <f t="shared" si="25"/>
        <v>0</v>
      </c>
      <c r="DB145" s="48">
        <f t="shared" si="25"/>
        <v>0</v>
      </c>
      <c r="DC145" s="48">
        <f t="shared" si="25"/>
        <v>0</v>
      </c>
      <c r="DD145" s="48">
        <f t="shared" si="25"/>
        <v>0</v>
      </c>
      <c r="DE145" s="48">
        <f t="shared" si="25"/>
        <v>0</v>
      </c>
      <c r="DF145" s="48">
        <f t="shared" si="25"/>
        <v>0</v>
      </c>
      <c r="DG145" s="48">
        <f t="shared" si="25"/>
        <v>0</v>
      </c>
      <c r="DH145" s="48">
        <f t="shared" si="25"/>
        <v>0</v>
      </c>
      <c r="DI145" s="48">
        <f t="shared" si="25"/>
        <v>0</v>
      </c>
      <c r="DJ145" s="48">
        <f t="shared" si="25"/>
        <v>0</v>
      </c>
      <c r="DK145" s="48">
        <f t="shared" si="25"/>
        <v>0</v>
      </c>
      <c r="DL145" s="48">
        <f t="shared" si="25"/>
        <v>0</v>
      </c>
      <c r="DM145" s="48">
        <f t="shared" si="25"/>
        <v>0</v>
      </c>
      <c r="DN145" s="48">
        <f t="shared" si="25"/>
        <v>0</v>
      </c>
      <c r="DO145" s="48">
        <f t="shared" si="25"/>
        <v>0</v>
      </c>
      <c r="DP145" s="48">
        <f t="shared" si="25"/>
        <v>0</v>
      </c>
      <c r="DQ145" s="48">
        <f t="shared" si="25"/>
        <v>0</v>
      </c>
      <c r="DR145" s="48">
        <f t="shared" si="25"/>
        <v>0</v>
      </c>
      <c r="DS145" s="48">
        <f t="shared" si="25"/>
        <v>0</v>
      </c>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122">
        <f t="shared" si="17"/>
        <v>1.4478862321712551</v>
      </c>
      <c r="EV145" s="122">
        <f t="shared" si="18"/>
        <v>3.6583732060386289</v>
      </c>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row>
    <row r="146" spans="1:195" s="80" customFormat="1" ht="17" thickBot="1" x14ac:dyDescent="0.25">
      <c r="A146" s="80" t="s">
        <v>197</v>
      </c>
      <c r="B146" s="81">
        <f>B130+B138</f>
        <v>8.4027777777777839</v>
      </c>
      <c r="C146" s="81">
        <f t="shared" ref="C146:BN146" si="26">C130+C138</f>
        <v>0</v>
      </c>
      <c r="D146" s="81">
        <f t="shared" si="26"/>
        <v>9.649805447470813</v>
      </c>
      <c r="E146" s="81">
        <f t="shared" si="26"/>
        <v>12.671232876712331</v>
      </c>
      <c r="F146" s="81">
        <f t="shared" si="26"/>
        <v>0</v>
      </c>
      <c r="G146" s="81">
        <f t="shared" si="26"/>
        <v>0</v>
      </c>
      <c r="H146" s="81">
        <f t="shared" si="26"/>
        <v>0</v>
      </c>
      <c r="I146" s="81">
        <f t="shared" si="26"/>
        <v>0</v>
      </c>
      <c r="J146" s="81">
        <f t="shared" si="26"/>
        <v>10.690909090909098</v>
      </c>
      <c r="K146" s="81">
        <f t="shared" si="26"/>
        <v>0</v>
      </c>
      <c r="L146" s="81">
        <f t="shared" si="26"/>
        <v>0</v>
      </c>
      <c r="M146" s="81">
        <f t="shared" si="26"/>
        <v>12.380952380952376</v>
      </c>
      <c r="N146" s="81">
        <f t="shared" si="26"/>
        <v>13.396825396825397</v>
      </c>
      <c r="O146" s="81">
        <f t="shared" si="26"/>
        <v>0</v>
      </c>
      <c r="P146" s="81">
        <f t="shared" si="26"/>
        <v>0</v>
      </c>
      <c r="Q146" s="81">
        <f t="shared" si="26"/>
        <v>11.974522292993631</v>
      </c>
      <c r="R146" s="81">
        <f t="shared" si="26"/>
        <v>13.057324840764332</v>
      </c>
      <c r="S146" s="81">
        <f t="shared" si="26"/>
        <v>9.0793650793650791</v>
      </c>
      <c r="T146" s="81">
        <f t="shared" si="26"/>
        <v>0</v>
      </c>
      <c r="U146" s="81">
        <f t="shared" si="26"/>
        <v>0</v>
      </c>
      <c r="V146" s="81">
        <f t="shared" si="26"/>
        <v>0</v>
      </c>
      <c r="W146" s="81">
        <f t="shared" si="26"/>
        <v>0</v>
      </c>
      <c r="X146" s="81">
        <f t="shared" si="26"/>
        <v>0</v>
      </c>
      <c r="Y146" s="81">
        <f t="shared" si="26"/>
        <v>0</v>
      </c>
      <c r="Z146" s="81">
        <f t="shared" si="26"/>
        <v>0</v>
      </c>
      <c r="AA146" s="81">
        <f t="shared" si="26"/>
        <v>0</v>
      </c>
      <c r="AB146" s="81">
        <f t="shared" si="26"/>
        <v>0</v>
      </c>
      <c r="AC146" s="81">
        <f t="shared" si="26"/>
        <v>0</v>
      </c>
      <c r="AD146" s="81">
        <f t="shared" si="26"/>
        <v>0</v>
      </c>
      <c r="AE146" s="81">
        <f t="shared" si="26"/>
        <v>0</v>
      </c>
      <c r="AF146" s="81">
        <f t="shared" si="26"/>
        <v>0</v>
      </c>
      <c r="AG146" s="81">
        <f t="shared" si="26"/>
        <v>0</v>
      </c>
      <c r="AH146" s="81">
        <f t="shared" si="26"/>
        <v>0</v>
      </c>
      <c r="AI146" s="81">
        <f t="shared" si="26"/>
        <v>0</v>
      </c>
      <c r="AJ146" s="81">
        <f t="shared" si="26"/>
        <v>0</v>
      </c>
      <c r="AK146" s="81">
        <f t="shared" si="26"/>
        <v>0</v>
      </c>
      <c r="AL146" s="81">
        <f t="shared" si="26"/>
        <v>0</v>
      </c>
      <c r="AM146" s="81">
        <f t="shared" si="26"/>
        <v>0</v>
      </c>
      <c r="AN146" s="81">
        <f t="shared" si="26"/>
        <v>0</v>
      </c>
      <c r="AO146" s="81">
        <f t="shared" si="26"/>
        <v>0</v>
      </c>
      <c r="AP146" s="81">
        <f t="shared" si="26"/>
        <v>0</v>
      </c>
      <c r="AQ146" s="81">
        <f t="shared" si="26"/>
        <v>0</v>
      </c>
      <c r="AR146" s="81">
        <f t="shared" si="26"/>
        <v>0</v>
      </c>
      <c r="AS146" s="81">
        <f t="shared" si="26"/>
        <v>0</v>
      </c>
      <c r="AT146" s="81">
        <f t="shared" si="26"/>
        <v>0</v>
      </c>
      <c r="AU146" s="81">
        <f t="shared" si="26"/>
        <v>0</v>
      </c>
      <c r="AV146" s="81">
        <f t="shared" si="26"/>
        <v>0</v>
      </c>
      <c r="AW146" s="81">
        <f t="shared" si="26"/>
        <v>0</v>
      </c>
      <c r="AX146" s="81">
        <f t="shared" si="26"/>
        <v>0</v>
      </c>
      <c r="AY146" s="81">
        <f t="shared" si="26"/>
        <v>0</v>
      </c>
      <c r="AZ146" s="81">
        <f t="shared" si="26"/>
        <v>0</v>
      </c>
      <c r="BA146" s="81">
        <f t="shared" si="26"/>
        <v>0</v>
      </c>
      <c r="BB146" s="81">
        <f t="shared" si="26"/>
        <v>0</v>
      </c>
      <c r="BC146" s="81">
        <f t="shared" si="26"/>
        <v>0</v>
      </c>
      <c r="BD146" s="81">
        <f t="shared" si="26"/>
        <v>0</v>
      </c>
      <c r="BE146" s="81">
        <f t="shared" si="26"/>
        <v>0</v>
      </c>
      <c r="BF146" s="81">
        <f t="shared" si="26"/>
        <v>0</v>
      </c>
      <c r="BG146" s="81">
        <f t="shared" si="26"/>
        <v>0</v>
      </c>
      <c r="BH146" s="81">
        <f t="shared" si="26"/>
        <v>0</v>
      </c>
      <c r="BI146" s="81">
        <f t="shared" si="26"/>
        <v>0</v>
      </c>
      <c r="BJ146" s="81">
        <f t="shared" si="26"/>
        <v>0</v>
      </c>
      <c r="BK146" s="81">
        <f t="shared" si="26"/>
        <v>0</v>
      </c>
      <c r="BL146" s="81">
        <f t="shared" si="26"/>
        <v>0</v>
      </c>
      <c r="BM146" s="81">
        <f t="shared" si="26"/>
        <v>0</v>
      </c>
      <c r="BN146" s="81">
        <f t="shared" si="26"/>
        <v>0</v>
      </c>
      <c r="BO146" s="81">
        <f t="shared" ref="BO146:DS146" si="27">BO130+BO138</f>
        <v>0</v>
      </c>
      <c r="BP146" s="81">
        <f t="shared" si="27"/>
        <v>0</v>
      </c>
      <c r="BQ146" s="81">
        <f t="shared" si="27"/>
        <v>0</v>
      </c>
      <c r="BR146" s="81">
        <f t="shared" si="27"/>
        <v>0</v>
      </c>
      <c r="BS146" s="81">
        <f t="shared" si="27"/>
        <v>0</v>
      </c>
      <c r="BT146" s="81">
        <f t="shared" si="27"/>
        <v>0</v>
      </c>
      <c r="BU146" s="81">
        <f t="shared" si="27"/>
        <v>0</v>
      </c>
      <c r="BV146" s="81">
        <f t="shared" si="27"/>
        <v>0</v>
      </c>
      <c r="BW146" s="81">
        <f t="shared" si="27"/>
        <v>0</v>
      </c>
      <c r="BX146" s="81">
        <f t="shared" si="27"/>
        <v>0</v>
      </c>
      <c r="BY146" s="81">
        <f t="shared" si="27"/>
        <v>0</v>
      </c>
      <c r="BZ146" s="81">
        <f t="shared" si="27"/>
        <v>0</v>
      </c>
      <c r="CA146" s="81">
        <f t="shared" si="27"/>
        <v>0</v>
      </c>
      <c r="CB146" s="81">
        <f t="shared" si="27"/>
        <v>0</v>
      </c>
      <c r="CC146" s="81">
        <f t="shared" si="27"/>
        <v>0</v>
      </c>
      <c r="CD146" s="81">
        <f t="shared" si="27"/>
        <v>0</v>
      </c>
      <c r="CE146" s="81">
        <f t="shared" si="27"/>
        <v>0</v>
      </c>
      <c r="CF146" s="81">
        <f t="shared" si="27"/>
        <v>0</v>
      </c>
      <c r="CG146" s="81">
        <f t="shared" si="27"/>
        <v>0</v>
      </c>
      <c r="CH146" s="81">
        <f t="shared" si="27"/>
        <v>0</v>
      </c>
      <c r="CI146" s="81">
        <f t="shared" si="27"/>
        <v>0</v>
      </c>
      <c r="CJ146" s="81">
        <f t="shared" si="27"/>
        <v>0</v>
      </c>
      <c r="CK146" s="81">
        <f t="shared" si="27"/>
        <v>0</v>
      </c>
      <c r="CL146" s="81">
        <f t="shared" si="27"/>
        <v>0</v>
      </c>
      <c r="CM146" s="81">
        <f t="shared" si="27"/>
        <v>0</v>
      </c>
      <c r="CN146" s="81">
        <f t="shared" si="27"/>
        <v>0</v>
      </c>
      <c r="CO146" s="81">
        <f t="shared" si="27"/>
        <v>0</v>
      </c>
      <c r="CP146" s="81">
        <f t="shared" si="27"/>
        <v>0</v>
      </c>
      <c r="CQ146" s="81">
        <f t="shared" si="27"/>
        <v>0</v>
      </c>
      <c r="CR146" s="81">
        <f t="shared" si="27"/>
        <v>0</v>
      </c>
      <c r="CS146" s="81">
        <f t="shared" si="27"/>
        <v>0</v>
      </c>
      <c r="CT146" s="81">
        <f t="shared" si="27"/>
        <v>0</v>
      </c>
      <c r="CU146" s="81">
        <f t="shared" si="27"/>
        <v>0</v>
      </c>
      <c r="CV146" s="81">
        <f t="shared" si="27"/>
        <v>0</v>
      </c>
      <c r="CW146" s="81">
        <f t="shared" si="27"/>
        <v>0</v>
      </c>
      <c r="CX146" s="81">
        <f t="shared" si="27"/>
        <v>0</v>
      </c>
      <c r="CY146" s="81">
        <f t="shared" si="27"/>
        <v>0</v>
      </c>
      <c r="CZ146" s="81">
        <f t="shared" si="27"/>
        <v>0</v>
      </c>
      <c r="DA146" s="81">
        <f t="shared" si="27"/>
        <v>0</v>
      </c>
      <c r="DB146" s="81">
        <f t="shared" si="27"/>
        <v>0</v>
      </c>
      <c r="DC146" s="81">
        <f t="shared" si="27"/>
        <v>0</v>
      </c>
      <c r="DD146" s="81">
        <f t="shared" si="27"/>
        <v>0</v>
      </c>
      <c r="DE146" s="81">
        <f t="shared" si="27"/>
        <v>0</v>
      </c>
      <c r="DF146" s="81">
        <f t="shared" si="27"/>
        <v>0</v>
      </c>
      <c r="DG146" s="81">
        <f t="shared" si="27"/>
        <v>0</v>
      </c>
      <c r="DH146" s="81">
        <f t="shared" si="27"/>
        <v>0</v>
      </c>
      <c r="DI146" s="81">
        <f t="shared" si="27"/>
        <v>0</v>
      </c>
      <c r="DJ146" s="81">
        <f t="shared" si="27"/>
        <v>0</v>
      </c>
      <c r="DK146" s="81">
        <f t="shared" si="27"/>
        <v>0</v>
      </c>
      <c r="DL146" s="81">
        <f t="shared" si="27"/>
        <v>0</v>
      </c>
      <c r="DM146" s="81">
        <f t="shared" si="27"/>
        <v>0</v>
      </c>
      <c r="DN146" s="81">
        <f t="shared" si="27"/>
        <v>0</v>
      </c>
      <c r="DO146" s="81">
        <f t="shared" si="27"/>
        <v>0</v>
      </c>
      <c r="DP146" s="81">
        <f t="shared" si="27"/>
        <v>0</v>
      </c>
      <c r="DQ146" s="81">
        <f t="shared" si="27"/>
        <v>0</v>
      </c>
      <c r="DR146" s="81">
        <f t="shared" si="27"/>
        <v>0</v>
      </c>
      <c r="DS146" s="81">
        <f t="shared" si="27"/>
        <v>0</v>
      </c>
      <c r="DT146" s="82"/>
      <c r="DU146" s="82"/>
      <c r="DV146" s="82"/>
      <c r="DW146" s="82"/>
      <c r="DX146" s="82"/>
      <c r="DY146" s="82"/>
      <c r="DZ146" s="82"/>
      <c r="EA146" s="82"/>
      <c r="EB146" s="82"/>
      <c r="EC146" s="82"/>
      <c r="ED146" s="82"/>
      <c r="EE146" s="82"/>
      <c r="EF146" s="82"/>
      <c r="EG146" s="82"/>
      <c r="EH146" s="82"/>
      <c r="EI146" s="82"/>
      <c r="EJ146" s="82"/>
      <c r="EK146" s="82"/>
      <c r="EL146" s="82"/>
      <c r="EM146" s="82"/>
      <c r="EN146" s="82"/>
      <c r="EO146" s="82"/>
      <c r="EP146" s="82"/>
      <c r="EQ146" s="82"/>
      <c r="ER146" s="82"/>
      <c r="ES146" s="82"/>
      <c r="ET146" s="82"/>
      <c r="EU146" s="122">
        <f t="shared" si="17"/>
        <v>0.83035832117844943</v>
      </c>
      <c r="EV146" s="122">
        <f t="shared" si="18"/>
        <v>2.992474604728093</v>
      </c>
      <c r="EW146" s="82"/>
      <c r="EX146" s="82"/>
      <c r="EY146" s="82"/>
      <c r="EZ146" s="82"/>
      <c r="FA146" s="82"/>
      <c r="FB146" s="82"/>
      <c r="FC146" s="82"/>
      <c r="FD146" s="82"/>
      <c r="FE146" s="82"/>
      <c r="FF146" s="82"/>
      <c r="FG146" s="82"/>
      <c r="FH146" s="82"/>
      <c r="FI146" s="82"/>
      <c r="FJ146" s="82"/>
      <c r="FK146" s="82"/>
      <c r="FL146" s="82"/>
      <c r="FM146" s="82"/>
      <c r="FN146" s="82"/>
      <c r="FO146" s="82"/>
      <c r="FP146" s="82"/>
      <c r="FQ146" s="82"/>
      <c r="FR146" s="82"/>
      <c r="FS146" s="82"/>
      <c r="FT146" s="82"/>
      <c r="FU146" s="82"/>
      <c r="FV146" s="82"/>
      <c r="FW146" s="82"/>
      <c r="FX146" s="82"/>
      <c r="FY146" s="82"/>
      <c r="FZ146" s="82"/>
      <c r="GA146" s="82"/>
      <c r="GB146" s="82"/>
      <c r="GC146" s="82"/>
      <c r="GD146" s="82"/>
      <c r="GE146" s="82"/>
      <c r="GF146" s="82"/>
      <c r="GG146" s="82"/>
      <c r="GH146" s="82"/>
      <c r="GI146" s="82"/>
      <c r="GJ146" s="82"/>
      <c r="GK146" s="82"/>
      <c r="GL146" s="82"/>
      <c r="GM146" s="82"/>
    </row>
    <row r="147" spans="1:195" s="77" customFormat="1" x14ac:dyDescent="0.2">
      <c r="A147" s="135" t="s">
        <v>343</v>
      </c>
      <c r="B147" s="78">
        <f t="shared" si="19"/>
        <v>5.2631578947368425</v>
      </c>
      <c r="C147" s="78">
        <f t="shared" ref="C147:BN147" si="28">C131+C139</f>
        <v>11.470588235294118</v>
      </c>
      <c r="D147" s="78">
        <f t="shared" si="28"/>
        <v>7.246376811594204</v>
      </c>
      <c r="E147" s="78">
        <f t="shared" si="28"/>
        <v>10.88803088803089</v>
      </c>
      <c r="F147" s="78">
        <f t="shared" si="28"/>
        <v>0</v>
      </c>
      <c r="G147" s="78">
        <f t="shared" si="28"/>
        <v>0</v>
      </c>
      <c r="H147" s="78">
        <f t="shared" si="28"/>
        <v>0</v>
      </c>
      <c r="I147" s="78">
        <f t="shared" si="28"/>
        <v>0</v>
      </c>
      <c r="J147" s="78">
        <f t="shared" si="28"/>
        <v>6.5454545454545476</v>
      </c>
      <c r="K147" s="78">
        <f t="shared" si="28"/>
        <v>6.8067226890756292</v>
      </c>
      <c r="L147" s="78">
        <f t="shared" si="28"/>
        <v>14.904458598726112</v>
      </c>
      <c r="M147" s="78">
        <f t="shared" si="28"/>
        <v>10.764331210191084</v>
      </c>
      <c r="N147" s="78">
        <f t="shared" si="28"/>
        <v>7.0926517571884986</v>
      </c>
      <c r="O147" s="78">
        <f t="shared" si="28"/>
        <v>6.7936507936507908</v>
      </c>
      <c r="P147" s="78">
        <f t="shared" si="28"/>
        <v>7.3885350318471374</v>
      </c>
      <c r="Q147" s="78">
        <f t="shared" si="28"/>
        <v>8.1269841269841248</v>
      </c>
      <c r="R147" s="78">
        <f t="shared" si="28"/>
        <v>8.2539682539682548</v>
      </c>
      <c r="S147" s="78">
        <f t="shared" si="28"/>
        <v>7.8980891719745232</v>
      </c>
      <c r="T147" s="78">
        <f t="shared" si="28"/>
        <v>5.8785942492012726</v>
      </c>
      <c r="U147" s="78">
        <f t="shared" si="28"/>
        <v>7.6971608832807599</v>
      </c>
      <c r="V147" s="78">
        <f t="shared" si="28"/>
        <v>6.6666666666666714</v>
      </c>
      <c r="W147" s="78">
        <f t="shared" si="28"/>
        <v>0</v>
      </c>
      <c r="X147" s="78">
        <f t="shared" si="28"/>
        <v>0</v>
      </c>
      <c r="Y147" s="78">
        <f t="shared" si="28"/>
        <v>0</v>
      </c>
      <c r="Z147" s="78">
        <f t="shared" si="28"/>
        <v>0</v>
      </c>
      <c r="AA147" s="78">
        <f t="shared" si="28"/>
        <v>0</v>
      </c>
      <c r="AB147" s="78">
        <f t="shared" si="28"/>
        <v>0</v>
      </c>
      <c r="AC147" s="78">
        <f t="shared" si="28"/>
        <v>0</v>
      </c>
      <c r="AD147" s="78">
        <f t="shared" si="28"/>
        <v>0</v>
      </c>
      <c r="AE147" s="78">
        <f t="shared" si="28"/>
        <v>0</v>
      </c>
      <c r="AF147" s="78">
        <f t="shared" si="28"/>
        <v>0</v>
      </c>
      <c r="AG147" s="78">
        <f t="shared" si="28"/>
        <v>0</v>
      </c>
      <c r="AH147" s="78">
        <f t="shared" si="28"/>
        <v>0</v>
      </c>
      <c r="AI147" s="78">
        <f t="shared" si="28"/>
        <v>0</v>
      </c>
      <c r="AJ147" s="78">
        <f t="shared" si="28"/>
        <v>0</v>
      </c>
      <c r="AK147" s="78">
        <f t="shared" si="28"/>
        <v>0</v>
      </c>
      <c r="AL147" s="78">
        <f t="shared" si="28"/>
        <v>0</v>
      </c>
      <c r="AM147" s="78">
        <f t="shared" si="28"/>
        <v>0</v>
      </c>
      <c r="AN147" s="78">
        <f t="shared" si="28"/>
        <v>0</v>
      </c>
      <c r="AO147" s="78">
        <f t="shared" si="28"/>
        <v>0</v>
      </c>
      <c r="AP147" s="78">
        <f t="shared" si="28"/>
        <v>0</v>
      </c>
      <c r="AQ147" s="78">
        <f t="shared" si="28"/>
        <v>0</v>
      </c>
      <c r="AR147" s="78">
        <f t="shared" si="28"/>
        <v>0</v>
      </c>
      <c r="AS147" s="78">
        <f t="shared" si="28"/>
        <v>0</v>
      </c>
      <c r="AT147" s="78">
        <f t="shared" si="28"/>
        <v>0</v>
      </c>
      <c r="AU147" s="78">
        <f t="shared" si="28"/>
        <v>0</v>
      </c>
      <c r="AV147" s="78">
        <f t="shared" si="28"/>
        <v>0</v>
      </c>
      <c r="AW147" s="78">
        <f t="shared" si="28"/>
        <v>0</v>
      </c>
      <c r="AX147" s="78">
        <f t="shared" si="28"/>
        <v>0</v>
      </c>
      <c r="AY147" s="78">
        <f t="shared" si="28"/>
        <v>0</v>
      </c>
      <c r="AZ147" s="78">
        <f t="shared" si="28"/>
        <v>0</v>
      </c>
      <c r="BA147" s="78">
        <f t="shared" si="28"/>
        <v>0</v>
      </c>
      <c r="BB147" s="78">
        <f t="shared" si="28"/>
        <v>0</v>
      </c>
      <c r="BC147" s="78">
        <f t="shared" si="28"/>
        <v>0</v>
      </c>
      <c r="BD147" s="78">
        <f t="shared" si="28"/>
        <v>0</v>
      </c>
      <c r="BE147" s="78">
        <f t="shared" si="28"/>
        <v>0</v>
      </c>
      <c r="BF147" s="78">
        <f t="shared" si="28"/>
        <v>0</v>
      </c>
      <c r="BG147" s="78">
        <f t="shared" si="28"/>
        <v>0</v>
      </c>
      <c r="BH147" s="78">
        <f t="shared" si="28"/>
        <v>0</v>
      </c>
      <c r="BI147" s="78">
        <f t="shared" si="28"/>
        <v>0</v>
      </c>
      <c r="BJ147" s="78">
        <f t="shared" si="28"/>
        <v>0</v>
      </c>
      <c r="BK147" s="78">
        <f t="shared" si="28"/>
        <v>0</v>
      </c>
      <c r="BL147" s="78">
        <f t="shared" si="28"/>
        <v>0</v>
      </c>
      <c r="BM147" s="78">
        <f t="shared" si="28"/>
        <v>0</v>
      </c>
      <c r="BN147" s="78">
        <f t="shared" si="28"/>
        <v>0</v>
      </c>
      <c r="BO147" s="78">
        <f t="shared" ref="BO147:DS147" si="29">BO131+BO139</f>
        <v>0</v>
      </c>
      <c r="BP147" s="78">
        <f t="shared" si="29"/>
        <v>0</v>
      </c>
      <c r="BQ147" s="78">
        <f t="shared" si="29"/>
        <v>0</v>
      </c>
      <c r="BR147" s="78">
        <f t="shared" si="29"/>
        <v>0</v>
      </c>
      <c r="BS147" s="78">
        <f t="shared" si="29"/>
        <v>0</v>
      </c>
      <c r="BT147" s="78">
        <f t="shared" si="29"/>
        <v>0</v>
      </c>
      <c r="BU147" s="78">
        <f t="shared" si="29"/>
        <v>0</v>
      </c>
      <c r="BV147" s="78">
        <f t="shared" si="29"/>
        <v>0</v>
      </c>
      <c r="BW147" s="78">
        <f t="shared" si="29"/>
        <v>0</v>
      </c>
      <c r="BX147" s="78">
        <f t="shared" si="29"/>
        <v>0</v>
      </c>
      <c r="BY147" s="78">
        <f t="shared" si="29"/>
        <v>0</v>
      </c>
      <c r="BZ147" s="78">
        <f t="shared" si="29"/>
        <v>0</v>
      </c>
      <c r="CA147" s="78">
        <f t="shared" si="29"/>
        <v>0</v>
      </c>
      <c r="CB147" s="78">
        <f t="shared" si="29"/>
        <v>0</v>
      </c>
      <c r="CC147" s="78">
        <f t="shared" si="29"/>
        <v>0</v>
      </c>
      <c r="CD147" s="78">
        <f t="shared" si="29"/>
        <v>0</v>
      </c>
      <c r="CE147" s="78">
        <f t="shared" si="29"/>
        <v>0</v>
      </c>
      <c r="CF147" s="78">
        <f t="shared" si="29"/>
        <v>0</v>
      </c>
      <c r="CG147" s="78">
        <f t="shared" si="29"/>
        <v>0</v>
      </c>
      <c r="CH147" s="78">
        <f t="shared" si="29"/>
        <v>0</v>
      </c>
      <c r="CI147" s="78">
        <f t="shared" si="29"/>
        <v>0</v>
      </c>
      <c r="CJ147" s="78">
        <f t="shared" si="29"/>
        <v>0</v>
      </c>
      <c r="CK147" s="78">
        <f t="shared" si="29"/>
        <v>0</v>
      </c>
      <c r="CL147" s="78">
        <f t="shared" si="29"/>
        <v>0</v>
      </c>
      <c r="CM147" s="78">
        <f t="shared" si="29"/>
        <v>0</v>
      </c>
      <c r="CN147" s="78">
        <f t="shared" si="29"/>
        <v>0</v>
      </c>
      <c r="CO147" s="78">
        <f t="shared" si="29"/>
        <v>0</v>
      </c>
      <c r="CP147" s="78">
        <f t="shared" si="29"/>
        <v>0</v>
      </c>
      <c r="CQ147" s="78">
        <f t="shared" si="29"/>
        <v>0</v>
      </c>
      <c r="CR147" s="78">
        <f t="shared" si="29"/>
        <v>0</v>
      </c>
      <c r="CS147" s="78">
        <f t="shared" si="29"/>
        <v>0</v>
      </c>
      <c r="CT147" s="78">
        <f t="shared" si="29"/>
        <v>0</v>
      </c>
      <c r="CU147" s="78">
        <f t="shared" si="29"/>
        <v>0</v>
      </c>
      <c r="CV147" s="78">
        <f t="shared" si="29"/>
        <v>0</v>
      </c>
      <c r="CW147" s="78">
        <f t="shared" si="29"/>
        <v>0</v>
      </c>
      <c r="CX147" s="78">
        <f t="shared" si="29"/>
        <v>0</v>
      </c>
      <c r="CY147" s="78">
        <f t="shared" si="29"/>
        <v>0</v>
      </c>
      <c r="CZ147" s="78">
        <f t="shared" si="29"/>
        <v>0</v>
      </c>
      <c r="DA147" s="78">
        <f t="shared" si="29"/>
        <v>0</v>
      </c>
      <c r="DB147" s="78">
        <f t="shared" si="29"/>
        <v>0</v>
      </c>
      <c r="DC147" s="78">
        <f t="shared" si="29"/>
        <v>0</v>
      </c>
      <c r="DD147" s="78">
        <f t="shared" si="29"/>
        <v>0</v>
      </c>
      <c r="DE147" s="78">
        <f t="shared" si="29"/>
        <v>0</v>
      </c>
      <c r="DF147" s="78">
        <f t="shared" si="29"/>
        <v>0</v>
      </c>
      <c r="DG147" s="78">
        <f t="shared" si="29"/>
        <v>0</v>
      </c>
      <c r="DH147" s="78">
        <f t="shared" si="29"/>
        <v>0</v>
      </c>
      <c r="DI147" s="78">
        <f t="shared" si="29"/>
        <v>0</v>
      </c>
      <c r="DJ147" s="78">
        <f t="shared" si="29"/>
        <v>0</v>
      </c>
      <c r="DK147" s="78">
        <f t="shared" si="29"/>
        <v>0</v>
      </c>
      <c r="DL147" s="78">
        <f t="shared" si="29"/>
        <v>0</v>
      </c>
      <c r="DM147" s="78">
        <f t="shared" si="29"/>
        <v>0</v>
      </c>
      <c r="DN147" s="78">
        <f t="shared" si="29"/>
        <v>0</v>
      </c>
      <c r="DO147" s="78">
        <f t="shared" si="29"/>
        <v>0</v>
      </c>
      <c r="DP147" s="78">
        <f t="shared" si="29"/>
        <v>0</v>
      </c>
      <c r="DQ147" s="78">
        <f t="shared" si="29"/>
        <v>0</v>
      </c>
      <c r="DR147" s="78">
        <f t="shared" si="29"/>
        <v>0</v>
      </c>
      <c r="DS147" s="78">
        <f t="shared" si="29"/>
        <v>0</v>
      </c>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122">
        <f t="shared" si="17"/>
        <v>1.1449624738349626</v>
      </c>
      <c r="EV147" s="122">
        <f t="shared" si="18"/>
        <v>2.9923347532269013</v>
      </c>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c r="GK147" s="79"/>
      <c r="GL147" s="79"/>
      <c r="GM147" s="79"/>
    </row>
    <row r="148" spans="1:195" s="33" customFormat="1" x14ac:dyDescent="0.2">
      <c r="A148" s="134" t="s">
        <v>345</v>
      </c>
      <c r="B148" s="48">
        <f t="shared" si="19"/>
        <v>6.558441558441559</v>
      </c>
      <c r="C148" s="48">
        <f t="shared" ref="C148:BN148" si="30">C132+C140</f>
        <v>10.509554140127383</v>
      </c>
      <c r="D148" s="48">
        <f t="shared" si="30"/>
        <v>6.1921708185053337</v>
      </c>
      <c r="E148" s="48">
        <f t="shared" si="30"/>
        <v>6.6999702381780191</v>
      </c>
      <c r="F148" s="48">
        <f t="shared" si="30"/>
        <v>0</v>
      </c>
      <c r="G148" s="48">
        <f t="shared" si="30"/>
        <v>0</v>
      </c>
      <c r="H148" s="48">
        <f t="shared" si="30"/>
        <v>0</v>
      </c>
      <c r="I148" s="48">
        <f t="shared" si="30"/>
        <v>0</v>
      </c>
      <c r="J148" s="48">
        <f t="shared" si="30"/>
        <v>6.7123287671232852</v>
      </c>
      <c r="K148" s="48">
        <f t="shared" si="30"/>
        <v>9.4915254237288185</v>
      </c>
      <c r="L148" s="48">
        <f t="shared" si="30"/>
        <v>0</v>
      </c>
      <c r="M148" s="48">
        <f t="shared" si="30"/>
        <v>7.3248407643312108</v>
      </c>
      <c r="N148" s="48">
        <f t="shared" si="30"/>
        <v>6.5189873417721502</v>
      </c>
      <c r="O148" s="48">
        <f t="shared" si="30"/>
        <v>7.1746031746031775</v>
      </c>
      <c r="P148" s="48">
        <f t="shared" si="30"/>
        <v>8.0503144654088068</v>
      </c>
      <c r="Q148" s="48">
        <f t="shared" si="30"/>
        <v>6.0759493670886018</v>
      </c>
      <c r="R148" s="48">
        <f t="shared" si="30"/>
        <v>7.151898734177216</v>
      </c>
      <c r="S148" s="48">
        <f t="shared" si="30"/>
        <v>6.5605095541401273</v>
      </c>
      <c r="T148" s="48">
        <f t="shared" si="30"/>
        <v>5.6687898089171931</v>
      </c>
      <c r="U148" s="48">
        <f t="shared" si="30"/>
        <v>6.2222222222222179</v>
      </c>
      <c r="V148" s="48">
        <f t="shared" si="30"/>
        <v>9.4303797468354453</v>
      </c>
      <c r="W148" s="48">
        <f t="shared" si="30"/>
        <v>0</v>
      </c>
      <c r="X148" s="48">
        <f t="shared" si="30"/>
        <v>0</v>
      </c>
      <c r="Y148" s="48">
        <f t="shared" si="30"/>
        <v>0</v>
      </c>
      <c r="Z148" s="48">
        <f t="shared" si="30"/>
        <v>0</v>
      </c>
      <c r="AA148" s="48">
        <f t="shared" si="30"/>
        <v>0</v>
      </c>
      <c r="AB148" s="48">
        <f t="shared" si="30"/>
        <v>0</v>
      </c>
      <c r="AC148" s="48">
        <f t="shared" si="30"/>
        <v>0</v>
      </c>
      <c r="AD148" s="48">
        <f t="shared" si="30"/>
        <v>0</v>
      </c>
      <c r="AE148" s="48">
        <f t="shared" si="30"/>
        <v>0</v>
      </c>
      <c r="AF148" s="48">
        <f t="shared" si="30"/>
        <v>0</v>
      </c>
      <c r="AG148" s="48">
        <f t="shared" si="30"/>
        <v>0</v>
      </c>
      <c r="AH148" s="48">
        <f t="shared" si="30"/>
        <v>0</v>
      </c>
      <c r="AI148" s="48">
        <f t="shared" si="30"/>
        <v>0</v>
      </c>
      <c r="AJ148" s="48">
        <f t="shared" si="30"/>
        <v>0</v>
      </c>
      <c r="AK148" s="48">
        <f t="shared" si="30"/>
        <v>0</v>
      </c>
      <c r="AL148" s="48">
        <f t="shared" si="30"/>
        <v>0</v>
      </c>
      <c r="AM148" s="48">
        <f t="shared" si="30"/>
        <v>0</v>
      </c>
      <c r="AN148" s="48">
        <f t="shared" si="30"/>
        <v>0</v>
      </c>
      <c r="AO148" s="48">
        <f t="shared" si="30"/>
        <v>0</v>
      </c>
      <c r="AP148" s="48">
        <f t="shared" si="30"/>
        <v>0</v>
      </c>
      <c r="AQ148" s="48">
        <f t="shared" si="30"/>
        <v>0</v>
      </c>
      <c r="AR148" s="48">
        <f t="shared" si="30"/>
        <v>0</v>
      </c>
      <c r="AS148" s="48">
        <f t="shared" si="30"/>
        <v>0</v>
      </c>
      <c r="AT148" s="48">
        <f t="shared" si="30"/>
        <v>0</v>
      </c>
      <c r="AU148" s="48">
        <f t="shared" si="30"/>
        <v>0</v>
      </c>
      <c r="AV148" s="48">
        <f t="shared" si="30"/>
        <v>0</v>
      </c>
      <c r="AW148" s="48">
        <f t="shared" si="30"/>
        <v>0</v>
      </c>
      <c r="AX148" s="48">
        <f t="shared" si="30"/>
        <v>0</v>
      </c>
      <c r="AY148" s="48">
        <f t="shared" si="30"/>
        <v>0</v>
      </c>
      <c r="AZ148" s="48">
        <f t="shared" si="30"/>
        <v>0</v>
      </c>
      <c r="BA148" s="48">
        <f t="shared" si="30"/>
        <v>0</v>
      </c>
      <c r="BB148" s="48">
        <f t="shared" si="30"/>
        <v>0</v>
      </c>
      <c r="BC148" s="48">
        <f t="shared" si="30"/>
        <v>0</v>
      </c>
      <c r="BD148" s="48">
        <f t="shared" si="30"/>
        <v>0</v>
      </c>
      <c r="BE148" s="48">
        <f t="shared" si="30"/>
        <v>0</v>
      </c>
      <c r="BF148" s="48">
        <f t="shared" si="30"/>
        <v>0</v>
      </c>
      <c r="BG148" s="48">
        <f t="shared" si="30"/>
        <v>0</v>
      </c>
      <c r="BH148" s="48">
        <f t="shared" si="30"/>
        <v>0</v>
      </c>
      <c r="BI148" s="48">
        <f t="shared" si="30"/>
        <v>0</v>
      </c>
      <c r="BJ148" s="48">
        <f t="shared" si="30"/>
        <v>0</v>
      </c>
      <c r="BK148" s="48">
        <f t="shared" si="30"/>
        <v>0</v>
      </c>
      <c r="BL148" s="48">
        <f t="shared" si="30"/>
        <v>0</v>
      </c>
      <c r="BM148" s="48">
        <f t="shared" si="30"/>
        <v>0</v>
      </c>
      <c r="BN148" s="48">
        <f t="shared" si="30"/>
        <v>0</v>
      </c>
      <c r="BO148" s="48">
        <f t="shared" ref="BO148:DS148" si="31">BO132+BO140</f>
        <v>0</v>
      </c>
      <c r="BP148" s="48">
        <f t="shared" si="31"/>
        <v>0</v>
      </c>
      <c r="BQ148" s="48">
        <f t="shared" si="31"/>
        <v>0</v>
      </c>
      <c r="BR148" s="48">
        <f t="shared" si="31"/>
        <v>0</v>
      </c>
      <c r="BS148" s="48">
        <f t="shared" si="31"/>
        <v>0</v>
      </c>
      <c r="BT148" s="48">
        <f t="shared" si="31"/>
        <v>0</v>
      </c>
      <c r="BU148" s="48">
        <f t="shared" si="31"/>
        <v>0</v>
      </c>
      <c r="BV148" s="48">
        <f t="shared" si="31"/>
        <v>0</v>
      </c>
      <c r="BW148" s="48">
        <f t="shared" si="31"/>
        <v>0</v>
      </c>
      <c r="BX148" s="48">
        <f t="shared" si="31"/>
        <v>0</v>
      </c>
      <c r="BY148" s="48">
        <f t="shared" si="31"/>
        <v>0</v>
      </c>
      <c r="BZ148" s="48">
        <f t="shared" si="31"/>
        <v>0</v>
      </c>
      <c r="CA148" s="48">
        <f t="shared" si="31"/>
        <v>0</v>
      </c>
      <c r="CB148" s="48">
        <f t="shared" si="31"/>
        <v>0</v>
      </c>
      <c r="CC148" s="48">
        <f t="shared" si="31"/>
        <v>0</v>
      </c>
      <c r="CD148" s="48">
        <f t="shared" si="31"/>
        <v>0</v>
      </c>
      <c r="CE148" s="48">
        <f t="shared" si="31"/>
        <v>0</v>
      </c>
      <c r="CF148" s="48">
        <f t="shared" si="31"/>
        <v>0</v>
      </c>
      <c r="CG148" s="48">
        <f t="shared" si="31"/>
        <v>0</v>
      </c>
      <c r="CH148" s="48">
        <f t="shared" si="31"/>
        <v>0</v>
      </c>
      <c r="CI148" s="48">
        <f t="shared" si="31"/>
        <v>0</v>
      </c>
      <c r="CJ148" s="48">
        <f t="shared" si="31"/>
        <v>0</v>
      </c>
      <c r="CK148" s="48">
        <f t="shared" si="31"/>
        <v>0</v>
      </c>
      <c r="CL148" s="48">
        <f t="shared" si="31"/>
        <v>0</v>
      </c>
      <c r="CM148" s="48">
        <f t="shared" si="31"/>
        <v>0</v>
      </c>
      <c r="CN148" s="48">
        <f t="shared" si="31"/>
        <v>0</v>
      </c>
      <c r="CO148" s="48">
        <f t="shared" si="31"/>
        <v>0</v>
      </c>
      <c r="CP148" s="48">
        <f t="shared" si="31"/>
        <v>0</v>
      </c>
      <c r="CQ148" s="48">
        <f t="shared" si="31"/>
        <v>0</v>
      </c>
      <c r="CR148" s="48">
        <f t="shared" si="31"/>
        <v>0</v>
      </c>
      <c r="CS148" s="48">
        <f t="shared" si="31"/>
        <v>0</v>
      </c>
      <c r="CT148" s="48">
        <f t="shared" si="31"/>
        <v>0</v>
      </c>
      <c r="CU148" s="48">
        <f t="shared" si="31"/>
        <v>0</v>
      </c>
      <c r="CV148" s="48">
        <f t="shared" si="31"/>
        <v>0</v>
      </c>
      <c r="CW148" s="48">
        <f t="shared" si="31"/>
        <v>0</v>
      </c>
      <c r="CX148" s="48">
        <f t="shared" si="31"/>
        <v>0</v>
      </c>
      <c r="CY148" s="48">
        <f t="shared" si="31"/>
        <v>0</v>
      </c>
      <c r="CZ148" s="48">
        <f t="shared" si="31"/>
        <v>0</v>
      </c>
      <c r="DA148" s="48">
        <f t="shared" si="31"/>
        <v>0</v>
      </c>
      <c r="DB148" s="48">
        <f t="shared" si="31"/>
        <v>0</v>
      </c>
      <c r="DC148" s="48">
        <f t="shared" si="31"/>
        <v>0</v>
      </c>
      <c r="DD148" s="48">
        <f t="shared" si="31"/>
        <v>0</v>
      </c>
      <c r="DE148" s="48">
        <f t="shared" si="31"/>
        <v>0</v>
      </c>
      <c r="DF148" s="48">
        <f t="shared" si="31"/>
        <v>0</v>
      </c>
      <c r="DG148" s="48">
        <f t="shared" si="31"/>
        <v>0</v>
      </c>
      <c r="DH148" s="48">
        <f t="shared" si="31"/>
        <v>0</v>
      </c>
      <c r="DI148" s="48">
        <f t="shared" si="31"/>
        <v>0</v>
      </c>
      <c r="DJ148" s="48">
        <f t="shared" si="31"/>
        <v>0</v>
      </c>
      <c r="DK148" s="48">
        <f t="shared" si="31"/>
        <v>0</v>
      </c>
      <c r="DL148" s="48">
        <f t="shared" si="31"/>
        <v>0</v>
      </c>
      <c r="DM148" s="48">
        <f t="shared" si="31"/>
        <v>0</v>
      </c>
      <c r="DN148" s="48">
        <f t="shared" si="31"/>
        <v>0</v>
      </c>
      <c r="DO148" s="48">
        <f t="shared" si="31"/>
        <v>0</v>
      </c>
      <c r="DP148" s="48">
        <f t="shared" si="31"/>
        <v>0</v>
      </c>
      <c r="DQ148" s="48">
        <f t="shared" si="31"/>
        <v>0</v>
      </c>
      <c r="DR148" s="48">
        <f t="shared" si="31"/>
        <v>0</v>
      </c>
      <c r="DS148" s="48">
        <f t="shared" si="31"/>
        <v>0</v>
      </c>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122">
        <f t="shared" si="17"/>
        <v>0.95362693545574195</v>
      </c>
      <c r="EV148" s="122">
        <f t="shared" si="18"/>
        <v>2.5131339651521944</v>
      </c>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row>
    <row r="149" spans="1:195" s="33" customFormat="1" x14ac:dyDescent="0.2">
      <c r="A149" s="134" t="s">
        <v>347</v>
      </c>
      <c r="B149" s="48">
        <f t="shared" si="19"/>
        <v>7.8996865203761777</v>
      </c>
      <c r="C149" s="48">
        <f t="shared" ref="C149:BN149" si="32">C133+C141</f>
        <v>10.630630630630634</v>
      </c>
      <c r="D149" s="48">
        <f t="shared" si="32"/>
        <v>9.6350364963503736</v>
      </c>
      <c r="E149" s="48">
        <f t="shared" si="32"/>
        <v>10.036363636363635</v>
      </c>
      <c r="F149" s="48">
        <f t="shared" si="32"/>
        <v>0</v>
      </c>
      <c r="G149" s="48">
        <f t="shared" si="32"/>
        <v>0</v>
      </c>
      <c r="H149" s="48">
        <f t="shared" si="32"/>
        <v>0</v>
      </c>
      <c r="I149" s="48">
        <f t="shared" si="32"/>
        <v>0</v>
      </c>
      <c r="J149" s="48">
        <f t="shared" si="32"/>
        <v>7.7611940298507482</v>
      </c>
      <c r="K149" s="48">
        <f t="shared" si="32"/>
        <v>10.641509433962261</v>
      </c>
      <c r="L149" s="48">
        <f t="shared" si="32"/>
        <v>13.717948717948721</v>
      </c>
      <c r="M149" s="48">
        <f t="shared" si="32"/>
        <v>12.253968253968255</v>
      </c>
      <c r="N149" s="48">
        <f t="shared" si="32"/>
        <v>10.443037974683547</v>
      </c>
      <c r="O149" s="48">
        <f t="shared" si="32"/>
        <v>8.9240506329113902</v>
      </c>
      <c r="P149" s="48">
        <f t="shared" si="32"/>
        <v>10.984126984126984</v>
      </c>
      <c r="Q149" s="48">
        <f t="shared" si="32"/>
        <v>9.8412698412698418</v>
      </c>
      <c r="R149" s="48">
        <f t="shared" si="32"/>
        <v>10.415335463258785</v>
      </c>
      <c r="S149" s="48">
        <f t="shared" si="32"/>
        <v>9.8402555910543068</v>
      </c>
      <c r="T149" s="48">
        <f t="shared" si="32"/>
        <v>8.4984025559105447</v>
      </c>
      <c r="U149" s="48">
        <f t="shared" si="32"/>
        <v>10.443037974683541</v>
      </c>
      <c r="V149" s="48">
        <f t="shared" si="32"/>
        <v>9.0220820189274438</v>
      </c>
      <c r="W149" s="48">
        <f t="shared" si="32"/>
        <v>0</v>
      </c>
      <c r="X149" s="48">
        <f t="shared" si="32"/>
        <v>0</v>
      </c>
      <c r="Y149" s="48">
        <f t="shared" si="32"/>
        <v>0</v>
      </c>
      <c r="Z149" s="48">
        <f t="shared" si="32"/>
        <v>0</v>
      </c>
      <c r="AA149" s="48">
        <f t="shared" si="32"/>
        <v>0</v>
      </c>
      <c r="AB149" s="48">
        <f t="shared" si="32"/>
        <v>0</v>
      </c>
      <c r="AC149" s="48">
        <f t="shared" si="32"/>
        <v>0</v>
      </c>
      <c r="AD149" s="48">
        <f t="shared" si="32"/>
        <v>0</v>
      </c>
      <c r="AE149" s="48">
        <f t="shared" si="32"/>
        <v>0</v>
      </c>
      <c r="AF149" s="48">
        <f t="shared" si="32"/>
        <v>0</v>
      </c>
      <c r="AG149" s="48">
        <f t="shared" si="32"/>
        <v>0</v>
      </c>
      <c r="AH149" s="48">
        <f t="shared" si="32"/>
        <v>0</v>
      </c>
      <c r="AI149" s="48">
        <f t="shared" si="32"/>
        <v>0</v>
      </c>
      <c r="AJ149" s="48">
        <f t="shared" si="32"/>
        <v>0</v>
      </c>
      <c r="AK149" s="48">
        <f t="shared" si="32"/>
        <v>0</v>
      </c>
      <c r="AL149" s="48">
        <f t="shared" si="32"/>
        <v>0</v>
      </c>
      <c r="AM149" s="48">
        <f t="shared" si="32"/>
        <v>0</v>
      </c>
      <c r="AN149" s="48">
        <f t="shared" si="32"/>
        <v>0</v>
      </c>
      <c r="AO149" s="48">
        <f t="shared" si="32"/>
        <v>0</v>
      </c>
      <c r="AP149" s="48">
        <f t="shared" si="32"/>
        <v>0</v>
      </c>
      <c r="AQ149" s="48">
        <f t="shared" si="32"/>
        <v>0</v>
      </c>
      <c r="AR149" s="48">
        <f t="shared" si="32"/>
        <v>0</v>
      </c>
      <c r="AS149" s="48">
        <f t="shared" si="32"/>
        <v>0</v>
      </c>
      <c r="AT149" s="48">
        <f t="shared" si="32"/>
        <v>0</v>
      </c>
      <c r="AU149" s="48">
        <f t="shared" si="32"/>
        <v>0</v>
      </c>
      <c r="AV149" s="48">
        <f t="shared" si="32"/>
        <v>0</v>
      </c>
      <c r="AW149" s="48">
        <f t="shared" si="32"/>
        <v>0</v>
      </c>
      <c r="AX149" s="48">
        <f t="shared" si="32"/>
        <v>0</v>
      </c>
      <c r="AY149" s="48">
        <f t="shared" si="32"/>
        <v>0</v>
      </c>
      <c r="AZ149" s="48">
        <f t="shared" si="32"/>
        <v>0</v>
      </c>
      <c r="BA149" s="48">
        <f t="shared" si="32"/>
        <v>0</v>
      </c>
      <c r="BB149" s="48">
        <f t="shared" si="32"/>
        <v>0</v>
      </c>
      <c r="BC149" s="48">
        <f t="shared" si="32"/>
        <v>0</v>
      </c>
      <c r="BD149" s="48">
        <f t="shared" si="32"/>
        <v>0</v>
      </c>
      <c r="BE149" s="48">
        <f t="shared" si="32"/>
        <v>0</v>
      </c>
      <c r="BF149" s="48">
        <f t="shared" si="32"/>
        <v>0</v>
      </c>
      <c r="BG149" s="48">
        <f t="shared" si="32"/>
        <v>0</v>
      </c>
      <c r="BH149" s="48">
        <f t="shared" si="32"/>
        <v>0</v>
      </c>
      <c r="BI149" s="48">
        <f t="shared" si="32"/>
        <v>0</v>
      </c>
      <c r="BJ149" s="48">
        <f t="shared" si="32"/>
        <v>0</v>
      </c>
      <c r="BK149" s="48">
        <f t="shared" si="32"/>
        <v>0</v>
      </c>
      <c r="BL149" s="48">
        <f t="shared" si="32"/>
        <v>0</v>
      </c>
      <c r="BM149" s="48">
        <f t="shared" si="32"/>
        <v>0</v>
      </c>
      <c r="BN149" s="48">
        <f t="shared" si="32"/>
        <v>0</v>
      </c>
      <c r="BO149" s="48">
        <f t="shared" ref="BO149:DS149" si="33">BO133+BO141</f>
        <v>0</v>
      </c>
      <c r="BP149" s="48">
        <f t="shared" si="33"/>
        <v>0</v>
      </c>
      <c r="BQ149" s="48">
        <f t="shared" si="33"/>
        <v>0</v>
      </c>
      <c r="BR149" s="48">
        <f t="shared" si="33"/>
        <v>0</v>
      </c>
      <c r="BS149" s="48">
        <f t="shared" si="33"/>
        <v>0</v>
      </c>
      <c r="BT149" s="48">
        <f t="shared" si="33"/>
        <v>0</v>
      </c>
      <c r="BU149" s="48">
        <f t="shared" si="33"/>
        <v>0</v>
      </c>
      <c r="BV149" s="48">
        <f t="shared" si="33"/>
        <v>0</v>
      </c>
      <c r="BW149" s="48">
        <f t="shared" si="33"/>
        <v>0</v>
      </c>
      <c r="BX149" s="48">
        <f t="shared" si="33"/>
        <v>0</v>
      </c>
      <c r="BY149" s="48">
        <f t="shared" si="33"/>
        <v>0</v>
      </c>
      <c r="BZ149" s="48">
        <f t="shared" si="33"/>
        <v>0</v>
      </c>
      <c r="CA149" s="48">
        <f t="shared" si="33"/>
        <v>0</v>
      </c>
      <c r="CB149" s="48">
        <f t="shared" si="33"/>
        <v>0</v>
      </c>
      <c r="CC149" s="48">
        <f t="shared" si="33"/>
        <v>0</v>
      </c>
      <c r="CD149" s="48">
        <f t="shared" si="33"/>
        <v>0</v>
      </c>
      <c r="CE149" s="48">
        <f t="shared" si="33"/>
        <v>0</v>
      </c>
      <c r="CF149" s="48">
        <f t="shared" si="33"/>
        <v>0</v>
      </c>
      <c r="CG149" s="48">
        <f t="shared" si="33"/>
        <v>0</v>
      </c>
      <c r="CH149" s="48">
        <f t="shared" si="33"/>
        <v>0</v>
      </c>
      <c r="CI149" s="48">
        <f t="shared" si="33"/>
        <v>0</v>
      </c>
      <c r="CJ149" s="48">
        <f t="shared" si="33"/>
        <v>0</v>
      </c>
      <c r="CK149" s="48">
        <f t="shared" si="33"/>
        <v>0</v>
      </c>
      <c r="CL149" s="48">
        <f t="shared" si="33"/>
        <v>0</v>
      </c>
      <c r="CM149" s="48">
        <f t="shared" si="33"/>
        <v>0</v>
      </c>
      <c r="CN149" s="48">
        <f t="shared" si="33"/>
        <v>0</v>
      </c>
      <c r="CO149" s="48">
        <f t="shared" si="33"/>
        <v>0</v>
      </c>
      <c r="CP149" s="48">
        <f t="shared" si="33"/>
        <v>0</v>
      </c>
      <c r="CQ149" s="48">
        <f t="shared" si="33"/>
        <v>0</v>
      </c>
      <c r="CR149" s="48">
        <f t="shared" si="33"/>
        <v>0</v>
      </c>
      <c r="CS149" s="48">
        <f t="shared" si="33"/>
        <v>0</v>
      </c>
      <c r="CT149" s="48">
        <f t="shared" si="33"/>
        <v>0</v>
      </c>
      <c r="CU149" s="48">
        <f t="shared" si="33"/>
        <v>0</v>
      </c>
      <c r="CV149" s="48">
        <f t="shared" si="33"/>
        <v>0</v>
      </c>
      <c r="CW149" s="48">
        <f t="shared" si="33"/>
        <v>0</v>
      </c>
      <c r="CX149" s="48">
        <f t="shared" si="33"/>
        <v>0</v>
      </c>
      <c r="CY149" s="48">
        <f t="shared" si="33"/>
        <v>0</v>
      </c>
      <c r="CZ149" s="48">
        <f t="shared" si="33"/>
        <v>0</v>
      </c>
      <c r="DA149" s="48">
        <f t="shared" si="33"/>
        <v>0</v>
      </c>
      <c r="DB149" s="48">
        <f t="shared" si="33"/>
        <v>0</v>
      </c>
      <c r="DC149" s="48">
        <f t="shared" si="33"/>
        <v>0</v>
      </c>
      <c r="DD149" s="48">
        <f t="shared" si="33"/>
        <v>0</v>
      </c>
      <c r="DE149" s="48">
        <f t="shared" si="33"/>
        <v>0</v>
      </c>
      <c r="DF149" s="48">
        <f t="shared" si="33"/>
        <v>0</v>
      </c>
      <c r="DG149" s="48">
        <f t="shared" si="33"/>
        <v>0</v>
      </c>
      <c r="DH149" s="48">
        <f t="shared" si="33"/>
        <v>0</v>
      </c>
      <c r="DI149" s="48">
        <f t="shared" si="33"/>
        <v>0</v>
      </c>
      <c r="DJ149" s="48">
        <f t="shared" si="33"/>
        <v>0</v>
      </c>
      <c r="DK149" s="48">
        <f t="shared" si="33"/>
        <v>0</v>
      </c>
      <c r="DL149" s="48">
        <f t="shared" si="33"/>
        <v>0</v>
      </c>
      <c r="DM149" s="48">
        <f t="shared" si="33"/>
        <v>0</v>
      </c>
      <c r="DN149" s="48">
        <f t="shared" si="33"/>
        <v>0</v>
      </c>
      <c r="DO149" s="48">
        <f t="shared" si="33"/>
        <v>0</v>
      </c>
      <c r="DP149" s="48">
        <f t="shared" si="33"/>
        <v>0</v>
      </c>
      <c r="DQ149" s="48">
        <f t="shared" si="33"/>
        <v>0</v>
      </c>
      <c r="DR149" s="48">
        <f t="shared" si="33"/>
        <v>0</v>
      </c>
      <c r="DS149" s="48">
        <f t="shared" si="33"/>
        <v>0</v>
      </c>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122">
        <f t="shared" si="17"/>
        <v>1.4015404652153867</v>
      </c>
      <c r="EV149" s="122">
        <f t="shared" si="18"/>
        <v>3.5388471426274268</v>
      </c>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row>
    <row r="150" spans="1:195" s="33" customFormat="1" x14ac:dyDescent="0.2">
      <c r="A150" s="33" t="s">
        <v>199</v>
      </c>
      <c r="B150" s="48">
        <f t="shared" si="19"/>
        <v>9.9342105263157894</v>
      </c>
      <c r="C150" s="48">
        <f t="shared" ref="C150:BN150" si="34">C134+C142</f>
        <v>14.076246334310849</v>
      </c>
      <c r="D150" s="48">
        <f t="shared" si="34"/>
        <v>11.3768115942029</v>
      </c>
      <c r="E150" s="48">
        <f t="shared" si="34"/>
        <v>15.424354243542442</v>
      </c>
      <c r="F150" s="48">
        <f t="shared" si="34"/>
        <v>0</v>
      </c>
      <c r="G150" s="48">
        <f t="shared" si="34"/>
        <v>0</v>
      </c>
      <c r="H150" s="48">
        <f t="shared" si="34"/>
        <v>0</v>
      </c>
      <c r="I150" s="48">
        <f t="shared" si="34"/>
        <v>0</v>
      </c>
      <c r="J150" s="48">
        <f t="shared" si="34"/>
        <v>0</v>
      </c>
      <c r="K150" s="48">
        <f t="shared" si="34"/>
        <v>0</v>
      </c>
      <c r="L150" s="48">
        <f t="shared" si="34"/>
        <v>0</v>
      </c>
      <c r="M150" s="48">
        <f t="shared" si="34"/>
        <v>15.271565495207671</v>
      </c>
      <c r="N150" s="48">
        <f t="shared" si="34"/>
        <v>13.142857142857142</v>
      </c>
      <c r="O150" s="48">
        <f t="shared" si="34"/>
        <v>10.632911392405056</v>
      </c>
      <c r="P150" s="48">
        <f t="shared" si="34"/>
        <v>0</v>
      </c>
      <c r="Q150" s="48">
        <f t="shared" si="34"/>
        <v>9.7160883280757098</v>
      </c>
      <c r="R150" s="48">
        <f t="shared" si="34"/>
        <v>12.971246006389775</v>
      </c>
      <c r="S150" s="48">
        <f t="shared" si="34"/>
        <v>13.035143769968055</v>
      </c>
      <c r="T150" s="48">
        <f t="shared" si="34"/>
        <v>0</v>
      </c>
      <c r="U150" s="48">
        <f t="shared" si="34"/>
        <v>0</v>
      </c>
      <c r="V150" s="48">
        <f t="shared" si="34"/>
        <v>0</v>
      </c>
      <c r="W150" s="48">
        <f t="shared" si="34"/>
        <v>0</v>
      </c>
      <c r="X150" s="48">
        <f t="shared" si="34"/>
        <v>0</v>
      </c>
      <c r="Y150" s="48">
        <f t="shared" si="34"/>
        <v>0</v>
      </c>
      <c r="Z150" s="48">
        <f t="shared" si="34"/>
        <v>0</v>
      </c>
      <c r="AA150" s="48">
        <f t="shared" si="34"/>
        <v>0</v>
      </c>
      <c r="AB150" s="48">
        <f t="shared" si="34"/>
        <v>0</v>
      </c>
      <c r="AC150" s="48">
        <f t="shared" si="34"/>
        <v>0</v>
      </c>
      <c r="AD150" s="48">
        <f t="shared" si="34"/>
        <v>0</v>
      </c>
      <c r="AE150" s="48">
        <f t="shared" si="34"/>
        <v>0</v>
      </c>
      <c r="AF150" s="48">
        <f t="shared" si="34"/>
        <v>0</v>
      </c>
      <c r="AG150" s="48">
        <f t="shared" si="34"/>
        <v>0</v>
      </c>
      <c r="AH150" s="48">
        <f t="shared" si="34"/>
        <v>0</v>
      </c>
      <c r="AI150" s="48">
        <f t="shared" si="34"/>
        <v>0</v>
      </c>
      <c r="AJ150" s="48">
        <f t="shared" si="34"/>
        <v>0</v>
      </c>
      <c r="AK150" s="48">
        <f t="shared" si="34"/>
        <v>0</v>
      </c>
      <c r="AL150" s="48">
        <f t="shared" si="34"/>
        <v>0</v>
      </c>
      <c r="AM150" s="48">
        <f t="shared" si="34"/>
        <v>0</v>
      </c>
      <c r="AN150" s="48">
        <f t="shared" si="34"/>
        <v>0</v>
      </c>
      <c r="AO150" s="48">
        <f t="shared" si="34"/>
        <v>0</v>
      </c>
      <c r="AP150" s="48">
        <f t="shared" si="34"/>
        <v>0</v>
      </c>
      <c r="AQ150" s="48">
        <f t="shared" si="34"/>
        <v>0</v>
      </c>
      <c r="AR150" s="48">
        <f t="shared" si="34"/>
        <v>0</v>
      </c>
      <c r="AS150" s="48">
        <f t="shared" si="34"/>
        <v>0</v>
      </c>
      <c r="AT150" s="48">
        <f t="shared" si="34"/>
        <v>0</v>
      </c>
      <c r="AU150" s="48">
        <f t="shared" si="34"/>
        <v>0</v>
      </c>
      <c r="AV150" s="48">
        <f t="shared" si="34"/>
        <v>0</v>
      </c>
      <c r="AW150" s="48">
        <f t="shared" si="34"/>
        <v>0</v>
      </c>
      <c r="AX150" s="48">
        <f t="shared" si="34"/>
        <v>0</v>
      </c>
      <c r="AY150" s="48">
        <f t="shared" si="34"/>
        <v>0</v>
      </c>
      <c r="AZ150" s="48">
        <f t="shared" si="34"/>
        <v>0</v>
      </c>
      <c r="BA150" s="48">
        <f t="shared" si="34"/>
        <v>0</v>
      </c>
      <c r="BB150" s="48">
        <f t="shared" si="34"/>
        <v>0</v>
      </c>
      <c r="BC150" s="48">
        <f t="shared" si="34"/>
        <v>0</v>
      </c>
      <c r="BD150" s="48">
        <f t="shared" si="34"/>
        <v>0</v>
      </c>
      <c r="BE150" s="48">
        <f t="shared" si="34"/>
        <v>0</v>
      </c>
      <c r="BF150" s="48">
        <f t="shared" si="34"/>
        <v>0</v>
      </c>
      <c r="BG150" s="48">
        <f t="shared" si="34"/>
        <v>0</v>
      </c>
      <c r="BH150" s="48">
        <f t="shared" si="34"/>
        <v>0</v>
      </c>
      <c r="BI150" s="48">
        <f t="shared" si="34"/>
        <v>0</v>
      </c>
      <c r="BJ150" s="48">
        <f t="shared" si="34"/>
        <v>0</v>
      </c>
      <c r="BK150" s="48">
        <f t="shared" si="34"/>
        <v>0</v>
      </c>
      <c r="BL150" s="48">
        <f t="shared" si="34"/>
        <v>0</v>
      </c>
      <c r="BM150" s="48">
        <f t="shared" si="34"/>
        <v>0</v>
      </c>
      <c r="BN150" s="48">
        <f t="shared" si="34"/>
        <v>0</v>
      </c>
      <c r="BO150" s="48">
        <f t="shared" ref="BO150:DS150" si="35">BO134+BO142</f>
        <v>0</v>
      </c>
      <c r="BP150" s="48">
        <f t="shared" si="35"/>
        <v>0</v>
      </c>
      <c r="BQ150" s="48">
        <f t="shared" si="35"/>
        <v>0</v>
      </c>
      <c r="BR150" s="48">
        <f t="shared" si="35"/>
        <v>0</v>
      </c>
      <c r="BS150" s="48">
        <f t="shared" si="35"/>
        <v>0</v>
      </c>
      <c r="BT150" s="48">
        <f t="shared" si="35"/>
        <v>0</v>
      </c>
      <c r="BU150" s="48">
        <f t="shared" si="35"/>
        <v>0</v>
      </c>
      <c r="BV150" s="48">
        <f t="shared" si="35"/>
        <v>0</v>
      </c>
      <c r="BW150" s="48">
        <f t="shared" si="35"/>
        <v>0</v>
      </c>
      <c r="BX150" s="48">
        <f t="shared" si="35"/>
        <v>0</v>
      </c>
      <c r="BY150" s="48">
        <f t="shared" si="35"/>
        <v>0</v>
      </c>
      <c r="BZ150" s="48">
        <f t="shared" si="35"/>
        <v>0</v>
      </c>
      <c r="CA150" s="48">
        <f t="shared" si="35"/>
        <v>0</v>
      </c>
      <c r="CB150" s="48">
        <f t="shared" si="35"/>
        <v>0</v>
      </c>
      <c r="CC150" s="48">
        <f t="shared" si="35"/>
        <v>0</v>
      </c>
      <c r="CD150" s="48">
        <f t="shared" si="35"/>
        <v>0</v>
      </c>
      <c r="CE150" s="48">
        <f t="shared" si="35"/>
        <v>0</v>
      </c>
      <c r="CF150" s="48">
        <f t="shared" si="35"/>
        <v>0</v>
      </c>
      <c r="CG150" s="48">
        <f t="shared" si="35"/>
        <v>0</v>
      </c>
      <c r="CH150" s="48">
        <f t="shared" si="35"/>
        <v>0</v>
      </c>
      <c r="CI150" s="48">
        <f t="shared" si="35"/>
        <v>0</v>
      </c>
      <c r="CJ150" s="48">
        <f t="shared" si="35"/>
        <v>0</v>
      </c>
      <c r="CK150" s="48">
        <f t="shared" si="35"/>
        <v>0</v>
      </c>
      <c r="CL150" s="48">
        <f t="shared" si="35"/>
        <v>0</v>
      </c>
      <c r="CM150" s="48">
        <f t="shared" si="35"/>
        <v>0</v>
      </c>
      <c r="CN150" s="48">
        <f t="shared" si="35"/>
        <v>0</v>
      </c>
      <c r="CO150" s="48">
        <f t="shared" si="35"/>
        <v>0</v>
      </c>
      <c r="CP150" s="48">
        <f t="shared" si="35"/>
        <v>0</v>
      </c>
      <c r="CQ150" s="48">
        <f t="shared" si="35"/>
        <v>0</v>
      </c>
      <c r="CR150" s="48">
        <f t="shared" si="35"/>
        <v>0</v>
      </c>
      <c r="CS150" s="48">
        <f t="shared" si="35"/>
        <v>0</v>
      </c>
      <c r="CT150" s="48">
        <f t="shared" si="35"/>
        <v>0</v>
      </c>
      <c r="CU150" s="48">
        <f t="shared" si="35"/>
        <v>0</v>
      </c>
      <c r="CV150" s="48">
        <f t="shared" si="35"/>
        <v>0</v>
      </c>
      <c r="CW150" s="48">
        <f t="shared" si="35"/>
        <v>0</v>
      </c>
      <c r="CX150" s="48">
        <f t="shared" si="35"/>
        <v>0</v>
      </c>
      <c r="CY150" s="48">
        <f t="shared" si="35"/>
        <v>0</v>
      </c>
      <c r="CZ150" s="48">
        <f t="shared" si="35"/>
        <v>0</v>
      </c>
      <c r="DA150" s="48">
        <f t="shared" si="35"/>
        <v>0</v>
      </c>
      <c r="DB150" s="48">
        <f t="shared" si="35"/>
        <v>0</v>
      </c>
      <c r="DC150" s="48">
        <f t="shared" si="35"/>
        <v>0</v>
      </c>
      <c r="DD150" s="48">
        <f t="shared" si="35"/>
        <v>0</v>
      </c>
      <c r="DE150" s="48">
        <f t="shared" si="35"/>
        <v>0</v>
      </c>
      <c r="DF150" s="48">
        <f t="shared" si="35"/>
        <v>0</v>
      </c>
      <c r="DG150" s="48">
        <f t="shared" si="35"/>
        <v>0</v>
      </c>
      <c r="DH150" s="48">
        <f t="shared" si="35"/>
        <v>0</v>
      </c>
      <c r="DI150" s="48">
        <f t="shared" si="35"/>
        <v>0</v>
      </c>
      <c r="DJ150" s="48">
        <f t="shared" si="35"/>
        <v>0</v>
      </c>
      <c r="DK150" s="48">
        <f t="shared" si="35"/>
        <v>0</v>
      </c>
      <c r="DL150" s="48">
        <f t="shared" si="35"/>
        <v>0</v>
      </c>
      <c r="DM150" s="48">
        <f t="shared" si="35"/>
        <v>0</v>
      </c>
      <c r="DN150" s="48">
        <f t="shared" si="35"/>
        <v>0</v>
      </c>
      <c r="DO150" s="48">
        <f t="shared" si="35"/>
        <v>0</v>
      </c>
      <c r="DP150" s="48">
        <f t="shared" si="35"/>
        <v>0</v>
      </c>
      <c r="DQ150" s="48">
        <f t="shared" si="35"/>
        <v>0</v>
      </c>
      <c r="DR150" s="48">
        <f t="shared" si="35"/>
        <v>0</v>
      </c>
      <c r="DS150" s="48">
        <f t="shared" si="35"/>
        <v>0</v>
      </c>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122">
        <f t="shared" si="17"/>
        <v>1.0293560232235688</v>
      </c>
      <c r="EV150" s="122">
        <f t="shared" si="18"/>
        <v>3.5050006411933281</v>
      </c>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row>
    <row r="151" spans="1:195" s="17" customFormat="1" x14ac:dyDescent="0.2">
      <c r="A151" s="17" t="s">
        <v>200</v>
      </c>
      <c r="B151" s="52">
        <f>[1]Sheet1!$B$5</f>
        <v>94.653545212378248</v>
      </c>
      <c r="C151" s="49">
        <f>[2]Sheet1!$B$5</f>
        <v>57.836366396187373</v>
      </c>
      <c r="D151" s="49">
        <f>[3]Sheet1!$B$5</f>
        <v>51.365945501421855</v>
      </c>
      <c r="E151" s="49">
        <f>[4]Sheet1!$B$5</f>
        <v>65.306808761136793</v>
      </c>
      <c r="F151" s="49"/>
      <c r="G151" s="49"/>
      <c r="H151" s="49"/>
      <c r="I151" s="49"/>
      <c r="J151" s="49">
        <f>[5]Sheet1!$B$5</f>
        <v>55.852383202303727</v>
      </c>
      <c r="K151" s="49">
        <f>[6]Sheet1!$B$5</f>
        <v>41.808242132606516</v>
      </c>
      <c r="L151" s="50">
        <f>[7]Sheet1!$B$5</f>
        <v>237.88376403268214</v>
      </c>
      <c r="M151" s="49">
        <f>[8]Sheet1!$B$5</f>
        <v>134.12507446173018</v>
      </c>
      <c r="N151" s="49">
        <f>[9]Sheet1!$B$5</f>
        <v>81.30228766544019</v>
      </c>
      <c r="O151" s="49">
        <f>[10]Sheet1!$B$5</f>
        <v>150.13970138998212</v>
      </c>
      <c r="P151" s="49">
        <f>[11]Sheet1!$B$5</f>
        <v>93.229756344093957</v>
      </c>
      <c r="Q151" s="49">
        <f>[12]Sheet1!$B$5</f>
        <v>101.27211183246682</v>
      </c>
      <c r="R151" s="49">
        <f>[13]Sheet1!$B$5</f>
        <v>113.24986727973872</v>
      </c>
      <c r="S151" s="49">
        <f>[14]Sheet1!$B$5</f>
        <v>88.590650128675392</v>
      </c>
      <c r="T151" s="49">
        <f>[15]Sheet1!$B$5</f>
        <v>146.69972836001514</v>
      </c>
      <c r="U151" s="49">
        <f>[16]Sheet1!$B$5</f>
        <v>98.004384379738624</v>
      </c>
      <c r="V151" s="49">
        <f>[17]Sheet1!$B$5</f>
        <v>100.64961499760662</v>
      </c>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c r="BM151" s="49"/>
      <c r="BN151" s="49"/>
      <c r="BO151" s="49"/>
      <c r="BP151" s="49"/>
      <c r="BQ151" s="49"/>
      <c r="BR151" s="49"/>
      <c r="BS151" s="49"/>
      <c r="BT151" s="49"/>
      <c r="BU151" s="49"/>
      <c r="BV151" s="49"/>
      <c r="BW151" s="49"/>
      <c r="BX151" s="49"/>
      <c r="BY151" s="49"/>
      <c r="BZ151" s="49"/>
      <c r="CA151" s="49"/>
      <c r="CB151" s="49"/>
      <c r="CC151" s="49"/>
      <c r="CD151" s="49"/>
      <c r="CE151" s="49"/>
      <c r="CF151" s="49"/>
      <c r="CG151" s="49"/>
      <c r="CH151" s="49"/>
      <c r="CI151" s="49"/>
      <c r="CJ151" s="49"/>
      <c r="CK151" s="49"/>
      <c r="CL151" s="49"/>
      <c r="CM151" s="49"/>
      <c r="CN151" s="49"/>
      <c r="CO151" s="49"/>
      <c r="CP151" s="49"/>
      <c r="CQ151" s="49"/>
      <c r="CR151" s="49"/>
      <c r="CS151" s="49"/>
      <c r="CT151" s="49"/>
      <c r="CU151" s="49"/>
      <c r="CV151" s="49"/>
      <c r="CW151" s="49"/>
      <c r="CX151" s="49"/>
      <c r="CY151" s="49"/>
      <c r="CZ151" s="49"/>
      <c r="DA151" s="49"/>
      <c r="DB151" s="49"/>
      <c r="DC151" s="49"/>
      <c r="DD151" s="49"/>
      <c r="DE151" s="49"/>
      <c r="DF151" s="49"/>
      <c r="DG151" s="49"/>
      <c r="DH151" s="49"/>
      <c r="DI151" s="49"/>
      <c r="DJ151" s="49"/>
      <c r="DK151" s="49"/>
      <c r="DL151" s="49"/>
      <c r="DM151" s="49"/>
      <c r="DN151" s="49"/>
      <c r="DO151" s="49"/>
      <c r="DP151" s="49"/>
      <c r="DQ151" s="49"/>
      <c r="DR151" s="49"/>
      <c r="DS151" s="49"/>
      <c r="DT151" s="49"/>
      <c r="DU151" s="18"/>
      <c r="DV151" s="18"/>
      <c r="DW151" s="18"/>
      <c r="DX151" s="18"/>
      <c r="DY151" s="18"/>
      <c r="DZ151" s="18"/>
      <c r="EA151" s="18"/>
      <c r="EB151" s="18"/>
      <c r="EC151" s="18"/>
      <c r="ED151" s="18"/>
      <c r="EE151" s="18"/>
      <c r="EF151" s="18"/>
      <c r="EG151" s="18"/>
      <c r="EH151" s="18"/>
      <c r="EI151" s="18"/>
      <c r="EJ151" s="18"/>
      <c r="EK151" s="18"/>
      <c r="EL151" s="18"/>
      <c r="EM151" s="18"/>
      <c r="EN151" s="18"/>
      <c r="EO151" s="18"/>
      <c r="EP151" s="18"/>
      <c r="EQ151" s="18"/>
      <c r="ER151" s="18"/>
      <c r="ES151" s="18"/>
      <c r="ET151" s="18"/>
      <c r="EU151" s="122">
        <f t="shared" si="17"/>
        <v>100.70413129871791</v>
      </c>
      <c r="EV151" s="122">
        <f t="shared" si="18"/>
        <v>47.618675766798276</v>
      </c>
      <c r="EW151" s="18"/>
      <c r="EX151" s="18"/>
      <c r="EY151" s="18"/>
      <c r="EZ151" s="18"/>
      <c r="FA151" s="18"/>
      <c r="FB151" s="18"/>
      <c r="FC151" s="18"/>
      <c r="FD151" s="18"/>
      <c r="FE151" s="18"/>
      <c r="FF151" s="18"/>
      <c r="FG151" s="18"/>
      <c r="FH151" s="18"/>
      <c r="FI151" s="18"/>
      <c r="FJ151" s="18"/>
      <c r="FK151" s="18"/>
      <c r="FL151" s="18"/>
      <c r="FM151" s="18"/>
      <c r="FN151" s="18"/>
      <c r="FO151" s="18"/>
      <c r="FP151" s="18"/>
      <c r="FQ151" s="18"/>
      <c r="FR151" s="18"/>
      <c r="FS151" s="18"/>
      <c r="FT151" s="18"/>
      <c r="FU151" s="18"/>
      <c r="FV151" s="18"/>
      <c r="FW151" s="18"/>
      <c r="FX151" s="18"/>
      <c r="FY151" s="18"/>
      <c r="FZ151" s="18"/>
      <c r="GA151" s="18"/>
      <c r="GB151" s="18"/>
      <c r="GC151" s="18"/>
      <c r="GD151" s="18"/>
      <c r="GE151" s="18"/>
      <c r="GF151" s="18"/>
      <c r="GG151" s="18"/>
      <c r="GH151" s="18"/>
      <c r="GI151" s="18"/>
      <c r="GJ151" s="18"/>
      <c r="GK151" s="18"/>
      <c r="GL151" s="18"/>
      <c r="GM151" s="18"/>
    </row>
    <row r="152" spans="1:195" s="17" customFormat="1" x14ac:dyDescent="0.2">
      <c r="A152" s="17" t="s">
        <v>201</v>
      </c>
      <c r="B152" s="49">
        <f>[18]Sheet1!$B$5</f>
        <v>37.563261201965098</v>
      </c>
      <c r="C152" s="49">
        <f>[19]Sheet1!$B$5</f>
        <v>57.95335656695606</v>
      </c>
      <c r="D152" s="49">
        <f>[20]Sheet1!$B$5</f>
        <v>32.49329760022777</v>
      </c>
      <c r="E152" s="49">
        <f>[21]Sheet1!$B$5</f>
        <v>45.810263305729386</v>
      </c>
      <c r="F152" s="49"/>
      <c r="G152" s="49"/>
      <c r="H152" s="49"/>
      <c r="I152" s="49"/>
      <c r="J152" s="49">
        <f>[22]Sheet1!$B$5</f>
        <v>37.715576519921086</v>
      </c>
      <c r="K152" s="49">
        <f>[23]Sheet1!$B$5</f>
        <v>31.428385635500089</v>
      </c>
      <c r="L152" s="51">
        <f>[24]Sheet1!$B$5</f>
        <v>130.64019247522427</v>
      </c>
      <c r="M152" s="49">
        <f>[25]Sheet1!$B$5</f>
        <v>121.29231278578482</v>
      </c>
      <c r="N152" s="49">
        <f>[26]Sheet1!$B$5</f>
        <v>103.79716152431025</v>
      </c>
      <c r="O152" s="49"/>
      <c r="P152" s="49">
        <f>[27]Sheet1!$B$5</f>
        <v>51.228177567405218</v>
      </c>
      <c r="Q152" s="49">
        <f>[28]Sheet1!$B$5</f>
        <v>109.17254486545752</v>
      </c>
      <c r="R152" s="49">
        <f>[29]Sheet1!$B$5</f>
        <v>28.413273715041015</v>
      </c>
      <c r="S152" s="49">
        <f>[30]Sheet1!$B$5</f>
        <v>64.360244737175364</v>
      </c>
      <c r="T152" s="49">
        <f>[31]Sheet1!$B$5</f>
        <v>107.77534010569379</v>
      </c>
      <c r="U152" s="49">
        <f>[32]Sheet1!$B$5</f>
        <v>97.910392708016545</v>
      </c>
      <c r="V152" s="49">
        <f>[33]Sheet1!$B$5</f>
        <v>59.473470091787028</v>
      </c>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c r="BM152" s="49"/>
      <c r="BN152" s="49"/>
      <c r="BO152" s="49"/>
      <c r="BP152" s="49"/>
      <c r="BQ152" s="49"/>
      <c r="BR152" s="49"/>
      <c r="BS152" s="49"/>
      <c r="BT152" s="49"/>
      <c r="BU152" s="49"/>
      <c r="BV152" s="49"/>
      <c r="BW152" s="49"/>
      <c r="BX152" s="49"/>
      <c r="BY152" s="49"/>
      <c r="BZ152" s="49"/>
      <c r="CA152" s="49"/>
      <c r="CB152" s="49"/>
      <c r="CC152" s="49"/>
      <c r="CD152" s="49"/>
      <c r="CE152" s="49"/>
      <c r="CF152" s="49"/>
      <c r="CG152" s="49"/>
      <c r="CH152" s="49"/>
      <c r="CI152" s="49"/>
      <c r="CJ152" s="49"/>
      <c r="CK152" s="49"/>
      <c r="CL152" s="49"/>
      <c r="CM152" s="49"/>
      <c r="CN152" s="49"/>
      <c r="CO152" s="49"/>
      <c r="CP152" s="49"/>
      <c r="CQ152" s="49"/>
      <c r="CR152" s="49"/>
      <c r="CS152" s="49"/>
      <c r="CT152" s="49"/>
      <c r="CU152" s="49"/>
      <c r="CV152" s="49"/>
      <c r="CW152" s="49"/>
      <c r="CX152" s="49"/>
      <c r="CY152" s="49"/>
      <c r="CZ152" s="49"/>
      <c r="DA152" s="49"/>
      <c r="DB152" s="49"/>
      <c r="DC152" s="49"/>
      <c r="DD152" s="49"/>
      <c r="DE152" s="49"/>
      <c r="DF152" s="49"/>
      <c r="DG152" s="49"/>
      <c r="DH152" s="49"/>
      <c r="DI152" s="49"/>
      <c r="DJ152" s="49"/>
      <c r="DK152" s="49"/>
      <c r="DL152" s="49"/>
      <c r="DM152" s="49"/>
      <c r="DN152" s="49"/>
      <c r="DO152" s="49"/>
      <c r="DP152" s="49"/>
      <c r="DQ152" s="49"/>
      <c r="DR152" s="49"/>
      <c r="DS152" s="49"/>
      <c r="DT152" s="49"/>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22">
        <f t="shared" si="17"/>
        <v>69.814203212887207</v>
      </c>
      <c r="EV152" s="122">
        <f t="shared" si="18"/>
        <v>35.715495853442853</v>
      </c>
      <c r="EW152" s="18"/>
      <c r="EX152" s="18"/>
      <c r="EY152" s="18"/>
      <c r="EZ152" s="18"/>
      <c r="FA152" s="18"/>
      <c r="FB152" s="18"/>
      <c r="FC152" s="18"/>
      <c r="FD152" s="18"/>
      <c r="FE152" s="18"/>
      <c r="FF152" s="18"/>
      <c r="FG152" s="18"/>
      <c r="FH152" s="18"/>
      <c r="FI152" s="18"/>
      <c r="FJ152" s="18"/>
      <c r="FK152" s="18"/>
      <c r="FL152" s="18"/>
      <c r="FM152" s="18"/>
      <c r="FN152" s="18"/>
      <c r="FO152" s="18"/>
      <c r="FP152" s="18"/>
      <c r="FQ152" s="18"/>
      <c r="FR152" s="18"/>
      <c r="FS152" s="18"/>
      <c r="FT152" s="18"/>
      <c r="FU152" s="18"/>
      <c r="FV152" s="18"/>
      <c r="FW152" s="18"/>
      <c r="FX152" s="18"/>
      <c r="FY152" s="18"/>
      <c r="FZ152" s="18"/>
      <c r="GA152" s="18"/>
      <c r="GB152" s="18"/>
      <c r="GC152" s="18"/>
      <c r="GD152" s="18"/>
      <c r="GE152" s="18"/>
      <c r="GF152" s="18"/>
      <c r="GG152" s="18"/>
      <c r="GH152" s="18"/>
      <c r="GI152" s="18"/>
      <c r="GJ152" s="18"/>
      <c r="GK152" s="18"/>
      <c r="GL152" s="18"/>
      <c r="GM152" s="18"/>
    </row>
    <row r="153" spans="1:195" s="17" customFormat="1" x14ac:dyDescent="0.2">
      <c r="A153" s="17" t="s">
        <v>202</v>
      </c>
      <c r="B153" s="49">
        <f>[34]Sheet1!$B$5</f>
        <v>97.925052683750906</v>
      </c>
      <c r="C153" s="50">
        <f>[35]Sheet1!$B$5</f>
        <v>129.21357825545317</v>
      </c>
      <c r="D153" s="49">
        <f>[36]Sheet1!$B$5</f>
        <v>86.42786535959695</v>
      </c>
      <c r="E153" s="49">
        <f>[37]Sheet1!$B$5</f>
        <v>50.921024509540267</v>
      </c>
      <c r="F153" s="49"/>
      <c r="G153" s="49"/>
      <c r="H153" s="49"/>
      <c r="I153" s="49"/>
      <c r="J153" s="49">
        <f>[38]Sheet1!$B$5</f>
        <v>84.506872591753904</v>
      </c>
      <c r="K153" s="49">
        <f>[39]Sheet1!$B$5</f>
        <v>65.550069247167585</v>
      </c>
      <c r="L153" s="50">
        <f>[40]Sheet1!$B$5</f>
        <v>254.85681697190253</v>
      </c>
      <c r="M153" s="49">
        <f>[41]Sheet1!$B$5</f>
        <v>179.48366116172508</v>
      </c>
      <c r="N153" s="49">
        <f>[42]Sheet1!$B$5</f>
        <v>201.83458041595799</v>
      </c>
      <c r="O153" s="49">
        <f>[43]Sheet1!$B$5</f>
        <v>83.921577459871941</v>
      </c>
      <c r="P153" s="49">
        <f>[44]Sheet1!$B$5</f>
        <v>106.91855620686204</v>
      </c>
      <c r="Q153" s="49">
        <f>[45]Sheet1!$B$5</f>
        <v>135.85143828632118</v>
      </c>
      <c r="R153" s="49">
        <f>[46]Sheet1!$B$5</f>
        <v>93.837474302516043</v>
      </c>
      <c r="S153" s="49">
        <f>[47]Sheet1!$B$5</f>
        <v>153.96796229513987</v>
      </c>
      <c r="T153" s="49">
        <f>[48]Sheet1!$B$5</f>
        <v>106.99818209824754</v>
      </c>
      <c r="U153" s="49">
        <f>[49]Sheet1!$B$5</f>
        <v>88.611885288218289</v>
      </c>
      <c r="V153" s="49">
        <f>[50]Sheet1!$B$5</f>
        <v>205.28936444884619</v>
      </c>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c r="AY153" s="49"/>
      <c r="AZ153" s="49"/>
      <c r="BA153" s="49"/>
      <c r="BB153" s="49"/>
      <c r="BC153" s="49"/>
      <c r="BD153" s="49"/>
      <c r="BE153" s="49"/>
      <c r="BF153" s="49"/>
      <c r="BG153" s="49"/>
      <c r="BH153" s="49"/>
      <c r="BI153" s="49"/>
      <c r="BJ153" s="49"/>
      <c r="BK153" s="49"/>
      <c r="BL153" s="49"/>
      <c r="BM153" s="49"/>
      <c r="BN153" s="49"/>
      <c r="BO153" s="49"/>
      <c r="BP153" s="49"/>
      <c r="BQ153" s="49"/>
      <c r="BR153" s="49"/>
      <c r="BS153" s="49"/>
      <c r="BT153" s="49"/>
      <c r="BU153" s="49"/>
      <c r="BV153" s="49"/>
      <c r="BW153" s="49"/>
      <c r="BX153" s="49"/>
      <c r="BY153" s="49"/>
      <c r="BZ153" s="49"/>
      <c r="CA153" s="49"/>
      <c r="CB153" s="49"/>
      <c r="CC153" s="49"/>
      <c r="CD153" s="49"/>
      <c r="CE153" s="49"/>
      <c r="CF153" s="49"/>
      <c r="CG153" s="49"/>
      <c r="CH153" s="49"/>
      <c r="CI153" s="49"/>
      <c r="CJ153" s="49"/>
      <c r="CK153" s="49"/>
      <c r="CL153" s="49"/>
      <c r="CM153" s="49"/>
      <c r="CN153" s="49"/>
      <c r="CO153" s="49"/>
      <c r="CP153" s="49"/>
      <c r="CQ153" s="49"/>
      <c r="CR153" s="49"/>
      <c r="CS153" s="49"/>
      <c r="CT153" s="49"/>
      <c r="CU153" s="49"/>
      <c r="CV153" s="49"/>
      <c r="CW153" s="49"/>
      <c r="CX153" s="49"/>
      <c r="CY153" s="49"/>
      <c r="CZ153" s="49"/>
      <c r="DA153" s="49"/>
      <c r="DB153" s="49"/>
      <c r="DC153" s="49"/>
      <c r="DD153" s="49"/>
      <c r="DE153" s="49"/>
      <c r="DF153" s="49"/>
      <c r="DG153" s="49"/>
      <c r="DH153" s="49"/>
      <c r="DI153" s="49"/>
      <c r="DJ153" s="49"/>
      <c r="DK153" s="49"/>
      <c r="DL153" s="49"/>
      <c r="DM153" s="49"/>
      <c r="DN153" s="49"/>
      <c r="DO153" s="49"/>
      <c r="DP153" s="49"/>
      <c r="DQ153" s="49"/>
      <c r="DR153" s="49"/>
      <c r="DS153" s="49"/>
      <c r="DT153" s="49"/>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22">
        <f t="shared" si="17"/>
        <v>125.06564479899241</v>
      </c>
      <c r="EV153" s="122">
        <f>_xlfn.STDEV.S(B153:ET153)</f>
        <v>56.27608168571782</v>
      </c>
      <c r="EW153" s="18"/>
      <c r="EX153" s="18"/>
      <c r="EY153" s="18"/>
      <c r="EZ153" s="18"/>
      <c r="FA153" s="18"/>
      <c r="FB153" s="18"/>
      <c r="FC153" s="18"/>
      <c r="FD153" s="18"/>
      <c r="FE153" s="18"/>
      <c r="FF153" s="18"/>
      <c r="FG153" s="18"/>
      <c r="FH153" s="18"/>
      <c r="FI153" s="18"/>
      <c r="FJ153" s="18"/>
      <c r="FK153" s="18"/>
      <c r="FL153" s="18"/>
      <c r="FM153" s="18"/>
      <c r="FN153" s="18"/>
      <c r="FO153" s="18"/>
      <c r="FP153" s="18"/>
      <c r="FQ153" s="18"/>
      <c r="FR153" s="18"/>
      <c r="FS153" s="18"/>
      <c r="FT153" s="18"/>
      <c r="FU153" s="18"/>
      <c r="FV153" s="18"/>
      <c r="FW153" s="18"/>
      <c r="FX153" s="18"/>
      <c r="FY153" s="18"/>
      <c r="FZ153" s="18"/>
      <c r="GA153" s="18"/>
      <c r="GB153" s="18"/>
      <c r="GC153" s="18"/>
      <c r="GD153" s="18"/>
      <c r="GE153" s="18"/>
      <c r="GF153" s="18"/>
      <c r="GG153" s="18"/>
      <c r="GH153" s="18"/>
      <c r="GI153" s="18"/>
      <c r="GJ153" s="18"/>
      <c r="GK153" s="18"/>
      <c r="GL153" s="18"/>
      <c r="GM153" s="18"/>
    </row>
    <row r="154" spans="1:195" s="87" customFormat="1" ht="17" thickBot="1" x14ac:dyDescent="0.25">
      <c r="A154" s="87" t="s">
        <v>139</v>
      </c>
      <c r="B154" s="88">
        <f>[51]Sheet1!$B$5</f>
        <v>86.706346684755587</v>
      </c>
      <c r="C154" s="88"/>
      <c r="D154" s="88">
        <f>[52]Sheet1!$B$5</f>
        <v>65.188962583790257</v>
      </c>
      <c r="E154" s="88">
        <f>[53]Sheet1!$B$5</f>
        <v>67.517796411044927</v>
      </c>
      <c r="F154" s="88"/>
      <c r="G154" s="88"/>
      <c r="H154" s="88"/>
      <c r="I154" s="88"/>
      <c r="J154" s="88">
        <f>[54]Sheet1!$B$5</f>
        <v>55.045318103953072</v>
      </c>
      <c r="K154" s="88"/>
      <c r="L154" s="88"/>
      <c r="M154" s="88">
        <f>[55]Sheet1!$B$5</f>
        <v>90.411186685627825</v>
      </c>
      <c r="N154" s="88">
        <f>[56]Sheet1!$B$5</f>
        <v>122.28554417899143</v>
      </c>
      <c r="O154" s="88"/>
      <c r="P154" s="88"/>
      <c r="Q154" s="88">
        <f>[57]Sheet1!$B$5</f>
        <v>81.491454699648386</v>
      </c>
      <c r="R154" s="88">
        <f>[58]Sheet1!$B$5</f>
        <v>153.27151409582729</v>
      </c>
      <c r="S154" s="88">
        <f>[59]Sheet1!$B$5</f>
        <v>126.65278397666897</v>
      </c>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88"/>
      <c r="AS154" s="88"/>
      <c r="AT154" s="88"/>
      <c r="AU154" s="88"/>
      <c r="AV154" s="88"/>
      <c r="AW154" s="88"/>
      <c r="AX154" s="88"/>
      <c r="AY154" s="88"/>
      <c r="AZ154" s="88"/>
      <c r="BA154" s="88"/>
      <c r="BB154" s="88"/>
      <c r="BC154" s="88"/>
      <c r="BD154" s="88"/>
      <c r="BE154" s="88"/>
      <c r="BF154" s="88"/>
      <c r="BG154" s="88"/>
      <c r="BH154" s="88"/>
      <c r="BI154" s="88"/>
      <c r="BJ154" s="88"/>
      <c r="BK154" s="88"/>
      <c r="BL154" s="88"/>
      <c r="BM154" s="88"/>
      <c r="BN154" s="88"/>
      <c r="BO154" s="88"/>
      <c r="BP154" s="88"/>
      <c r="BQ154" s="88"/>
      <c r="BR154" s="88"/>
      <c r="BS154" s="88"/>
      <c r="BT154" s="88"/>
      <c r="BU154" s="88"/>
      <c r="BV154" s="88"/>
      <c r="BW154" s="88"/>
      <c r="BX154" s="88"/>
      <c r="BY154" s="88"/>
      <c r="BZ154" s="88"/>
      <c r="CA154" s="88"/>
      <c r="CB154" s="88"/>
      <c r="CC154" s="88"/>
      <c r="CD154" s="88"/>
      <c r="CE154" s="88"/>
      <c r="CF154" s="88"/>
      <c r="CG154" s="88"/>
      <c r="CH154" s="88"/>
      <c r="CI154" s="88"/>
      <c r="CJ154" s="88"/>
      <c r="CK154" s="88"/>
      <c r="CL154" s="88"/>
      <c r="CM154" s="88"/>
      <c r="CN154" s="88"/>
      <c r="CO154" s="88"/>
      <c r="CP154" s="88"/>
      <c r="CQ154" s="88"/>
      <c r="CR154" s="88"/>
      <c r="CS154" s="88"/>
      <c r="CT154" s="88"/>
      <c r="CU154" s="88"/>
      <c r="CV154" s="88"/>
      <c r="CW154" s="88"/>
      <c r="CX154" s="88"/>
      <c r="CY154" s="88"/>
      <c r="CZ154" s="88"/>
      <c r="DA154" s="88"/>
      <c r="DB154" s="88"/>
      <c r="DC154" s="88"/>
      <c r="DD154" s="88"/>
      <c r="DE154" s="88"/>
      <c r="DF154" s="88"/>
      <c r="DG154" s="88"/>
      <c r="DH154" s="88"/>
      <c r="DI154" s="88"/>
      <c r="DJ154" s="88"/>
      <c r="DK154" s="88"/>
      <c r="DL154" s="88"/>
      <c r="DM154" s="88"/>
      <c r="DN154" s="88"/>
      <c r="DO154" s="88"/>
      <c r="DP154" s="88"/>
      <c r="DQ154" s="88"/>
      <c r="DR154" s="88"/>
      <c r="DS154" s="88"/>
      <c r="DT154" s="88"/>
      <c r="DU154" s="89"/>
      <c r="DV154" s="89"/>
      <c r="DW154" s="89"/>
      <c r="DX154" s="89"/>
      <c r="DY154" s="89"/>
      <c r="DZ154" s="89"/>
      <c r="EA154" s="89"/>
      <c r="EB154" s="89"/>
      <c r="EC154" s="89"/>
      <c r="ED154" s="89"/>
      <c r="EE154" s="89"/>
      <c r="EF154" s="89"/>
      <c r="EG154" s="89"/>
      <c r="EH154" s="89"/>
      <c r="EI154" s="89"/>
      <c r="EJ154" s="89"/>
      <c r="EK154" s="89"/>
      <c r="EL154" s="89"/>
      <c r="EM154" s="89"/>
      <c r="EN154" s="89"/>
      <c r="EO154" s="89"/>
      <c r="EP154" s="89"/>
      <c r="EQ154" s="89"/>
      <c r="ER154" s="89"/>
      <c r="ES154" s="89"/>
      <c r="ET154" s="89"/>
      <c r="EU154" s="122">
        <f t="shared" si="17"/>
        <v>94.285656380034183</v>
      </c>
      <c r="EV154" s="122">
        <f t="shared" si="18"/>
        <v>32.882451985823899</v>
      </c>
      <c r="EW154" s="89"/>
      <c r="EX154" s="89"/>
      <c r="EY154" s="89"/>
      <c r="EZ154" s="89"/>
      <c r="FA154" s="89"/>
      <c r="FB154" s="89"/>
      <c r="FC154" s="89"/>
      <c r="FD154" s="89"/>
      <c r="FE154" s="89"/>
      <c r="FF154" s="89"/>
      <c r="FG154" s="89"/>
      <c r="FH154" s="89"/>
      <c r="FI154" s="89"/>
      <c r="FJ154" s="89"/>
      <c r="FK154" s="89"/>
      <c r="FL154" s="89"/>
      <c r="FM154" s="89"/>
      <c r="FN154" s="89"/>
      <c r="FO154" s="89"/>
      <c r="FP154" s="89"/>
      <c r="FQ154" s="89"/>
      <c r="FR154" s="89"/>
      <c r="FS154" s="89"/>
      <c r="FT154" s="89"/>
      <c r="FU154" s="89"/>
      <c r="FV154" s="89"/>
      <c r="FW154" s="89"/>
      <c r="FX154" s="89"/>
      <c r="FY154" s="89"/>
      <c r="FZ154" s="89"/>
      <c r="GA154" s="89"/>
      <c r="GB154" s="89"/>
      <c r="GC154" s="89"/>
      <c r="GD154" s="89"/>
      <c r="GE154" s="89"/>
      <c r="GF154" s="89"/>
      <c r="GG154" s="89"/>
      <c r="GH154" s="89"/>
      <c r="GI154" s="89"/>
      <c r="GJ154" s="89"/>
      <c r="GK154" s="89"/>
      <c r="GL154" s="89"/>
      <c r="GM154" s="89"/>
    </row>
    <row r="155" spans="1:195" s="83" customFormat="1" x14ac:dyDescent="0.2">
      <c r="A155" s="83" t="s">
        <v>203</v>
      </c>
      <c r="B155" s="84">
        <f>[60]Sheet1!$B$5</f>
        <v>60.961234248163017</v>
      </c>
      <c r="C155" s="84">
        <f>[61]Sheet1!$B$5</f>
        <v>75.297091192602011</v>
      </c>
      <c r="D155" s="84">
        <f>[62]Sheet1!$B$5</f>
        <v>77.738063913675816</v>
      </c>
      <c r="E155" s="84">
        <f>[63]Sheet1!$B$5</f>
        <v>79.624712930949926</v>
      </c>
      <c r="F155" s="84"/>
      <c r="G155" s="84"/>
      <c r="H155" s="84"/>
      <c r="I155" s="84"/>
      <c r="J155" s="84">
        <f>[64]Sheet1!$B$5</f>
        <v>48.32902196869717</v>
      </c>
      <c r="K155" s="84">
        <f>[65]Sheet1!$B$5</f>
        <v>56.935026438443096</v>
      </c>
      <c r="L155" s="85">
        <f>[66]Sheet1!$B$5</f>
        <v>279.67933257540278</v>
      </c>
      <c r="M155" s="84">
        <f>[67]Sheet1!$B$5</f>
        <v>138.40159226476302</v>
      </c>
      <c r="N155" s="84">
        <f>[68]Sheet1!$B$5</f>
        <v>100.11930502655181</v>
      </c>
      <c r="O155" s="84">
        <f>[69]Sheet1!$B$5</f>
        <v>117.02355865345483</v>
      </c>
      <c r="P155" s="84">
        <f>[70]Sheet1!$B$5</f>
        <v>69.426001301488185</v>
      </c>
      <c r="Q155" s="84">
        <f>[71]Sheet1!$B$5</f>
        <v>89.463133852276911</v>
      </c>
      <c r="R155" s="84">
        <f>[72]Sheet1!$B$5</f>
        <v>92.353660740510946</v>
      </c>
      <c r="S155" s="84">
        <f>[73]Sheet1!$B$5</f>
        <v>102.9966277910755</v>
      </c>
      <c r="T155" s="84">
        <f>[74]Sheet1!$B$5</f>
        <v>85.15098543495516</v>
      </c>
      <c r="U155" s="84">
        <f>[75]Sheet1!$B$5</f>
        <v>53.249315862488714</v>
      </c>
      <c r="V155" s="84">
        <f>[76]Sheet1!$B$5</f>
        <v>72.462748863097886</v>
      </c>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4"/>
      <c r="BY155" s="84"/>
      <c r="BZ155" s="84"/>
      <c r="CA155" s="84"/>
      <c r="CB155" s="84"/>
      <c r="CC155" s="84"/>
      <c r="CD155" s="84"/>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4"/>
      <c r="DD155" s="84"/>
      <c r="DE155" s="84"/>
      <c r="DF155" s="84"/>
      <c r="DG155" s="84"/>
      <c r="DH155" s="84"/>
      <c r="DI155" s="84"/>
      <c r="DJ155" s="84"/>
      <c r="DK155" s="84"/>
      <c r="DL155" s="84"/>
      <c r="DM155" s="84"/>
      <c r="DN155" s="84"/>
      <c r="DO155" s="84"/>
      <c r="DP155" s="84"/>
      <c r="DQ155" s="84"/>
      <c r="DR155" s="84"/>
      <c r="DS155" s="84"/>
      <c r="DT155" s="84"/>
      <c r="DU155" s="86"/>
      <c r="DV155" s="86"/>
      <c r="DW155" s="86"/>
      <c r="DX155" s="86"/>
      <c r="DY155" s="86"/>
      <c r="DZ155" s="86"/>
      <c r="EA155" s="86"/>
      <c r="EB155" s="86"/>
      <c r="EC155" s="86"/>
      <c r="ED155" s="86"/>
      <c r="EE155" s="86"/>
      <c r="EF155" s="86"/>
      <c r="EG155" s="86"/>
      <c r="EH155" s="86"/>
      <c r="EI155" s="86"/>
      <c r="EJ155" s="86"/>
      <c r="EK155" s="86"/>
      <c r="EL155" s="86"/>
      <c r="EM155" s="86"/>
      <c r="EN155" s="86"/>
      <c r="EO155" s="86"/>
      <c r="EP155" s="86"/>
      <c r="EQ155" s="86"/>
      <c r="ER155" s="86"/>
      <c r="ES155" s="86"/>
      <c r="ET155" s="86"/>
      <c r="EU155" s="122">
        <f t="shared" si="17"/>
        <v>94.071259591682178</v>
      </c>
      <c r="EV155" s="122">
        <f t="shared" si="18"/>
        <v>53.208763000625574</v>
      </c>
      <c r="EW155" s="86"/>
      <c r="EX155" s="86"/>
      <c r="EY155" s="86"/>
      <c r="EZ155" s="86"/>
      <c r="FA155" s="86"/>
      <c r="FB155" s="86"/>
      <c r="FC155" s="86"/>
      <c r="FD155" s="86"/>
      <c r="FE155" s="86"/>
      <c r="FF155" s="86"/>
      <c r="FG155" s="86"/>
      <c r="FH155" s="86"/>
      <c r="FI155" s="86"/>
      <c r="FJ155" s="86"/>
      <c r="FK155" s="86"/>
      <c r="FL155" s="86"/>
      <c r="FM155" s="86"/>
      <c r="FN155" s="86"/>
      <c r="FO155" s="86"/>
      <c r="FP155" s="86"/>
      <c r="FQ155" s="86"/>
      <c r="FR155" s="86"/>
      <c r="FS155" s="86"/>
      <c r="FT155" s="86"/>
      <c r="FU155" s="86"/>
      <c r="FV155" s="86"/>
      <c r="FW155" s="86"/>
      <c r="FX155" s="86"/>
      <c r="FY155" s="86"/>
      <c r="FZ155" s="86"/>
      <c r="GA155" s="86"/>
      <c r="GB155" s="86"/>
      <c r="GC155" s="86"/>
      <c r="GD155" s="86"/>
      <c r="GE155" s="86"/>
      <c r="GF155" s="86"/>
      <c r="GG155" s="86"/>
      <c r="GH155" s="86"/>
      <c r="GI155" s="86"/>
      <c r="GJ155" s="86"/>
      <c r="GK155" s="86"/>
      <c r="GL155" s="86"/>
      <c r="GM155" s="86"/>
    </row>
    <row r="156" spans="1:195" s="17" customFormat="1" x14ac:dyDescent="0.2">
      <c r="A156" s="17" t="s">
        <v>204</v>
      </c>
      <c r="B156" s="49">
        <f>[77]Sheet1!$B$5</f>
        <v>43.885596408710157</v>
      </c>
      <c r="C156" s="49">
        <f>[78]Sheet1!$B$5</f>
        <v>22.995955974921507</v>
      </c>
      <c r="D156" s="49">
        <f>[79]Sheet1!$B$5</f>
        <v>43.694171736008613</v>
      </c>
      <c r="E156" s="49">
        <f>[80]Sheet1!$B$5</f>
        <v>46.153289219565337</v>
      </c>
      <c r="F156" s="49"/>
      <c r="G156" s="49"/>
      <c r="H156" s="49"/>
      <c r="I156" s="49"/>
      <c r="J156" s="49">
        <f>[81]Sheet1!$B$5</f>
        <v>56.681652127223181</v>
      </c>
      <c r="K156" s="51">
        <f>[82]Sheet1!$B$5</f>
        <v>138.44241031195668</v>
      </c>
      <c r="L156" s="49"/>
      <c r="M156" s="49">
        <f>[83]Sheet1!$B$5</f>
        <v>136.97223996390576</v>
      </c>
      <c r="N156" s="49">
        <f>[84]Sheet1!$B$5</f>
        <v>86.954133906814803</v>
      </c>
      <c r="O156" s="49">
        <f>[85]Sheet1!$B$5</f>
        <v>120.61444234026045</v>
      </c>
      <c r="P156" s="49">
        <f>[86]Sheet1!$B$5</f>
        <v>98.127803620430697</v>
      </c>
      <c r="Q156" s="49">
        <f>[87]Sheet1!$B$5</f>
        <v>101.77159289114562</v>
      </c>
      <c r="R156" s="49">
        <f>[88]Sheet1!$B$5</f>
        <v>51.4777450645554</v>
      </c>
      <c r="S156" s="49">
        <f>[89]Sheet1!$B$5</f>
        <v>78.88457020460713</v>
      </c>
      <c r="T156" s="49">
        <f>[90]Sheet1!$B$5</f>
        <v>113.32116924632835</v>
      </c>
      <c r="U156" s="49">
        <f>[91]Sheet1!$B$5</f>
        <v>94.983648623683322</v>
      </c>
      <c r="V156" s="49">
        <f>[92]Sheet1!$B$5</f>
        <v>51.129693813685222</v>
      </c>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49"/>
      <c r="BI156" s="49"/>
      <c r="BJ156" s="49"/>
      <c r="BK156" s="49"/>
      <c r="BL156" s="49"/>
      <c r="BM156" s="49"/>
      <c r="BN156" s="49"/>
      <c r="BO156" s="49"/>
      <c r="BP156" s="49"/>
      <c r="BQ156" s="49"/>
      <c r="BR156" s="49"/>
      <c r="BS156" s="49"/>
      <c r="BT156" s="49"/>
      <c r="BU156" s="49"/>
      <c r="BV156" s="49"/>
      <c r="BW156" s="49"/>
      <c r="BX156" s="49"/>
      <c r="BY156" s="49"/>
      <c r="BZ156" s="49"/>
      <c r="CA156" s="49"/>
      <c r="CB156" s="49"/>
      <c r="CC156" s="49"/>
      <c r="CD156" s="49"/>
      <c r="CE156" s="49"/>
      <c r="CF156" s="49"/>
      <c r="CG156" s="49"/>
      <c r="CH156" s="49"/>
      <c r="CI156" s="49"/>
      <c r="CJ156" s="49"/>
      <c r="CK156" s="49"/>
      <c r="CL156" s="49"/>
      <c r="CM156" s="49"/>
      <c r="CN156" s="49"/>
      <c r="CO156" s="49"/>
      <c r="CP156" s="49"/>
      <c r="CQ156" s="49"/>
      <c r="CR156" s="49"/>
      <c r="CS156" s="49"/>
      <c r="CT156" s="49"/>
      <c r="CU156" s="49"/>
      <c r="CV156" s="49"/>
      <c r="CW156" s="49"/>
      <c r="CX156" s="49"/>
      <c r="CY156" s="49"/>
      <c r="CZ156" s="49"/>
      <c r="DA156" s="49"/>
      <c r="DB156" s="49"/>
      <c r="DC156" s="49"/>
      <c r="DD156" s="49"/>
      <c r="DE156" s="49"/>
      <c r="DF156" s="49"/>
      <c r="DG156" s="49"/>
      <c r="DH156" s="49"/>
      <c r="DI156" s="49"/>
      <c r="DJ156" s="49"/>
      <c r="DK156" s="49"/>
      <c r="DL156" s="49"/>
      <c r="DM156" s="49"/>
      <c r="DN156" s="49"/>
      <c r="DO156" s="49"/>
      <c r="DP156" s="49"/>
      <c r="DQ156" s="49"/>
      <c r="DR156" s="49"/>
      <c r="DS156" s="49"/>
      <c r="DT156" s="49"/>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22">
        <f t="shared" si="17"/>
        <v>80.380632215862633</v>
      </c>
      <c r="EV156" s="122">
        <f t="shared" si="18"/>
        <v>36.243420684012122</v>
      </c>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c r="FY156" s="18"/>
      <c r="FZ156" s="18"/>
      <c r="GA156" s="18"/>
      <c r="GB156" s="18"/>
      <c r="GC156" s="18"/>
      <c r="GD156" s="18"/>
      <c r="GE156" s="18"/>
      <c r="GF156" s="18"/>
      <c r="GG156" s="18"/>
      <c r="GH156" s="18"/>
      <c r="GI156" s="18"/>
      <c r="GJ156" s="18"/>
      <c r="GK156" s="18"/>
      <c r="GL156" s="18"/>
      <c r="GM156" s="18"/>
    </row>
    <row r="157" spans="1:195" s="17" customFormat="1" x14ac:dyDescent="0.2">
      <c r="A157" s="17" t="s">
        <v>205</v>
      </c>
      <c r="B157" s="49">
        <f>[93]Sheet1!$B$5</f>
        <v>75.35152343370595</v>
      </c>
      <c r="C157" s="49">
        <f>[94]Sheet1!$B$5</f>
        <v>104.06295271196288</v>
      </c>
      <c r="D157" s="49">
        <f>[95]Sheet1!$B$5</f>
        <v>93.981088922416347</v>
      </c>
      <c r="E157" s="49">
        <f>[96]Sheet1!$B$5</f>
        <v>70.53605988851335</v>
      </c>
      <c r="F157" s="49"/>
      <c r="G157" s="49"/>
      <c r="H157" s="49"/>
      <c r="I157" s="49"/>
      <c r="J157" s="49">
        <f>[97]Sheet1!$B$5</f>
        <v>84.473186332256702</v>
      </c>
      <c r="K157" s="49">
        <f>[98]Sheet1!$B$5</f>
        <v>73.094385886254003</v>
      </c>
      <c r="L157" s="51">
        <f>[99]Sheet1!$B$5</f>
        <v>176.78877526016393</v>
      </c>
      <c r="M157" s="49">
        <f>[100]Sheet1!$B$5</f>
        <v>153.3504753730642</v>
      </c>
      <c r="N157" s="49">
        <f>[101]Sheet1!$B$5</f>
        <v>105.88583736222689</v>
      </c>
      <c r="O157" s="49">
        <f>[102]Sheet1!$B$5</f>
        <v>177.11118665223688</v>
      </c>
      <c r="P157" s="49">
        <f>[103]Sheet1!$B$5</f>
        <v>169.25109386663846</v>
      </c>
      <c r="Q157" s="49">
        <f>[104]Sheet1!$B$5</f>
        <v>131.37990289094728</v>
      </c>
      <c r="R157" s="49">
        <f>[105]Sheet1!$B$5</f>
        <v>184.95635088173205</v>
      </c>
      <c r="S157" s="49">
        <f>[106]Sheet1!$B$5</f>
        <v>155.08698459204621</v>
      </c>
      <c r="T157" s="49">
        <f>[107]Sheet1!$B$5</f>
        <v>148.23193896664156</v>
      </c>
      <c r="U157" s="49">
        <f>[108]Sheet1!$B$5</f>
        <v>111.98678610669569</v>
      </c>
      <c r="V157" s="49">
        <f>[109]Sheet1!$B$5</f>
        <v>211.37467751250358</v>
      </c>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c r="BF157" s="49"/>
      <c r="BG157" s="49"/>
      <c r="BH157" s="49"/>
      <c r="BI157" s="49"/>
      <c r="BJ157" s="49"/>
      <c r="BK157" s="49"/>
      <c r="BL157" s="49"/>
      <c r="BM157" s="49"/>
      <c r="BN157" s="49"/>
      <c r="BO157" s="49"/>
      <c r="BP157" s="49"/>
      <c r="BQ157" s="49"/>
      <c r="BR157" s="49"/>
      <c r="BS157" s="49"/>
      <c r="BT157" s="49"/>
      <c r="BU157" s="49"/>
      <c r="BV157" s="49"/>
      <c r="BW157" s="49"/>
      <c r="BX157" s="49"/>
      <c r="BY157" s="49"/>
      <c r="BZ157" s="49"/>
      <c r="CA157" s="49"/>
      <c r="CB157" s="49"/>
      <c r="CC157" s="49"/>
      <c r="CD157" s="49"/>
      <c r="CE157" s="49"/>
      <c r="CF157" s="49"/>
      <c r="CG157" s="49"/>
      <c r="CH157" s="49"/>
      <c r="CI157" s="49"/>
      <c r="CJ157" s="49"/>
      <c r="CK157" s="49"/>
      <c r="CL157" s="49"/>
      <c r="CM157" s="49"/>
      <c r="CN157" s="49"/>
      <c r="CO157" s="49"/>
      <c r="CP157" s="49"/>
      <c r="CQ157" s="49"/>
      <c r="CR157" s="49"/>
      <c r="CS157" s="49"/>
      <c r="CT157" s="49"/>
      <c r="CU157" s="49"/>
      <c r="CV157" s="49"/>
      <c r="CW157" s="49"/>
      <c r="CX157" s="49"/>
      <c r="CY157" s="49"/>
      <c r="CZ157" s="49"/>
      <c r="DA157" s="49"/>
      <c r="DB157" s="49"/>
      <c r="DC157" s="49"/>
      <c r="DD157" s="49"/>
      <c r="DE157" s="49"/>
      <c r="DF157" s="49"/>
      <c r="DG157" s="49"/>
      <c r="DH157" s="49"/>
      <c r="DI157" s="49"/>
      <c r="DJ157" s="49"/>
      <c r="DK157" s="49"/>
      <c r="DL157" s="49"/>
      <c r="DM157" s="49"/>
      <c r="DN157" s="49"/>
      <c r="DO157" s="49"/>
      <c r="DP157" s="49"/>
      <c r="DQ157" s="49"/>
      <c r="DR157" s="49"/>
      <c r="DS157" s="49"/>
      <c r="DT157" s="49"/>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22">
        <f t="shared" si="17"/>
        <v>130.99430627294151</v>
      </c>
      <c r="EV157" s="122">
        <f t="shared" si="18"/>
        <v>44.576380803925375</v>
      </c>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8"/>
      <c r="FX157" s="18"/>
      <c r="FY157" s="18"/>
      <c r="FZ157" s="18"/>
      <c r="GA157" s="18"/>
      <c r="GB157" s="18"/>
      <c r="GC157" s="18"/>
      <c r="GD157" s="18"/>
      <c r="GE157" s="18"/>
      <c r="GF157" s="18"/>
      <c r="GG157" s="18"/>
      <c r="GH157" s="18"/>
      <c r="GI157" s="18"/>
      <c r="GJ157" s="18"/>
      <c r="GK157" s="18"/>
      <c r="GL157" s="18"/>
      <c r="GM157" s="18"/>
    </row>
    <row r="158" spans="1:195" s="17" customFormat="1" x14ac:dyDescent="0.2">
      <c r="A158" s="17" t="s">
        <v>140</v>
      </c>
      <c r="B158" s="49">
        <f>[110]Sheet1!$B$5</f>
        <v>96.312064015816134</v>
      </c>
      <c r="C158" s="49">
        <f>[111]Sheet1!$B$5</f>
        <v>83.636288749543922</v>
      </c>
      <c r="D158" s="49">
        <f>[112]Sheet1!$B$5</f>
        <v>94.049804032037358</v>
      </c>
      <c r="E158" s="49">
        <f>[113]Sheet1!$B$5</f>
        <v>84.806166175546466</v>
      </c>
      <c r="F158" s="49"/>
      <c r="G158" s="49"/>
      <c r="H158" s="49"/>
      <c r="I158" s="49"/>
      <c r="J158" s="49"/>
      <c r="K158" s="49"/>
      <c r="L158" s="49"/>
      <c r="M158" s="49">
        <f>[114]Sheet1!$B$5</f>
        <v>189.26969653534968</v>
      </c>
      <c r="N158" s="49">
        <f>[115]Sheet1!$B$5</f>
        <v>150.14532081044138</v>
      </c>
      <c r="O158" s="49">
        <f>[116]Sheet1!$B$5</f>
        <v>150.03874533881248</v>
      </c>
      <c r="P158" s="49"/>
      <c r="Q158" s="49">
        <f>[117]Sheet1!$B$5</f>
        <v>133.88538704268703</v>
      </c>
      <c r="R158" s="49">
        <f>[118]Sheet1!$B$5</f>
        <v>119.591787835018</v>
      </c>
      <c r="S158" s="49">
        <f>[119]Sheet1!$B$5</f>
        <v>150.25091356777861</v>
      </c>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c r="AY158" s="49"/>
      <c r="AZ158" s="49"/>
      <c r="BA158" s="49"/>
      <c r="BB158" s="49"/>
      <c r="BC158" s="49"/>
      <c r="BD158" s="49"/>
      <c r="BE158" s="49"/>
      <c r="BF158" s="49"/>
      <c r="BG158" s="49"/>
      <c r="BH158" s="49"/>
      <c r="BI158" s="49"/>
      <c r="BJ158" s="49"/>
      <c r="BK158" s="49"/>
      <c r="BL158" s="49"/>
      <c r="BM158" s="49"/>
      <c r="BN158" s="49"/>
      <c r="BO158" s="49"/>
      <c r="BP158" s="49"/>
      <c r="BQ158" s="49"/>
      <c r="BR158" s="49"/>
      <c r="BS158" s="49"/>
      <c r="BT158" s="49"/>
      <c r="BU158" s="49"/>
      <c r="BV158" s="49"/>
      <c r="BW158" s="49"/>
      <c r="BX158" s="49"/>
      <c r="BY158" s="49"/>
      <c r="BZ158" s="49"/>
      <c r="CA158" s="49"/>
      <c r="CB158" s="49"/>
      <c r="CC158" s="49"/>
      <c r="CD158" s="49"/>
      <c r="CE158" s="49"/>
      <c r="CF158" s="49"/>
      <c r="CG158" s="49"/>
      <c r="CH158" s="49"/>
      <c r="CI158" s="49"/>
      <c r="CJ158" s="49"/>
      <c r="CK158" s="49"/>
      <c r="CL158" s="49"/>
      <c r="CM158" s="49"/>
      <c r="CN158" s="49"/>
      <c r="CO158" s="49"/>
      <c r="CP158" s="49"/>
      <c r="CQ158" s="49"/>
      <c r="CR158" s="49"/>
      <c r="CS158" s="49"/>
      <c r="CT158" s="49"/>
      <c r="CU158" s="49"/>
      <c r="CV158" s="49"/>
      <c r="CW158" s="49"/>
      <c r="CX158" s="49"/>
      <c r="CY158" s="49"/>
      <c r="CZ158" s="49"/>
      <c r="DA158" s="49"/>
      <c r="DB158" s="49"/>
      <c r="DC158" s="49"/>
      <c r="DD158" s="49"/>
      <c r="DE158" s="49"/>
      <c r="DF158" s="49"/>
      <c r="DG158" s="49"/>
      <c r="DH158" s="49"/>
      <c r="DI158" s="49"/>
      <c r="DJ158" s="49"/>
      <c r="DK158" s="49"/>
      <c r="DL158" s="49"/>
      <c r="DM158" s="49"/>
      <c r="DN158" s="49"/>
      <c r="DO158" s="49"/>
      <c r="DP158" s="49"/>
      <c r="DQ158" s="49"/>
      <c r="DR158" s="49"/>
      <c r="DS158" s="49"/>
      <c r="DT158" s="49"/>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22">
        <f t="shared" si="17"/>
        <v>125.19861741030309</v>
      </c>
      <c r="EV158" s="122">
        <f t="shared" si="18"/>
        <v>35.343781499131602</v>
      </c>
      <c r="EW158" s="18"/>
      <c r="EX158" s="18"/>
      <c r="EY158" s="18"/>
      <c r="EZ158" s="18"/>
      <c r="FA158" s="18"/>
      <c r="FB158" s="18"/>
      <c r="FC158" s="18"/>
      <c r="FD158" s="18"/>
      <c r="FE158" s="18"/>
      <c r="FF158" s="18"/>
      <c r="FG158" s="18"/>
      <c r="FH158" s="18"/>
      <c r="FI158" s="18"/>
      <c r="FJ158" s="18"/>
      <c r="FK158" s="18"/>
      <c r="FL158" s="18"/>
      <c r="FM158" s="18"/>
      <c r="FN158" s="18"/>
      <c r="FO158" s="18"/>
      <c r="FP158" s="18"/>
      <c r="FQ158" s="18"/>
      <c r="FR158" s="18"/>
      <c r="FS158" s="18"/>
      <c r="FT158" s="18"/>
      <c r="FU158" s="18"/>
      <c r="FV158" s="18"/>
      <c r="FW158" s="18"/>
      <c r="FX158" s="18"/>
      <c r="FY158" s="18"/>
      <c r="FZ158" s="18"/>
      <c r="GA158" s="18"/>
      <c r="GB158" s="18"/>
      <c r="GC158" s="18"/>
      <c r="GD158" s="18"/>
      <c r="GE158" s="18"/>
      <c r="GF158" s="18"/>
      <c r="GG158" s="18"/>
      <c r="GH158" s="18"/>
      <c r="GI158" s="18"/>
      <c r="GJ158" s="18"/>
      <c r="GK158" s="18"/>
      <c r="GL158" s="18"/>
      <c r="GM158" s="18"/>
    </row>
    <row r="159" spans="1:195" s="25" customFormat="1" x14ac:dyDescent="0.2">
      <c r="A159" s="25" t="s">
        <v>82</v>
      </c>
      <c r="B159" s="26">
        <v>23</v>
      </c>
      <c r="C159" s="26">
        <v>24.3</v>
      </c>
      <c r="D159" s="26"/>
      <c r="E159" s="26"/>
      <c r="F159" s="26"/>
      <c r="G159" s="26"/>
      <c r="H159" s="26"/>
      <c r="I159" s="26"/>
      <c r="J159" s="26">
        <v>26.2</v>
      </c>
      <c r="K159" s="26">
        <v>25.5</v>
      </c>
      <c r="L159" s="26">
        <v>26.7</v>
      </c>
      <c r="M159" s="26">
        <v>24.3</v>
      </c>
      <c r="N159" s="26">
        <v>28.6</v>
      </c>
      <c r="O159" s="26" t="s">
        <v>239</v>
      </c>
      <c r="P159" s="26">
        <v>24.5</v>
      </c>
      <c r="Q159" s="26">
        <v>27</v>
      </c>
      <c r="R159" s="26">
        <v>26</v>
      </c>
      <c r="S159" s="26">
        <v>28.3</v>
      </c>
      <c r="T159" s="26">
        <v>25</v>
      </c>
      <c r="U159" s="26">
        <v>26.1</v>
      </c>
      <c r="V159" s="26">
        <v>28.3</v>
      </c>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122">
        <f>AVERAGE(B159:ET159)</f>
        <v>25.985714285714291</v>
      </c>
      <c r="EV159" s="122">
        <f t="shared" si="18"/>
        <v>1.6906335375360797</v>
      </c>
      <c r="EW159" s="26"/>
      <c r="EX159" s="26"/>
      <c r="EY159" s="26"/>
      <c r="EZ159" s="26"/>
      <c r="FA159" s="26"/>
      <c r="FB159" s="26"/>
      <c r="FC159" s="26"/>
      <c r="FD159" s="26"/>
      <c r="FE159" s="26"/>
      <c r="FF159" s="26"/>
      <c r="FG159" s="26"/>
      <c r="FH159" s="26"/>
      <c r="FI159" s="26"/>
      <c r="FJ159" s="26"/>
      <c r="FK159" s="26"/>
      <c r="FL159" s="26"/>
      <c r="FM159" s="26"/>
      <c r="FN159" s="26"/>
      <c r="FO159" s="26"/>
      <c r="FP159" s="26"/>
      <c r="FQ159" s="26"/>
      <c r="FR159" s="26"/>
      <c r="FS159" s="26"/>
      <c r="FT159" s="26"/>
      <c r="FU159" s="26"/>
      <c r="FV159" s="26"/>
      <c r="FW159" s="26"/>
      <c r="FX159" s="26"/>
      <c r="FY159" s="26"/>
      <c r="FZ159" s="26"/>
      <c r="GA159" s="26"/>
      <c r="GB159" s="26"/>
      <c r="GC159" s="26"/>
      <c r="GD159" s="26"/>
      <c r="GE159" s="26"/>
      <c r="GF159" s="26"/>
      <c r="GG159" s="26"/>
      <c r="GH159" s="26"/>
      <c r="GI159" s="26"/>
      <c r="GJ159" s="26"/>
      <c r="GK159" s="26"/>
      <c r="GL159" s="26"/>
      <c r="GM159" s="26"/>
    </row>
    <row r="160" spans="1:195" s="25" customFormat="1" x14ac:dyDescent="0.2">
      <c r="A160" s="25" t="s">
        <v>83</v>
      </c>
      <c r="B160" s="26">
        <v>23</v>
      </c>
      <c r="C160" s="26">
        <v>26.5</v>
      </c>
      <c r="D160" s="26"/>
      <c r="E160" s="26"/>
      <c r="F160" s="26"/>
      <c r="G160" s="26"/>
      <c r="H160" s="26"/>
      <c r="I160" s="26"/>
      <c r="J160" s="26">
        <v>27.8</v>
      </c>
      <c r="K160" s="26">
        <v>23.7</v>
      </c>
      <c r="L160" s="26">
        <v>26.6</v>
      </c>
      <c r="M160" s="26">
        <v>24.5</v>
      </c>
      <c r="N160" s="26">
        <v>28.3</v>
      </c>
      <c r="O160" s="26" t="s">
        <v>240</v>
      </c>
      <c r="P160" s="26">
        <v>24.4</v>
      </c>
      <c r="Q160" s="26">
        <v>23.9</v>
      </c>
      <c r="R160" s="26">
        <v>26.7</v>
      </c>
      <c r="S160" s="26">
        <v>30</v>
      </c>
      <c r="T160" s="26">
        <v>27.9</v>
      </c>
      <c r="U160" s="26">
        <v>22.9</v>
      </c>
      <c r="V160" s="26">
        <v>25.5</v>
      </c>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122">
        <f t="shared" si="17"/>
        <v>25.835714285714282</v>
      </c>
      <c r="EV160" s="122">
        <f t="shared" si="18"/>
        <v>2.1879414782136917</v>
      </c>
      <c r="EW160" s="26"/>
      <c r="EX160" s="26"/>
      <c r="EY160" s="26"/>
      <c r="EZ160" s="26"/>
      <c r="FA160" s="26"/>
      <c r="FB160" s="26"/>
      <c r="FC160" s="26"/>
      <c r="FD160" s="26"/>
      <c r="FE160" s="26"/>
      <c r="FF160" s="26"/>
      <c r="FG160" s="26"/>
      <c r="FH160" s="26"/>
      <c r="FI160" s="26"/>
      <c r="FJ160" s="26"/>
      <c r="FK160" s="26"/>
      <c r="FL160" s="26"/>
      <c r="FM160" s="26"/>
      <c r="FN160" s="26"/>
      <c r="FO160" s="26"/>
      <c r="FP160" s="26"/>
      <c r="FQ160" s="26"/>
      <c r="FR160" s="26"/>
      <c r="FS160" s="26"/>
      <c r="FT160" s="26"/>
      <c r="FU160" s="26"/>
      <c r="FV160" s="26"/>
      <c r="FW160" s="26"/>
      <c r="FX160" s="26"/>
      <c r="FY160" s="26"/>
      <c r="FZ160" s="26"/>
      <c r="GA160" s="26"/>
      <c r="GB160" s="26"/>
      <c r="GC160" s="26"/>
      <c r="GD160" s="26"/>
      <c r="GE160" s="26"/>
      <c r="GF160" s="26"/>
      <c r="GG160" s="26"/>
      <c r="GH160" s="26"/>
      <c r="GI160" s="26"/>
      <c r="GJ160" s="26"/>
      <c r="GK160" s="26"/>
      <c r="GL160" s="26"/>
      <c r="GM160" s="26"/>
    </row>
    <row r="161" spans="1:195" s="25" customFormat="1" x14ac:dyDescent="0.2">
      <c r="A161" s="25" t="s">
        <v>84</v>
      </c>
      <c r="B161" s="26">
        <v>28</v>
      </c>
      <c r="C161" s="26">
        <v>28.8</v>
      </c>
      <c r="D161" s="26"/>
      <c r="E161" s="26"/>
      <c r="F161" s="26"/>
      <c r="G161" s="26"/>
      <c r="H161" s="26"/>
      <c r="I161" s="26"/>
      <c r="J161" s="26">
        <v>28.8</v>
      </c>
      <c r="K161" s="26">
        <v>26.2</v>
      </c>
      <c r="L161" s="26">
        <v>28.3</v>
      </c>
      <c r="M161" s="26">
        <v>30</v>
      </c>
      <c r="N161" s="26">
        <v>29.3</v>
      </c>
      <c r="O161" s="26">
        <v>31.3</v>
      </c>
      <c r="P161" s="26">
        <v>27.3</v>
      </c>
      <c r="Q161" s="26">
        <v>28.2</v>
      </c>
      <c r="R161" s="26">
        <v>27.4</v>
      </c>
      <c r="S161" s="26">
        <v>29.4</v>
      </c>
      <c r="T161" s="26">
        <v>28.7</v>
      </c>
      <c r="U161" s="26">
        <v>25.6</v>
      </c>
      <c r="V161" s="26">
        <v>29.8</v>
      </c>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122">
        <f t="shared" si="17"/>
        <v>28.473333333333333</v>
      </c>
      <c r="EV161" s="122">
        <f t="shared" si="18"/>
        <v>1.467975606388737</v>
      </c>
      <c r="EW161" s="26"/>
      <c r="EX161" s="26"/>
      <c r="EY161" s="26"/>
      <c r="EZ161" s="26"/>
      <c r="FA161" s="26"/>
      <c r="FB161" s="26"/>
      <c r="FC161" s="26"/>
      <c r="FD161" s="26"/>
      <c r="FE161" s="26"/>
      <c r="FF161" s="26"/>
      <c r="FG161" s="26"/>
      <c r="FH161" s="26"/>
      <c r="FI161" s="26"/>
      <c r="FJ161" s="26"/>
      <c r="FK161" s="26"/>
      <c r="FL161" s="26"/>
      <c r="FM161" s="26"/>
      <c r="FN161" s="26"/>
      <c r="FO161" s="26"/>
      <c r="FP161" s="26"/>
      <c r="FQ161" s="26"/>
      <c r="FR161" s="26"/>
      <c r="FS161" s="26"/>
      <c r="FT161" s="26"/>
      <c r="FU161" s="26"/>
      <c r="FV161" s="26"/>
      <c r="FW161" s="26"/>
      <c r="FX161" s="26"/>
      <c r="FY161" s="26"/>
      <c r="FZ161" s="26"/>
      <c r="GA161" s="26"/>
      <c r="GB161" s="26"/>
      <c r="GC161" s="26"/>
      <c r="GD161" s="26"/>
      <c r="GE161" s="26"/>
      <c r="GF161" s="26"/>
      <c r="GG161" s="26"/>
      <c r="GH161" s="26"/>
      <c r="GI161" s="26"/>
      <c r="GJ161" s="26"/>
      <c r="GK161" s="26"/>
      <c r="GL161" s="26"/>
      <c r="GM161" s="26"/>
    </row>
    <row r="162" spans="1:195" s="25" customFormat="1" x14ac:dyDescent="0.2">
      <c r="A162" s="25" t="s">
        <v>101</v>
      </c>
      <c r="B162" s="26">
        <v>27.5</v>
      </c>
      <c r="C162" s="26">
        <v>28</v>
      </c>
      <c r="D162" s="26"/>
      <c r="E162" s="26"/>
      <c r="F162" s="26"/>
      <c r="G162" s="26"/>
      <c r="H162" s="26"/>
      <c r="I162" s="26"/>
      <c r="J162" s="26">
        <v>28</v>
      </c>
      <c r="K162" s="26">
        <v>25.7</v>
      </c>
      <c r="L162" s="26">
        <v>26</v>
      </c>
      <c r="M162" s="26">
        <v>28</v>
      </c>
      <c r="N162" s="26">
        <v>29.4</v>
      </c>
      <c r="O162" s="26">
        <v>30</v>
      </c>
      <c r="P162" s="26">
        <v>24.9</v>
      </c>
      <c r="Q162" s="26">
        <v>25.6</v>
      </c>
      <c r="R162" s="26">
        <v>25.5</v>
      </c>
      <c r="S162" s="26">
        <v>29.2</v>
      </c>
      <c r="T162" s="26">
        <v>27</v>
      </c>
      <c r="U162" s="26">
        <v>25.2</v>
      </c>
      <c r="V162" s="26">
        <v>28.9</v>
      </c>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122">
        <f t="shared" si="17"/>
        <v>27.259999999999998</v>
      </c>
      <c r="EV162" s="122">
        <f t="shared" si="18"/>
        <v>1.6902239919185686</v>
      </c>
      <c r="EW162" s="26"/>
      <c r="EX162" s="26"/>
      <c r="EY162" s="26"/>
      <c r="EZ162" s="26"/>
      <c r="FA162" s="26"/>
      <c r="FB162" s="26"/>
      <c r="FC162" s="26"/>
      <c r="FD162" s="26"/>
      <c r="FE162" s="26"/>
      <c r="FF162" s="26"/>
      <c r="FG162" s="26"/>
      <c r="FH162" s="26"/>
      <c r="FI162" s="26"/>
      <c r="FJ162" s="26"/>
      <c r="FK162" s="26"/>
      <c r="FL162" s="26"/>
      <c r="FM162" s="26"/>
      <c r="FN162" s="26"/>
      <c r="FO162" s="26"/>
      <c r="FP162" s="26"/>
      <c r="FQ162" s="26"/>
      <c r="FR162" s="26"/>
      <c r="FS162" s="26"/>
      <c r="FT162" s="26"/>
      <c r="FU162" s="26"/>
      <c r="FV162" s="26"/>
      <c r="FW162" s="26"/>
      <c r="FX162" s="26"/>
      <c r="FY162" s="26"/>
      <c r="FZ162" s="26"/>
      <c r="GA162" s="26"/>
      <c r="GB162" s="26"/>
      <c r="GC162" s="26"/>
      <c r="GD162" s="26"/>
      <c r="GE162" s="26"/>
      <c r="GF162" s="26"/>
      <c r="GG162" s="26"/>
      <c r="GH162" s="26"/>
      <c r="GI162" s="26"/>
      <c r="GJ162" s="26"/>
      <c r="GK162" s="26"/>
      <c r="GL162" s="26"/>
      <c r="GM162" s="26"/>
    </row>
    <row r="163" spans="1:195" s="25" customFormat="1" x14ac:dyDescent="0.2">
      <c r="A163" s="25" t="s">
        <v>85</v>
      </c>
      <c r="B163" s="26">
        <v>23.8</v>
      </c>
      <c r="C163" s="26">
        <v>26</v>
      </c>
      <c r="D163" s="26"/>
      <c r="E163" s="26"/>
      <c r="F163" s="26"/>
      <c r="G163" s="26"/>
      <c r="H163" s="26"/>
      <c r="I163" s="26"/>
      <c r="J163" s="26">
        <v>27.8</v>
      </c>
      <c r="K163" s="26">
        <v>23.9</v>
      </c>
      <c r="L163" s="26">
        <v>26.3</v>
      </c>
      <c r="M163" s="26">
        <v>24.7</v>
      </c>
      <c r="N163" s="26">
        <v>28</v>
      </c>
      <c r="O163" s="26">
        <v>30</v>
      </c>
      <c r="P163" s="26">
        <v>24</v>
      </c>
      <c r="Q163" s="26">
        <v>23.4</v>
      </c>
      <c r="R163" s="26">
        <v>25.8</v>
      </c>
      <c r="S163" s="26">
        <v>30</v>
      </c>
      <c r="T163" s="26">
        <v>25.2</v>
      </c>
      <c r="U163" s="26">
        <v>23.2</v>
      </c>
      <c r="V163" s="26">
        <v>25.8</v>
      </c>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122">
        <f t="shared" si="17"/>
        <v>25.86</v>
      </c>
      <c r="EV163" s="122">
        <f t="shared" si="18"/>
        <v>2.2247953356914176</v>
      </c>
      <c r="EW163" s="26"/>
      <c r="EX163" s="26"/>
      <c r="EY163" s="26"/>
      <c r="EZ163" s="26"/>
      <c r="FA163" s="26"/>
      <c r="FB163" s="26"/>
      <c r="FC163" s="26"/>
      <c r="FD163" s="26"/>
      <c r="FE163" s="26"/>
      <c r="FF163" s="26"/>
      <c r="FG163" s="26"/>
      <c r="FH163" s="26"/>
      <c r="FI163" s="26"/>
      <c r="FJ163" s="26"/>
      <c r="FK163" s="26"/>
      <c r="FL163" s="26"/>
      <c r="FM163" s="26"/>
      <c r="FN163" s="26"/>
      <c r="FO163" s="26"/>
      <c r="FP163" s="26"/>
      <c r="FQ163" s="26"/>
      <c r="FR163" s="26"/>
      <c r="FS163" s="26"/>
      <c r="FT163" s="26"/>
      <c r="FU163" s="26"/>
      <c r="FV163" s="26"/>
      <c r="FW163" s="26"/>
      <c r="FX163" s="26"/>
      <c r="FY163" s="26"/>
      <c r="FZ163" s="26"/>
      <c r="GA163" s="26"/>
      <c r="GB163" s="26"/>
      <c r="GC163" s="26"/>
      <c r="GD163" s="26"/>
      <c r="GE163" s="26"/>
      <c r="GF163" s="26"/>
      <c r="GG163" s="26"/>
      <c r="GH163" s="26"/>
      <c r="GI163" s="26"/>
      <c r="GJ163" s="26"/>
      <c r="GK163" s="26"/>
      <c r="GL163" s="26"/>
      <c r="GM163" s="26"/>
    </row>
    <row r="164" spans="1:195" s="25" customFormat="1" x14ac:dyDescent="0.2">
      <c r="A164" s="25" t="s">
        <v>86</v>
      </c>
      <c r="B164" s="26">
        <v>27.2</v>
      </c>
      <c r="C164" s="26">
        <v>27.7</v>
      </c>
      <c r="D164" s="26"/>
      <c r="E164" s="26"/>
      <c r="F164" s="26"/>
      <c r="G164" s="26"/>
      <c r="H164" s="26"/>
      <c r="I164" s="26"/>
      <c r="J164" s="26">
        <v>28</v>
      </c>
      <c r="K164" s="26">
        <v>23.8</v>
      </c>
      <c r="L164" s="26">
        <v>28.7</v>
      </c>
      <c r="M164" s="26">
        <v>26.9</v>
      </c>
      <c r="N164" s="26">
        <v>28.9</v>
      </c>
      <c r="O164" s="26">
        <v>29.8</v>
      </c>
      <c r="P164" s="26">
        <v>24</v>
      </c>
      <c r="Q164" s="26">
        <v>23.9</v>
      </c>
      <c r="R164" s="26">
        <v>27.6</v>
      </c>
      <c r="S164" s="26">
        <v>27.5</v>
      </c>
      <c r="T164" s="26">
        <v>25.2</v>
      </c>
      <c r="U164" s="26">
        <v>23.4</v>
      </c>
      <c r="V164" s="26">
        <v>26</v>
      </c>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122">
        <f t="shared" si="17"/>
        <v>26.573333333333334</v>
      </c>
      <c r="EV164" s="122">
        <f t="shared" si="18"/>
        <v>2.0669047481911784</v>
      </c>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row>
    <row r="165" spans="1:195" s="25" customFormat="1" x14ac:dyDescent="0.2">
      <c r="A165" s="25" t="s">
        <v>87</v>
      </c>
      <c r="B165" s="26">
        <v>22.7</v>
      </c>
      <c r="C165" s="26">
        <v>26.5</v>
      </c>
      <c r="D165" s="26"/>
      <c r="E165" s="26"/>
      <c r="F165" s="26"/>
      <c r="G165" s="26"/>
      <c r="H165" s="26"/>
      <c r="I165" s="26"/>
      <c r="J165" s="26">
        <v>26</v>
      </c>
      <c r="K165" s="26">
        <v>25</v>
      </c>
      <c r="L165" s="26">
        <v>26</v>
      </c>
      <c r="M165" s="26">
        <v>23.7</v>
      </c>
      <c r="N165" s="26">
        <v>28.4</v>
      </c>
      <c r="O165" s="26">
        <v>30</v>
      </c>
      <c r="P165" s="26">
        <v>23</v>
      </c>
      <c r="Q165" s="26">
        <v>23</v>
      </c>
      <c r="R165" s="26">
        <v>23.2</v>
      </c>
      <c r="S165" s="26">
        <v>29.4</v>
      </c>
      <c r="T165" s="26">
        <v>26.5</v>
      </c>
      <c r="U165" s="26">
        <v>21.7</v>
      </c>
      <c r="V165" s="26">
        <v>24.9</v>
      </c>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122">
        <f t="shared" si="17"/>
        <v>25.333333333333329</v>
      </c>
      <c r="EV165" s="122">
        <f t="shared" si="18"/>
        <v>2.5336779214264409</v>
      </c>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c r="GJ165" s="26"/>
      <c r="GK165" s="26"/>
      <c r="GL165" s="26"/>
      <c r="GM165" s="26"/>
    </row>
    <row r="166" spans="1:195" s="25" customFormat="1" x14ac:dyDescent="0.2">
      <c r="A166" s="25" t="s">
        <v>88</v>
      </c>
      <c r="B166" s="26">
        <v>25</v>
      </c>
      <c r="C166" s="26">
        <v>23</v>
      </c>
      <c r="D166" s="26"/>
      <c r="E166" s="26"/>
      <c r="F166" s="26"/>
      <c r="G166" s="26"/>
      <c r="H166" s="26"/>
      <c r="I166" s="26"/>
      <c r="J166" s="26">
        <v>27</v>
      </c>
      <c r="K166" s="26">
        <v>25</v>
      </c>
      <c r="L166" s="26">
        <v>23</v>
      </c>
      <c r="M166" s="26">
        <v>23</v>
      </c>
      <c r="N166" s="26">
        <v>30</v>
      </c>
      <c r="O166" s="26">
        <v>31.8</v>
      </c>
      <c r="P166" s="26">
        <v>22.2</v>
      </c>
      <c r="Q166" s="26">
        <v>25.3</v>
      </c>
      <c r="R166" s="26">
        <v>22.9</v>
      </c>
      <c r="S166" s="26">
        <v>22.1</v>
      </c>
      <c r="T166" s="26">
        <v>21.5</v>
      </c>
      <c r="U166" s="26">
        <v>28.6</v>
      </c>
      <c r="V166" s="26">
        <v>24.1</v>
      </c>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122">
        <f t="shared" si="17"/>
        <v>24.966666666666672</v>
      </c>
      <c r="EV166" s="122">
        <f t="shared" si="18"/>
        <v>3.0936955863420503</v>
      </c>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c r="GJ166" s="26"/>
      <c r="GK166" s="26"/>
      <c r="GL166" s="26"/>
      <c r="GM166" s="26"/>
    </row>
    <row r="167" spans="1:195" s="25" customFormat="1" x14ac:dyDescent="0.2">
      <c r="A167" s="25" t="s">
        <v>89</v>
      </c>
      <c r="B167" s="26">
        <v>28.6</v>
      </c>
      <c r="C167" s="26">
        <v>28</v>
      </c>
      <c r="D167" s="26"/>
      <c r="E167" s="26"/>
      <c r="F167" s="26"/>
      <c r="G167" s="26"/>
      <c r="H167" s="26"/>
      <c r="I167" s="26"/>
      <c r="J167" s="26">
        <v>28.4</v>
      </c>
      <c r="K167" s="26">
        <v>26</v>
      </c>
      <c r="L167" s="26">
        <v>28.4</v>
      </c>
      <c r="M167" s="26">
        <v>27</v>
      </c>
      <c r="N167" s="26">
        <v>29.2</v>
      </c>
      <c r="O167" s="26">
        <v>30</v>
      </c>
      <c r="P167" s="26">
        <v>26.2</v>
      </c>
      <c r="Q167" s="26">
        <v>25.3</v>
      </c>
      <c r="R167" s="26">
        <v>26.4</v>
      </c>
      <c r="S167" s="26">
        <v>30.3</v>
      </c>
      <c r="T167" s="26">
        <v>27.3</v>
      </c>
      <c r="U167" s="26">
        <v>24.9</v>
      </c>
      <c r="V167" s="26">
        <v>29</v>
      </c>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122">
        <f t="shared" si="17"/>
        <v>27.666666666666664</v>
      </c>
      <c r="EV167" s="122">
        <f t="shared" si="18"/>
        <v>1.667618775665584</v>
      </c>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c r="GJ167" s="26"/>
      <c r="GK167" s="26"/>
      <c r="GL167" s="26"/>
      <c r="GM167" s="26"/>
    </row>
    <row r="168" spans="1:195" s="25" customFormat="1" x14ac:dyDescent="0.2">
      <c r="A168" s="25" t="s">
        <v>90</v>
      </c>
      <c r="B168" s="26">
        <v>25</v>
      </c>
      <c r="C168" s="26">
        <v>26.3</v>
      </c>
      <c r="D168" s="26"/>
      <c r="E168" s="26"/>
      <c r="F168" s="26"/>
      <c r="G168" s="26"/>
      <c r="H168" s="26"/>
      <c r="I168" s="26"/>
      <c r="J168" s="26">
        <v>24</v>
      </c>
      <c r="K168" s="26">
        <v>22</v>
      </c>
      <c r="L168" s="26">
        <v>23</v>
      </c>
      <c r="M168" s="26">
        <v>25.2</v>
      </c>
      <c r="N168" s="26">
        <v>25.9</v>
      </c>
      <c r="O168" s="26">
        <v>29</v>
      </c>
      <c r="P168" s="26">
        <v>22.8</v>
      </c>
      <c r="Q168" s="26">
        <v>27</v>
      </c>
      <c r="R168" s="26">
        <v>26.5</v>
      </c>
      <c r="S168" s="26">
        <v>24.1</v>
      </c>
      <c r="T168" s="26">
        <v>22.3</v>
      </c>
      <c r="U168" s="26">
        <v>25.5</v>
      </c>
      <c r="V168" s="26">
        <v>26.9</v>
      </c>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122">
        <f t="shared" si="17"/>
        <v>25.033333333333339</v>
      </c>
      <c r="EV168" s="122">
        <f t="shared" si="18"/>
        <v>1.9923663843590136</v>
      </c>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c r="GJ168" s="26"/>
      <c r="GK168" s="26"/>
      <c r="GL168" s="26"/>
      <c r="GM168" s="26"/>
    </row>
    <row r="169" spans="1:195" s="25" customFormat="1" x14ac:dyDescent="0.2">
      <c r="A169" s="25" t="s">
        <v>91</v>
      </c>
      <c r="B169" s="26">
        <v>23.7</v>
      </c>
      <c r="C169" s="26">
        <v>26.4</v>
      </c>
      <c r="D169" s="26"/>
      <c r="E169" s="26"/>
      <c r="F169" s="26"/>
      <c r="G169" s="26"/>
      <c r="H169" s="26"/>
      <c r="I169" s="26"/>
      <c r="J169" s="26">
        <v>27.9</v>
      </c>
      <c r="K169" s="26">
        <v>23.8</v>
      </c>
      <c r="L169" s="26">
        <v>27.3</v>
      </c>
      <c r="M169" s="26">
        <v>24</v>
      </c>
      <c r="N169" s="26">
        <v>28.4</v>
      </c>
      <c r="O169" s="26">
        <v>32</v>
      </c>
      <c r="P169" s="26">
        <v>24.5</v>
      </c>
      <c r="Q169" s="26">
        <v>23.4</v>
      </c>
      <c r="R169" s="26">
        <v>23.7</v>
      </c>
      <c r="S169" s="26">
        <v>30.6</v>
      </c>
      <c r="T169" s="26">
        <v>27.7</v>
      </c>
      <c r="U169" s="26">
        <v>22.9</v>
      </c>
      <c r="V169" s="26">
        <v>25.5</v>
      </c>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122">
        <f t="shared" si="17"/>
        <v>26.119999999999997</v>
      </c>
      <c r="EV169" s="122">
        <f t="shared" si="18"/>
        <v>2.7946888403337344</v>
      </c>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c r="FX169" s="26"/>
      <c r="FY169" s="26"/>
      <c r="FZ169" s="26"/>
      <c r="GA169" s="26"/>
      <c r="GB169" s="26"/>
      <c r="GC169" s="26"/>
      <c r="GD169" s="26"/>
      <c r="GE169" s="26"/>
      <c r="GF169" s="26"/>
      <c r="GG169" s="26"/>
      <c r="GH169" s="26"/>
      <c r="GI169" s="26"/>
      <c r="GJ169" s="26"/>
      <c r="GK169" s="26"/>
      <c r="GL169" s="26"/>
      <c r="GM169" s="26"/>
    </row>
    <row r="170" spans="1:195" s="25" customFormat="1" x14ac:dyDescent="0.2">
      <c r="A170" s="25" t="s">
        <v>92</v>
      </c>
      <c r="B170" s="26">
        <v>26.6</v>
      </c>
      <c r="C170" s="26">
        <v>28.7</v>
      </c>
      <c r="D170" s="26"/>
      <c r="E170" s="26"/>
      <c r="F170" s="26"/>
      <c r="G170" s="26"/>
      <c r="H170" s="26"/>
      <c r="I170" s="26"/>
      <c r="J170" s="26">
        <v>26</v>
      </c>
      <c r="K170" s="26">
        <v>24.6</v>
      </c>
      <c r="L170" s="26">
        <v>28</v>
      </c>
      <c r="M170" s="26">
        <v>26.6</v>
      </c>
      <c r="N170" s="26">
        <v>27.6</v>
      </c>
      <c r="O170" s="26">
        <v>30</v>
      </c>
      <c r="P170" s="26">
        <v>25.5</v>
      </c>
      <c r="Q170" s="26">
        <v>24</v>
      </c>
      <c r="R170" s="26">
        <v>23.9</v>
      </c>
      <c r="S170" s="26">
        <v>28.9</v>
      </c>
      <c r="T170" s="26">
        <v>26</v>
      </c>
      <c r="U170" s="26">
        <v>22.7</v>
      </c>
      <c r="V170" s="26">
        <v>27</v>
      </c>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122">
        <f t="shared" si="17"/>
        <v>26.406666666666663</v>
      </c>
      <c r="EV170" s="122">
        <f t="shared" si="18"/>
        <v>2.0530349195647846</v>
      </c>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row>
    <row r="171" spans="1:195" s="25" customFormat="1" x14ac:dyDescent="0.2">
      <c r="A171" s="25" t="s">
        <v>93</v>
      </c>
      <c r="B171" s="26">
        <v>33.200000000000003</v>
      </c>
      <c r="C171" s="26">
        <v>33.5</v>
      </c>
      <c r="D171" s="26"/>
      <c r="E171" s="26"/>
      <c r="F171" s="26"/>
      <c r="G171" s="26"/>
      <c r="H171" s="26"/>
      <c r="I171" s="26"/>
      <c r="J171" s="26">
        <v>31.3</v>
      </c>
      <c r="K171" s="26">
        <v>30</v>
      </c>
      <c r="L171" s="26">
        <v>33.4</v>
      </c>
      <c r="M171" s="26">
        <v>33</v>
      </c>
      <c r="N171" s="26">
        <v>33.799999999999997</v>
      </c>
      <c r="O171" s="26">
        <v>32</v>
      </c>
      <c r="P171" s="26">
        <v>31</v>
      </c>
      <c r="Q171" s="26">
        <v>33.200000000000003</v>
      </c>
      <c r="R171" s="26">
        <v>31.8</v>
      </c>
      <c r="S171" s="26">
        <v>29.6</v>
      </c>
      <c r="T171" s="26">
        <v>29</v>
      </c>
      <c r="U171" s="26">
        <v>32.1</v>
      </c>
      <c r="V171" s="26">
        <v>30</v>
      </c>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122">
        <f t="shared" si="17"/>
        <v>31.793333333333337</v>
      </c>
      <c r="EV171" s="122">
        <f t="shared" si="18"/>
        <v>1.580897876283631</v>
      </c>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row>
    <row r="172" spans="1:195" s="25" customFormat="1" x14ac:dyDescent="0.2">
      <c r="A172" s="25" t="s">
        <v>94</v>
      </c>
      <c r="B172" s="26">
        <v>32.299999999999997</v>
      </c>
      <c r="C172" s="26">
        <v>33.200000000000003</v>
      </c>
      <c r="D172" s="26"/>
      <c r="E172" s="26"/>
      <c r="F172" s="26"/>
      <c r="G172" s="26"/>
      <c r="H172" s="26"/>
      <c r="I172" s="26"/>
      <c r="J172" s="26">
        <v>30.7</v>
      </c>
      <c r="K172" s="26">
        <v>30</v>
      </c>
      <c r="L172" s="26">
        <v>32.799999999999997</v>
      </c>
      <c r="M172" s="26">
        <v>33</v>
      </c>
      <c r="N172" s="26">
        <v>33</v>
      </c>
      <c r="O172" s="26">
        <v>32</v>
      </c>
      <c r="P172" s="26">
        <v>31</v>
      </c>
      <c r="Q172" s="26">
        <v>33</v>
      </c>
      <c r="R172" s="26">
        <v>31.2</v>
      </c>
      <c r="S172" s="26">
        <v>26.2</v>
      </c>
      <c r="T172" s="26">
        <v>29</v>
      </c>
      <c r="U172" s="26">
        <v>31.4</v>
      </c>
      <c r="V172" s="26">
        <v>30</v>
      </c>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122">
        <f t="shared" si="17"/>
        <v>31.25333333333333</v>
      </c>
      <c r="EV172" s="122">
        <f t="shared" si="18"/>
        <v>1.9111950885942197</v>
      </c>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row>
    <row r="173" spans="1:195" s="35" customFormat="1" x14ac:dyDescent="0.2">
      <c r="A173" s="35" t="s">
        <v>95</v>
      </c>
      <c r="B173" s="36">
        <f>AVERAGE(B159:B164)</f>
        <v>25.416666666666668</v>
      </c>
      <c r="C173" s="36">
        <f t="shared" ref="C173:BN173" si="36">AVERAGE(C159:C164)</f>
        <v>26.883333333333329</v>
      </c>
      <c r="D173" s="36" t="e">
        <f t="shared" si="36"/>
        <v>#DIV/0!</v>
      </c>
      <c r="E173" s="36" t="e">
        <f t="shared" si="36"/>
        <v>#DIV/0!</v>
      </c>
      <c r="F173" s="36" t="e">
        <f>AVERAGE(F159:F168)</f>
        <v>#DIV/0!</v>
      </c>
      <c r="G173" s="36" t="e">
        <f t="shared" si="36"/>
        <v>#DIV/0!</v>
      </c>
      <c r="H173" s="36" t="e">
        <f t="shared" si="36"/>
        <v>#DIV/0!</v>
      </c>
      <c r="I173" s="36" t="e">
        <f t="shared" si="36"/>
        <v>#DIV/0!</v>
      </c>
      <c r="J173" s="36">
        <f>AVERAGE(J159:J168)</f>
        <v>27.2</v>
      </c>
      <c r="K173" s="36">
        <f>AVERAGE(K159:K168)</f>
        <v>24.68</v>
      </c>
      <c r="L173" s="36">
        <f>AVERAGE(L159:L166)</f>
        <v>26.45</v>
      </c>
      <c r="M173" s="36">
        <f t="shared" si="36"/>
        <v>26.400000000000002</v>
      </c>
      <c r="N173" s="36">
        <f t="shared" si="36"/>
        <v>28.75</v>
      </c>
      <c r="O173" s="36">
        <f>AVERAGE(O159:O172)</f>
        <v>30.658333333333331</v>
      </c>
      <c r="P173" s="36">
        <f>AVERAGE(P159:P166)</f>
        <v>24.287499999999998</v>
      </c>
      <c r="Q173" s="36">
        <f t="shared" si="36"/>
        <v>25.333333333333332</v>
      </c>
      <c r="R173" s="36">
        <f t="shared" si="36"/>
        <v>26.5</v>
      </c>
      <c r="S173" s="36">
        <f t="shared" si="36"/>
        <v>29.066666666666663</v>
      </c>
      <c r="T173" s="36">
        <f>AVERAGE(T159:T166)</f>
        <v>25.874999999999996</v>
      </c>
      <c r="U173" s="36">
        <f t="shared" si="36"/>
        <v>24.400000000000002</v>
      </c>
      <c r="V173" s="36">
        <f>AVERAGE(V159:V166)</f>
        <v>26.662500000000001</v>
      </c>
      <c r="W173" s="36" t="e">
        <f t="shared" si="36"/>
        <v>#DIV/0!</v>
      </c>
      <c r="X173" s="36" t="e">
        <f t="shared" si="36"/>
        <v>#DIV/0!</v>
      </c>
      <c r="Y173" s="36" t="e">
        <f t="shared" si="36"/>
        <v>#DIV/0!</v>
      </c>
      <c r="Z173" s="36" t="e">
        <f t="shared" si="36"/>
        <v>#DIV/0!</v>
      </c>
      <c r="AA173" s="36" t="e">
        <f t="shared" si="36"/>
        <v>#DIV/0!</v>
      </c>
      <c r="AB173" s="36" t="e">
        <f t="shared" si="36"/>
        <v>#DIV/0!</v>
      </c>
      <c r="AC173" s="36" t="e">
        <f t="shared" si="36"/>
        <v>#DIV/0!</v>
      </c>
      <c r="AD173" s="36" t="e">
        <f t="shared" si="36"/>
        <v>#DIV/0!</v>
      </c>
      <c r="AE173" s="36" t="e">
        <f t="shared" si="36"/>
        <v>#DIV/0!</v>
      </c>
      <c r="AF173" s="36" t="e">
        <f t="shared" si="36"/>
        <v>#DIV/0!</v>
      </c>
      <c r="AG173" s="36" t="e">
        <f t="shared" si="36"/>
        <v>#DIV/0!</v>
      </c>
      <c r="AH173" s="36" t="e">
        <f t="shared" si="36"/>
        <v>#DIV/0!</v>
      </c>
      <c r="AI173" s="36" t="e">
        <f t="shared" si="36"/>
        <v>#DIV/0!</v>
      </c>
      <c r="AJ173" s="36" t="e">
        <f t="shared" si="36"/>
        <v>#DIV/0!</v>
      </c>
      <c r="AK173" s="36" t="e">
        <f t="shared" si="36"/>
        <v>#DIV/0!</v>
      </c>
      <c r="AL173" s="36" t="e">
        <f t="shared" si="36"/>
        <v>#DIV/0!</v>
      </c>
      <c r="AM173" s="36" t="e">
        <f t="shared" si="36"/>
        <v>#DIV/0!</v>
      </c>
      <c r="AN173" s="36" t="e">
        <f t="shared" si="36"/>
        <v>#DIV/0!</v>
      </c>
      <c r="AO173" s="36" t="e">
        <f t="shared" si="36"/>
        <v>#DIV/0!</v>
      </c>
      <c r="AP173" s="36" t="e">
        <f t="shared" si="36"/>
        <v>#DIV/0!</v>
      </c>
      <c r="AQ173" s="36" t="e">
        <f t="shared" si="36"/>
        <v>#DIV/0!</v>
      </c>
      <c r="AR173" s="36" t="e">
        <f t="shared" si="36"/>
        <v>#DIV/0!</v>
      </c>
      <c r="AS173" s="36" t="e">
        <f t="shared" si="36"/>
        <v>#DIV/0!</v>
      </c>
      <c r="AT173" s="36" t="e">
        <f t="shared" si="36"/>
        <v>#DIV/0!</v>
      </c>
      <c r="AU173" s="36" t="e">
        <f t="shared" si="36"/>
        <v>#DIV/0!</v>
      </c>
      <c r="AV173" s="36" t="e">
        <f t="shared" si="36"/>
        <v>#DIV/0!</v>
      </c>
      <c r="AW173" s="36" t="e">
        <f t="shared" si="36"/>
        <v>#DIV/0!</v>
      </c>
      <c r="AX173" s="36" t="e">
        <f t="shared" si="36"/>
        <v>#DIV/0!</v>
      </c>
      <c r="AY173" s="36" t="e">
        <f t="shared" si="36"/>
        <v>#DIV/0!</v>
      </c>
      <c r="AZ173" s="36" t="e">
        <f t="shared" si="36"/>
        <v>#DIV/0!</v>
      </c>
      <c r="BA173" s="36" t="e">
        <f t="shared" si="36"/>
        <v>#DIV/0!</v>
      </c>
      <c r="BB173" s="36" t="e">
        <f t="shared" si="36"/>
        <v>#DIV/0!</v>
      </c>
      <c r="BC173" s="36" t="e">
        <f t="shared" si="36"/>
        <v>#DIV/0!</v>
      </c>
      <c r="BD173" s="36" t="e">
        <f t="shared" si="36"/>
        <v>#DIV/0!</v>
      </c>
      <c r="BE173" s="36" t="e">
        <f t="shared" si="36"/>
        <v>#DIV/0!</v>
      </c>
      <c r="BF173" s="36" t="e">
        <f t="shared" si="36"/>
        <v>#DIV/0!</v>
      </c>
      <c r="BG173" s="36" t="e">
        <f t="shared" si="36"/>
        <v>#DIV/0!</v>
      </c>
      <c r="BH173" s="36" t="e">
        <f t="shared" si="36"/>
        <v>#DIV/0!</v>
      </c>
      <c r="BI173" s="36" t="e">
        <f t="shared" si="36"/>
        <v>#DIV/0!</v>
      </c>
      <c r="BJ173" s="36" t="e">
        <f t="shared" si="36"/>
        <v>#DIV/0!</v>
      </c>
      <c r="BK173" s="36" t="e">
        <f t="shared" si="36"/>
        <v>#DIV/0!</v>
      </c>
      <c r="BL173" s="36" t="e">
        <f t="shared" si="36"/>
        <v>#DIV/0!</v>
      </c>
      <c r="BM173" s="36" t="e">
        <f t="shared" si="36"/>
        <v>#DIV/0!</v>
      </c>
      <c r="BN173" s="36" t="e">
        <f t="shared" si="36"/>
        <v>#DIV/0!</v>
      </c>
      <c r="BO173" s="36" t="e">
        <f t="shared" ref="BO173:DZ173" si="37">AVERAGE(BO159:BO164)</f>
        <v>#DIV/0!</v>
      </c>
      <c r="BP173" s="36" t="e">
        <f t="shared" si="37"/>
        <v>#DIV/0!</v>
      </c>
      <c r="BQ173" s="36" t="e">
        <f t="shared" si="37"/>
        <v>#DIV/0!</v>
      </c>
      <c r="BR173" s="36" t="e">
        <f t="shared" si="37"/>
        <v>#DIV/0!</v>
      </c>
      <c r="BS173" s="36" t="e">
        <f t="shared" si="37"/>
        <v>#DIV/0!</v>
      </c>
      <c r="BT173" s="36" t="e">
        <f t="shared" si="37"/>
        <v>#DIV/0!</v>
      </c>
      <c r="BU173" s="36" t="e">
        <f t="shared" si="37"/>
        <v>#DIV/0!</v>
      </c>
      <c r="BV173" s="36" t="e">
        <f t="shared" si="37"/>
        <v>#DIV/0!</v>
      </c>
      <c r="BW173" s="36" t="e">
        <f t="shared" si="37"/>
        <v>#DIV/0!</v>
      </c>
      <c r="BX173" s="36" t="e">
        <f t="shared" si="37"/>
        <v>#DIV/0!</v>
      </c>
      <c r="BY173" s="36" t="e">
        <f t="shared" si="37"/>
        <v>#DIV/0!</v>
      </c>
      <c r="BZ173" s="36" t="e">
        <f t="shared" si="37"/>
        <v>#DIV/0!</v>
      </c>
      <c r="CA173" s="36" t="e">
        <f t="shared" si="37"/>
        <v>#DIV/0!</v>
      </c>
      <c r="CB173" s="36" t="e">
        <f t="shared" si="37"/>
        <v>#DIV/0!</v>
      </c>
      <c r="CC173" s="36" t="e">
        <f t="shared" si="37"/>
        <v>#DIV/0!</v>
      </c>
      <c r="CD173" s="36" t="e">
        <f t="shared" si="37"/>
        <v>#DIV/0!</v>
      </c>
      <c r="CE173" s="36" t="e">
        <f t="shared" si="37"/>
        <v>#DIV/0!</v>
      </c>
      <c r="CF173" s="36" t="e">
        <f t="shared" si="37"/>
        <v>#DIV/0!</v>
      </c>
      <c r="CG173" s="36" t="e">
        <f t="shared" si="37"/>
        <v>#DIV/0!</v>
      </c>
      <c r="CH173" s="36" t="e">
        <f t="shared" si="37"/>
        <v>#DIV/0!</v>
      </c>
      <c r="CI173" s="36" t="e">
        <f t="shared" si="37"/>
        <v>#DIV/0!</v>
      </c>
      <c r="CJ173" s="36" t="e">
        <f t="shared" si="37"/>
        <v>#DIV/0!</v>
      </c>
      <c r="CK173" s="36" t="e">
        <f t="shared" si="37"/>
        <v>#DIV/0!</v>
      </c>
      <c r="CL173" s="36" t="e">
        <f t="shared" si="37"/>
        <v>#DIV/0!</v>
      </c>
      <c r="CM173" s="36" t="e">
        <f t="shared" si="37"/>
        <v>#DIV/0!</v>
      </c>
      <c r="CN173" s="36" t="e">
        <f t="shared" si="37"/>
        <v>#DIV/0!</v>
      </c>
      <c r="CO173" s="36" t="e">
        <f t="shared" si="37"/>
        <v>#DIV/0!</v>
      </c>
      <c r="CP173" s="36" t="e">
        <f t="shared" si="37"/>
        <v>#DIV/0!</v>
      </c>
      <c r="CQ173" s="36" t="e">
        <f t="shared" si="37"/>
        <v>#DIV/0!</v>
      </c>
      <c r="CR173" s="36" t="e">
        <f t="shared" si="37"/>
        <v>#DIV/0!</v>
      </c>
      <c r="CS173" s="36" t="e">
        <f t="shared" si="37"/>
        <v>#DIV/0!</v>
      </c>
      <c r="CT173" s="36" t="e">
        <f t="shared" si="37"/>
        <v>#DIV/0!</v>
      </c>
      <c r="CU173" s="36" t="e">
        <f t="shared" si="37"/>
        <v>#DIV/0!</v>
      </c>
      <c r="CV173" s="36" t="e">
        <f t="shared" si="37"/>
        <v>#DIV/0!</v>
      </c>
      <c r="CW173" s="36" t="e">
        <f t="shared" si="37"/>
        <v>#DIV/0!</v>
      </c>
      <c r="CX173" s="36" t="e">
        <f t="shared" si="37"/>
        <v>#DIV/0!</v>
      </c>
      <c r="CY173" s="36" t="e">
        <f t="shared" si="37"/>
        <v>#DIV/0!</v>
      </c>
      <c r="CZ173" s="36" t="e">
        <f t="shared" si="37"/>
        <v>#DIV/0!</v>
      </c>
      <c r="DA173" s="36" t="e">
        <f t="shared" si="37"/>
        <v>#DIV/0!</v>
      </c>
      <c r="DB173" s="36" t="e">
        <f t="shared" si="37"/>
        <v>#DIV/0!</v>
      </c>
      <c r="DC173" s="36" t="e">
        <f t="shared" si="37"/>
        <v>#DIV/0!</v>
      </c>
      <c r="DD173" s="36" t="e">
        <f t="shared" si="37"/>
        <v>#DIV/0!</v>
      </c>
      <c r="DE173" s="36" t="e">
        <f t="shared" si="37"/>
        <v>#DIV/0!</v>
      </c>
      <c r="DF173" s="36" t="e">
        <f t="shared" si="37"/>
        <v>#DIV/0!</v>
      </c>
      <c r="DG173" s="36" t="e">
        <f t="shared" si="37"/>
        <v>#DIV/0!</v>
      </c>
      <c r="DH173" s="36" t="e">
        <f t="shared" si="37"/>
        <v>#DIV/0!</v>
      </c>
      <c r="DI173" s="36" t="e">
        <f t="shared" si="37"/>
        <v>#DIV/0!</v>
      </c>
      <c r="DJ173" s="36" t="e">
        <f t="shared" si="37"/>
        <v>#DIV/0!</v>
      </c>
      <c r="DK173" s="36" t="e">
        <f t="shared" si="37"/>
        <v>#DIV/0!</v>
      </c>
      <c r="DL173" s="36" t="e">
        <f t="shared" si="37"/>
        <v>#DIV/0!</v>
      </c>
      <c r="DM173" s="36" t="e">
        <f t="shared" si="37"/>
        <v>#DIV/0!</v>
      </c>
      <c r="DN173" s="36" t="e">
        <f t="shared" si="37"/>
        <v>#DIV/0!</v>
      </c>
      <c r="DO173" s="36" t="e">
        <f t="shared" si="37"/>
        <v>#DIV/0!</v>
      </c>
      <c r="DP173" s="36" t="e">
        <f t="shared" si="37"/>
        <v>#DIV/0!</v>
      </c>
      <c r="DQ173" s="36" t="e">
        <f t="shared" si="37"/>
        <v>#DIV/0!</v>
      </c>
      <c r="DR173" s="36" t="e">
        <f t="shared" si="37"/>
        <v>#DIV/0!</v>
      </c>
      <c r="DS173" s="36" t="e">
        <f t="shared" si="37"/>
        <v>#DIV/0!</v>
      </c>
      <c r="DT173" s="36" t="e">
        <f t="shared" si="37"/>
        <v>#DIV/0!</v>
      </c>
      <c r="DU173" s="36" t="e">
        <f t="shared" si="37"/>
        <v>#DIV/0!</v>
      </c>
      <c r="DV173" s="36" t="e">
        <f t="shared" si="37"/>
        <v>#DIV/0!</v>
      </c>
      <c r="DW173" s="36" t="e">
        <f t="shared" si="37"/>
        <v>#DIV/0!</v>
      </c>
      <c r="DX173" s="36" t="e">
        <f t="shared" si="37"/>
        <v>#DIV/0!</v>
      </c>
      <c r="DY173" s="36" t="e">
        <f t="shared" si="37"/>
        <v>#DIV/0!</v>
      </c>
      <c r="DZ173" s="36" t="e">
        <f t="shared" si="37"/>
        <v>#DIV/0!</v>
      </c>
      <c r="EA173" s="36" t="e">
        <f t="shared" ref="EA173:ET173" si="38">AVERAGE(EA159:EA164)</f>
        <v>#DIV/0!</v>
      </c>
      <c r="EB173" s="36" t="e">
        <f t="shared" si="38"/>
        <v>#DIV/0!</v>
      </c>
      <c r="EC173" s="36" t="e">
        <f t="shared" si="38"/>
        <v>#DIV/0!</v>
      </c>
      <c r="ED173" s="36" t="e">
        <f t="shared" si="38"/>
        <v>#DIV/0!</v>
      </c>
      <c r="EE173" s="36" t="e">
        <f t="shared" si="38"/>
        <v>#DIV/0!</v>
      </c>
      <c r="EF173" s="36" t="e">
        <f t="shared" si="38"/>
        <v>#DIV/0!</v>
      </c>
      <c r="EG173" s="36" t="e">
        <f t="shared" si="38"/>
        <v>#DIV/0!</v>
      </c>
      <c r="EH173" s="36" t="e">
        <f t="shared" si="38"/>
        <v>#DIV/0!</v>
      </c>
      <c r="EI173" s="36" t="e">
        <f t="shared" si="38"/>
        <v>#DIV/0!</v>
      </c>
      <c r="EJ173" s="36" t="e">
        <f t="shared" si="38"/>
        <v>#DIV/0!</v>
      </c>
      <c r="EK173" s="36" t="e">
        <f t="shared" si="38"/>
        <v>#DIV/0!</v>
      </c>
      <c r="EL173" s="36" t="e">
        <f t="shared" si="38"/>
        <v>#DIV/0!</v>
      </c>
      <c r="EM173" s="36" t="e">
        <f t="shared" si="38"/>
        <v>#DIV/0!</v>
      </c>
      <c r="EN173" s="36" t="e">
        <f t="shared" si="38"/>
        <v>#DIV/0!</v>
      </c>
      <c r="EO173" s="36" t="e">
        <f t="shared" si="38"/>
        <v>#DIV/0!</v>
      </c>
      <c r="EP173" s="36" t="e">
        <f t="shared" si="38"/>
        <v>#DIV/0!</v>
      </c>
      <c r="EQ173" s="36" t="e">
        <f t="shared" si="38"/>
        <v>#DIV/0!</v>
      </c>
      <c r="ER173" s="36" t="e">
        <f t="shared" si="38"/>
        <v>#DIV/0!</v>
      </c>
      <c r="ES173" s="36" t="e">
        <f t="shared" si="38"/>
        <v>#DIV/0!</v>
      </c>
      <c r="ET173" s="36" t="e">
        <f t="shared" si="38"/>
        <v>#DIV/0!</v>
      </c>
      <c r="EU173" s="2" t="e">
        <f t="shared" si="17"/>
        <v>#DIV/0!</v>
      </c>
      <c r="EV173" s="2" t="e">
        <f t="shared" si="18"/>
        <v>#DIV/0!</v>
      </c>
      <c r="EW173" s="37"/>
      <c r="EX173" s="37"/>
      <c r="EY173" s="37"/>
      <c r="EZ173" s="37"/>
      <c r="FA173" s="37"/>
      <c r="FB173" s="37"/>
      <c r="FC173" s="37"/>
      <c r="FD173" s="37"/>
      <c r="FE173" s="37"/>
      <c r="FF173" s="37"/>
      <c r="FG173" s="37"/>
      <c r="FH173" s="37"/>
      <c r="FI173" s="37"/>
      <c r="FJ173" s="37"/>
      <c r="FK173" s="37"/>
      <c r="FL173" s="37"/>
      <c r="FM173" s="37"/>
      <c r="FN173" s="37"/>
      <c r="FO173" s="37"/>
      <c r="FP173" s="37"/>
      <c r="FQ173" s="37"/>
      <c r="FR173" s="37"/>
      <c r="FS173" s="37"/>
      <c r="FT173" s="37"/>
      <c r="FU173" s="37"/>
      <c r="FV173" s="37"/>
      <c r="FW173" s="37"/>
      <c r="FX173" s="37"/>
      <c r="FY173" s="37"/>
      <c r="FZ173" s="37"/>
      <c r="GA173" s="37"/>
      <c r="GB173" s="37"/>
      <c r="GC173" s="37"/>
      <c r="GD173" s="37"/>
      <c r="GE173" s="37"/>
      <c r="GF173" s="37"/>
      <c r="GG173" s="37"/>
      <c r="GH173" s="37"/>
      <c r="GI173" s="37"/>
      <c r="GJ173" s="37"/>
      <c r="GK173" s="37"/>
      <c r="GL173" s="37"/>
      <c r="GM173" s="37"/>
    </row>
    <row r="174" spans="1:195" s="35" customFormat="1" x14ac:dyDescent="0.2">
      <c r="A174" s="35" t="s">
        <v>96</v>
      </c>
      <c r="B174" s="36">
        <f>AVERAGE(B165:B170)</f>
        <v>25.266666666666669</v>
      </c>
      <c r="C174" s="36">
        <f t="shared" ref="C174:BN174" si="39">AVERAGE(C165:C170)</f>
        <v>26.483333333333331</v>
      </c>
      <c r="D174" s="36" t="e">
        <f t="shared" si="39"/>
        <v>#DIV/0!</v>
      </c>
      <c r="E174" s="36" t="e">
        <f t="shared" si="39"/>
        <v>#DIV/0!</v>
      </c>
      <c r="F174" s="36" t="e">
        <f t="shared" si="39"/>
        <v>#DIV/0!</v>
      </c>
      <c r="G174" s="36" t="e">
        <f t="shared" si="39"/>
        <v>#DIV/0!</v>
      </c>
      <c r="H174" s="36" t="e">
        <f t="shared" si="39"/>
        <v>#DIV/0!</v>
      </c>
      <c r="I174" s="36" t="e">
        <f t="shared" si="39"/>
        <v>#DIV/0!</v>
      </c>
      <c r="J174" s="36">
        <f t="shared" ref="J174" si="40">AVERAGE(J165:J170)</f>
        <v>26.55</v>
      </c>
      <c r="K174" s="36">
        <f t="shared" si="39"/>
        <v>24.400000000000002</v>
      </c>
      <c r="L174" s="36">
        <f t="shared" si="39"/>
        <v>25.95</v>
      </c>
      <c r="M174" s="36">
        <f t="shared" si="39"/>
        <v>24.916666666666668</v>
      </c>
      <c r="N174" s="36">
        <f t="shared" si="39"/>
        <v>28.25</v>
      </c>
      <c r="O174" s="36">
        <f t="shared" si="39"/>
        <v>30.466666666666669</v>
      </c>
      <c r="P174" s="36">
        <f t="shared" si="39"/>
        <v>24.033333333333331</v>
      </c>
      <c r="Q174" s="36">
        <f t="shared" si="39"/>
        <v>24.666666666666668</v>
      </c>
      <c r="R174" s="36">
        <f t="shared" si="39"/>
        <v>24.433333333333334</v>
      </c>
      <c r="S174" s="36">
        <f t="shared" si="39"/>
        <v>27.566666666666666</v>
      </c>
      <c r="T174" s="36">
        <f t="shared" si="39"/>
        <v>25.216666666666669</v>
      </c>
      <c r="U174" s="36">
        <f t="shared" si="39"/>
        <v>24.383333333333329</v>
      </c>
      <c r="V174" s="36">
        <f t="shared" si="39"/>
        <v>26.233333333333334</v>
      </c>
      <c r="W174" s="36" t="e">
        <f t="shared" si="39"/>
        <v>#DIV/0!</v>
      </c>
      <c r="X174" s="36" t="e">
        <f t="shared" si="39"/>
        <v>#DIV/0!</v>
      </c>
      <c r="Y174" s="36" t="e">
        <f t="shared" si="39"/>
        <v>#DIV/0!</v>
      </c>
      <c r="Z174" s="36" t="e">
        <f t="shared" si="39"/>
        <v>#DIV/0!</v>
      </c>
      <c r="AA174" s="36" t="e">
        <f t="shared" si="39"/>
        <v>#DIV/0!</v>
      </c>
      <c r="AB174" s="36" t="e">
        <f t="shared" si="39"/>
        <v>#DIV/0!</v>
      </c>
      <c r="AC174" s="36" t="e">
        <f t="shared" si="39"/>
        <v>#DIV/0!</v>
      </c>
      <c r="AD174" s="36" t="e">
        <f t="shared" si="39"/>
        <v>#DIV/0!</v>
      </c>
      <c r="AE174" s="36" t="e">
        <f t="shared" si="39"/>
        <v>#DIV/0!</v>
      </c>
      <c r="AF174" s="36" t="e">
        <f t="shared" si="39"/>
        <v>#DIV/0!</v>
      </c>
      <c r="AG174" s="36" t="e">
        <f t="shared" si="39"/>
        <v>#DIV/0!</v>
      </c>
      <c r="AH174" s="36" t="e">
        <f t="shared" si="39"/>
        <v>#DIV/0!</v>
      </c>
      <c r="AI174" s="36" t="e">
        <f t="shared" si="39"/>
        <v>#DIV/0!</v>
      </c>
      <c r="AJ174" s="36" t="e">
        <f t="shared" si="39"/>
        <v>#DIV/0!</v>
      </c>
      <c r="AK174" s="36" t="e">
        <f t="shared" si="39"/>
        <v>#DIV/0!</v>
      </c>
      <c r="AL174" s="36" t="e">
        <f t="shared" si="39"/>
        <v>#DIV/0!</v>
      </c>
      <c r="AM174" s="36" t="e">
        <f t="shared" si="39"/>
        <v>#DIV/0!</v>
      </c>
      <c r="AN174" s="36" t="e">
        <f t="shared" si="39"/>
        <v>#DIV/0!</v>
      </c>
      <c r="AO174" s="36" t="e">
        <f t="shared" si="39"/>
        <v>#DIV/0!</v>
      </c>
      <c r="AP174" s="36" t="e">
        <f t="shared" si="39"/>
        <v>#DIV/0!</v>
      </c>
      <c r="AQ174" s="36" t="e">
        <f t="shared" si="39"/>
        <v>#DIV/0!</v>
      </c>
      <c r="AR174" s="36" t="e">
        <f t="shared" si="39"/>
        <v>#DIV/0!</v>
      </c>
      <c r="AS174" s="36" t="e">
        <f t="shared" si="39"/>
        <v>#DIV/0!</v>
      </c>
      <c r="AT174" s="36" t="e">
        <f t="shared" si="39"/>
        <v>#DIV/0!</v>
      </c>
      <c r="AU174" s="36" t="e">
        <f t="shared" si="39"/>
        <v>#DIV/0!</v>
      </c>
      <c r="AV174" s="36" t="e">
        <f t="shared" si="39"/>
        <v>#DIV/0!</v>
      </c>
      <c r="AW174" s="36" t="e">
        <f t="shared" si="39"/>
        <v>#DIV/0!</v>
      </c>
      <c r="AX174" s="36" t="e">
        <f t="shared" si="39"/>
        <v>#DIV/0!</v>
      </c>
      <c r="AY174" s="36" t="e">
        <f t="shared" si="39"/>
        <v>#DIV/0!</v>
      </c>
      <c r="AZ174" s="36" t="e">
        <f t="shared" si="39"/>
        <v>#DIV/0!</v>
      </c>
      <c r="BA174" s="36" t="e">
        <f t="shared" si="39"/>
        <v>#DIV/0!</v>
      </c>
      <c r="BB174" s="36" t="e">
        <f t="shared" si="39"/>
        <v>#DIV/0!</v>
      </c>
      <c r="BC174" s="36" t="e">
        <f t="shared" si="39"/>
        <v>#DIV/0!</v>
      </c>
      <c r="BD174" s="36" t="e">
        <f t="shared" si="39"/>
        <v>#DIV/0!</v>
      </c>
      <c r="BE174" s="36" t="e">
        <f t="shared" si="39"/>
        <v>#DIV/0!</v>
      </c>
      <c r="BF174" s="36" t="e">
        <f t="shared" si="39"/>
        <v>#DIV/0!</v>
      </c>
      <c r="BG174" s="36" t="e">
        <f t="shared" si="39"/>
        <v>#DIV/0!</v>
      </c>
      <c r="BH174" s="36" t="e">
        <f t="shared" si="39"/>
        <v>#DIV/0!</v>
      </c>
      <c r="BI174" s="36" t="e">
        <f t="shared" si="39"/>
        <v>#DIV/0!</v>
      </c>
      <c r="BJ174" s="36" t="e">
        <f t="shared" si="39"/>
        <v>#DIV/0!</v>
      </c>
      <c r="BK174" s="36" t="e">
        <f t="shared" si="39"/>
        <v>#DIV/0!</v>
      </c>
      <c r="BL174" s="36" t="e">
        <f t="shared" si="39"/>
        <v>#DIV/0!</v>
      </c>
      <c r="BM174" s="36" t="e">
        <f t="shared" si="39"/>
        <v>#DIV/0!</v>
      </c>
      <c r="BN174" s="36" t="e">
        <f t="shared" si="39"/>
        <v>#DIV/0!</v>
      </c>
      <c r="BO174" s="36" t="e">
        <f t="shared" ref="BO174:DZ174" si="41">AVERAGE(BO165:BO170)</f>
        <v>#DIV/0!</v>
      </c>
      <c r="BP174" s="36" t="e">
        <f t="shared" si="41"/>
        <v>#DIV/0!</v>
      </c>
      <c r="BQ174" s="36" t="e">
        <f t="shared" si="41"/>
        <v>#DIV/0!</v>
      </c>
      <c r="BR174" s="36" t="e">
        <f t="shared" si="41"/>
        <v>#DIV/0!</v>
      </c>
      <c r="BS174" s="36" t="e">
        <f t="shared" si="41"/>
        <v>#DIV/0!</v>
      </c>
      <c r="BT174" s="36" t="e">
        <f t="shared" si="41"/>
        <v>#DIV/0!</v>
      </c>
      <c r="BU174" s="36" t="e">
        <f t="shared" si="41"/>
        <v>#DIV/0!</v>
      </c>
      <c r="BV174" s="36" t="e">
        <f t="shared" si="41"/>
        <v>#DIV/0!</v>
      </c>
      <c r="BW174" s="36" t="e">
        <f t="shared" si="41"/>
        <v>#DIV/0!</v>
      </c>
      <c r="BX174" s="36" t="e">
        <f t="shared" si="41"/>
        <v>#DIV/0!</v>
      </c>
      <c r="BY174" s="36" t="e">
        <f t="shared" si="41"/>
        <v>#DIV/0!</v>
      </c>
      <c r="BZ174" s="36" t="e">
        <f t="shared" si="41"/>
        <v>#DIV/0!</v>
      </c>
      <c r="CA174" s="36" t="e">
        <f t="shared" si="41"/>
        <v>#DIV/0!</v>
      </c>
      <c r="CB174" s="36" t="e">
        <f t="shared" si="41"/>
        <v>#DIV/0!</v>
      </c>
      <c r="CC174" s="36" t="e">
        <f t="shared" si="41"/>
        <v>#DIV/0!</v>
      </c>
      <c r="CD174" s="36" t="e">
        <f t="shared" si="41"/>
        <v>#DIV/0!</v>
      </c>
      <c r="CE174" s="36" t="e">
        <f t="shared" si="41"/>
        <v>#DIV/0!</v>
      </c>
      <c r="CF174" s="36" t="e">
        <f t="shared" si="41"/>
        <v>#DIV/0!</v>
      </c>
      <c r="CG174" s="36" t="e">
        <f t="shared" si="41"/>
        <v>#DIV/0!</v>
      </c>
      <c r="CH174" s="36" t="e">
        <f t="shared" si="41"/>
        <v>#DIV/0!</v>
      </c>
      <c r="CI174" s="36" t="e">
        <f t="shared" si="41"/>
        <v>#DIV/0!</v>
      </c>
      <c r="CJ174" s="36" t="e">
        <f t="shared" si="41"/>
        <v>#DIV/0!</v>
      </c>
      <c r="CK174" s="36" t="e">
        <f t="shared" si="41"/>
        <v>#DIV/0!</v>
      </c>
      <c r="CL174" s="36" t="e">
        <f t="shared" si="41"/>
        <v>#DIV/0!</v>
      </c>
      <c r="CM174" s="36" t="e">
        <f t="shared" si="41"/>
        <v>#DIV/0!</v>
      </c>
      <c r="CN174" s="36" t="e">
        <f t="shared" si="41"/>
        <v>#DIV/0!</v>
      </c>
      <c r="CO174" s="36" t="e">
        <f t="shared" si="41"/>
        <v>#DIV/0!</v>
      </c>
      <c r="CP174" s="36" t="e">
        <f t="shared" si="41"/>
        <v>#DIV/0!</v>
      </c>
      <c r="CQ174" s="36" t="e">
        <f t="shared" si="41"/>
        <v>#DIV/0!</v>
      </c>
      <c r="CR174" s="36" t="e">
        <f t="shared" si="41"/>
        <v>#DIV/0!</v>
      </c>
      <c r="CS174" s="36" t="e">
        <f t="shared" si="41"/>
        <v>#DIV/0!</v>
      </c>
      <c r="CT174" s="36" t="e">
        <f t="shared" si="41"/>
        <v>#DIV/0!</v>
      </c>
      <c r="CU174" s="36" t="e">
        <f t="shared" si="41"/>
        <v>#DIV/0!</v>
      </c>
      <c r="CV174" s="36" t="e">
        <f t="shared" si="41"/>
        <v>#DIV/0!</v>
      </c>
      <c r="CW174" s="36" t="e">
        <f t="shared" si="41"/>
        <v>#DIV/0!</v>
      </c>
      <c r="CX174" s="36" t="e">
        <f t="shared" si="41"/>
        <v>#DIV/0!</v>
      </c>
      <c r="CY174" s="36" t="e">
        <f t="shared" si="41"/>
        <v>#DIV/0!</v>
      </c>
      <c r="CZ174" s="36" t="e">
        <f t="shared" si="41"/>
        <v>#DIV/0!</v>
      </c>
      <c r="DA174" s="36" t="e">
        <f t="shared" si="41"/>
        <v>#DIV/0!</v>
      </c>
      <c r="DB174" s="36" t="e">
        <f t="shared" si="41"/>
        <v>#DIV/0!</v>
      </c>
      <c r="DC174" s="36" t="e">
        <f t="shared" si="41"/>
        <v>#DIV/0!</v>
      </c>
      <c r="DD174" s="36" t="e">
        <f t="shared" si="41"/>
        <v>#DIV/0!</v>
      </c>
      <c r="DE174" s="36" t="e">
        <f t="shared" si="41"/>
        <v>#DIV/0!</v>
      </c>
      <c r="DF174" s="36" t="e">
        <f t="shared" si="41"/>
        <v>#DIV/0!</v>
      </c>
      <c r="DG174" s="36" t="e">
        <f t="shared" si="41"/>
        <v>#DIV/0!</v>
      </c>
      <c r="DH174" s="36" t="e">
        <f t="shared" si="41"/>
        <v>#DIV/0!</v>
      </c>
      <c r="DI174" s="36" t="e">
        <f t="shared" si="41"/>
        <v>#DIV/0!</v>
      </c>
      <c r="DJ174" s="36" t="e">
        <f t="shared" si="41"/>
        <v>#DIV/0!</v>
      </c>
      <c r="DK174" s="36" t="e">
        <f t="shared" si="41"/>
        <v>#DIV/0!</v>
      </c>
      <c r="DL174" s="36" t="e">
        <f t="shared" si="41"/>
        <v>#DIV/0!</v>
      </c>
      <c r="DM174" s="36" t="e">
        <f t="shared" si="41"/>
        <v>#DIV/0!</v>
      </c>
      <c r="DN174" s="36" t="e">
        <f t="shared" si="41"/>
        <v>#DIV/0!</v>
      </c>
      <c r="DO174" s="36" t="e">
        <f t="shared" si="41"/>
        <v>#DIV/0!</v>
      </c>
      <c r="DP174" s="36" t="e">
        <f t="shared" si="41"/>
        <v>#DIV/0!</v>
      </c>
      <c r="DQ174" s="36" t="e">
        <f t="shared" si="41"/>
        <v>#DIV/0!</v>
      </c>
      <c r="DR174" s="36" t="e">
        <f t="shared" si="41"/>
        <v>#DIV/0!</v>
      </c>
      <c r="DS174" s="36" t="e">
        <f t="shared" si="41"/>
        <v>#DIV/0!</v>
      </c>
      <c r="DT174" s="36" t="e">
        <f t="shared" si="41"/>
        <v>#DIV/0!</v>
      </c>
      <c r="DU174" s="36" t="e">
        <f t="shared" si="41"/>
        <v>#DIV/0!</v>
      </c>
      <c r="DV174" s="36" t="e">
        <f t="shared" si="41"/>
        <v>#DIV/0!</v>
      </c>
      <c r="DW174" s="36" t="e">
        <f t="shared" si="41"/>
        <v>#DIV/0!</v>
      </c>
      <c r="DX174" s="36" t="e">
        <f t="shared" si="41"/>
        <v>#DIV/0!</v>
      </c>
      <c r="DY174" s="36" t="e">
        <f t="shared" si="41"/>
        <v>#DIV/0!</v>
      </c>
      <c r="DZ174" s="36" t="e">
        <f t="shared" si="41"/>
        <v>#DIV/0!</v>
      </c>
      <c r="EA174" s="36" t="e">
        <f t="shared" ref="EA174:ET174" si="42">AVERAGE(EA165:EA170)</f>
        <v>#DIV/0!</v>
      </c>
      <c r="EB174" s="36" t="e">
        <f t="shared" si="42"/>
        <v>#DIV/0!</v>
      </c>
      <c r="EC174" s="36" t="e">
        <f t="shared" si="42"/>
        <v>#DIV/0!</v>
      </c>
      <c r="ED174" s="36" t="e">
        <f t="shared" si="42"/>
        <v>#DIV/0!</v>
      </c>
      <c r="EE174" s="36" t="e">
        <f t="shared" si="42"/>
        <v>#DIV/0!</v>
      </c>
      <c r="EF174" s="36" t="e">
        <f t="shared" si="42"/>
        <v>#DIV/0!</v>
      </c>
      <c r="EG174" s="36" t="e">
        <f t="shared" si="42"/>
        <v>#DIV/0!</v>
      </c>
      <c r="EH174" s="36" t="e">
        <f t="shared" si="42"/>
        <v>#DIV/0!</v>
      </c>
      <c r="EI174" s="36" t="e">
        <f t="shared" si="42"/>
        <v>#DIV/0!</v>
      </c>
      <c r="EJ174" s="36" t="e">
        <f t="shared" si="42"/>
        <v>#DIV/0!</v>
      </c>
      <c r="EK174" s="36" t="e">
        <f t="shared" si="42"/>
        <v>#DIV/0!</v>
      </c>
      <c r="EL174" s="36" t="e">
        <f t="shared" si="42"/>
        <v>#DIV/0!</v>
      </c>
      <c r="EM174" s="36" t="e">
        <f t="shared" si="42"/>
        <v>#DIV/0!</v>
      </c>
      <c r="EN174" s="36" t="e">
        <f t="shared" si="42"/>
        <v>#DIV/0!</v>
      </c>
      <c r="EO174" s="36" t="e">
        <f t="shared" si="42"/>
        <v>#DIV/0!</v>
      </c>
      <c r="EP174" s="36" t="e">
        <f t="shared" si="42"/>
        <v>#DIV/0!</v>
      </c>
      <c r="EQ174" s="36" t="e">
        <f t="shared" si="42"/>
        <v>#DIV/0!</v>
      </c>
      <c r="ER174" s="36" t="e">
        <f t="shared" si="42"/>
        <v>#DIV/0!</v>
      </c>
      <c r="ES174" s="36" t="e">
        <f t="shared" si="42"/>
        <v>#DIV/0!</v>
      </c>
      <c r="ET174" s="36" t="e">
        <f t="shared" si="42"/>
        <v>#DIV/0!</v>
      </c>
      <c r="EU174" s="2" t="e">
        <f t="shared" ref="EU174:EU180" si="43">AVERAGE(B174:ET174)</f>
        <v>#DIV/0!</v>
      </c>
      <c r="EV174" s="2" t="e">
        <f t="shared" ref="EV174:EV181" si="44">_xlfn.STDEV.S(B174:ET174)</f>
        <v>#DIV/0!</v>
      </c>
      <c r="EW174" s="37"/>
      <c r="EX174" s="37"/>
      <c r="EY174" s="37"/>
      <c r="EZ174" s="37"/>
      <c r="FA174" s="37"/>
      <c r="FB174" s="37"/>
      <c r="FC174" s="37"/>
      <c r="FD174" s="37"/>
      <c r="FE174" s="37"/>
      <c r="FF174" s="37"/>
      <c r="FG174" s="37"/>
      <c r="FH174" s="37"/>
      <c r="FI174" s="37"/>
      <c r="FJ174" s="37"/>
      <c r="FK174" s="37"/>
      <c r="FL174" s="37"/>
      <c r="FM174" s="37"/>
      <c r="FN174" s="37"/>
      <c r="FO174" s="37"/>
      <c r="FP174" s="37"/>
      <c r="FQ174" s="37"/>
      <c r="FR174" s="37"/>
      <c r="FS174" s="37"/>
      <c r="FT174" s="37"/>
      <c r="FU174" s="37"/>
      <c r="FV174" s="37"/>
      <c r="FW174" s="37"/>
      <c r="FX174" s="37"/>
      <c r="FY174" s="37"/>
      <c r="FZ174" s="37"/>
      <c r="GA174" s="37"/>
      <c r="GB174" s="37"/>
      <c r="GC174" s="37"/>
      <c r="GD174" s="37"/>
      <c r="GE174" s="37"/>
      <c r="GF174" s="37"/>
      <c r="GG174" s="37"/>
      <c r="GH174" s="37"/>
      <c r="GI174" s="37"/>
      <c r="GJ174" s="37"/>
      <c r="GK174" s="37"/>
      <c r="GL174" s="37"/>
      <c r="GM174" s="37"/>
    </row>
    <row r="175" spans="1:195" s="35" customFormat="1" x14ac:dyDescent="0.2">
      <c r="A175" s="35" t="s">
        <v>54</v>
      </c>
      <c r="B175" s="36">
        <f>B171-B173</f>
        <v>7.783333333333335</v>
      </c>
      <c r="C175" s="36">
        <f t="shared" ref="C175:BN175" si="45">C171-C173</f>
        <v>6.6166666666666707</v>
      </c>
      <c r="D175" s="36" t="e">
        <f t="shared" si="45"/>
        <v>#DIV/0!</v>
      </c>
      <c r="E175" s="36" t="e">
        <f t="shared" si="45"/>
        <v>#DIV/0!</v>
      </c>
      <c r="F175" s="36" t="e">
        <f t="shared" si="45"/>
        <v>#DIV/0!</v>
      </c>
      <c r="G175" s="36" t="e">
        <f t="shared" si="45"/>
        <v>#DIV/0!</v>
      </c>
      <c r="H175" s="36" t="e">
        <f t="shared" si="45"/>
        <v>#DIV/0!</v>
      </c>
      <c r="I175" s="36" t="e">
        <f t="shared" si="45"/>
        <v>#DIV/0!</v>
      </c>
      <c r="J175" s="36">
        <f t="shared" ref="J175" si="46">J171-J173</f>
        <v>4.1000000000000014</v>
      </c>
      <c r="K175" s="36">
        <f t="shared" si="45"/>
        <v>5.32</v>
      </c>
      <c r="L175" s="36">
        <f t="shared" si="45"/>
        <v>6.9499999999999993</v>
      </c>
      <c r="M175" s="36">
        <f t="shared" si="45"/>
        <v>6.5999999999999979</v>
      </c>
      <c r="N175" s="36">
        <f t="shared" si="45"/>
        <v>5.0499999999999972</v>
      </c>
      <c r="O175" s="36">
        <f t="shared" si="45"/>
        <v>1.3416666666666686</v>
      </c>
      <c r="P175" s="36">
        <f t="shared" si="45"/>
        <v>6.7125000000000021</v>
      </c>
      <c r="Q175" s="36">
        <f t="shared" si="45"/>
        <v>7.8666666666666707</v>
      </c>
      <c r="R175" s="36">
        <f t="shared" si="45"/>
        <v>5.3000000000000007</v>
      </c>
      <c r="S175" s="36">
        <f t="shared" si="45"/>
        <v>0.53333333333333854</v>
      </c>
      <c r="T175" s="36">
        <f t="shared" si="45"/>
        <v>3.1250000000000036</v>
      </c>
      <c r="U175" s="36">
        <f t="shared" si="45"/>
        <v>7.6999999999999993</v>
      </c>
      <c r="V175" s="36">
        <f t="shared" si="45"/>
        <v>3.3374999999999986</v>
      </c>
      <c r="W175" s="36" t="e">
        <f t="shared" si="45"/>
        <v>#DIV/0!</v>
      </c>
      <c r="X175" s="36" t="e">
        <f t="shared" si="45"/>
        <v>#DIV/0!</v>
      </c>
      <c r="Y175" s="36" t="e">
        <f t="shared" si="45"/>
        <v>#DIV/0!</v>
      </c>
      <c r="Z175" s="36" t="e">
        <f t="shared" si="45"/>
        <v>#DIV/0!</v>
      </c>
      <c r="AA175" s="36" t="e">
        <f t="shared" si="45"/>
        <v>#DIV/0!</v>
      </c>
      <c r="AB175" s="36" t="e">
        <f t="shared" si="45"/>
        <v>#DIV/0!</v>
      </c>
      <c r="AC175" s="36" t="e">
        <f t="shared" si="45"/>
        <v>#DIV/0!</v>
      </c>
      <c r="AD175" s="36" t="e">
        <f t="shared" si="45"/>
        <v>#DIV/0!</v>
      </c>
      <c r="AE175" s="36" t="e">
        <f t="shared" si="45"/>
        <v>#DIV/0!</v>
      </c>
      <c r="AF175" s="36" t="e">
        <f t="shared" si="45"/>
        <v>#DIV/0!</v>
      </c>
      <c r="AG175" s="36" t="e">
        <f t="shared" si="45"/>
        <v>#DIV/0!</v>
      </c>
      <c r="AH175" s="36" t="e">
        <f t="shared" si="45"/>
        <v>#DIV/0!</v>
      </c>
      <c r="AI175" s="36" t="e">
        <f t="shared" si="45"/>
        <v>#DIV/0!</v>
      </c>
      <c r="AJ175" s="36" t="e">
        <f t="shared" si="45"/>
        <v>#DIV/0!</v>
      </c>
      <c r="AK175" s="36" t="e">
        <f t="shared" si="45"/>
        <v>#DIV/0!</v>
      </c>
      <c r="AL175" s="36" t="e">
        <f t="shared" si="45"/>
        <v>#DIV/0!</v>
      </c>
      <c r="AM175" s="36" t="e">
        <f t="shared" si="45"/>
        <v>#DIV/0!</v>
      </c>
      <c r="AN175" s="36" t="e">
        <f t="shared" si="45"/>
        <v>#DIV/0!</v>
      </c>
      <c r="AO175" s="36" t="e">
        <f t="shared" si="45"/>
        <v>#DIV/0!</v>
      </c>
      <c r="AP175" s="36" t="e">
        <f t="shared" si="45"/>
        <v>#DIV/0!</v>
      </c>
      <c r="AQ175" s="36" t="e">
        <f t="shared" si="45"/>
        <v>#DIV/0!</v>
      </c>
      <c r="AR175" s="36" t="e">
        <f t="shared" si="45"/>
        <v>#DIV/0!</v>
      </c>
      <c r="AS175" s="36" t="e">
        <f t="shared" si="45"/>
        <v>#DIV/0!</v>
      </c>
      <c r="AT175" s="36" t="e">
        <f t="shared" si="45"/>
        <v>#DIV/0!</v>
      </c>
      <c r="AU175" s="36" t="e">
        <f t="shared" si="45"/>
        <v>#DIV/0!</v>
      </c>
      <c r="AV175" s="36" t="e">
        <f t="shared" si="45"/>
        <v>#DIV/0!</v>
      </c>
      <c r="AW175" s="36" t="e">
        <f t="shared" si="45"/>
        <v>#DIV/0!</v>
      </c>
      <c r="AX175" s="36" t="e">
        <f t="shared" si="45"/>
        <v>#DIV/0!</v>
      </c>
      <c r="AY175" s="36" t="e">
        <f t="shared" si="45"/>
        <v>#DIV/0!</v>
      </c>
      <c r="AZ175" s="36" t="e">
        <f t="shared" si="45"/>
        <v>#DIV/0!</v>
      </c>
      <c r="BA175" s="36" t="e">
        <f t="shared" si="45"/>
        <v>#DIV/0!</v>
      </c>
      <c r="BB175" s="36" t="e">
        <f t="shared" si="45"/>
        <v>#DIV/0!</v>
      </c>
      <c r="BC175" s="36" t="e">
        <f t="shared" si="45"/>
        <v>#DIV/0!</v>
      </c>
      <c r="BD175" s="36" t="e">
        <f t="shared" si="45"/>
        <v>#DIV/0!</v>
      </c>
      <c r="BE175" s="36" t="e">
        <f t="shared" si="45"/>
        <v>#DIV/0!</v>
      </c>
      <c r="BF175" s="36" t="e">
        <f t="shared" si="45"/>
        <v>#DIV/0!</v>
      </c>
      <c r="BG175" s="36" t="e">
        <f t="shared" si="45"/>
        <v>#DIV/0!</v>
      </c>
      <c r="BH175" s="36" t="e">
        <f t="shared" si="45"/>
        <v>#DIV/0!</v>
      </c>
      <c r="BI175" s="36" t="e">
        <f t="shared" si="45"/>
        <v>#DIV/0!</v>
      </c>
      <c r="BJ175" s="36" t="e">
        <f t="shared" si="45"/>
        <v>#DIV/0!</v>
      </c>
      <c r="BK175" s="36" t="e">
        <f t="shared" si="45"/>
        <v>#DIV/0!</v>
      </c>
      <c r="BL175" s="36" t="e">
        <f t="shared" si="45"/>
        <v>#DIV/0!</v>
      </c>
      <c r="BM175" s="36" t="e">
        <f t="shared" si="45"/>
        <v>#DIV/0!</v>
      </c>
      <c r="BN175" s="36" t="e">
        <f t="shared" si="45"/>
        <v>#DIV/0!</v>
      </c>
      <c r="BO175" s="36" t="e">
        <f t="shared" ref="BO175:DZ175" si="47">BO171-BO173</f>
        <v>#DIV/0!</v>
      </c>
      <c r="BP175" s="36" t="e">
        <f t="shared" si="47"/>
        <v>#DIV/0!</v>
      </c>
      <c r="BQ175" s="36" t="e">
        <f t="shared" si="47"/>
        <v>#DIV/0!</v>
      </c>
      <c r="BR175" s="36" t="e">
        <f t="shared" si="47"/>
        <v>#DIV/0!</v>
      </c>
      <c r="BS175" s="36" t="e">
        <f t="shared" si="47"/>
        <v>#DIV/0!</v>
      </c>
      <c r="BT175" s="36" t="e">
        <f t="shared" si="47"/>
        <v>#DIV/0!</v>
      </c>
      <c r="BU175" s="36" t="e">
        <f t="shared" si="47"/>
        <v>#DIV/0!</v>
      </c>
      <c r="BV175" s="36" t="e">
        <f t="shared" si="47"/>
        <v>#DIV/0!</v>
      </c>
      <c r="BW175" s="36" t="e">
        <f t="shared" si="47"/>
        <v>#DIV/0!</v>
      </c>
      <c r="BX175" s="36" t="e">
        <f t="shared" si="47"/>
        <v>#DIV/0!</v>
      </c>
      <c r="BY175" s="36" t="e">
        <f t="shared" si="47"/>
        <v>#DIV/0!</v>
      </c>
      <c r="BZ175" s="36" t="e">
        <f t="shared" si="47"/>
        <v>#DIV/0!</v>
      </c>
      <c r="CA175" s="36" t="e">
        <f t="shared" si="47"/>
        <v>#DIV/0!</v>
      </c>
      <c r="CB175" s="36" t="e">
        <f t="shared" si="47"/>
        <v>#DIV/0!</v>
      </c>
      <c r="CC175" s="36" t="e">
        <f t="shared" si="47"/>
        <v>#DIV/0!</v>
      </c>
      <c r="CD175" s="36" t="e">
        <f t="shared" si="47"/>
        <v>#DIV/0!</v>
      </c>
      <c r="CE175" s="36" t="e">
        <f t="shared" si="47"/>
        <v>#DIV/0!</v>
      </c>
      <c r="CF175" s="36" t="e">
        <f t="shared" si="47"/>
        <v>#DIV/0!</v>
      </c>
      <c r="CG175" s="36" t="e">
        <f t="shared" si="47"/>
        <v>#DIV/0!</v>
      </c>
      <c r="CH175" s="36" t="e">
        <f t="shared" si="47"/>
        <v>#DIV/0!</v>
      </c>
      <c r="CI175" s="36" t="e">
        <f t="shared" si="47"/>
        <v>#DIV/0!</v>
      </c>
      <c r="CJ175" s="36" t="e">
        <f t="shared" si="47"/>
        <v>#DIV/0!</v>
      </c>
      <c r="CK175" s="36" t="e">
        <f t="shared" si="47"/>
        <v>#DIV/0!</v>
      </c>
      <c r="CL175" s="36" t="e">
        <f t="shared" si="47"/>
        <v>#DIV/0!</v>
      </c>
      <c r="CM175" s="36" t="e">
        <f t="shared" si="47"/>
        <v>#DIV/0!</v>
      </c>
      <c r="CN175" s="36" t="e">
        <f t="shared" si="47"/>
        <v>#DIV/0!</v>
      </c>
      <c r="CO175" s="36" t="e">
        <f t="shared" si="47"/>
        <v>#DIV/0!</v>
      </c>
      <c r="CP175" s="36" t="e">
        <f t="shared" si="47"/>
        <v>#DIV/0!</v>
      </c>
      <c r="CQ175" s="36" t="e">
        <f t="shared" si="47"/>
        <v>#DIV/0!</v>
      </c>
      <c r="CR175" s="36" t="e">
        <f t="shared" si="47"/>
        <v>#DIV/0!</v>
      </c>
      <c r="CS175" s="36" t="e">
        <f t="shared" si="47"/>
        <v>#DIV/0!</v>
      </c>
      <c r="CT175" s="36" t="e">
        <f t="shared" si="47"/>
        <v>#DIV/0!</v>
      </c>
      <c r="CU175" s="36" t="e">
        <f t="shared" si="47"/>
        <v>#DIV/0!</v>
      </c>
      <c r="CV175" s="36" t="e">
        <f t="shared" si="47"/>
        <v>#DIV/0!</v>
      </c>
      <c r="CW175" s="36" t="e">
        <f t="shared" si="47"/>
        <v>#DIV/0!</v>
      </c>
      <c r="CX175" s="36" t="e">
        <f t="shared" si="47"/>
        <v>#DIV/0!</v>
      </c>
      <c r="CY175" s="36" t="e">
        <f t="shared" si="47"/>
        <v>#DIV/0!</v>
      </c>
      <c r="CZ175" s="36" t="e">
        <f t="shared" si="47"/>
        <v>#DIV/0!</v>
      </c>
      <c r="DA175" s="36" t="e">
        <f t="shared" si="47"/>
        <v>#DIV/0!</v>
      </c>
      <c r="DB175" s="36" t="e">
        <f t="shared" si="47"/>
        <v>#DIV/0!</v>
      </c>
      <c r="DC175" s="36" t="e">
        <f t="shared" si="47"/>
        <v>#DIV/0!</v>
      </c>
      <c r="DD175" s="36" t="e">
        <f t="shared" si="47"/>
        <v>#DIV/0!</v>
      </c>
      <c r="DE175" s="36" t="e">
        <f t="shared" si="47"/>
        <v>#DIV/0!</v>
      </c>
      <c r="DF175" s="36" t="e">
        <f t="shared" si="47"/>
        <v>#DIV/0!</v>
      </c>
      <c r="DG175" s="36" t="e">
        <f t="shared" si="47"/>
        <v>#DIV/0!</v>
      </c>
      <c r="DH175" s="36" t="e">
        <f t="shared" si="47"/>
        <v>#DIV/0!</v>
      </c>
      <c r="DI175" s="36" t="e">
        <f t="shared" si="47"/>
        <v>#DIV/0!</v>
      </c>
      <c r="DJ175" s="36" t="e">
        <f t="shared" si="47"/>
        <v>#DIV/0!</v>
      </c>
      <c r="DK175" s="36" t="e">
        <f t="shared" si="47"/>
        <v>#DIV/0!</v>
      </c>
      <c r="DL175" s="36" t="e">
        <f t="shared" si="47"/>
        <v>#DIV/0!</v>
      </c>
      <c r="DM175" s="36" t="e">
        <f t="shared" si="47"/>
        <v>#DIV/0!</v>
      </c>
      <c r="DN175" s="36" t="e">
        <f t="shared" si="47"/>
        <v>#DIV/0!</v>
      </c>
      <c r="DO175" s="36" t="e">
        <f t="shared" si="47"/>
        <v>#DIV/0!</v>
      </c>
      <c r="DP175" s="36" t="e">
        <f t="shared" si="47"/>
        <v>#DIV/0!</v>
      </c>
      <c r="DQ175" s="36" t="e">
        <f t="shared" si="47"/>
        <v>#DIV/0!</v>
      </c>
      <c r="DR175" s="36" t="e">
        <f t="shared" si="47"/>
        <v>#DIV/0!</v>
      </c>
      <c r="DS175" s="36" t="e">
        <f t="shared" si="47"/>
        <v>#DIV/0!</v>
      </c>
      <c r="DT175" s="36" t="e">
        <f t="shared" si="47"/>
        <v>#DIV/0!</v>
      </c>
      <c r="DU175" s="36" t="e">
        <f t="shared" si="47"/>
        <v>#DIV/0!</v>
      </c>
      <c r="DV175" s="36" t="e">
        <f t="shared" si="47"/>
        <v>#DIV/0!</v>
      </c>
      <c r="DW175" s="36" t="e">
        <f t="shared" si="47"/>
        <v>#DIV/0!</v>
      </c>
      <c r="DX175" s="36" t="e">
        <f t="shared" si="47"/>
        <v>#DIV/0!</v>
      </c>
      <c r="DY175" s="36" t="e">
        <f t="shared" si="47"/>
        <v>#DIV/0!</v>
      </c>
      <c r="DZ175" s="36" t="e">
        <f t="shared" si="47"/>
        <v>#DIV/0!</v>
      </c>
      <c r="EA175" s="36" t="e">
        <f t="shared" ref="EA175:ET175" si="48">EA171-EA173</f>
        <v>#DIV/0!</v>
      </c>
      <c r="EB175" s="36" t="e">
        <f t="shared" si="48"/>
        <v>#DIV/0!</v>
      </c>
      <c r="EC175" s="36" t="e">
        <f t="shared" si="48"/>
        <v>#DIV/0!</v>
      </c>
      <c r="ED175" s="36" t="e">
        <f t="shared" si="48"/>
        <v>#DIV/0!</v>
      </c>
      <c r="EE175" s="36" t="e">
        <f t="shared" si="48"/>
        <v>#DIV/0!</v>
      </c>
      <c r="EF175" s="36" t="e">
        <f t="shared" si="48"/>
        <v>#DIV/0!</v>
      </c>
      <c r="EG175" s="36" t="e">
        <f t="shared" si="48"/>
        <v>#DIV/0!</v>
      </c>
      <c r="EH175" s="36" t="e">
        <f t="shared" si="48"/>
        <v>#DIV/0!</v>
      </c>
      <c r="EI175" s="36" t="e">
        <f t="shared" si="48"/>
        <v>#DIV/0!</v>
      </c>
      <c r="EJ175" s="36" t="e">
        <f t="shared" si="48"/>
        <v>#DIV/0!</v>
      </c>
      <c r="EK175" s="36" t="e">
        <f t="shared" si="48"/>
        <v>#DIV/0!</v>
      </c>
      <c r="EL175" s="36" t="e">
        <f t="shared" si="48"/>
        <v>#DIV/0!</v>
      </c>
      <c r="EM175" s="36" t="e">
        <f t="shared" si="48"/>
        <v>#DIV/0!</v>
      </c>
      <c r="EN175" s="36" t="e">
        <f t="shared" si="48"/>
        <v>#DIV/0!</v>
      </c>
      <c r="EO175" s="36" t="e">
        <f t="shared" si="48"/>
        <v>#DIV/0!</v>
      </c>
      <c r="EP175" s="36" t="e">
        <f t="shared" si="48"/>
        <v>#DIV/0!</v>
      </c>
      <c r="EQ175" s="36" t="e">
        <f t="shared" si="48"/>
        <v>#DIV/0!</v>
      </c>
      <c r="ER175" s="36" t="e">
        <f t="shared" si="48"/>
        <v>#DIV/0!</v>
      </c>
      <c r="ES175" s="36" t="e">
        <f t="shared" si="48"/>
        <v>#DIV/0!</v>
      </c>
      <c r="ET175" s="36" t="e">
        <f t="shared" si="48"/>
        <v>#DIV/0!</v>
      </c>
      <c r="EU175" s="2" t="e">
        <f t="shared" si="43"/>
        <v>#DIV/0!</v>
      </c>
      <c r="EV175" s="2" t="e">
        <f t="shared" si="44"/>
        <v>#DIV/0!</v>
      </c>
      <c r="EW175" s="37"/>
      <c r="EX175" s="37"/>
      <c r="EY175" s="37"/>
      <c r="EZ175" s="37"/>
      <c r="FA175" s="37"/>
      <c r="FB175" s="37"/>
      <c r="FC175" s="37"/>
      <c r="FD175" s="37"/>
      <c r="FE175" s="37"/>
      <c r="FF175" s="37"/>
      <c r="FG175" s="37"/>
      <c r="FH175" s="37"/>
      <c r="FI175" s="37"/>
      <c r="FJ175" s="37"/>
      <c r="FK175" s="37"/>
      <c r="FL175" s="37"/>
      <c r="FM175" s="37"/>
      <c r="FN175" s="37"/>
      <c r="FO175" s="37"/>
      <c r="FP175" s="37"/>
      <c r="FQ175" s="37"/>
      <c r="FR175" s="37"/>
      <c r="FS175" s="37"/>
      <c r="FT175" s="37"/>
      <c r="FU175" s="37"/>
      <c r="FV175" s="37"/>
      <c r="FW175" s="37"/>
      <c r="FX175" s="37"/>
      <c r="FY175" s="37"/>
      <c r="FZ175" s="37"/>
      <c r="GA175" s="37"/>
      <c r="GB175" s="37"/>
      <c r="GC175" s="37"/>
      <c r="GD175" s="37"/>
      <c r="GE175" s="37"/>
      <c r="GF175" s="37"/>
      <c r="GG175" s="37"/>
      <c r="GH175" s="37"/>
      <c r="GI175" s="37"/>
      <c r="GJ175" s="37"/>
      <c r="GK175" s="37"/>
      <c r="GL175" s="37"/>
      <c r="GM175" s="37"/>
    </row>
    <row r="176" spans="1:195" s="35" customFormat="1" x14ac:dyDescent="0.2">
      <c r="A176" s="35" t="s">
        <v>55</v>
      </c>
      <c r="B176" s="36">
        <f>B172-B174</f>
        <v>7.0333333333333279</v>
      </c>
      <c r="C176" s="36">
        <f t="shared" ref="C176:BN176" si="49">C172-C174</f>
        <v>6.7166666666666721</v>
      </c>
      <c r="D176" s="36" t="e">
        <f t="shared" si="49"/>
        <v>#DIV/0!</v>
      </c>
      <c r="E176" s="36" t="e">
        <f t="shared" si="49"/>
        <v>#DIV/0!</v>
      </c>
      <c r="F176" s="36" t="e">
        <f t="shared" si="49"/>
        <v>#DIV/0!</v>
      </c>
      <c r="G176" s="36" t="e">
        <f t="shared" si="49"/>
        <v>#DIV/0!</v>
      </c>
      <c r="H176" s="36" t="e">
        <f t="shared" si="49"/>
        <v>#DIV/0!</v>
      </c>
      <c r="I176" s="36" t="e">
        <f t="shared" si="49"/>
        <v>#DIV/0!</v>
      </c>
      <c r="J176" s="36">
        <f t="shared" ref="J176" si="50">J172-J174</f>
        <v>4.1499999999999986</v>
      </c>
      <c r="K176" s="36">
        <f t="shared" si="49"/>
        <v>5.5999999999999979</v>
      </c>
      <c r="L176" s="36">
        <f t="shared" si="49"/>
        <v>6.8499999999999979</v>
      </c>
      <c r="M176" s="36">
        <f t="shared" si="49"/>
        <v>8.0833333333333321</v>
      </c>
      <c r="N176" s="36">
        <f t="shared" si="49"/>
        <v>4.75</v>
      </c>
      <c r="O176" s="36">
        <f t="shared" si="49"/>
        <v>1.5333333333333314</v>
      </c>
      <c r="P176" s="36">
        <f t="shared" si="49"/>
        <v>6.9666666666666686</v>
      </c>
      <c r="Q176" s="36">
        <f t="shared" si="49"/>
        <v>8.3333333333333321</v>
      </c>
      <c r="R176" s="36">
        <f t="shared" si="49"/>
        <v>6.7666666666666657</v>
      </c>
      <c r="S176" s="36">
        <f t="shared" si="49"/>
        <v>-1.3666666666666671</v>
      </c>
      <c r="T176" s="36">
        <f t="shared" si="49"/>
        <v>3.7833333333333314</v>
      </c>
      <c r="U176" s="36">
        <f t="shared" si="49"/>
        <v>7.0166666666666693</v>
      </c>
      <c r="V176" s="36">
        <f t="shared" si="49"/>
        <v>3.7666666666666657</v>
      </c>
      <c r="W176" s="36" t="e">
        <f t="shared" si="49"/>
        <v>#DIV/0!</v>
      </c>
      <c r="X176" s="36" t="e">
        <f t="shared" si="49"/>
        <v>#DIV/0!</v>
      </c>
      <c r="Y176" s="36" t="e">
        <f t="shared" si="49"/>
        <v>#DIV/0!</v>
      </c>
      <c r="Z176" s="36" t="e">
        <f t="shared" si="49"/>
        <v>#DIV/0!</v>
      </c>
      <c r="AA176" s="36" t="e">
        <f t="shared" si="49"/>
        <v>#DIV/0!</v>
      </c>
      <c r="AB176" s="36" t="e">
        <f t="shared" si="49"/>
        <v>#DIV/0!</v>
      </c>
      <c r="AC176" s="36" t="e">
        <f t="shared" si="49"/>
        <v>#DIV/0!</v>
      </c>
      <c r="AD176" s="36" t="e">
        <f t="shared" si="49"/>
        <v>#DIV/0!</v>
      </c>
      <c r="AE176" s="36" t="e">
        <f t="shared" si="49"/>
        <v>#DIV/0!</v>
      </c>
      <c r="AF176" s="36" t="e">
        <f t="shared" si="49"/>
        <v>#DIV/0!</v>
      </c>
      <c r="AG176" s="36" t="e">
        <f t="shared" si="49"/>
        <v>#DIV/0!</v>
      </c>
      <c r="AH176" s="36" t="e">
        <f t="shared" si="49"/>
        <v>#DIV/0!</v>
      </c>
      <c r="AI176" s="36" t="e">
        <f t="shared" si="49"/>
        <v>#DIV/0!</v>
      </c>
      <c r="AJ176" s="36" t="e">
        <f t="shared" si="49"/>
        <v>#DIV/0!</v>
      </c>
      <c r="AK176" s="36" t="e">
        <f t="shared" si="49"/>
        <v>#DIV/0!</v>
      </c>
      <c r="AL176" s="36" t="e">
        <f t="shared" si="49"/>
        <v>#DIV/0!</v>
      </c>
      <c r="AM176" s="36" t="e">
        <f t="shared" si="49"/>
        <v>#DIV/0!</v>
      </c>
      <c r="AN176" s="36" t="e">
        <f t="shared" si="49"/>
        <v>#DIV/0!</v>
      </c>
      <c r="AO176" s="36" t="e">
        <f t="shared" si="49"/>
        <v>#DIV/0!</v>
      </c>
      <c r="AP176" s="36" t="e">
        <f t="shared" si="49"/>
        <v>#DIV/0!</v>
      </c>
      <c r="AQ176" s="36" t="e">
        <f t="shared" si="49"/>
        <v>#DIV/0!</v>
      </c>
      <c r="AR176" s="36" t="e">
        <f t="shared" si="49"/>
        <v>#DIV/0!</v>
      </c>
      <c r="AS176" s="36" t="e">
        <f t="shared" si="49"/>
        <v>#DIV/0!</v>
      </c>
      <c r="AT176" s="36" t="e">
        <f t="shared" si="49"/>
        <v>#DIV/0!</v>
      </c>
      <c r="AU176" s="36" t="e">
        <f t="shared" si="49"/>
        <v>#DIV/0!</v>
      </c>
      <c r="AV176" s="36" t="e">
        <f t="shared" si="49"/>
        <v>#DIV/0!</v>
      </c>
      <c r="AW176" s="36" t="e">
        <f t="shared" si="49"/>
        <v>#DIV/0!</v>
      </c>
      <c r="AX176" s="36" t="e">
        <f t="shared" si="49"/>
        <v>#DIV/0!</v>
      </c>
      <c r="AY176" s="36" t="e">
        <f t="shared" si="49"/>
        <v>#DIV/0!</v>
      </c>
      <c r="AZ176" s="36" t="e">
        <f t="shared" si="49"/>
        <v>#DIV/0!</v>
      </c>
      <c r="BA176" s="36" t="e">
        <f t="shared" si="49"/>
        <v>#DIV/0!</v>
      </c>
      <c r="BB176" s="36" t="e">
        <f t="shared" si="49"/>
        <v>#DIV/0!</v>
      </c>
      <c r="BC176" s="36" t="e">
        <f t="shared" si="49"/>
        <v>#DIV/0!</v>
      </c>
      <c r="BD176" s="36" t="e">
        <f t="shared" si="49"/>
        <v>#DIV/0!</v>
      </c>
      <c r="BE176" s="36" t="e">
        <f t="shared" si="49"/>
        <v>#DIV/0!</v>
      </c>
      <c r="BF176" s="36" t="e">
        <f t="shared" si="49"/>
        <v>#DIV/0!</v>
      </c>
      <c r="BG176" s="36" t="e">
        <f t="shared" si="49"/>
        <v>#DIV/0!</v>
      </c>
      <c r="BH176" s="36" t="e">
        <f t="shared" si="49"/>
        <v>#DIV/0!</v>
      </c>
      <c r="BI176" s="36" t="e">
        <f t="shared" si="49"/>
        <v>#DIV/0!</v>
      </c>
      <c r="BJ176" s="36" t="e">
        <f t="shared" si="49"/>
        <v>#DIV/0!</v>
      </c>
      <c r="BK176" s="36" t="e">
        <f t="shared" si="49"/>
        <v>#DIV/0!</v>
      </c>
      <c r="BL176" s="36" t="e">
        <f t="shared" si="49"/>
        <v>#DIV/0!</v>
      </c>
      <c r="BM176" s="36" t="e">
        <f t="shared" si="49"/>
        <v>#DIV/0!</v>
      </c>
      <c r="BN176" s="36" t="e">
        <f t="shared" si="49"/>
        <v>#DIV/0!</v>
      </c>
      <c r="BO176" s="36" t="e">
        <f t="shared" ref="BO176:DZ176" si="51">BO172-BO174</f>
        <v>#DIV/0!</v>
      </c>
      <c r="BP176" s="36" t="e">
        <f t="shared" si="51"/>
        <v>#DIV/0!</v>
      </c>
      <c r="BQ176" s="36" t="e">
        <f t="shared" si="51"/>
        <v>#DIV/0!</v>
      </c>
      <c r="BR176" s="36" t="e">
        <f t="shared" si="51"/>
        <v>#DIV/0!</v>
      </c>
      <c r="BS176" s="36" t="e">
        <f t="shared" si="51"/>
        <v>#DIV/0!</v>
      </c>
      <c r="BT176" s="36" t="e">
        <f t="shared" si="51"/>
        <v>#DIV/0!</v>
      </c>
      <c r="BU176" s="36" t="e">
        <f t="shared" si="51"/>
        <v>#DIV/0!</v>
      </c>
      <c r="BV176" s="36" t="e">
        <f t="shared" si="51"/>
        <v>#DIV/0!</v>
      </c>
      <c r="BW176" s="36" t="e">
        <f t="shared" si="51"/>
        <v>#DIV/0!</v>
      </c>
      <c r="BX176" s="36" t="e">
        <f t="shared" si="51"/>
        <v>#DIV/0!</v>
      </c>
      <c r="BY176" s="36" t="e">
        <f t="shared" si="51"/>
        <v>#DIV/0!</v>
      </c>
      <c r="BZ176" s="36" t="e">
        <f t="shared" si="51"/>
        <v>#DIV/0!</v>
      </c>
      <c r="CA176" s="36" t="e">
        <f t="shared" si="51"/>
        <v>#DIV/0!</v>
      </c>
      <c r="CB176" s="36" t="e">
        <f t="shared" si="51"/>
        <v>#DIV/0!</v>
      </c>
      <c r="CC176" s="36" t="e">
        <f t="shared" si="51"/>
        <v>#DIV/0!</v>
      </c>
      <c r="CD176" s="36" t="e">
        <f t="shared" si="51"/>
        <v>#DIV/0!</v>
      </c>
      <c r="CE176" s="36" t="e">
        <f t="shared" si="51"/>
        <v>#DIV/0!</v>
      </c>
      <c r="CF176" s="36" t="e">
        <f t="shared" si="51"/>
        <v>#DIV/0!</v>
      </c>
      <c r="CG176" s="36" t="e">
        <f t="shared" si="51"/>
        <v>#DIV/0!</v>
      </c>
      <c r="CH176" s="36" t="e">
        <f t="shared" si="51"/>
        <v>#DIV/0!</v>
      </c>
      <c r="CI176" s="36" t="e">
        <f t="shared" si="51"/>
        <v>#DIV/0!</v>
      </c>
      <c r="CJ176" s="36" t="e">
        <f t="shared" si="51"/>
        <v>#DIV/0!</v>
      </c>
      <c r="CK176" s="36" t="e">
        <f t="shared" si="51"/>
        <v>#DIV/0!</v>
      </c>
      <c r="CL176" s="36" t="e">
        <f t="shared" si="51"/>
        <v>#DIV/0!</v>
      </c>
      <c r="CM176" s="36" t="e">
        <f t="shared" si="51"/>
        <v>#DIV/0!</v>
      </c>
      <c r="CN176" s="36" t="e">
        <f t="shared" si="51"/>
        <v>#DIV/0!</v>
      </c>
      <c r="CO176" s="36" t="e">
        <f t="shared" si="51"/>
        <v>#DIV/0!</v>
      </c>
      <c r="CP176" s="36" t="e">
        <f t="shared" si="51"/>
        <v>#DIV/0!</v>
      </c>
      <c r="CQ176" s="36" t="e">
        <f t="shared" si="51"/>
        <v>#DIV/0!</v>
      </c>
      <c r="CR176" s="36" t="e">
        <f t="shared" si="51"/>
        <v>#DIV/0!</v>
      </c>
      <c r="CS176" s="36" t="e">
        <f t="shared" si="51"/>
        <v>#DIV/0!</v>
      </c>
      <c r="CT176" s="36" t="e">
        <f t="shared" si="51"/>
        <v>#DIV/0!</v>
      </c>
      <c r="CU176" s="36" t="e">
        <f t="shared" si="51"/>
        <v>#DIV/0!</v>
      </c>
      <c r="CV176" s="36" t="e">
        <f t="shared" si="51"/>
        <v>#DIV/0!</v>
      </c>
      <c r="CW176" s="36" t="e">
        <f t="shared" si="51"/>
        <v>#DIV/0!</v>
      </c>
      <c r="CX176" s="36" t="e">
        <f t="shared" si="51"/>
        <v>#DIV/0!</v>
      </c>
      <c r="CY176" s="36" t="e">
        <f t="shared" si="51"/>
        <v>#DIV/0!</v>
      </c>
      <c r="CZ176" s="36" t="e">
        <f t="shared" si="51"/>
        <v>#DIV/0!</v>
      </c>
      <c r="DA176" s="36" t="e">
        <f t="shared" si="51"/>
        <v>#DIV/0!</v>
      </c>
      <c r="DB176" s="36" t="e">
        <f t="shared" si="51"/>
        <v>#DIV/0!</v>
      </c>
      <c r="DC176" s="36" t="e">
        <f t="shared" si="51"/>
        <v>#DIV/0!</v>
      </c>
      <c r="DD176" s="36" t="e">
        <f t="shared" si="51"/>
        <v>#DIV/0!</v>
      </c>
      <c r="DE176" s="36" t="e">
        <f t="shared" si="51"/>
        <v>#DIV/0!</v>
      </c>
      <c r="DF176" s="36" t="e">
        <f t="shared" si="51"/>
        <v>#DIV/0!</v>
      </c>
      <c r="DG176" s="36" t="e">
        <f t="shared" si="51"/>
        <v>#DIV/0!</v>
      </c>
      <c r="DH176" s="36" t="e">
        <f t="shared" si="51"/>
        <v>#DIV/0!</v>
      </c>
      <c r="DI176" s="36" t="e">
        <f t="shared" si="51"/>
        <v>#DIV/0!</v>
      </c>
      <c r="DJ176" s="36" t="e">
        <f t="shared" si="51"/>
        <v>#DIV/0!</v>
      </c>
      <c r="DK176" s="36" t="e">
        <f t="shared" si="51"/>
        <v>#DIV/0!</v>
      </c>
      <c r="DL176" s="36" t="e">
        <f t="shared" si="51"/>
        <v>#DIV/0!</v>
      </c>
      <c r="DM176" s="36" t="e">
        <f t="shared" si="51"/>
        <v>#DIV/0!</v>
      </c>
      <c r="DN176" s="36" t="e">
        <f t="shared" si="51"/>
        <v>#DIV/0!</v>
      </c>
      <c r="DO176" s="36" t="e">
        <f t="shared" si="51"/>
        <v>#DIV/0!</v>
      </c>
      <c r="DP176" s="36" t="e">
        <f t="shared" si="51"/>
        <v>#DIV/0!</v>
      </c>
      <c r="DQ176" s="36" t="e">
        <f t="shared" si="51"/>
        <v>#DIV/0!</v>
      </c>
      <c r="DR176" s="36" t="e">
        <f t="shared" si="51"/>
        <v>#DIV/0!</v>
      </c>
      <c r="DS176" s="36" t="e">
        <f t="shared" si="51"/>
        <v>#DIV/0!</v>
      </c>
      <c r="DT176" s="36" t="e">
        <f t="shared" si="51"/>
        <v>#DIV/0!</v>
      </c>
      <c r="DU176" s="36" t="e">
        <f t="shared" si="51"/>
        <v>#DIV/0!</v>
      </c>
      <c r="DV176" s="36" t="e">
        <f t="shared" si="51"/>
        <v>#DIV/0!</v>
      </c>
      <c r="DW176" s="36" t="e">
        <f t="shared" si="51"/>
        <v>#DIV/0!</v>
      </c>
      <c r="DX176" s="36" t="e">
        <f t="shared" si="51"/>
        <v>#DIV/0!</v>
      </c>
      <c r="DY176" s="36" t="e">
        <f t="shared" si="51"/>
        <v>#DIV/0!</v>
      </c>
      <c r="DZ176" s="36" t="e">
        <f t="shared" si="51"/>
        <v>#DIV/0!</v>
      </c>
      <c r="EA176" s="36" t="e">
        <f t="shared" ref="EA176:ET176" si="52">EA172-EA174</f>
        <v>#DIV/0!</v>
      </c>
      <c r="EB176" s="36" t="e">
        <f t="shared" si="52"/>
        <v>#DIV/0!</v>
      </c>
      <c r="EC176" s="36" t="e">
        <f t="shared" si="52"/>
        <v>#DIV/0!</v>
      </c>
      <c r="ED176" s="36" t="e">
        <f t="shared" si="52"/>
        <v>#DIV/0!</v>
      </c>
      <c r="EE176" s="36" t="e">
        <f t="shared" si="52"/>
        <v>#DIV/0!</v>
      </c>
      <c r="EF176" s="36" t="e">
        <f t="shared" si="52"/>
        <v>#DIV/0!</v>
      </c>
      <c r="EG176" s="36" t="e">
        <f t="shared" si="52"/>
        <v>#DIV/0!</v>
      </c>
      <c r="EH176" s="36" t="e">
        <f t="shared" si="52"/>
        <v>#DIV/0!</v>
      </c>
      <c r="EI176" s="36" t="e">
        <f t="shared" si="52"/>
        <v>#DIV/0!</v>
      </c>
      <c r="EJ176" s="36" t="e">
        <f t="shared" si="52"/>
        <v>#DIV/0!</v>
      </c>
      <c r="EK176" s="36" t="e">
        <f t="shared" si="52"/>
        <v>#DIV/0!</v>
      </c>
      <c r="EL176" s="36" t="e">
        <f t="shared" si="52"/>
        <v>#DIV/0!</v>
      </c>
      <c r="EM176" s="36" t="e">
        <f t="shared" si="52"/>
        <v>#DIV/0!</v>
      </c>
      <c r="EN176" s="36" t="e">
        <f t="shared" si="52"/>
        <v>#DIV/0!</v>
      </c>
      <c r="EO176" s="36" t="e">
        <f t="shared" si="52"/>
        <v>#DIV/0!</v>
      </c>
      <c r="EP176" s="36" t="e">
        <f t="shared" si="52"/>
        <v>#DIV/0!</v>
      </c>
      <c r="EQ176" s="36" t="e">
        <f t="shared" si="52"/>
        <v>#DIV/0!</v>
      </c>
      <c r="ER176" s="36" t="e">
        <f t="shared" si="52"/>
        <v>#DIV/0!</v>
      </c>
      <c r="ES176" s="36" t="e">
        <f t="shared" si="52"/>
        <v>#DIV/0!</v>
      </c>
      <c r="ET176" s="36" t="e">
        <f t="shared" si="52"/>
        <v>#DIV/0!</v>
      </c>
      <c r="EU176" s="2" t="e">
        <f t="shared" si="43"/>
        <v>#DIV/0!</v>
      </c>
      <c r="EV176" s="2" t="e">
        <f t="shared" si="44"/>
        <v>#DIV/0!</v>
      </c>
      <c r="EW176" s="37"/>
      <c r="EX176" s="37"/>
      <c r="EY176" s="37"/>
      <c r="EZ176" s="37"/>
      <c r="FA176" s="37"/>
      <c r="FB176" s="37"/>
      <c r="FC176" s="37"/>
      <c r="FD176" s="37"/>
      <c r="FE176" s="37"/>
      <c r="FF176" s="37"/>
      <c r="FG176" s="37"/>
      <c r="FH176" s="37"/>
      <c r="FI176" s="37"/>
      <c r="FJ176" s="37"/>
      <c r="FK176" s="37"/>
      <c r="FL176" s="37"/>
      <c r="FM176" s="37"/>
      <c r="FN176" s="37"/>
      <c r="FO176" s="37"/>
      <c r="FP176" s="37"/>
      <c r="FQ176" s="37"/>
      <c r="FR176" s="37"/>
      <c r="FS176" s="37"/>
      <c r="FT176" s="37"/>
      <c r="FU176" s="37"/>
      <c r="FV176" s="37"/>
      <c r="FW176" s="37"/>
      <c r="FX176" s="37"/>
      <c r="FY176" s="37"/>
      <c r="FZ176" s="37"/>
      <c r="GA176" s="37"/>
      <c r="GB176" s="37"/>
      <c r="GC176" s="37"/>
      <c r="GD176" s="37"/>
      <c r="GE176" s="37"/>
      <c r="GF176" s="37"/>
      <c r="GG176" s="37"/>
      <c r="GH176" s="37"/>
      <c r="GI176" s="37"/>
      <c r="GJ176" s="37"/>
      <c r="GK176" s="37"/>
      <c r="GL176" s="37"/>
      <c r="GM176" s="37"/>
    </row>
    <row r="177" spans="1:195" s="35" customFormat="1" x14ac:dyDescent="0.2">
      <c r="A177" s="35" t="s">
        <v>56</v>
      </c>
      <c r="B177" s="36">
        <f>B175/B171</f>
        <v>0.23443775100401609</v>
      </c>
      <c r="C177" s="36">
        <f t="shared" ref="C177:BN177" si="53">C175/C171</f>
        <v>0.19751243781094541</v>
      </c>
      <c r="D177" s="36" t="e">
        <f t="shared" si="53"/>
        <v>#DIV/0!</v>
      </c>
      <c r="E177" s="36" t="e">
        <f t="shared" si="53"/>
        <v>#DIV/0!</v>
      </c>
      <c r="F177" s="36" t="e">
        <f t="shared" si="53"/>
        <v>#DIV/0!</v>
      </c>
      <c r="G177" s="36" t="e">
        <f t="shared" si="53"/>
        <v>#DIV/0!</v>
      </c>
      <c r="H177" s="36" t="e">
        <f t="shared" si="53"/>
        <v>#DIV/0!</v>
      </c>
      <c r="I177" s="36" t="e">
        <f t="shared" si="53"/>
        <v>#DIV/0!</v>
      </c>
      <c r="J177" s="36">
        <f t="shared" ref="J177" si="54">J175/J171</f>
        <v>0.13099041533546329</v>
      </c>
      <c r="K177" s="36">
        <f t="shared" si="53"/>
        <v>0.17733333333333334</v>
      </c>
      <c r="L177" s="36">
        <f t="shared" si="53"/>
        <v>0.20808383233532932</v>
      </c>
      <c r="M177" s="36">
        <f t="shared" si="53"/>
        <v>0.19999999999999993</v>
      </c>
      <c r="N177" s="36">
        <f t="shared" si="53"/>
        <v>0.14940828402366857</v>
      </c>
      <c r="O177" s="36">
        <f t="shared" si="53"/>
        <v>4.1927083333333393E-2</v>
      </c>
      <c r="P177" s="36">
        <f t="shared" si="53"/>
        <v>0.2165322580645162</v>
      </c>
      <c r="Q177" s="36">
        <f t="shared" si="53"/>
        <v>0.23694779116465872</v>
      </c>
      <c r="R177" s="36">
        <f t="shared" si="53"/>
        <v>0.16666666666666669</v>
      </c>
      <c r="S177" s="36">
        <f t="shared" si="53"/>
        <v>1.8018018018018195E-2</v>
      </c>
      <c r="T177" s="36">
        <f t="shared" si="53"/>
        <v>0.10775862068965529</v>
      </c>
      <c r="U177" s="36">
        <f t="shared" si="53"/>
        <v>0.23987538940809966</v>
      </c>
      <c r="V177" s="36">
        <f t="shared" si="53"/>
        <v>0.11124999999999995</v>
      </c>
      <c r="W177" s="36" t="e">
        <f t="shared" si="53"/>
        <v>#DIV/0!</v>
      </c>
      <c r="X177" s="36" t="e">
        <f t="shared" si="53"/>
        <v>#DIV/0!</v>
      </c>
      <c r="Y177" s="36" t="e">
        <f t="shared" si="53"/>
        <v>#DIV/0!</v>
      </c>
      <c r="Z177" s="36" t="e">
        <f t="shared" si="53"/>
        <v>#DIV/0!</v>
      </c>
      <c r="AA177" s="36" t="e">
        <f t="shared" si="53"/>
        <v>#DIV/0!</v>
      </c>
      <c r="AB177" s="36" t="e">
        <f t="shared" si="53"/>
        <v>#DIV/0!</v>
      </c>
      <c r="AC177" s="36" t="e">
        <f t="shared" si="53"/>
        <v>#DIV/0!</v>
      </c>
      <c r="AD177" s="36" t="e">
        <f t="shared" si="53"/>
        <v>#DIV/0!</v>
      </c>
      <c r="AE177" s="36" t="e">
        <f t="shared" si="53"/>
        <v>#DIV/0!</v>
      </c>
      <c r="AF177" s="36" t="e">
        <f t="shared" si="53"/>
        <v>#DIV/0!</v>
      </c>
      <c r="AG177" s="36" t="e">
        <f t="shared" si="53"/>
        <v>#DIV/0!</v>
      </c>
      <c r="AH177" s="36" t="e">
        <f t="shared" si="53"/>
        <v>#DIV/0!</v>
      </c>
      <c r="AI177" s="36" t="e">
        <f t="shared" si="53"/>
        <v>#DIV/0!</v>
      </c>
      <c r="AJ177" s="36" t="e">
        <f t="shared" si="53"/>
        <v>#DIV/0!</v>
      </c>
      <c r="AK177" s="36" t="e">
        <f t="shared" si="53"/>
        <v>#DIV/0!</v>
      </c>
      <c r="AL177" s="36" t="e">
        <f t="shared" si="53"/>
        <v>#DIV/0!</v>
      </c>
      <c r="AM177" s="36" t="e">
        <f t="shared" si="53"/>
        <v>#DIV/0!</v>
      </c>
      <c r="AN177" s="36" t="e">
        <f t="shared" si="53"/>
        <v>#DIV/0!</v>
      </c>
      <c r="AO177" s="36" t="e">
        <f t="shared" si="53"/>
        <v>#DIV/0!</v>
      </c>
      <c r="AP177" s="36" t="e">
        <f t="shared" si="53"/>
        <v>#DIV/0!</v>
      </c>
      <c r="AQ177" s="36" t="e">
        <f t="shared" si="53"/>
        <v>#DIV/0!</v>
      </c>
      <c r="AR177" s="36" t="e">
        <f t="shared" si="53"/>
        <v>#DIV/0!</v>
      </c>
      <c r="AS177" s="36" t="e">
        <f t="shared" si="53"/>
        <v>#DIV/0!</v>
      </c>
      <c r="AT177" s="36" t="e">
        <f t="shared" si="53"/>
        <v>#DIV/0!</v>
      </c>
      <c r="AU177" s="36" t="e">
        <f t="shared" si="53"/>
        <v>#DIV/0!</v>
      </c>
      <c r="AV177" s="36" t="e">
        <f t="shared" si="53"/>
        <v>#DIV/0!</v>
      </c>
      <c r="AW177" s="36" t="e">
        <f t="shared" si="53"/>
        <v>#DIV/0!</v>
      </c>
      <c r="AX177" s="36" t="e">
        <f t="shared" si="53"/>
        <v>#DIV/0!</v>
      </c>
      <c r="AY177" s="36" t="e">
        <f t="shared" si="53"/>
        <v>#DIV/0!</v>
      </c>
      <c r="AZ177" s="36" t="e">
        <f t="shared" si="53"/>
        <v>#DIV/0!</v>
      </c>
      <c r="BA177" s="36" t="e">
        <f t="shared" si="53"/>
        <v>#DIV/0!</v>
      </c>
      <c r="BB177" s="36" t="e">
        <f t="shared" si="53"/>
        <v>#DIV/0!</v>
      </c>
      <c r="BC177" s="36" t="e">
        <f t="shared" si="53"/>
        <v>#DIV/0!</v>
      </c>
      <c r="BD177" s="36" t="e">
        <f t="shared" si="53"/>
        <v>#DIV/0!</v>
      </c>
      <c r="BE177" s="36" t="e">
        <f t="shared" si="53"/>
        <v>#DIV/0!</v>
      </c>
      <c r="BF177" s="36" t="e">
        <f t="shared" si="53"/>
        <v>#DIV/0!</v>
      </c>
      <c r="BG177" s="36" t="e">
        <f t="shared" si="53"/>
        <v>#DIV/0!</v>
      </c>
      <c r="BH177" s="36" t="e">
        <f t="shared" si="53"/>
        <v>#DIV/0!</v>
      </c>
      <c r="BI177" s="36" t="e">
        <f t="shared" si="53"/>
        <v>#DIV/0!</v>
      </c>
      <c r="BJ177" s="36" t="e">
        <f t="shared" si="53"/>
        <v>#DIV/0!</v>
      </c>
      <c r="BK177" s="36" t="e">
        <f t="shared" si="53"/>
        <v>#DIV/0!</v>
      </c>
      <c r="BL177" s="36" t="e">
        <f t="shared" si="53"/>
        <v>#DIV/0!</v>
      </c>
      <c r="BM177" s="36" t="e">
        <f t="shared" si="53"/>
        <v>#DIV/0!</v>
      </c>
      <c r="BN177" s="36" t="e">
        <f t="shared" si="53"/>
        <v>#DIV/0!</v>
      </c>
      <c r="BO177" s="36" t="e">
        <f t="shared" ref="BO177:DZ177" si="55">BO175/BO171</f>
        <v>#DIV/0!</v>
      </c>
      <c r="BP177" s="36" t="e">
        <f t="shared" si="55"/>
        <v>#DIV/0!</v>
      </c>
      <c r="BQ177" s="36" t="e">
        <f t="shared" si="55"/>
        <v>#DIV/0!</v>
      </c>
      <c r="BR177" s="36" t="e">
        <f t="shared" si="55"/>
        <v>#DIV/0!</v>
      </c>
      <c r="BS177" s="36" t="e">
        <f t="shared" si="55"/>
        <v>#DIV/0!</v>
      </c>
      <c r="BT177" s="36" t="e">
        <f t="shared" si="55"/>
        <v>#DIV/0!</v>
      </c>
      <c r="BU177" s="36" t="e">
        <f t="shared" si="55"/>
        <v>#DIV/0!</v>
      </c>
      <c r="BV177" s="36" t="e">
        <f t="shared" si="55"/>
        <v>#DIV/0!</v>
      </c>
      <c r="BW177" s="36" t="e">
        <f t="shared" si="55"/>
        <v>#DIV/0!</v>
      </c>
      <c r="BX177" s="36" t="e">
        <f t="shared" si="55"/>
        <v>#DIV/0!</v>
      </c>
      <c r="BY177" s="36" t="e">
        <f t="shared" si="55"/>
        <v>#DIV/0!</v>
      </c>
      <c r="BZ177" s="36" t="e">
        <f t="shared" si="55"/>
        <v>#DIV/0!</v>
      </c>
      <c r="CA177" s="36" t="e">
        <f t="shared" si="55"/>
        <v>#DIV/0!</v>
      </c>
      <c r="CB177" s="36" t="e">
        <f t="shared" si="55"/>
        <v>#DIV/0!</v>
      </c>
      <c r="CC177" s="36" t="e">
        <f t="shared" si="55"/>
        <v>#DIV/0!</v>
      </c>
      <c r="CD177" s="36" t="e">
        <f t="shared" si="55"/>
        <v>#DIV/0!</v>
      </c>
      <c r="CE177" s="36" t="e">
        <f t="shared" si="55"/>
        <v>#DIV/0!</v>
      </c>
      <c r="CF177" s="36" t="e">
        <f t="shared" si="55"/>
        <v>#DIV/0!</v>
      </c>
      <c r="CG177" s="36" t="e">
        <f t="shared" si="55"/>
        <v>#DIV/0!</v>
      </c>
      <c r="CH177" s="36" t="e">
        <f t="shared" si="55"/>
        <v>#DIV/0!</v>
      </c>
      <c r="CI177" s="36" t="e">
        <f t="shared" si="55"/>
        <v>#DIV/0!</v>
      </c>
      <c r="CJ177" s="36" t="e">
        <f t="shared" si="55"/>
        <v>#DIV/0!</v>
      </c>
      <c r="CK177" s="36" t="e">
        <f t="shared" si="55"/>
        <v>#DIV/0!</v>
      </c>
      <c r="CL177" s="36" t="e">
        <f t="shared" si="55"/>
        <v>#DIV/0!</v>
      </c>
      <c r="CM177" s="36" t="e">
        <f t="shared" si="55"/>
        <v>#DIV/0!</v>
      </c>
      <c r="CN177" s="36" t="e">
        <f t="shared" si="55"/>
        <v>#DIV/0!</v>
      </c>
      <c r="CO177" s="36" t="e">
        <f t="shared" si="55"/>
        <v>#DIV/0!</v>
      </c>
      <c r="CP177" s="36" t="e">
        <f t="shared" si="55"/>
        <v>#DIV/0!</v>
      </c>
      <c r="CQ177" s="36" t="e">
        <f t="shared" si="55"/>
        <v>#DIV/0!</v>
      </c>
      <c r="CR177" s="36" t="e">
        <f t="shared" si="55"/>
        <v>#DIV/0!</v>
      </c>
      <c r="CS177" s="36" t="e">
        <f t="shared" si="55"/>
        <v>#DIV/0!</v>
      </c>
      <c r="CT177" s="36" t="e">
        <f t="shared" si="55"/>
        <v>#DIV/0!</v>
      </c>
      <c r="CU177" s="36" t="e">
        <f t="shared" si="55"/>
        <v>#DIV/0!</v>
      </c>
      <c r="CV177" s="36" t="e">
        <f t="shared" si="55"/>
        <v>#DIV/0!</v>
      </c>
      <c r="CW177" s="36" t="e">
        <f t="shared" si="55"/>
        <v>#DIV/0!</v>
      </c>
      <c r="CX177" s="36" t="e">
        <f t="shared" si="55"/>
        <v>#DIV/0!</v>
      </c>
      <c r="CY177" s="36" t="e">
        <f t="shared" si="55"/>
        <v>#DIV/0!</v>
      </c>
      <c r="CZ177" s="36" t="e">
        <f t="shared" si="55"/>
        <v>#DIV/0!</v>
      </c>
      <c r="DA177" s="36" t="e">
        <f t="shared" si="55"/>
        <v>#DIV/0!</v>
      </c>
      <c r="DB177" s="36" t="e">
        <f t="shared" si="55"/>
        <v>#DIV/0!</v>
      </c>
      <c r="DC177" s="36" t="e">
        <f t="shared" si="55"/>
        <v>#DIV/0!</v>
      </c>
      <c r="DD177" s="36" t="e">
        <f t="shared" si="55"/>
        <v>#DIV/0!</v>
      </c>
      <c r="DE177" s="36" t="e">
        <f t="shared" si="55"/>
        <v>#DIV/0!</v>
      </c>
      <c r="DF177" s="36" t="e">
        <f t="shared" si="55"/>
        <v>#DIV/0!</v>
      </c>
      <c r="DG177" s="36" t="e">
        <f t="shared" si="55"/>
        <v>#DIV/0!</v>
      </c>
      <c r="DH177" s="36" t="e">
        <f t="shared" si="55"/>
        <v>#DIV/0!</v>
      </c>
      <c r="DI177" s="36" t="e">
        <f t="shared" si="55"/>
        <v>#DIV/0!</v>
      </c>
      <c r="DJ177" s="36" t="e">
        <f t="shared" si="55"/>
        <v>#DIV/0!</v>
      </c>
      <c r="DK177" s="36" t="e">
        <f t="shared" si="55"/>
        <v>#DIV/0!</v>
      </c>
      <c r="DL177" s="36" t="e">
        <f t="shared" si="55"/>
        <v>#DIV/0!</v>
      </c>
      <c r="DM177" s="36" t="e">
        <f t="shared" si="55"/>
        <v>#DIV/0!</v>
      </c>
      <c r="DN177" s="36" t="e">
        <f t="shared" si="55"/>
        <v>#DIV/0!</v>
      </c>
      <c r="DO177" s="36" t="e">
        <f t="shared" si="55"/>
        <v>#DIV/0!</v>
      </c>
      <c r="DP177" s="36" t="e">
        <f t="shared" si="55"/>
        <v>#DIV/0!</v>
      </c>
      <c r="DQ177" s="36" t="e">
        <f t="shared" si="55"/>
        <v>#DIV/0!</v>
      </c>
      <c r="DR177" s="36" t="e">
        <f t="shared" si="55"/>
        <v>#DIV/0!</v>
      </c>
      <c r="DS177" s="36" t="e">
        <f t="shared" si="55"/>
        <v>#DIV/0!</v>
      </c>
      <c r="DT177" s="36" t="e">
        <f t="shared" si="55"/>
        <v>#DIV/0!</v>
      </c>
      <c r="DU177" s="36" t="e">
        <f t="shared" si="55"/>
        <v>#DIV/0!</v>
      </c>
      <c r="DV177" s="36" t="e">
        <f t="shared" si="55"/>
        <v>#DIV/0!</v>
      </c>
      <c r="DW177" s="36" t="e">
        <f t="shared" si="55"/>
        <v>#DIV/0!</v>
      </c>
      <c r="DX177" s="36" t="e">
        <f t="shared" si="55"/>
        <v>#DIV/0!</v>
      </c>
      <c r="DY177" s="36" t="e">
        <f t="shared" si="55"/>
        <v>#DIV/0!</v>
      </c>
      <c r="DZ177" s="36" t="e">
        <f t="shared" si="55"/>
        <v>#DIV/0!</v>
      </c>
      <c r="EA177" s="36" t="e">
        <f t="shared" ref="EA177:ET177" si="56">EA175/EA171</f>
        <v>#DIV/0!</v>
      </c>
      <c r="EB177" s="36" t="e">
        <f t="shared" si="56"/>
        <v>#DIV/0!</v>
      </c>
      <c r="EC177" s="36" t="e">
        <f t="shared" si="56"/>
        <v>#DIV/0!</v>
      </c>
      <c r="ED177" s="36" t="e">
        <f t="shared" si="56"/>
        <v>#DIV/0!</v>
      </c>
      <c r="EE177" s="36" t="e">
        <f t="shared" si="56"/>
        <v>#DIV/0!</v>
      </c>
      <c r="EF177" s="36" t="e">
        <f t="shared" si="56"/>
        <v>#DIV/0!</v>
      </c>
      <c r="EG177" s="36" t="e">
        <f t="shared" si="56"/>
        <v>#DIV/0!</v>
      </c>
      <c r="EH177" s="36" t="e">
        <f t="shared" si="56"/>
        <v>#DIV/0!</v>
      </c>
      <c r="EI177" s="36" t="e">
        <f t="shared" si="56"/>
        <v>#DIV/0!</v>
      </c>
      <c r="EJ177" s="36" t="e">
        <f t="shared" si="56"/>
        <v>#DIV/0!</v>
      </c>
      <c r="EK177" s="36" t="e">
        <f t="shared" si="56"/>
        <v>#DIV/0!</v>
      </c>
      <c r="EL177" s="36" t="e">
        <f t="shared" si="56"/>
        <v>#DIV/0!</v>
      </c>
      <c r="EM177" s="36" t="e">
        <f t="shared" si="56"/>
        <v>#DIV/0!</v>
      </c>
      <c r="EN177" s="36" t="e">
        <f t="shared" si="56"/>
        <v>#DIV/0!</v>
      </c>
      <c r="EO177" s="36" t="e">
        <f t="shared" si="56"/>
        <v>#DIV/0!</v>
      </c>
      <c r="EP177" s="36" t="e">
        <f t="shared" si="56"/>
        <v>#DIV/0!</v>
      </c>
      <c r="EQ177" s="36" t="e">
        <f t="shared" si="56"/>
        <v>#DIV/0!</v>
      </c>
      <c r="ER177" s="36" t="e">
        <f t="shared" si="56"/>
        <v>#DIV/0!</v>
      </c>
      <c r="ES177" s="36" t="e">
        <f t="shared" si="56"/>
        <v>#DIV/0!</v>
      </c>
      <c r="ET177" s="36" t="e">
        <f t="shared" si="56"/>
        <v>#DIV/0!</v>
      </c>
      <c r="EU177" s="2" t="e">
        <f t="shared" si="43"/>
        <v>#DIV/0!</v>
      </c>
      <c r="EV177" s="2" t="e">
        <f t="shared" si="44"/>
        <v>#DIV/0!</v>
      </c>
      <c r="EW177" s="37"/>
      <c r="EX177" s="37"/>
      <c r="EY177" s="37"/>
      <c r="EZ177" s="37"/>
      <c r="FA177" s="37"/>
      <c r="FB177" s="37"/>
      <c r="FC177" s="37"/>
      <c r="FD177" s="37"/>
      <c r="FE177" s="37"/>
      <c r="FF177" s="37"/>
      <c r="FG177" s="37"/>
      <c r="FH177" s="37"/>
      <c r="FI177" s="37"/>
      <c r="FJ177" s="37"/>
      <c r="FK177" s="37"/>
      <c r="FL177" s="37"/>
      <c r="FM177" s="37"/>
      <c r="FN177" s="37"/>
      <c r="FO177" s="37"/>
      <c r="FP177" s="37"/>
      <c r="FQ177" s="37"/>
      <c r="FR177" s="37"/>
      <c r="FS177" s="37"/>
      <c r="FT177" s="37"/>
      <c r="FU177" s="37"/>
      <c r="FV177" s="37"/>
      <c r="FW177" s="37"/>
      <c r="FX177" s="37"/>
      <c r="FY177" s="37"/>
      <c r="FZ177" s="37"/>
      <c r="GA177" s="37"/>
      <c r="GB177" s="37"/>
      <c r="GC177" s="37"/>
      <c r="GD177" s="37"/>
      <c r="GE177" s="37"/>
      <c r="GF177" s="37"/>
      <c r="GG177" s="37"/>
      <c r="GH177" s="37"/>
      <c r="GI177" s="37"/>
      <c r="GJ177" s="37"/>
      <c r="GK177" s="37"/>
      <c r="GL177" s="37"/>
      <c r="GM177" s="37"/>
    </row>
    <row r="178" spans="1:195" s="35" customFormat="1" x14ac:dyDescent="0.2">
      <c r="A178" s="35" t="s">
        <v>57</v>
      </c>
      <c r="B178" s="36">
        <f>B176/B172</f>
        <v>0.21775025799793588</v>
      </c>
      <c r="C178" s="36">
        <f t="shared" ref="C178:BN178" si="57">C176/C172</f>
        <v>0.20230923694779132</v>
      </c>
      <c r="D178" s="36" t="e">
        <f t="shared" si="57"/>
        <v>#DIV/0!</v>
      </c>
      <c r="E178" s="36" t="e">
        <f t="shared" si="57"/>
        <v>#DIV/0!</v>
      </c>
      <c r="F178" s="36" t="e">
        <f t="shared" si="57"/>
        <v>#DIV/0!</v>
      </c>
      <c r="G178" s="36" t="e">
        <f t="shared" si="57"/>
        <v>#DIV/0!</v>
      </c>
      <c r="H178" s="36" t="e">
        <f t="shared" si="57"/>
        <v>#DIV/0!</v>
      </c>
      <c r="I178" s="36" t="e">
        <f t="shared" si="57"/>
        <v>#DIV/0!</v>
      </c>
      <c r="J178" s="36">
        <f t="shared" ref="J178" si="58">J176/J172</f>
        <v>0.13517915309446249</v>
      </c>
      <c r="K178" s="36">
        <f t="shared" si="57"/>
        <v>0.18666666666666659</v>
      </c>
      <c r="L178" s="36">
        <f t="shared" si="57"/>
        <v>0.20884146341463411</v>
      </c>
      <c r="M178" s="36">
        <f t="shared" si="57"/>
        <v>0.24494949494949492</v>
      </c>
      <c r="N178" s="36">
        <f t="shared" si="57"/>
        <v>0.14393939393939395</v>
      </c>
      <c r="O178" s="36">
        <f t="shared" si="57"/>
        <v>4.7916666666666607E-2</v>
      </c>
      <c r="P178" s="36">
        <f t="shared" si="57"/>
        <v>0.22473118279569898</v>
      </c>
      <c r="Q178" s="36">
        <f t="shared" si="57"/>
        <v>0.25252525252525249</v>
      </c>
      <c r="R178" s="36">
        <f t="shared" si="57"/>
        <v>0.21688034188034186</v>
      </c>
      <c r="S178" s="36">
        <f t="shared" si="57"/>
        <v>-5.2162849872773559E-2</v>
      </c>
      <c r="T178" s="36">
        <f t="shared" si="57"/>
        <v>0.13045977011494247</v>
      </c>
      <c r="U178" s="36">
        <f t="shared" si="57"/>
        <v>0.22346072186836527</v>
      </c>
      <c r="V178" s="36">
        <f t="shared" si="57"/>
        <v>0.12555555555555553</v>
      </c>
      <c r="W178" s="36" t="e">
        <f t="shared" si="57"/>
        <v>#DIV/0!</v>
      </c>
      <c r="X178" s="36" t="e">
        <f t="shared" si="57"/>
        <v>#DIV/0!</v>
      </c>
      <c r="Y178" s="36" t="e">
        <f t="shared" si="57"/>
        <v>#DIV/0!</v>
      </c>
      <c r="Z178" s="36" t="e">
        <f t="shared" si="57"/>
        <v>#DIV/0!</v>
      </c>
      <c r="AA178" s="36" t="e">
        <f t="shared" si="57"/>
        <v>#DIV/0!</v>
      </c>
      <c r="AB178" s="36" t="e">
        <f t="shared" si="57"/>
        <v>#DIV/0!</v>
      </c>
      <c r="AC178" s="36" t="e">
        <f t="shared" si="57"/>
        <v>#DIV/0!</v>
      </c>
      <c r="AD178" s="36" t="e">
        <f t="shared" si="57"/>
        <v>#DIV/0!</v>
      </c>
      <c r="AE178" s="36" t="e">
        <f t="shared" si="57"/>
        <v>#DIV/0!</v>
      </c>
      <c r="AF178" s="36" t="e">
        <f t="shared" si="57"/>
        <v>#DIV/0!</v>
      </c>
      <c r="AG178" s="36" t="e">
        <f t="shared" si="57"/>
        <v>#DIV/0!</v>
      </c>
      <c r="AH178" s="36" t="e">
        <f t="shared" si="57"/>
        <v>#DIV/0!</v>
      </c>
      <c r="AI178" s="36" t="e">
        <f t="shared" si="57"/>
        <v>#DIV/0!</v>
      </c>
      <c r="AJ178" s="36" t="e">
        <f t="shared" si="57"/>
        <v>#DIV/0!</v>
      </c>
      <c r="AK178" s="36" t="e">
        <f t="shared" si="57"/>
        <v>#DIV/0!</v>
      </c>
      <c r="AL178" s="36" t="e">
        <f t="shared" si="57"/>
        <v>#DIV/0!</v>
      </c>
      <c r="AM178" s="36" t="e">
        <f t="shared" si="57"/>
        <v>#DIV/0!</v>
      </c>
      <c r="AN178" s="36" t="e">
        <f t="shared" si="57"/>
        <v>#DIV/0!</v>
      </c>
      <c r="AO178" s="36" t="e">
        <f t="shared" si="57"/>
        <v>#DIV/0!</v>
      </c>
      <c r="AP178" s="36" t="e">
        <f t="shared" si="57"/>
        <v>#DIV/0!</v>
      </c>
      <c r="AQ178" s="36" t="e">
        <f t="shared" si="57"/>
        <v>#DIV/0!</v>
      </c>
      <c r="AR178" s="36" t="e">
        <f t="shared" si="57"/>
        <v>#DIV/0!</v>
      </c>
      <c r="AS178" s="36" t="e">
        <f t="shared" si="57"/>
        <v>#DIV/0!</v>
      </c>
      <c r="AT178" s="36" t="e">
        <f t="shared" si="57"/>
        <v>#DIV/0!</v>
      </c>
      <c r="AU178" s="36" t="e">
        <f t="shared" si="57"/>
        <v>#DIV/0!</v>
      </c>
      <c r="AV178" s="36" t="e">
        <f t="shared" si="57"/>
        <v>#DIV/0!</v>
      </c>
      <c r="AW178" s="36" t="e">
        <f t="shared" si="57"/>
        <v>#DIV/0!</v>
      </c>
      <c r="AX178" s="36" t="e">
        <f t="shared" si="57"/>
        <v>#DIV/0!</v>
      </c>
      <c r="AY178" s="36" t="e">
        <f t="shared" si="57"/>
        <v>#DIV/0!</v>
      </c>
      <c r="AZ178" s="36" t="e">
        <f t="shared" si="57"/>
        <v>#DIV/0!</v>
      </c>
      <c r="BA178" s="36" t="e">
        <f t="shared" si="57"/>
        <v>#DIV/0!</v>
      </c>
      <c r="BB178" s="36" t="e">
        <f t="shared" si="57"/>
        <v>#DIV/0!</v>
      </c>
      <c r="BC178" s="36" t="e">
        <f t="shared" si="57"/>
        <v>#DIV/0!</v>
      </c>
      <c r="BD178" s="36" t="e">
        <f t="shared" si="57"/>
        <v>#DIV/0!</v>
      </c>
      <c r="BE178" s="36" t="e">
        <f t="shared" si="57"/>
        <v>#DIV/0!</v>
      </c>
      <c r="BF178" s="36" t="e">
        <f t="shared" si="57"/>
        <v>#DIV/0!</v>
      </c>
      <c r="BG178" s="36" t="e">
        <f t="shared" si="57"/>
        <v>#DIV/0!</v>
      </c>
      <c r="BH178" s="36" t="e">
        <f t="shared" si="57"/>
        <v>#DIV/0!</v>
      </c>
      <c r="BI178" s="36" t="e">
        <f t="shared" si="57"/>
        <v>#DIV/0!</v>
      </c>
      <c r="BJ178" s="36" t="e">
        <f t="shared" si="57"/>
        <v>#DIV/0!</v>
      </c>
      <c r="BK178" s="36" t="e">
        <f t="shared" si="57"/>
        <v>#DIV/0!</v>
      </c>
      <c r="BL178" s="36" t="e">
        <f t="shared" si="57"/>
        <v>#DIV/0!</v>
      </c>
      <c r="BM178" s="36" t="e">
        <f t="shared" si="57"/>
        <v>#DIV/0!</v>
      </c>
      <c r="BN178" s="36" t="e">
        <f t="shared" si="57"/>
        <v>#DIV/0!</v>
      </c>
      <c r="BO178" s="36" t="e">
        <f t="shared" ref="BO178:DZ178" si="59">BO176/BO172</f>
        <v>#DIV/0!</v>
      </c>
      <c r="BP178" s="36" t="e">
        <f t="shared" si="59"/>
        <v>#DIV/0!</v>
      </c>
      <c r="BQ178" s="36" t="e">
        <f t="shared" si="59"/>
        <v>#DIV/0!</v>
      </c>
      <c r="BR178" s="36" t="e">
        <f t="shared" si="59"/>
        <v>#DIV/0!</v>
      </c>
      <c r="BS178" s="36" t="e">
        <f t="shared" si="59"/>
        <v>#DIV/0!</v>
      </c>
      <c r="BT178" s="36" t="e">
        <f t="shared" si="59"/>
        <v>#DIV/0!</v>
      </c>
      <c r="BU178" s="36" t="e">
        <f t="shared" si="59"/>
        <v>#DIV/0!</v>
      </c>
      <c r="BV178" s="36" t="e">
        <f t="shared" si="59"/>
        <v>#DIV/0!</v>
      </c>
      <c r="BW178" s="36" t="e">
        <f t="shared" si="59"/>
        <v>#DIV/0!</v>
      </c>
      <c r="BX178" s="36" t="e">
        <f t="shared" si="59"/>
        <v>#DIV/0!</v>
      </c>
      <c r="BY178" s="36" t="e">
        <f t="shared" si="59"/>
        <v>#DIV/0!</v>
      </c>
      <c r="BZ178" s="36" t="e">
        <f t="shared" si="59"/>
        <v>#DIV/0!</v>
      </c>
      <c r="CA178" s="36" t="e">
        <f t="shared" si="59"/>
        <v>#DIV/0!</v>
      </c>
      <c r="CB178" s="36" t="e">
        <f t="shared" si="59"/>
        <v>#DIV/0!</v>
      </c>
      <c r="CC178" s="36" t="e">
        <f t="shared" si="59"/>
        <v>#DIV/0!</v>
      </c>
      <c r="CD178" s="36" t="e">
        <f t="shared" si="59"/>
        <v>#DIV/0!</v>
      </c>
      <c r="CE178" s="36" t="e">
        <f t="shared" si="59"/>
        <v>#DIV/0!</v>
      </c>
      <c r="CF178" s="36" t="e">
        <f t="shared" si="59"/>
        <v>#DIV/0!</v>
      </c>
      <c r="CG178" s="36" t="e">
        <f t="shared" si="59"/>
        <v>#DIV/0!</v>
      </c>
      <c r="CH178" s="36" t="e">
        <f t="shared" si="59"/>
        <v>#DIV/0!</v>
      </c>
      <c r="CI178" s="36" t="e">
        <f t="shared" si="59"/>
        <v>#DIV/0!</v>
      </c>
      <c r="CJ178" s="36" t="e">
        <f t="shared" si="59"/>
        <v>#DIV/0!</v>
      </c>
      <c r="CK178" s="36" t="e">
        <f t="shared" si="59"/>
        <v>#DIV/0!</v>
      </c>
      <c r="CL178" s="36" t="e">
        <f t="shared" si="59"/>
        <v>#DIV/0!</v>
      </c>
      <c r="CM178" s="36" t="e">
        <f t="shared" si="59"/>
        <v>#DIV/0!</v>
      </c>
      <c r="CN178" s="36" t="e">
        <f t="shared" si="59"/>
        <v>#DIV/0!</v>
      </c>
      <c r="CO178" s="36" t="e">
        <f t="shared" si="59"/>
        <v>#DIV/0!</v>
      </c>
      <c r="CP178" s="36" t="e">
        <f t="shared" si="59"/>
        <v>#DIV/0!</v>
      </c>
      <c r="CQ178" s="36" t="e">
        <f t="shared" si="59"/>
        <v>#DIV/0!</v>
      </c>
      <c r="CR178" s="36" t="e">
        <f t="shared" si="59"/>
        <v>#DIV/0!</v>
      </c>
      <c r="CS178" s="36" t="e">
        <f t="shared" si="59"/>
        <v>#DIV/0!</v>
      </c>
      <c r="CT178" s="36" t="e">
        <f t="shared" si="59"/>
        <v>#DIV/0!</v>
      </c>
      <c r="CU178" s="36" t="e">
        <f t="shared" si="59"/>
        <v>#DIV/0!</v>
      </c>
      <c r="CV178" s="36" t="e">
        <f t="shared" si="59"/>
        <v>#DIV/0!</v>
      </c>
      <c r="CW178" s="36" t="e">
        <f t="shared" si="59"/>
        <v>#DIV/0!</v>
      </c>
      <c r="CX178" s="36" t="e">
        <f t="shared" si="59"/>
        <v>#DIV/0!</v>
      </c>
      <c r="CY178" s="36" t="e">
        <f t="shared" si="59"/>
        <v>#DIV/0!</v>
      </c>
      <c r="CZ178" s="36" t="e">
        <f t="shared" si="59"/>
        <v>#DIV/0!</v>
      </c>
      <c r="DA178" s="36" t="e">
        <f t="shared" si="59"/>
        <v>#DIV/0!</v>
      </c>
      <c r="DB178" s="36" t="e">
        <f t="shared" si="59"/>
        <v>#DIV/0!</v>
      </c>
      <c r="DC178" s="36" t="e">
        <f t="shared" si="59"/>
        <v>#DIV/0!</v>
      </c>
      <c r="DD178" s="36" t="e">
        <f t="shared" si="59"/>
        <v>#DIV/0!</v>
      </c>
      <c r="DE178" s="36" t="e">
        <f t="shared" si="59"/>
        <v>#DIV/0!</v>
      </c>
      <c r="DF178" s="36" t="e">
        <f t="shared" si="59"/>
        <v>#DIV/0!</v>
      </c>
      <c r="DG178" s="36" t="e">
        <f t="shared" si="59"/>
        <v>#DIV/0!</v>
      </c>
      <c r="DH178" s="36" t="e">
        <f t="shared" si="59"/>
        <v>#DIV/0!</v>
      </c>
      <c r="DI178" s="36" t="e">
        <f t="shared" si="59"/>
        <v>#DIV/0!</v>
      </c>
      <c r="DJ178" s="36" t="e">
        <f t="shared" si="59"/>
        <v>#DIV/0!</v>
      </c>
      <c r="DK178" s="36" t="e">
        <f t="shared" si="59"/>
        <v>#DIV/0!</v>
      </c>
      <c r="DL178" s="36" t="e">
        <f t="shared" si="59"/>
        <v>#DIV/0!</v>
      </c>
      <c r="DM178" s="36" t="e">
        <f t="shared" si="59"/>
        <v>#DIV/0!</v>
      </c>
      <c r="DN178" s="36" t="e">
        <f t="shared" si="59"/>
        <v>#DIV/0!</v>
      </c>
      <c r="DO178" s="36" t="e">
        <f t="shared" si="59"/>
        <v>#DIV/0!</v>
      </c>
      <c r="DP178" s="36" t="e">
        <f t="shared" si="59"/>
        <v>#DIV/0!</v>
      </c>
      <c r="DQ178" s="36" t="e">
        <f t="shared" si="59"/>
        <v>#DIV/0!</v>
      </c>
      <c r="DR178" s="36" t="e">
        <f t="shared" si="59"/>
        <v>#DIV/0!</v>
      </c>
      <c r="DS178" s="36" t="e">
        <f t="shared" si="59"/>
        <v>#DIV/0!</v>
      </c>
      <c r="DT178" s="36" t="e">
        <f t="shared" si="59"/>
        <v>#DIV/0!</v>
      </c>
      <c r="DU178" s="36" t="e">
        <f t="shared" si="59"/>
        <v>#DIV/0!</v>
      </c>
      <c r="DV178" s="36" t="e">
        <f t="shared" si="59"/>
        <v>#DIV/0!</v>
      </c>
      <c r="DW178" s="36" t="e">
        <f t="shared" si="59"/>
        <v>#DIV/0!</v>
      </c>
      <c r="DX178" s="36" t="e">
        <f t="shared" si="59"/>
        <v>#DIV/0!</v>
      </c>
      <c r="DY178" s="36" t="e">
        <f t="shared" si="59"/>
        <v>#DIV/0!</v>
      </c>
      <c r="DZ178" s="36" t="e">
        <f t="shared" si="59"/>
        <v>#DIV/0!</v>
      </c>
      <c r="EA178" s="36" t="e">
        <f t="shared" ref="EA178:ET178" si="60">EA176/EA172</f>
        <v>#DIV/0!</v>
      </c>
      <c r="EB178" s="36" t="e">
        <f t="shared" si="60"/>
        <v>#DIV/0!</v>
      </c>
      <c r="EC178" s="36" t="e">
        <f t="shared" si="60"/>
        <v>#DIV/0!</v>
      </c>
      <c r="ED178" s="36" t="e">
        <f t="shared" si="60"/>
        <v>#DIV/0!</v>
      </c>
      <c r="EE178" s="36" t="e">
        <f t="shared" si="60"/>
        <v>#DIV/0!</v>
      </c>
      <c r="EF178" s="36" t="e">
        <f t="shared" si="60"/>
        <v>#DIV/0!</v>
      </c>
      <c r="EG178" s="36" t="e">
        <f t="shared" si="60"/>
        <v>#DIV/0!</v>
      </c>
      <c r="EH178" s="36" t="e">
        <f t="shared" si="60"/>
        <v>#DIV/0!</v>
      </c>
      <c r="EI178" s="36" t="e">
        <f t="shared" si="60"/>
        <v>#DIV/0!</v>
      </c>
      <c r="EJ178" s="36" t="e">
        <f t="shared" si="60"/>
        <v>#DIV/0!</v>
      </c>
      <c r="EK178" s="36" t="e">
        <f t="shared" si="60"/>
        <v>#DIV/0!</v>
      </c>
      <c r="EL178" s="36" t="e">
        <f t="shared" si="60"/>
        <v>#DIV/0!</v>
      </c>
      <c r="EM178" s="36" t="e">
        <f t="shared" si="60"/>
        <v>#DIV/0!</v>
      </c>
      <c r="EN178" s="36" t="e">
        <f t="shared" si="60"/>
        <v>#DIV/0!</v>
      </c>
      <c r="EO178" s="36" t="e">
        <f t="shared" si="60"/>
        <v>#DIV/0!</v>
      </c>
      <c r="EP178" s="36" t="e">
        <f t="shared" si="60"/>
        <v>#DIV/0!</v>
      </c>
      <c r="EQ178" s="36" t="e">
        <f t="shared" si="60"/>
        <v>#DIV/0!</v>
      </c>
      <c r="ER178" s="36" t="e">
        <f t="shared" si="60"/>
        <v>#DIV/0!</v>
      </c>
      <c r="ES178" s="36" t="e">
        <f t="shared" si="60"/>
        <v>#DIV/0!</v>
      </c>
      <c r="ET178" s="36" t="e">
        <f t="shared" si="60"/>
        <v>#DIV/0!</v>
      </c>
      <c r="EU178" s="2" t="e">
        <f t="shared" si="43"/>
        <v>#DIV/0!</v>
      </c>
      <c r="EV178" s="2" t="e">
        <f t="shared" si="44"/>
        <v>#DIV/0!</v>
      </c>
      <c r="EW178" s="37"/>
      <c r="EX178" s="37"/>
      <c r="EY178" s="37"/>
      <c r="EZ178" s="37"/>
      <c r="FA178" s="37"/>
      <c r="FB178" s="37"/>
      <c r="FC178" s="37"/>
      <c r="FD178" s="37"/>
      <c r="FE178" s="37"/>
      <c r="FF178" s="37"/>
      <c r="FG178" s="37"/>
      <c r="FH178" s="37"/>
      <c r="FI178" s="37"/>
      <c r="FJ178" s="37"/>
      <c r="FK178" s="37"/>
      <c r="FL178" s="37"/>
      <c r="FM178" s="37"/>
      <c r="FN178" s="37"/>
      <c r="FO178" s="37"/>
      <c r="FP178" s="37"/>
      <c r="FQ178" s="37"/>
      <c r="FR178" s="37"/>
      <c r="FS178" s="37"/>
      <c r="FT178" s="37"/>
      <c r="FU178" s="37"/>
      <c r="FV178" s="37"/>
      <c r="FW178" s="37"/>
      <c r="FX178" s="37"/>
      <c r="FY178" s="37"/>
      <c r="FZ178" s="37"/>
      <c r="GA178" s="37"/>
      <c r="GB178" s="37"/>
      <c r="GC178" s="37"/>
      <c r="GD178" s="37"/>
      <c r="GE178" s="37"/>
      <c r="GF178" s="37"/>
      <c r="GG178" s="37"/>
      <c r="GH178" s="37"/>
      <c r="GI178" s="37"/>
      <c r="GJ178" s="37"/>
      <c r="GK178" s="37"/>
      <c r="GL178" s="37"/>
      <c r="GM178" s="37"/>
    </row>
    <row r="179" spans="1:195" s="25" customFormat="1" x14ac:dyDescent="0.2">
      <c r="A179" s="25" t="s">
        <v>97</v>
      </c>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 t="e">
        <f t="shared" si="43"/>
        <v>#DIV/0!</v>
      </c>
      <c r="EV179" s="2" t="e">
        <f t="shared" si="44"/>
        <v>#DIV/0!</v>
      </c>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row>
    <row r="180" spans="1:195" s="25" customFormat="1" x14ac:dyDescent="0.2">
      <c r="A180" s="25" t="s">
        <v>98</v>
      </c>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 t="e">
        <f t="shared" si="43"/>
        <v>#DIV/0!</v>
      </c>
      <c r="EV180" s="2" t="e">
        <f t="shared" si="44"/>
        <v>#DIV/0!</v>
      </c>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row>
    <row r="181" spans="1:195" s="25" customFormat="1" x14ac:dyDescent="0.2">
      <c r="A181" s="25" t="s">
        <v>99</v>
      </c>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 t="e">
        <f>AVERAGE(B181:ET181)</f>
        <v>#DIV/0!</v>
      </c>
      <c r="EV181" s="2" t="e">
        <f t="shared" si="44"/>
        <v>#DIV/0!</v>
      </c>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row>
    <row r="182" spans="1:195" s="25" customFormat="1" x14ac:dyDescent="0.2">
      <c r="A182" s="25" t="s">
        <v>100</v>
      </c>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 t="e">
        <f t="shared" ref="EU182:EU198" si="61">AVERAGE(B182:ET182)</f>
        <v>#DIV/0!</v>
      </c>
      <c r="EV182" s="2" t="e">
        <f>_xlfn.STDEV.S(B182:ET182)</f>
        <v>#DIV/0!</v>
      </c>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row>
    <row r="183" spans="1:195" s="25" customFormat="1" x14ac:dyDescent="0.2">
      <c r="A183" s="25" t="s">
        <v>102</v>
      </c>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 t="e">
        <f t="shared" si="61"/>
        <v>#DIV/0!</v>
      </c>
      <c r="EV183" s="2" t="e">
        <f t="shared" ref="EV183:EV198" si="62">_xlfn.STDEV.S(B183:ET183)</f>
        <v>#DIV/0!</v>
      </c>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row>
    <row r="184" spans="1:195" s="25" customFormat="1" x14ac:dyDescent="0.2">
      <c r="A184" s="25" t="s">
        <v>103</v>
      </c>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 t="e">
        <f t="shared" si="61"/>
        <v>#DIV/0!</v>
      </c>
      <c r="EV184" s="2" t="e">
        <f t="shared" si="62"/>
        <v>#DIV/0!</v>
      </c>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row>
    <row r="185" spans="1:195" s="25" customFormat="1" x14ac:dyDescent="0.2">
      <c r="A185" s="25" t="s">
        <v>104</v>
      </c>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 t="e">
        <f t="shared" si="61"/>
        <v>#DIV/0!</v>
      </c>
      <c r="EV185" s="2" t="e">
        <f t="shared" si="62"/>
        <v>#DIV/0!</v>
      </c>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row>
    <row r="186" spans="1:195" s="25" customFormat="1" x14ac:dyDescent="0.2">
      <c r="A186" s="25" t="s">
        <v>105</v>
      </c>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 t="e">
        <f t="shared" si="61"/>
        <v>#DIV/0!</v>
      </c>
      <c r="EV186" s="2" t="e">
        <f t="shared" si="62"/>
        <v>#DIV/0!</v>
      </c>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row>
    <row r="187" spans="1:195" s="25" customFormat="1" x14ac:dyDescent="0.2">
      <c r="A187" s="25" t="s">
        <v>106</v>
      </c>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 t="e">
        <f t="shared" si="61"/>
        <v>#DIV/0!</v>
      </c>
      <c r="EV187" s="2" t="e">
        <f t="shared" si="62"/>
        <v>#DIV/0!</v>
      </c>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row>
    <row r="188" spans="1:195" s="25" customFormat="1" x14ac:dyDescent="0.2">
      <c r="A188" s="25" t="s">
        <v>107</v>
      </c>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 t="e">
        <f t="shared" si="61"/>
        <v>#DIV/0!</v>
      </c>
      <c r="EV188" s="2" t="e">
        <f t="shared" si="62"/>
        <v>#DIV/0!</v>
      </c>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row>
    <row r="189" spans="1:195" s="25" customFormat="1" x14ac:dyDescent="0.2">
      <c r="A189" s="25" t="s">
        <v>108</v>
      </c>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 t="e">
        <f t="shared" si="61"/>
        <v>#DIV/0!</v>
      </c>
      <c r="EV189" s="2" t="e">
        <f t="shared" si="62"/>
        <v>#DIV/0!</v>
      </c>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row>
    <row r="190" spans="1:195" s="25" customFormat="1" x14ac:dyDescent="0.2">
      <c r="A190" s="25" t="s">
        <v>109</v>
      </c>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 t="e">
        <f t="shared" si="61"/>
        <v>#DIV/0!</v>
      </c>
      <c r="EV190" s="2" t="e">
        <f t="shared" si="62"/>
        <v>#DIV/0!</v>
      </c>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row>
    <row r="191" spans="1:195" s="25" customFormat="1" x14ac:dyDescent="0.2">
      <c r="A191" s="25" t="s">
        <v>110</v>
      </c>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 t="e">
        <f t="shared" si="61"/>
        <v>#DIV/0!</v>
      </c>
      <c r="EV191" s="2" t="e">
        <f t="shared" si="62"/>
        <v>#DIV/0!</v>
      </c>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row>
    <row r="192" spans="1:195" s="25" customFormat="1" x14ac:dyDescent="0.2">
      <c r="A192" s="25" t="s">
        <v>112</v>
      </c>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 t="e">
        <f t="shared" si="61"/>
        <v>#DIV/0!</v>
      </c>
      <c r="EV192" s="2" t="e">
        <f t="shared" si="62"/>
        <v>#DIV/0!</v>
      </c>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row>
    <row r="193" spans="1:195" s="35" customFormat="1" x14ac:dyDescent="0.2">
      <c r="A193" s="35" t="s">
        <v>111</v>
      </c>
      <c r="B193" s="36" t="e">
        <f>AVERAGE(B179:B184)</f>
        <v>#DIV/0!</v>
      </c>
      <c r="C193" s="36" t="e">
        <f t="shared" ref="C193:BN193" si="63">AVERAGE(C179:C184)</f>
        <v>#DIV/0!</v>
      </c>
      <c r="D193" s="36" t="e">
        <f t="shared" si="63"/>
        <v>#DIV/0!</v>
      </c>
      <c r="E193" s="36" t="e">
        <f t="shared" si="63"/>
        <v>#DIV/0!</v>
      </c>
      <c r="F193" s="36" t="e">
        <f t="shared" si="63"/>
        <v>#DIV/0!</v>
      </c>
      <c r="G193" s="36" t="e">
        <f t="shared" si="63"/>
        <v>#DIV/0!</v>
      </c>
      <c r="H193" s="36" t="e">
        <f t="shared" si="63"/>
        <v>#DIV/0!</v>
      </c>
      <c r="I193" s="36" t="e">
        <f t="shared" si="63"/>
        <v>#DIV/0!</v>
      </c>
      <c r="J193" s="36" t="e">
        <f t="shared" si="63"/>
        <v>#DIV/0!</v>
      </c>
      <c r="K193" s="36" t="e">
        <f t="shared" si="63"/>
        <v>#DIV/0!</v>
      </c>
      <c r="L193" s="36" t="e">
        <f t="shared" si="63"/>
        <v>#DIV/0!</v>
      </c>
      <c r="M193" s="36" t="e">
        <f t="shared" si="63"/>
        <v>#DIV/0!</v>
      </c>
      <c r="N193" s="36" t="e">
        <f t="shared" si="63"/>
        <v>#DIV/0!</v>
      </c>
      <c r="O193" s="36" t="e">
        <f t="shared" si="63"/>
        <v>#DIV/0!</v>
      </c>
      <c r="P193" s="36" t="e">
        <f t="shared" si="63"/>
        <v>#DIV/0!</v>
      </c>
      <c r="Q193" s="36" t="e">
        <f t="shared" si="63"/>
        <v>#DIV/0!</v>
      </c>
      <c r="R193" s="36" t="e">
        <f t="shared" si="63"/>
        <v>#DIV/0!</v>
      </c>
      <c r="S193" s="36" t="e">
        <f t="shared" si="63"/>
        <v>#DIV/0!</v>
      </c>
      <c r="T193" s="36" t="e">
        <f t="shared" si="63"/>
        <v>#DIV/0!</v>
      </c>
      <c r="U193" s="36" t="e">
        <f t="shared" si="63"/>
        <v>#DIV/0!</v>
      </c>
      <c r="V193" s="36" t="e">
        <f t="shared" si="63"/>
        <v>#DIV/0!</v>
      </c>
      <c r="W193" s="36" t="e">
        <f t="shared" si="63"/>
        <v>#DIV/0!</v>
      </c>
      <c r="X193" s="36" t="e">
        <f t="shared" si="63"/>
        <v>#DIV/0!</v>
      </c>
      <c r="Y193" s="36" t="e">
        <f t="shared" si="63"/>
        <v>#DIV/0!</v>
      </c>
      <c r="Z193" s="36" t="e">
        <f t="shared" si="63"/>
        <v>#DIV/0!</v>
      </c>
      <c r="AA193" s="36" t="e">
        <f t="shared" si="63"/>
        <v>#DIV/0!</v>
      </c>
      <c r="AB193" s="36" t="e">
        <f t="shared" si="63"/>
        <v>#DIV/0!</v>
      </c>
      <c r="AC193" s="36" t="e">
        <f t="shared" si="63"/>
        <v>#DIV/0!</v>
      </c>
      <c r="AD193" s="36" t="e">
        <f t="shared" si="63"/>
        <v>#DIV/0!</v>
      </c>
      <c r="AE193" s="36" t="e">
        <f t="shared" si="63"/>
        <v>#DIV/0!</v>
      </c>
      <c r="AF193" s="36" t="e">
        <f t="shared" si="63"/>
        <v>#DIV/0!</v>
      </c>
      <c r="AG193" s="36" t="e">
        <f t="shared" si="63"/>
        <v>#DIV/0!</v>
      </c>
      <c r="AH193" s="36" t="e">
        <f t="shared" si="63"/>
        <v>#DIV/0!</v>
      </c>
      <c r="AI193" s="36" t="e">
        <f t="shared" si="63"/>
        <v>#DIV/0!</v>
      </c>
      <c r="AJ193" s="36" t="e">
        <f t="shared" si="63"/>
        <v>#DIV/0!</v>
      </c>
      <c r="AK193" s="36" t="e">
        <f t="shared" si="63"/>
        <v>#DIV/0!</v>
      </c>
      <c r="AL193" s="36" t="e">
        <f t="shared" si="63"/>
        <v>#DIV/0!</v>
      </c>
      <c r="AM193" s="36" t="e">
        <f t="shared" si="63"/>
        <v>#DIV/0!</v>
      </c>
      <c r="AN193" s="36" t="e">
        <f t="shared" si="63"/>
        <v>#DIV/0!</v>
      </c>
      <c r="AO193" s="36" t="e">
        <f t="shared" si="63"/>
        <v>#DIV/0!</v>
      </c>
      <c r="AP193" s="36" t="e">
        <f t="shared" si="63"/>
        <v>#DIV/0!</v>
      </c>
      <c r="AQ193" s="36" t="e">
        <f t="shared" si="63"/>
        <v>#DIV/0!</v>
      </c>
      <c r="AR193" s="36" t="e">
        <f t="shared" si="63"/>
        <v>#DIV/0!</v>
      </c>
      <c r="AS193" s="36" t="e">
        <f t="shared" si="63"/>
        <v>#DIV/0!</v>
      </c>
      <c r="AT193" s="36" t="e">
        <f t="shared" si="63"/>
        <v>#DIV/0!</v>
      </c>
      <c r="AU193" s="36" t="e">
        <f t="shared" si="63"/>
        <v>#DIV/0!</v>
      </c>
      <c r="AV193" s="36" t="e">
        <f t="shared" si="63"/>
        <v>#DIV/0!</v>
      </c>
      <c r="AW193" s="36" t="e">
        <f t="shared" si="63"/>
        <v>#DIV/0!</v>
      </c>
      <c r="AX193" s="36" t="e">
        <f t="shared" si="63"/>
        <v>#DIV/0!</v>
      </c>
      <c r="AY193" s="36" t="e">
        <f t="shared" si="63"/>
        <v>#DIV/0!</v>
      </c>
      <c r="AZ193" s="36" t="e">
        <f t="shared" si="63"/>
        <v>#DIV/0!</v>
      </c>
      <c r="BA193" s="36" t="e">
        <f t="shared" si="63"/>
        <v>#DIV/0!</v>
      </c>
      <c r="BB193" s="36" t="e">
        <f t="shared" si="63"/>
        <v>#DIV/0!</v>
      </c>
      <c r="BC193" s="36" t="e">
        <f t="shared" si="63"/>
        <v>#DIV/0!</v>
      </c>
      <c r="BD193" s="36" t="e">
        <f t="shared" si="63"/>
        <v>#DIV/0!</v>
      </c>
      <c r="BE193" s="36" t="e">
        <f t="shared" si="63"/>
        <v>#DIV/0!</v>
      </c>
      <c r="BF193" s="36" t="e">
        <f t="shared" si="63"/>
        <v>#DIV/0!</v>
      </c>
      <c r="BG193" s="36" t="e">
        <f t="shared" si="63"/>
        <v>#DIV/0!</v>
      </c>
      <c r="BH193" s="36" t="e">
        <f t="shared" si="63"/>
        <v>#DIV/0!</v>
      </c>
      <c r="BI193" s="36" t="e">
        <f t="shared" si="63"/>
        <v>#DIV/0!</v>
      </c>
      <c r="BJ193" s="36" t="e">
        <f t="shared" si="63"/>
        <v>#DIV/0!</v>
      </c>
      <c r="BK193" s="36" t="e">
        <f t="shared" si="63"/>
        <v>#DIV/0!</v>
      </c>
      <c r="BL193" s="36" t="e">
        <f t="shared" si="63"/>
        <v>#DIV/0!</v>
      </c>
      <c r="BM193" s="36" t="e">
        <f t="shared" si="63"/>
        <v>#DIV/0!</v>
      </c>
      <c r="BN193" s="36" t="e">
        <f t="shared" si="63"/>
        <v>#DIV/0!</v>
      </c>
      <c r="BO193" s="36" t="e">
        <f t="shared" ref="BO193:DZ193" si="64">AVERAGE(BO179:BO184)</f>
        <v>#DIV/0!</v>
      </c>
      <c r="BP193" s="36" t="e">
        <f t="shared" si="64"/>
        <v>#DIV/0!</v>
      </c>
      <c r="BQ193" s="36" t="e">
        <f t="shared" si="64"/>
        <v>#DIV/0!</v>
      </c>
      <c r="BR193" s="36" t="e">
        <f t="shared" si="64"/>
        <v>#DIV/0!</v>
      </c>
      <c r="BS193" s="36" t="e">
        <f t="shared" si="64"/>
        <v>#DIV/0!</v>
      </c>
      <c r="BT193" s="36" t="e">
        <f t="shared" si="64"/>
        <v>#DIV/0!</v>
      </c>
      <c r="BU193" s="36" t="e">
        <f t="shared" si="64"/>
        <v>#DIV/0!</v>
      </c>
      <c r="BV193" s="36" t="e">
        <f t="shared" si="64"/>
        <v>#DIV/0!</v>
      </c>
      <c r="BW193" s="36" t="e">
        <f t="shared" si="64"/>
        <v>#DIV/0!</v>
      </c>
      <c r="BX193" s="36" t="e">
        <f t="shared" si="64"/>
        <v>#DIV/0!</v>
      </c>
      <c r="BY193" s="36" t="e">
        <f t="shared" si="64"/>
        <v>#DIV/0!</v>
      </c>
      <c r="BZ193" s="36" t="e">
        <f t="shared" si="64"/>
        <v>#DIV/0!</v>
      </c>
      <c r="CA193" s="36" t="e">
        <f t="shared" si="64"/>
        <v>#DIV/0!</v>
      </c>
      <c r="CB193" s="36" t="e">
        <f t="shared" si="64"/>
        <v>#DIV/0!</v>
      </c>
      <c r="CC193" s="36" t="e">
        <f t="shared" si="64"/>
        <v>#DIV/0!</v>
      </c>
      <c r="CD193" s="36" t="e">
        <f t="shared" si="64"/>
        <v>#DIV/0!</v>
      </c>
      <c r="CE193" s="36" t="e">
        <f t="shared" si="64"/>
        <v>#DIV/0!</v>
      </c>
      <c r="CF193" s="36" t="e">
        <f t="shared" si="64"/>
        <v>#DIV/0!</v>
      </c>
      <c r="CG193" s="36" t="e">
        <f t="shared" si="64"/>
        <v>#DIV/0!</v>
      </c>
      <c r="CH193" s="36" t="e">
        <f t="shared" si="64"/>
        <v>#DIV/0!</v>
      </c>
      <c r="CI193" s="36" t="e">
        <f t="shared" si="64"/>
        <v>#DIV/0!</v>
      </c>
      <c r="CJ193" s="36" t="e">
        <f t="shared" si="64"/>
        <v>#DIV/0!</v>
      </c>
      <c r="CK193" s="36" t="e">
        <f t="shared" si="64"/>
        <v>#DIV/0!</v>
      </c>
      <c r="CL193" s="36" t="e">
        <f t="shared" si="64"/>
        <v>#DIV/0!</v>
      </c>
      <c r="CM193" s="36" t="e">
        <f t="shared" si="64"/>
        <v>#DIV/0!</v>
      </c>
      <c r="CN193" s="36" t="e">
        <f t="shared" si="64"/>
        <v>#DIV/0!</v>
      </c>
      <c r="CO193" s="36" t="e">
        <f t="shared" si="64"/>
        <v>#DIV/0!</v>
      </c>
      <c r="CP193" s="36" t="e">
        <f t="shared" si="64"/>
        <v>#DIV/0!</v>
      </c>
      <c r="CQ193" s="36" t="e">
        <f t="shared" si="64"/>
        <v>#DIV/0!</v>
      </c>
      <c r="CR193" s="36" t="e">
        <f t="shared" si="64"/>
        <v>#DIV/0!</v>
      </c>
      <c r="CS193" s="36" t="e">
        <f t="shared" si="64"/>
        <v>#DIV/0!</v>
      </c>
      <c r="CT193" s="36" t="e">
        <f t="shared" si="64"/>
        <v>#DIV/0!</v>
      </c>
      <c r="CU193" s="36" t="e">
        <f t="shared" si="64"/>
        <v>#DIV/0!</v>
      </c>
      <c r="CV193" s="36" t="e">
        <f t="shared" si="64"/>
        <v>#DIV/0!</v>
      </c>
      <c r="CW193" s="36" t="e">
        <f t="shared" si="64"/>
        <v>#DIV/0!</v>
      </c>
      <c r="CX193" s="36" t="e">
        <f t="shared" si="64"/>
        <v>#DIV/0!</v>
      </c>
      <c r="CY193" s="36" t="e">
        <f t="shared" si="64"/>
        <v>#DIV/0!</v>
      </c>
      <c r="CZ193" s="36" t="e">
        <f t="shared" si="64"/>
        <v>#DIV/0!</v>
      </c>
      <c r="DA193" s="36" t="e">
        <f t="shared" si="64"/>
        <v>#DIV/0!</v>
      </c>
      <c r="DB193" s="36" t="e">
        <f t="shared" si="64"/>
        <v>#DIV/0!</v>
      </c>
      <c r="DC193" s="36" t="e">
        <f t="shared" si="64"/>
        <v>#DIV/0!</v>
      </c>
      <c r="DD193" s="36" t="e">
        <f t="shared" si="64"/>
        <v>#DIV/0!</v>
      </c>
      <c r="DE193" s="36" t="e">
        <f t="shared" si="64"/>
        <v>#DIV/0!</v>
      </c>
      <c r="DF193" s="36" t="e">
        <f t="shared" si="64"/>
        <v>#DIV/0!</v>
      </c>
      <c r="DG193" s="36" t="e">
        <f t="shared" si="64"/>
        <v>#DIV/0!</v>
      </c>
      <c r="DH193" s="36" t="e">
        <f t="shared" si="64"/>
        <v>#DIV/0!</v>
      </c>
      <c r="DI193" s="36" t="e">
        <f t="shared" si="64"/>
        <v>#DIV/0!</v>
      </c>
      <c r="DJ193" s="36" t="e">
        <f t="shared" si="64"/>
        <v>#DIV/0!</v>
      </c>
      <c r="DK193" s="36" t="e">
        <f t="shared" si="64"/>
        <v>#DIV/0!</v>
      </c>
      <c r="DL193" s="36" t="e">
        <f t="shared" si="64"/>
        <v>#DIV/0!</v>
      </c>
      <c r="DM193" s="36" t="e">
        <f t="shared" si="64"/>
        <v>#DIV/0!</v>
      </c>
      <c r="DN193" s="36" t="e">
        <f t="shared" si="64"/>
        <v>#DIV/0!</v>
      </c>
      <c r="DO193" s="36" t="e">
        <f t="shared" si="64"/>
        <v>#DIV/0!</v>
      </c>
      <c r="DP193" s="36" t="e">
        <f t="shared" si="64"/>
        <v>#DIV/0!</v>
      </c>
      <c r="DQ193" s="36" t="e">
        <f t="shared" si="64"/>
        <v>#DIV/0!</v>
      </c>
      <c r="DR193" s="36" t="e">
        <f t="shared" si="64"/>
        <v>#DIV/0!</v>
      </c>
      <c r="DS193" s="36" t="e">
        <f t="shared" si="64"/>
        <v>#DIV/0!</v>
      </c>
      <c r="DT193" s="36" t="e">
        <f t="shared" si="64"/>
        <v>#DIV/0!</v>
      </c>
      <c r="DU193" s="36" t="e">
        <f t="shared" si="64"/>
        <v>#DIV/0!</v>
      </c>
      <c r="DV193" s="36" t="e">
        <f t="shared" si="64"/>
        <v>#DIV/0!</v>
      </c>
      <c r="DW193" s="36" t="e">
        <f t="shared" si="64"/>
        <v>#DIV/0!</v>
      </c>
      <c r="DX193" s="36" t="e">
        <f t="shared" si="64"/>
        <v>#DIV/0!</v>
      </c>
      <c r="DY193" s="36" t="e">
        <f t="shared" si="64"/>
        <v>#DIV/0!</v>
      </c>
      <c r="DZ193" s="36" t="e">
        <f t="shared" si="64"/>
        <v>#DIV/0!</v>
      </c>
      <c r="EA193" s="36" t="e">
        <f t="shared" ref="EA193:ET193" si="65">AVERAGE(EA179:EA184)</f>
        <v>#DIV/0!</v>
      </c>
      <c r="EB193" s="36" t="e">
        <f t="shared" si="65"/>
        <v>#DIV/0!</v>
      </c>
      <c r="EC193" s="36" t="e">
        <f t="shared" si="65"/>
        <v>#DIV/0!</v>
      </c>
      <c r="ED193" s="36" t="e">
        <f t="shared" si="65"/>
        <v>#DIV/0!</v>
      </c>
      <c r="EE193" s="36" t="e">
        <f t="shared" si="65"/>
        <v>#DIV/0!</v>
      </c>
      <c r="EF193" s="36" t="e">
        <f t="shared" si="65"/>
        <v>#DIV/0!</v>
      </c>
      <c r="EG193" s="36" t="e">
        <f t="shared" si="65"/>
        <v>#DIV/0!</v>
      </c>
      <c r="EH193" s="36" t="e">
        <f t="shared" si="65"/>
        <v>#DIV/0!</v>
      </c>
      <c r="EI193" s="36" t="e">
        <f t="shared" si="65"/>
        <v>#DIV/0!</v>
      </c>
      <c r="EJ193" s="36" t="e">
        <f t="shared" si="65"/>
        <v>#DIV/0!</v>
      </c>
      <c r="EK193" s="36" t="e">
        <f t="shared" si="65"/>
        <v>#DIV/0!</v>
      </c>
      <c r="EL193" s="36" t="e">
        <f t="shared" si="65"/>
        <v>#DIV/0!</v>
      </c>
      <c r="EM193" s="36" t="e">
        <f t="shared" si="65"/>
        <v>#DIV/0!</v>
      </c>
      <c r="EN193" s="36" t="e">
        <f t="shared" si="65"/>
        <v>#DIV/0!</v>
      </c>
      <c r="EO193" s="36" t="e">
        <f t="shared" si="65"/>
        <v>#DIV/0!</v>
      </c>
      <c r="EP193" s="36" t="e">
        <f t="shared" si="65"/>
        <v>#DIV/0!</v>
      </c>
      <c r="EQ193" s="36" t="e">
        <f t="shared" si="65"/>
        <v>#DIV/0!</v>
      </c>
      <c r="ER193" s="36" t="e">
        <f t="shared" si="65"/>
        <v>#DIV/0!</v>
      </c>
      <c r="ES193" s="36" t="e">
        <f t="shared" si="65"/>
        <v>#DIV/0!</v>
      </c>
      <c r="ET193" s="36" t="e">
        <f t="shared" si="65"/>
        <v>#DIV/0!</v>
      </c>
      <c r="EU193" s="2" t="e">
        <f t="shared" si="61"/>
        <v>#DIV/0!</v>
      </c>
      <c r="EV193" s="2" t="e">
        <f t="shared" si="62"/>
        <v>#DIV/0!</v>
      </c>
      <c r="EW193" s="37"/>
      <c r="EX193" s="37"/>
      <c r="EY193" s="37"/>
      <c r="EZ193" s="37"/>
      <c r="FA193" s="37"/>
      <c r="FB193" s="37"/>
      <c r="FC193" s="37"/>
      <c r="FD193" s="37"/>
      <c r="FE193" s="37"/>
      <c r="FF193" s="37"/>
      <c r="FG193" s="37"/>
      <c r="FH193" s="37"/>
      <c r="FI193" s="37"/>
      <c r="FJ193" s="37"/>
      <c r="FK193" s="37"/>
      <c r="FL193" s="37"/>
      <c r="FM193" s="37"/>
      <c r="FN193" s="37"/>
      <c r="FO193" s="37"/>
      <c r="FP193" s="37"/>
      <c r="FQ193" s="37"/>
      <c r="FR193" s="37"/>
      <c r="FS193" s="37"/>
      <c r="FT193" s="37"/>
      <c r="FU193" s="37"/>
      <c r="FV193" s="37"/>
      <c r="FW193" s="37"/>
      <c r="FX193" s="37"/>
      <c r="FY193" s="37"/>
      <c r="FZ193" s="37"/>
      <c r="GA193" s="37"/>
      <c r="GB193" s="37"/>
      <c r="GC193" s="37"/>
      <c r="GD193" s="37"/>
      <c r="GE193" s="37"/>
      <c r="GF193" s="37"/>
      <c r="GG193" s="37"/>
      <c r="GH193" s="37"/>
      <c r="GI193" s="37"/>
      <c r="GJ193" s="37"/>
      <c r="GK193" s="37"/>
      <c r="GL193" s="37"/>
      <c r="GM193" s="37"/>
    </row>
    <row r="194" spans="1:195" s="35" customFormat="1" x14ac:dyDescent="0.2">
      <c r="A194" s="35" t="s">
        <v>113</v>
      </c>
      <c r="B194" s="36" t="e">
        <f>AVERAGE(B185:B190)</f>
        <v>#DIV/0!</v>
      </c>
      <c r="C194" s="36" t="e">
        <f t="shared" ref="C194:BN194" si="66">AVERAGE(C185:C190)</f>
        <v>#DIV/0!</v>
      </c>
      <c r="D194" s="36" t="e">
        <f t="shared" si="66"/>
        <v>#DIV/0!</v>
      </c>
      <c r="E194" s="36" t="e">
        <f t="shared" si="66"/>
        <v>#DIV/0!</v>
      </c>
      <c r="F194" s="36" t="e">
        <f t="shared" si="66"/>
        <v>#DIV/0!</v>
      </c>
      <c r="G194" s="36" t="e">
        <f t="shared" si="66"/>
        <v>#DIV/0!</v>
      </c>
      <c r="H194" s="36" t="e">
        <f t="shared" si="66"/>
        <v>#DIV/0!</v>
      </c>
      <c r="I194" s="36" t="e">
        <f t="shared" si="66"/>
        <v>#DIV/0!</v>
      </c>
      <c r="J194" s="36" t="e">
        <f t="shared" si="66"/>
        <v>#DIV/0!</v>
      </c>
      <c r="K194" s="36" t="e">
        <f t="shared" si="66"/>
        <v>#DIV/0!</v>
      </c>
      <c r="L194" s="36" t="e">
        <f t="shared" si="66"/>
        <v>#DIV/0!</v>
      </c>
      <c r="M194" s="36" t="e">
        <f t="shared" si="66"/>
        <v>#DIV/0!</v>
      </c>
      <c r="N194" s="36" t="e">
        <f t="shared" si="66"/>
        <v>#DIV/0!</v>
      </c>
      <c r="O194" s="36" t="e">
        <f t="shared" si="66"/>
        <v>#DIV/0!</v>
      </c>
      <c r="P194" s="36" t="e">
        <f t="shared" si="66"/>
        <v>#DIV/0!</v>
      </c>
      <c r="Q194" s="36" t="e">
        <f t="shared" si="66"/>
        <v>#DIV/0!</v>
      </c>
      <c r="R194" s="36" t="e">
        <f t="shared" si="66"/>
        <v>#DIV/0!</v>
      </c>
      <c r="S194" s="36" t="e">
        <f t="shared" si="66"/>
        <v>#DIV/0!</v>
      </c>
      <c r="T194" s="36" t="e">
        <f t="shared" si="66"/>
        <v>#DIV/0!</v>
      </c>
      <c r="U194" s="36" t="e">
        <f t="shared" si="66"/>
        <v>#DIV/0!</v>
      </c>
      <c r="V194" s="36" t="e">
        <f t="shared" si="66"/>
        <v>#DIV/0!</v>
      </c>
      <c r="W194" s="36" t="e">
        <f t="shared" si="66"/>
        <v>#DIV/0!</v>
      </c>
      <c r="X194" s="36" t="e">
        <f t="shared" si="66"/>
        <v>#DIV/0!</v>
      </c>
      <c r="Y194" s="36" t="e">
        <f t="shared" si="66"/>
        <v>#DIV/0!</v>
      </c>
      <c r="Z194" s="36" t="e">
        <f t="shared" si="66"/>
        <v>#DIV/0!</v>
      </c>
      <c r="AA194" s="36" t="e">
        <f t="shared" si="66"/>
        <v>#DIV/0!</v>
      </c>
      <c r="AB194" s="36" t="e">
        <f t="shared" si="66"/>
        <v>#DIV/0!</v>
      </c>
      <c r="AC194" s="36" t="e">
        <f t="shared" si="66"/>
        <v>#DIV/0!</v>
      </c>
      <c r="AD194" s="36" t="e">
        <f t="shared" si="66"/>
        <v>#DIV/0!</v>
      </c>
      <c r="AE194" s="36" t="e">
        <f t="shared" si="66"/>
        <v>#DIV/0!</v>
      </c>
      <c r="AF194" s="36" t="e">
        <f t="shared" si="66"/>
        <v>#DIV/0!</v>
      </c>
      <c r="AG194" s="36" t="e">
        <f t="shared" si="66"/>
        <v>#DIV/0!</v>
      </c>
      <c r="AH194" s="36" t="e">
        <f t="shared" si="66"/>
        <v>#DIV/0!</v>
      </c>
      <c r="AI194" s="36" t="e">
        <f t="shared" si="66"/>
        <v>#DIV/0!</v>
      </c>
      <c r="AJ194" s="36" t="e">
        <f t="shared" si="66"/>
        <v>#DIV/0!</v>
      </c>
      <c r="AK194" s="36" t="e">
        <f t="shared" si="66"/>
        <v>#DIV/0!</v>
      </c>
      <c r="AL194" s="36" t="e">
        <f t="shared" si="66"/>
        <v>#DIV/0!</v>
      </c>
      <c r="AM194" s="36" t="e">
        <f t="shared" si="66"/>
        <v>#DIV/0!</v>
      </c>
      <c r="AN194" s="36" t="e">
        <f t="shared" si="66"/>
        <v>#DIV/0!</v>
      </c>
      <c r="AO194" s="36" t="e">
        <f t="shared" si="66"/>
        <v>#DIV/0!</v>
      </c>
      <c r="AP194" s="36" t="e">
        <f t="shared" si="66"/>
        <v>#DIV/0!</v>
      </c>
      <c r="AQ194" s="36" t="e">
        <f t="shared" si="66"/>
        <v>#DIV/0!</v>
      </c>
      <c r="AR194" s="36" t="e">
        <f t="shared" si="66"/>
        <v>#DIV/0!</v>
      </c>
      <c r="AS194" s="36" t="e">
        <f t="shared" si="66"/>
        <v>#DIV/0!</v>
      </c>
      <c r="AT194" s="36" t="e">
        <f t="shared" si="66"/>
        <v>#DIV/0!</v>
      </c>
      <c r="AU194" s="36" t="e">
        <f t="shared" si="66"/>
        <v>#DIV/0!</v>
      </c>
      <c r="AV194" s="36" t="e">
        <f t="shared" si="66"/>
        <v>#DIV/0!</v>
      </c>
      <c r="AW194" s="36" t="e">
        <f t="shared" si="66"/>
        <v>#DIV/0!</v>
      </c>
      <c r="AX194" s="36" t="e">
        <f t="shared" si="66"/>
        <v>#DIV/0!</v>
      </c>
      <c r="AY194" s="36" t="e">
        <f t="shared" si="66"/>
        <v>#DIV/0!</v>
      </c>
      <c r="AZ194" s="36" t="e">
        <f t="shared" si="66"/>
        <v>#DIV/0!</v>
      </c>
      <c r="BA194" s="36" t="e">
        <f t="shared" si="66"/>
        <v>#DIV/0!</v>
      </c>
      <c r="BB194" s="36" t="e">
        <f t="shared" si="66"/>
        <v>#DIV/0!</v>
      </c>
      <c r="BC194" s="36" t="e">
        <f t="shared" si="66"/>
        <v>#DIV/0!</v>
      </c>
      <c r="BD194" s="36" t="e">
        <f t="shared" si="66"/>
        <v>#DIV/0!</v>
      </c>
      <c r="BE194" s="36" t="e">
        <f t="shared" si="66"/>
        <v>#DIV/0!</v>
      </c>
      <c r="BF194" s="36" t="e">
        <f t="shared" si="66"/>
        <v>#DIV/0!</v>
      </c>
      <c r="BG194" s="36" t="e">
        <f t="shared" si="66"/>
        <v>#DIV/0!</v>
      </c>
      <c r="BH194" s="36" t="e">
        <f t="shared" si="66"/>
        <v>#DIV/0!</v>
      </c>
      <c r="BI194" s="36" t="e">
        <f t="shared" si="66"/>
        <v>#DIV/0!</v>
      </c>
      <c r="BJ194" s="36" t="e">
        <f t="shared" si="66"/>
        <v>#DIV/0!</v>
      </c>
      <c r="BK194" s="36" t="e">
        <f t="shared" si="66"/>
        <v>#DIV/0!</v>
      </c>
      <c r="BL194" s="36" t="e">
        <f t="shared" si="66"/>
        <v>#DIV/0!</v>
      </c>
      <c r="BM194" s="36" t="e">
        <f t="shared" si="66"/>
        <v>#DIV/0!</v>
      </c>
      <c r="BN194" s="36" t="e">
        <f t="shared" si="66"/>
        <v>#DIV/0!</v>
      </c>
      <c r="BO194" s="36" t="e">
        <f t="shared" ref="BO194:DZ194" si="67">AVERAGE(BO185:BO190)</f>
        <v>#DIV/0!</v>
      </c>
      <c r="BP194" s="36" t="e">
        <f t="shared" si="67"/>
        <v>#DIV/0!</v>
      </c>
      <c r="BQ194" s="36" t="e">
        <f t="shared" si="67"/>
        <v>#DIV/0!</v>
      </c>
      <c r="BR194" s="36" t="e">
        <f t="shared" si="67"/>
        <v>#DIV/0!</v>
      </c>
      <c r="BS194" s="36" t="e">
        <f t="shared" si="67"/>
        <v>#DIV/0!</v>
      </c>
      <c r="BT194" s="36" t="e">
        <f t="shared" si="67"/>
        <v>#DIV/0!</v>
      </c>
      <c r="BU194" s="36" t="e">
        <f t="shared" si="67"/>
        <v>#DIV/0!</v>
      </c>
      <c r="BV194" s="36" t="e">
        <f t="shared" si="67"/>
        <v>#DIV/0!</v>
      </c>
      <c r="BW194" s="36" t="e">
        <f t="shared" si="67"/>
        <v>#DIV/0!</v>
      </c>
      <c r="BX194" s="36" t="e">
        <f t="shared" si="67"/>
        <v>#DIV/0!</v>
      </c>
      <c r="BY194" s="36" t="e">
        <f t="shared" si="67"/>
        <v>#DIV/0!</v>
      </c>
      <c r="BZ194" s="36" t="e">
        <f t="shared" si="67"/>
        <v>#DIV/0!</v>
      </c>
      <c r="CA194" s="36" t="e">
        <f t="shared" si="67"/>
        <v>#DIV/0!</v>
      </c>
      <c r="CB194" s="36" t="e">
        <f t="shared" si="67"/>
        <v>#DIV/0!</v>
      </c>
      <c r="CC194" s="36" t="e">
        <f t="shared" si="67"/>
        <v>#DIV/0!</v>
      </c>
      <c r="CD194" s="36" t="e">
        <f t="shared" si="67"/>
        <v>#DIV/0!</v>
      </c>
      <c r="CE194" s="36" t="e">
        <f t="shared" si="67"/>
        <v>#DIV/0!</v>
      </c>
      <c r="CF194" s="36" t="e">
        <f t="shared" si="67"/>
        <v>#DIV/0!</v>
      </c>
      <c r="CG194" s="36" t="e">
        <f t="shared" si="67"/>
        <v>#DIV/0!</v>
      </c>
      <c r="CH194" s="36" t="e">
        <f t="shared" si="67"/>
        <v>#DIV/0!</v>
      </c>
      <c r="CI194" s="36" t="e">
        <f t="shared" si="67"/>
        <v>#DIV/0!</v>
      </c>
      <c r="CJ194" s="36" t="e">
        <f t="shared" si="67"/>
        <v>#DIV/0!</v>
      </c>
      <c r="CK194" s="36" t="e">
        <f t="shared" si="67"/>
        <v>#DIV/0!</v>
      </c>
      <c r="CL194" s="36" t="e">
        <f t="shared" si="67"/>
        <v>#DIV/0!</v>
      </c>
      <c r="CM194" s="36" t="e">
        <f t="shared" si="67"/>
        <v>#DIV/0!</v>
      </c>
      <c r="CN194" s="36" t="e">
        <f t="shared" si="67"/>
        <v>#DIV/0!</v>
      </c>
      <c r="CO194" s="36" t="e">
        <f t="shared" si="67"/>
        <v>#DIV/0!</v>
      </c>
      <c r="CP194" s="36" t="e">
        <f t="shared" si="67"/>
        <v>#DIV/0!</v>
      </c>
      <c r="CQ194" s="36" t="e">
        <f t="shared" si="67"/>
        <v>#DIV/0!</v>
      </c>
      <c r="CR194" s="36" t="e">
        <f t="shared" si="67"/>
        <v>#DIV/0!</v>
      </c>
      <c r="CS194" s="36" t="e">
        <f t="shared" si="67"/>
        <v>#DIV/0!</v>
      </c>
      <c r="CT194" s="36" t="e">
        <f t="shared" si="67"/>
        <v>#DIV/0!</v>
      </c>
      <c r="CU194" s="36" t="e">
        <f t="shared" si="67"/>
        <v>#DIV/0!</v>
      </c>
      <c r="CV194" s="36" t="e">
        <f t="shared" si="67"/>
        <v>#DIV/0!</v>
      </c>
      <c r="CW194" s="36" t="e">
        <f t="shared" si="67"/>
        <v>#DIV/0!</v>
      </c>
      <c r="CX194" s="36" t="e">
        <f t="shared" si="67"/>
        <v>#DIV/0!</v>
      </c>
      <c r="CY194" s="36" t="e">
        <f t="shared" si="67"/>
        <v>#DIV/0!</v>
      </c>
      <c r="CZ194" s="36" t="e">
        <f t="shared" si="67"/>
        <v>#DIV/0!</v>
      </c>
      <c r="DA194" s="36" t="e">
        <f t="shared" si="67"/>
        <v>#DIV/0!</v>
      </c>
      <c r="DB194" s="36" t="e">
        <f t="shared" si="67"/>
        <v>#DIV/0!</v>
      </c>
      <c r="DC194" s="36" t="e">
        <f t="shared" si="67"/>
        <v>#DIV/0!</v>
      </c>
      <c r="DD194" s="36" t="e">
        <f t="shared" si="67"/>
        <v>#DIV/0!</v>
      </c>
      <c r="DE194" s="36" t="e">
        <f t="shared" si="67"/>
        <v>#DIV/0!</v>
      </c>
      <c r="DF194" s="36" t="e">
        <f t="shared" si="67"/>
        <v>#DIV/0!</v>
      </c>
      <c r="DG194" s="36" t="e">
        <f t="shared" si="67"/>
        <v>#DIV/0!</v>
      </c>
      <c r="DH194" s="36" t="e">
        <f t="shared" si="67"/>
        <v>#DIV/0!</v>
      </c>
      <c r="DI194" s="36" t="e">
        <f t="shared" si="67"/>
        <v>#DIV/0!</v>
      </c>
      <c r="DJ194" s="36" t="e">
        <f t="shared" si="67"/>
        <v>#DIV/0!</v>
      </c>
      <c r="DK194" s="36" t="e">
        <f t="shared" si="67"/>
        <v>#DIV/0!</v>
      </c>
      <c r="DL194" s="36" t="e">
        <f t="shared" si="67"/>
        <v>#DIV/0!</v>
      </c>
      <c r="DM194" s="36" t="e">
        <f t="shared" si="67"/>
        <v>#DIV/0!</v>
      </c>
      <c r="DN194" s="36" t="e">
        <f t="shared" si="67"/>
        <v>#DIV/0!</v>
      </c>
      <c r="DO194" s="36" t="e">
        <f t="shared" si="67"/>
        <v>#DIV/0!</v>
      </c>
      <c r="DP194" s="36" t="e">
        <f t="shared" si="67"/>
        <v>#DIV/0!</v>
      </c>
      <c r="DQ194" s="36" t="e">
        <f t="shared" si="67"/>
        <v>#DIV/0!</v>
      </c>
      <c r="DR194" s="36" t="e">
        <f t="shared" si="67"/>
        <v>#DIV/0!</v>
      </c>
      <c r="DS194" s="36" t="e">
        <f t="shared" si="67"/>
        <v>#DIV/0!</v>
      </c>
      <c r="DT194" s="36" t="e">
        <f t="shared" si="67"/>
        <v>#DIV/0!</v>
      </c>
      <c r="DU194" s="36" t="e">
        <f t="shared" si="67"/>
        <v>#DIV/0!</v>
      </c>
      <c r="DV194" s="36" t="e">
        <f t="shared" si="67"/>
        <v>#DIV/0!</v>
      </c>
      <c r="DW194" s="36" t="e">
        <f t="shared" si="67"/>
        <v>#DIV/0!</v>
      </c>
      <c r="DX194" s="36" t="e">
        <f t="shared" si="67"/>
        <v>#DIV/0!</v>
      </c>
      <c r="DY194" s="36" t="e">
        <f t="shared" si="67"/>
        <v>#DIV/0!</v>
      </c>
      <c r="DZ194" s="36" t="e">
        <f t="shared" si="67"/>
        <v>#DIV/0!</v>
      </c>
      <c r="EA194" s="36" t="e">
        <f t="shared" ref="EA194:ET194" si="68">AVERAGE(EA185:EA190)</f>
        <v>#DIV/0!</v>
      </c>
      <c r="EB194" s="36" t="e">
        <f t="shared" si="68"/>
        <v>#DIV/0!</v>
      </c>
      <c r="EC194" s="36" t="e">
        <f t="shared" si="68"/>
        <v>#DIV/0!</v>
      </c>
      <c r="ED194" s="36" t="e">
        <f t="shared" si="68"/>
        <v>#DIV/0!</v>
      </c>
      <c r="EE194" s="36" t="e">
        <f t="shared" si="68"/>
        <v>#DIV/0!</v>
      </c>
      <c r="EF194" s="36" t="e">
        <f t="shared" si="68"/>
        <v>#DIV/0!</v>
      </c>
      <c r="EG194" s="36" t="e">
        <f t="shared" si="68"/>
        <v>#DIV/0!</v>
      </c>
      <c r="EH194" s="36" t="e">
        <f t="shared" si="68"/>
        <v>#DIV/0!</v>
      </c>
      <c r="EI194" s="36" t="e">
        <f t="shared" si="68"/>
        <v>#DIV/0!</v>
      </c>
      <c r="EJ194" s="36" t="e">
        <f t="shared" si="68"/>
        <v>#DIV/0!</v>
      </c>
      <c r="EK194" s="36" t="e">
        <f t="shared" si="68"/>
        <v>#DIV/0!</v>
      </c>
      <c r="EL194" s="36" t="e">
        <f t="shared" si="68"/>
        <v>#DIV/0!</v>
      </c>
      <c r="EM194" s="36" t="e">
        <f t="shared" si="68"/>
        <v>#DIV/0!</v>
      </c>
      <c r="EN194" s="36" t="e">
        <f t="shared" si="68"/>
        <v>#DIV/0!</v>
      </c>
      <c r="EO194" s="36" t="e">
        <f t="shared" si="68"/>
        <v>#DIV/0!</v>
      </c>
      <c r="EP194" s="36" t="e">
        <f t="shared" si="68"/>
        <v>#DIV/0!</v>
      </c>
      <c r="EQ194" s="36" t="e">
        <f t="shared" si="68"/>
        <v>#DIV/0!</v>
      </c>
      <c r="ER194" s="36" t="e">
        <f t="shared" si="68"/>
        <v>#DIV/0!</v>
      </c>
      <c r="ES194" s="36" t="e">
        <f t="shared" si="68"/>
        <v>#DIV/0!</v>
      </c>
      <c r="ET194" s="36" t="e">
        <f t="shared" si="68"/>
        <v>#DIV/0!</v>
      </c>
      <c r="EU194" s="2" t="e">
        <f t="shared" si="61"/>
        <v>#DIV/0!</v>
      </c>
      <c r="EV194" s="2" t="e">
        <f t="shared" si="62"/>
        <v>#DIV/0!</v>
      </c>
      <c r="EW194" s="37"/>
      <c r="EX194" s="37"/>
      <c r="EY194" s="37"/>
      <c r="EZ194" s="37"/>
      <c r="FA194" s="37"/>
      <c r="FB194" s="37"/>
      <c r="FC194" s="37"/>
      <c r="FD194" s="37"/>
      <c r="FE194" s="37"/>
      <c r="FF194" s="37"/>
      <c r="FG194" s="37"/>
      <c r="FH194" s="37"/>
      <c r="FI194" s="37"/>
      <c r="FJ194" s="37"/>
      <c r="FK194" s="37"/>
      <c r="FL194" s="37"/>
      <c r="FM194" s="37"/>
      <c r="FN194" s="37"/>
      <c r="FO194" s="37"/>
      <c r="FP194" s="37"/>
      <c r="FQ194" s="37"/>
      <c r="FR194" s="37"/>
      <c r="FS194" s="37"/>
      <c r="FT194" s="37"/>
      <c r="FU194" s="37"/>
      <c r="FV194" s="37"/>
      <c r="FW194" s="37"/>
      <c r="FX194" s="37"/>
      <c r="FY194" s="37"/>
      <c r="FZ194" s="37"/>
      <c r="GA194" s="37"/>
      <c r="GB194" s="37"/>
      <c r="GC194" s="37"/>
      <c r="GD194" s="37"/>
      <c r="GE194" s="37"/>
      <c r="GF194" s="37"/>
      <c r="GG194" s="37"/>
      <c r="GH194" s="37"/>
      <c r="GI194" s="37"/>
      <c r="GJ194" s="37"/>
      <c r="GK194" s="37"/>
      <c r="GL194" s="37"/>
      <c r="GM194" s="37"/>
    </row>
    <row r="195" spans="1:195" s="35" customFormat="1" x14ac:dyDescent="0.2">
      <c r="A195" s="35" t="s">
        <v>54</v>
      </c>
      <c r="B195" s="36" t="e">
        <f>B191-B193</f>
        <v>#DIV/0!</v>
      </c>
      <c r="C195" s="36" t="e">
        <f t="shared" ref="C195:BN196" si="69">C191-C193</f>
        <v>#DIV/0!</v>
      </c>
      <c r="D195" s="36" t="e">
        <f t="shared" si="69"/>
        <v>#DIV/0!</v>
      </c>
      <c r="E195" s="36" t="e">
        <f t="shared" si="69"/>
        <v>#DIV/0!</v>
      </c>
      <c r="F195" s="36" t="e">
        <f t="shared" si="69"/>
        <v>#DIV/0!</v>
      </c>
      <c r="G195" s="36" t="e">
        <f t="shared" si="69"/>
        <v>#DIV/0!</v>
      </c>
      <c r="H195" s="36" t="e">
        <f t="shared" si="69"/>
        <v>#DIV/0!</v>
      </c>
      <c r="I195" s="36" t="e">
        <f t="shared" si="69"/>
        <v>#DIV/0!</v>
      </c>
      <c r="J195" s="36" t="e">
        <f t="shared" si="69"/>
        <v>#DIV/0!</v>
      </c>
      <c r="K195" s="36" t="e">
        <f t="shared" si="69"/>
        <v>#DIV/0!</v>
      </c>
      <c r="L195" s="36" t="e">
        <f t="shared" si="69"/>
        <v>#DIV/0!</v>
      </c>
      <c r="M195" s="36" t="e">
        <f t="shared" si="69"/>
        <v>#DIV/0!</v>
      </c>
      <c r="N195" s="36" t="e">
        <f t="shared" si="69"/>
        <v>#DIV/0!</v>
      </c>
      <c r="O195" s="36" t="e">
        <f t="shared" si="69"/>
        <v>#DIV/0!</v>
      </c>
      <c r="P195" s="36" t="e">
        <f t="shared" si="69"/>
        <v>#DIV/0!</v>
      </c>
      <c r="Q195" s="36" t="e">
        <f t="shared" si="69"/>
        <v>#DIV/0!</v>
      </c>
      <c r="R195" s="36" t="e">
        <f t="shared" si="69"/>
        <v>#DIV/0!</v>
      </c>
      <c r="S195" s="36" t="e">
        <f t="shared" si="69"/>
        <v>#DIV/0!</v>
      </c>
      <c r="T195" s="36" t="e">
        <f t="shared" si="69"/>
        <v>#DIV/0!</v>
      </c>
      <c r="U195" s="36" t="e">
        <f t="shared" si="69"/>
        <v>#DIV/0!</v>
      </c>
      <c r="V195" s="36" t="e">
        <f t="shared" si="69"/>
        <v>#DIV/0!</v>
      </c>
      <c r="W195" s="36" t="e">
        <f t="shared" si="69"/>
        <v>#DIV/0!</v>
      </c>
      <c r="X195" s="36" t="e">
        <f t="shared" si="69"/>
        <v>#DIV/0!</v>
      </c>
      <c r="Y195" s="36" t="e">
        <f t="shared" si="69"/>
        <v>#DIV/0!</v>
      </c>
      <c r="Z195" s="36" t="e">
        <f t="shared" si="69"/>
        <v>#DIV/0!</v>
      </c>
      <c r="AA195" s="36" t="e">
        <f t="shared" si="69"/>
        <v>#DIV/0!</v>
      </c>
      <c r="AB195" s="36" t="e">
        <f t="shared" si="69"/>
        <v>#DIV/0!</v>
      </c>
      <c r="AC195" s="36" t="e">
        <f t="shared" si="69"/>
        <v>#DIV/0!</v>
      </c>
      <c r="AD195" s="36" t="e">
        <f t="shared" si="69"/>
        <v>#DIV/0!</v>
      </c>
      <c r="AE195" s="36" t="e">
        <f t="shared" si="69"/>
        <v>#DIV/0!</v>
      </c>
      <c r="AF195" s="36" t="e">
        <f t="shared" si="69"/>
        <v>#DIV/0!</v>
      </c>
      <c r="AG195" s="36" t="e">
        <f t="shared" si="69"/>
        <v>#DIV/0!</v>
      </c>
      <c r="AH195" s="36" t="e">
        <f t="shared" si="69"/>
        <v>#DIV/0!</v>
      </c>
      <c r="AI195" s="36" t="e">
        <f t="shared" si="69"/>
        <v>#DIV/0!</v>
      </c>
      <c r="AJ195" s="36" t="e">
        <f t="shared" si="69"/>
        <v>#DIV/0!</v>
      </c>
      <c r="AK195" s="36" t="e">
        <f t="shared" si="69"/>
        <v>#DIV/0!</v>
      </c>
      <c r="AL195" s="36" t="e">
        <f t="shared" si="69"/>
        <v>#DIV/0!</v>
      </c>
      <c r="AM195" s="36" t="e">
        <f t="shared" si="69"/>
        <v>#DIV/0!</v>
      </c>
      <c r="AN195" s="36" t="e">
        <f t="shared" si="69"/>
        <v>#DIV/0!</v>
      </c>
      <c r="AO195" s="36" t="e">
        <f t="shared" si="69"/>
        <v>#DIV/0!</v>
      </c>
      <c r="AP195" s="36" t="e">
        <f t="shared" si="69"/>
        <v>#DIV/0!</v>
      </c>
      <c r="AQ195" s="36" t="e">
        <f t="shared" si="69"/>
        <v>#DIV/0!</v>
      </c>
      <c r="AR195" s="36" t="e">
        <f t="shared" si="69"/>
        <v>#DIV/0!</v>
      </c>
      <c r="AS195" s="36" t="e">
        <f t="shared" si="69"/>
        <v>#DIV/0!</v>
      </c>
      <c r="AT195" s="36" t="e">
        <f t="shared" si="69"/>
        <v>#DIV/0!</v>
      </c>
      <c r="AU195" s="36" t="e">
        <f t="shared" si="69"/>
        <v>#DIV/0!</v>
      </c>
      <c r="AV195" s="36" t="e">
        <f t="shared" si="69"/>
        <v>#DIV/0!</v>
      </c>
      <c r="AW195" s="36" t="e">
        <f t="shared" si="69"/>
        <v>#DIV/0!</v>
      </c>
      <c r="AX195" s="36" t="e">
        <f t="shared" si="69"/>
        <v>#DIV/0!</v>
      </c>
      <c r="AY195" s="36" t="e">
        <f t="shared" si="69"/>
        <v>#DIV/0!</v>
      </c>
      <c r="AZ195" s="36" t="e">
        <f t="shared" si="69"/>
        <v>#DIV/0!</v>
      </c>
      <c r="BA195" s="36" t="e">
        <f t="shared" si="69"/>
        <v>#DIV/0!</v>
      </c>
      <c r="BB195" s="36" t="e">
        <f t="shared" si="69"/>
        <v>#DIV/0!</v>
      </c>
      <c r="BC195" s="36" t="e">
        <f t="shared" si="69"/>
        <v>#DIV/0!</v>
      </c>
      <c r="BD195" s="36" t="e">
        <f t="shared" si="69"/>
        <v>#DIV/0!</v>
      </c>
      <c r="BE195" s="36" t="e">
        <f t="shared" si="69"/>
        <v>#DIV/0!</v>
      </c>
      <c r="BF195" s="36" t="e">
        <f t="shared" si="69"/>
        <v>#DIV/0!</v>
      </c>
      <c r="BG195" s="36" t="e">
        <f t="shared" si="69"/>
        <v>#DIV/0!</v>
      </c>
      <c r="BH195" s="36" t="e">
        <f t="shared" si="69"/>
        <v>#DIV/0!</v>
      </c>
      <c r="BI195" s="36" t="e">
        <f t="shared" si="69"/>
        <v>#DIV/0!</v>
      </c>
      <c r="BJ195" s="36" t="e">
        <f t="shared" si="69"/>
        <v>#DIV/0!</v>
      </c>
      <c r="BK195" s="36" t="e">
        <f t="shared" si="69"/>
        <v>#DIV/0!</v>
      </c>
      <c r="BL195" s="36" t="e">
        <f t="shared" si="69"/>
        <v>#DIV/0!</v>
      </c>
      <c r="BM195" s="36" t="e">
        <f t="shared" si="69"/>
        <v>#DIV/0!</v>
      </c>
      <c r="BN195" s="36" t="e">
        <f t="shared" si="69"/>
        <v>#DIV/0!</v>
      </c>
      <c r="BO195" s="36" t="e">
        <f t="shared" ref="BO195:DZ195" si="70">BO191-BO193</f>
        <v>#DIV/0!</v>
      </c>
      <c r="BP195" s="36" t="e">
        <f t="shared" si="70"/>
        <v>#DIV/0!</v>
      </c>
      <c r="BQ195" s="36" t="e">
        <f t="shared" si="70"/>
        <v>#DIV/0!</v>
      </c>
      <c r="BR195" s="36" t="e">
        <f t="shared" si="70"/>
        <v>#DIV/0!</v>
      </c>
      <c r="BS195" s="36" t="e">
        <f t="shared" si="70"/>
        <v>#DIV/0!</v>
      </c>
      <c r="BT195" s="36" t="e">
        <f t="shared" si="70"/>
        <v>#DIV/0!</v>
      </c>
      <c r="BU195" s="36" t="e">
        <f t="shared" si="70"/>
        <v>#DIV/0!</v>
      </c>
      <c r="BV195" s="36" t="e">
        <f t="shared" si="70"/>
        <v>#DIV/0!</v>
      </c>
      <c r="BW195" s="36" t="e">
        <f t="shared" si="70"/>
        <v>#DIV/0!</v>
      </c>
      <c r="BX195" s="36" t="e">
        <f t="shared" si="70"/>
        <v>#DIV/0!</v>
      </c>
      <c r="BY195" s="36" t="e">
        <f t="shared" si="70"/>
        <v>#DIV/0!</v>
      </c>
      <c r="BZ195" s="36" t="e">
        <f t="shared" si="70"/>
        <v>#DIV/0!</v>
      </c>
      <c r="CA195" s="36" t="e">
        <f t="shared" si="70"/>
        <v>#DIV/0!</v>
      </c>
      <c r="CB195" s="36" t="e">
        <f t="shared" si="70"/>
        <v>#DIV/0!</v>
      </c>
      <c r="CC195" s="36" t="e">
        <f t="shared" si="70"/>
        <v>#DIV/0!</v>
      </c>
      <c r="CD195" s="36" t="e">
        <f t="shared" si="70"/>
        <v>#DIV/0!</v>
      </c>
      <c r="CE195" s="36" t="e">
        <f t="shared" si="70"/>
        <v>#DIV/0!</v>
      </c>
      <c r="CF195" s="36" t="e">
        <f t="shared" si="70"/>
        <v>#DIV/0!</v>
      </c>
      <c r="CG195" s="36" t="e">
        <f t="shared" si="70"/>
        <v>#DIV/0!</v>
      </c>
      <c r="CH195" s="36" t="e">
        <f t="shared" si="70"/>
        <v>#DIV/0!</v>
      </c>
      <c r="CI195" s="36" t="e">
        <f t="shared" si="70"/>
        <v>#DIV/0!</v>
      </c>
      <c r="CJ195" s="36" t="e">
        <f t="shared" si="70"/>
        <v>#DIV/0!</v>
      </c>
      <c r="CK195" s="36" t="e">
        <f t="shared" si="70"/>
        <v>#DIV/0!</v>
      </c>
      <c r="CL195" s="36" t="e">
        <f t="shared" si="70"/>
        <v>#DIV/0!</v>
      </c>
      <c r="CM195" s="36" t="e">
        <f t="shared" si="70"/>
        <v>#DIV/0!</v>
      </c>
      <c r="CN195" s="36" t="e">
        <f t="shared" si="70"/>
        <v>#DIV/0!</v>
      </c>
      <c r="CO195" s="36" t="e">
        <f t="shared" si="70"/>
        <v>#DIV/0!</v>
      </c>
      <c r="CP195" s="36" t="e">
        <f t="shared" si="70"/>
        <v>#DIV/0!</v>
      </c>
      <c r="CQ195" s="36" t="e">
        <f t="shared" si="70"/>
        <v>#DIV/0!</v>
      </c>
      <c r="CR195" s="36" t="e">
        <f t="shared" si="70"/>
        <v>#DIV/0!</v>
      </c>
      <c r="CS195" s="36" t="e">
        <f t="shared" si="70"/>
        <v>#DIV/0!</v>
      </c>
      <c r="CT195" s="36" t="e">
        <f t="shared" si="70"/>
        <v>#DIV/0!</v>
      </c>
      <c r="CU195" s="36" t="e">
        <f t="shared" si="70"/>
        <v>#DIV/0!</v>
      </c>
      <c r="CV195" s="36" t="e">
        <f t="shared" si="70"/>
        <v>#DIV/0!</v>
      </c>
      <c r="CW195" s="36" t="e">
        <f t="shared" si="70"/>
        <v>#DIV/0!</v>
      </c>
      <c r="CX195" s="36" t="e">
        <f t="shared" si="70"/>
        <v>#DIV/0!</v>
      </c>
      <c r="CY195" s="36" t="e">
        <f t="shared" si="70"/>
        <v>#DIV/0!</v>
      </c>
      <c r="CZ195" s="36" t="e">
        <f t="shared" si="70"/>
        <v>#DIV/0!</v>
      </c>
      <c r="DA195" s="36" t="e">
        <f t="shared" si="70"/>
        <v>#DIV/0!</v>
      </c>
      <c r="DB195" s="36" t="e">
        <f t="shared" si="70"/>
        <v>#DIV/0!</v>
      </c>
      <c r="DC195" s="36" t="e">
        <f t="shared" si="70"/>
        <v>#DIV/0!</v>
      </c>
      <c r="DD195" s="36" t="e">
        <f t="shared" si="70"/>
        <v>#DIV/0!</v>
      </c>
      <c r="DE195" s="36" t="e">
        <f t="shared" si="70"/>
        <v>#DIV/0!</v>
      </c>
      <c r="DF195" s="36" t="e">
        <f t="shared" si="70"/>
        <v>#DIV/0!</v>
      </c>
      <c r="DG195" s="36" t="e">
        <f t="shared" si="70"/>
        <v>#DIV/0!</v>
      </c>
      <c r="DH195" s="36" t="e">
        <f t="shared" si="70"/>
        <v>#DIV/0!</v>
      </c>
      <c r="DI195" s="36" t="e">
        <f t="shared" si="70"/>
        <v>#DIV/0!</v>
      </c>
      <c r="DJ195" s="36" t="e">
        <f t="shared" si="70"/>
        <v>#DIV/0!</v>
      </c>
      <c r="DK195" s="36" t="e">
        <f t="shared" si="70"/>
        <v>#DIV/0!</v>
      </c>
      <c r="DL195" s="36" t="e">
        <f t="shared" si="70"/>
        <v>#DIV/0!</v>
      </c>
      <c r="DM195" s="36" t="e">
        <f t="shared" si="70"/>
        <v>#DIV/0!</v>
      </c>
      <c r="DN195" s="36" t="e">
        <f t="shared" si="70"/>
        <v>#DIV/0!</v>
      </c>
      <c r="DO195" s="36" t="e">
        <f t="shared" si="70"/>
        <v>#DIV/0!</v>
      </c>
      <c r="DP195" s="36" t="e">
        <f t="shared" si="70"/>
        <v>#DIV/0!</v>
      </c>
      <c r="DQ195" s="36" t="e">
        <f t="shared" si="70"/>
        <v>#DIV/0!</v>
      </c>
      <c r="DR195" s="36" t="e">
        <f t="shared" si="70"/>
        <v>#DIV/0!</v>
      </c>
      <c r="DS195" s="36" t="e">
        <f t="shared" si="70"/>
        <v>#DIV/0!</v>
      </c>
      <c r="DT195" s="36" t="e">
        <f t="shared" si="70"/>
        <v>#DIV/0!</v>
      </c>
      <c r="DU195" s="36" t="e">
        <f t="shared" si="70"/>
        <v>#DIV/0!</v>
      </c>
      <c r="DV195" s="36" t="e">
        <f t="shared" si="70"/>
        <v>#DIV/0!</v>
      </c>
      <c r="DW195" s="36" t="e">
        <f t="shared" si="70"/>
        <v>#DIV/0!</v>
      </c>
      <c r="DX195" s="36" t="e">
        <f t="shared" si="70"/>
        <v>#DIV/0!</v>
      </c>
      <c r="DY195" s="36" t="e">
        <f t="shared" si="70"/>
        <v>#DIV/0!</v>
      </c>
      <c r="DZ195" s="36" t="e">
        <f t="shared" si="70"/>
        <v>#DIV/0!</v>
      </c>
      <c r="EA195" s="36" t="e">
        <f t="shared" ref="EA195:ET195" si="71">EA191-EA193</f>
        <v>#DIV/0!</v>
      </c>
      <c r="EB195" s="36" t="e">
        <f t="shared" si="71"/>
        <v>#DIV/0!</v>
      </c>
      <c r="EC195" s="36" t="e">
        <f t="shared" si="71"/>
        <v>#DIV/0!</v>
      </c>
      <c r="ED195" s="36" t="e">
        <f t="shared" si="71"/>
        <v>#DIV/0!</v>
      </c>
      <c r="EE195" s="36" t="e">
        <f t="shared" si="71"/>
        <v>#DIV/0!</v>
      </c>
      <c r="EF195" s="36" t="e">
        <f t="shared" si="71"/>
        <v>#DIV/0!</v>
      </c>
      <c r="EG195" s="36" t="e">
        <f t="shared" si="71"/>
        <v>#DIV/0!</v>
      </c>
      <c r="EH195" s="36" t="e">
        <f t="shared" si="71"/>
        <v>#DIV/0!</v>
      </c>
      <c r="EI195" s="36" t="e">
        <f t="shared" si="71"/>
        <v>#DIV/0!</v>
      </c>
      <c r="EJ195" s="36" t="e">
        <f t="shared" si="71"/>
        <v>#DIV/0!</v>
      </c>
      <c r="EK195" s="36" t="e">
        <f t="shared" si="71"/>
        <v>#DIV/0!</v>
      </c>
      <c r="EL195" s="36" t="e">
        <f t="shared" si="71"/>
        <v>#DIV/0!</v>
      </c>
      <c r="EM195" s="36" t="e">
        <f t="shared" si="71"/>
        <v>#DIV/0!</v>
      </c>
      <c r="EN195" s="36" t="e">
        <f t="shared" si="71"/>
        <v>#DIV/0!</v>
      </c>
      <c r="EO195" s="36" t="e">
        <f t="shared" si="71"/>
        <v>#DIV/0!</v>
      </c>
      <c r="EP195" s="36" t="e">
        <f t="shared" si="71"/>
        <v>#DIV/0!</v>
      </c>
      <c r="EQ195" s="36" t="e">
        <f t="shared" si="71"/>
        <v>#DIV/0!</v>
      </c>
      <c r="ER195" s="36" t="e">
        <f t="shared" si="71"/>
        <v>#DIV/0!</v>
      </c>
      <c r="ES195" s="36" t="e">
        <f t="shared" si="71"/>
        <v>#DIV/0!</v>
      </c>
      <c r="ET195" s="36" t="e">
        <f t="shared" si="71"/>
        <v>#DIV/0!</v>
      </c>
      <c r="EU195" s="2" t="e">
        <f t="shared" si="61"/>
        <v>#DIV/0!</v>
      </c>
      <c r="EV195" s="2" t="e">
        <f t="shared" si="62"/>
        <v>#DIV/0!</v>
      </c>
      <c r="EW195" s="37"/>
      <c r="EX195" s="37"/>
      <c r="EY195" s="37"/>
      <c r="EZ195" s="37"/>
      <c r="FA195" s="37"/>
      <c r="FB195" s="37"/>
      <c r="FC195" s="37"/>
      <c r="FD195" s="37"/>
      <c r="FE195" s="37"/>
      <c r="FF195" s="37"/>
      <c r="FG195" s="37"/>
      <c r="FH195" s="37"/>
      <c r="FI195" s="37"/>
      <c r="FJ195" s="37"/>
      <c r="FK195" s="37"/>
      <c r="FL195" s="37"/>
      <c r="FM195" s="37"/>
      <c r="FN195" s="37"/>
      <c r="FO195" s="37"/>
      <c r="FP195" s="37"/>
      <c r="FQ195" s="37"/>
      <c r="FR195" s="37"/>
      <c r="FS195" s="37"/>
      <c r="FT195" s="37"/>
      <c r="FU195" s="37"/>
      <c r="FV195" s="37"/>
      <c r="FW195" s="37"/>
      <c r="FX195" s="37"/>
      <c r="FY195" s="37"/>
      <c r="FZ195" s="37"/>
      <c r="GA195" s="37"/>
      <c r="GB195" s="37"/>
      <c r="GC195" s="37"/>
      <c r="GD195" s="37"/>
      <c r="GE195" s="37"/>
      <c r="GF195" s="37"/>
      <c r="GG195" s="37"/>
      <c r="GH195" s="37"/>
      <c r="GI195" s="37"/>
      <c r="GJ195" s="37"/>
      <c r="GK195" s="37"/>
      <c r="GL195" s="37"/>
      <c r="GM195" s="37"/>
    </row>
    <row r="196" spans="1:195" s="35" customFormat="1" x14ac:dyDescent="0.2">
      <c r="A196" s="35" t="s">
        <v>55</v>
      </c>
      <c r="B196" s="36" t="e">
        <f>B192-B194</f>
        <v>#DIV/0!</v>
      </c>
      <c r="C196" s="36" t="e">
        <f t="shared" ref="C196:I196" si="72">C192-C194</f>
        <v>#DIV/0!</v>
      </c>
      <c r="D196" s="36" t="e">
        <f t="shared" si="72"/>
        <v>#DIV/0!</v>
      </c>
      <c r="E196" s="36" t="e">
        <f t="shared" si="72"/>
        <v>#DIV/0!</v>
      </c>
      <c r="F196" s="36" t="e">
        <f t="shared" si="72"/>
        <v>#DIV/0!</v>
      </c>
      <c r="G196" s="36" t="e">
        <f t="shared" si="72"/>
        <v>#DIV/0!</v>
      </c>
      <c r="H196" s="36" t="e">
        <f t="shared" si="72"/>
        <v>#DIV/0!</v>
      </c>
      <c r="I196" s="36" t="e">
        <f t="shared" si="72"/>
        <v>#DIV/0!</v>
      </c>
      <c r="J196" s="36" t="e">
        <f t="shared" si="69"/>
        <v>#DIV/0!</v>
      </c>
      <c r="K196" s="36" t="e">
        <f t="shared" si="69"/>
        <v>#DIV/0!</v>
      </c>
      <c r="L196" s="36" t="e">
        <f t="shared" si="69"/>
        <v>#DIV/0!</v>
      </c>
      <c r="M196" s="36" t="e">
        <f t="shared" si="69"/>
        <v>#DIV/0!</v>
      </c>
      <c r="N196" s="36" t="e">
        <f t="shared" si="69"/>
        <v>#DIV/0!</v>
      </c>
      <c r="O196" s="36" t="e">
        <f t="shared" si="69"/>
        <v>#DIV/0!</v>
      </c>
      <c r="P196" s="36" t="e">
        <f t="shared" si="69"/>
        <v>#DIV/0!</v>
      </c>
      <c r="Q196" s="36" t="e">
        <f t="shared" si="69"/>
        <v>#DIV/0!</v>
      </c>
      <c r="R196" s="36" t="e">
        <f t="shared" si="69"/>
        <v>#DIV/0!</v>
      </c>
      <c r="S196" s="36" t="e">
        <f t="shared" si="69"/>
        <v>#DIV/0!</v>
      </c>
      <c r="T196" s="36" t="e">
        <f t="shared" si="69"/>
        <v>#DIV/0!</v>
      </c>
      <c r="U196" s="36" t="e">
        <f t="shared" si="69"/>
        <v>#DIV/0!</v>
      </c>
      <c r="V196" s="36" t="e">
        <f t="shared" si="69"/>
        <v>#DIV/0!</v>
      </c>
      <c r="W196" s="36" t="e">
        <f t="shared" si="69"/>
        <v>#DIV/0!</v>
      </c>
      <c r="X196" s="36" t="e">
        <f t="shared" si="69"/>
        <v>#DIV/0!</v>
      </c>
      <c r="Y196" s="36" t="e">
        <f t="shared" si="69"/>
        <v>#DIV/0!</v>
      </c>
      <c r="Z196" s="36" t="e">
        <f t="shared" si="69"/>
        <v>#DIV/0!</v>
      </c>
      <c r="AA196" s="36" t="e">
        <f t="shared" si="69"/>
        <v>#DIV/0!</v>
      </c>
      <c r="AB196" s="36" t="e">
        <f t="shared" si="69"/>
        <v>#DIV/0!</v>
      </c>
      <c r="AC196" s="36" t="e">
        <f t="shared" si="69"/>
        <v>#DIV/0!</v>
      </c>
      <c r="AD196" s="36" t="e">
        <f t="shared" si="69"/>
        <v>#DIV/0!</v>
      </c>
      <c r="AE196" s="36" t="e">
        <f t="shared" si="69"/>
        <v>#DIV/0!</v>
      </c>
      <c r="AF196" s="36" t="e">
        <f t="shared" si="69"/>
        <v>#DIV/0!</v>
      </c>
      <c r="AG196" s="36" t="e">
        <f t="shared" si="69"/>
        <v>#DIV/0!</v>
      </c>
      <c r="AH196" s="36" t="e">
        <f t="shared" si="69"/>
        <v>#DIV/0!</v>
      </c>
      <c r="AI196" s="36" t="e">
        <f t="shared" si="69"/>
        <v>#DIV/0!</v>
      </c>
      <c r="AJ196" s="36" t="e">
        <f t="shared" si="69"/>
        <v>#DIV/0!</v>
      </c>
      <c r="AK196" s="36" t="e">
        <f t="shared" si="69"/>
        <v>#DIV/0!</v>
      </c>
      <c r="AL196" s="36" t="e">
        <f t="shared" si="69"/>
        <v>#DIV/0!</v>
      </c>
      <c r="AM196" s="36" t="e">
        <f t="shared" si="69"/>
        <v>#DIV/0!</v>
      </c>
      <c r="AN196" s="36" t="e">
        <f t="shared" si="69"/>
        <v>#DIV/0!</v>
      </c>
      <c r="AO196" s="36" t="e">
        <f t="shared" si="69"/>
        <v>#DIV/0!</v>
      </c>
      <c r="AP196" s="36" t="e">
        <f t="shared" si="69"/>
        <v>#DIV/0!</v>
      </c>
      <c r="AQ196" s="36" t="e">
        <f t="shared" si="69"/>
        <v>#DIV/0!</v>
      </c>
      <c r="AR196" s="36" t="e">
        <f t="shared" si="69"/>
        <v>#DIV/0!</v>
      </c>
      <c r="AS196" s="36" t="e">
        <f t="shared" si="69"/>
        <v>#DIV/0!</v>
      </c>
      <c r="AT196" s="36" t="e">
        <f t="shared" si="69"/>
        <v>#DIV/0!</v>
      </c>
      <c r="AU196" s="36" t="e">
        <f t="shared" si="69"/>
        <v>#DIV/0!</v>
      </c>
      <c r="AV196" s="36" t="e">
        <f t="shared" si="69"/>
        <v>#DIV/0!</v>
      </c>
      <c r="AW196" s="36" t="e">
        <f t="shared" si="69"/>
        <v>#DIV/0!</v>
      </c>
      <c r="AX196" s="36" t="e">
        <f t="shared" si="69"/>
        <v>#DIV/0!</v>
      </c>
      <c r="AY196" s="36" t="e">
        <f t="shared" si="69"/>
        <v>#DIV/0!</v>
      </c>
      <c r="AZ196" s="36" t="e">
        <f t="shared" si="69"/>
        <v>#DIV/0!</v>
      </c>
      <c r="BA196" s="36" t="e">
        <f t="shared" si="69"/>
        <v>#DIV/0!</v>
      </c>
      <c r="BB196" s="36" t="e">
        <f t="shared" si="69"/>
        <v>#DIV/0!</v>
      </c>
      <c r="BC196" s="36" t="e">
        <f t="shared" si="69"/>
        <v>#DIV/0!</v>
      </c>
      <c r="BD196" s="36" t="e">
        <f t="shared" si="69"/>
        <v>#DIV/0!</v>
      </c>
      <c r="BE196" s="36" t="e">
        <f t="shared" si="69"/>
        <v>#DIV/0!</v>
      </c>
      <c r="BF196" s="36" t="e">
        <f t="shared" si="69"/>
        <v>#DIV/0!</v>
      </c>
      <c r="BG196" s="36" t="e">
        <f t="shared" si="69"/>
        <v>#DIV/0!</v>
      </c>
      <c r="BH196" s="36" t="e">
        <f t="shared" si="69"/>
        <v>#DIV/0!</v>
      </c>
      <c r="BI196" s="36" t="e">
        <f t="shared" si="69"/>
        <v>#DIV/0!</v>
      </c>
      <c r="BJ196" s="36" t="e">
        <f t="shared" si="69"/>
        <v>#DIV/0!</v>
      </c>
      <c r="BK196" s="36" t="e">
        <f t="shared" si="69"/>
        <v>#DIV/0!</v>
      </c>
      <c r="BL196" s="36" t="e">
        <f t="shared" si="69"/>
        <v>#DIV/0!</v>
      </c>
      <c r="BM196" s="36" t="e">
        <f t="shared" si="69"/>
        <v>#DIV/0!</v>
      </c>
      <c r="BN196" s="36" t="e">
        <f t="shared" si="69"/>
        <v>#DIV/0!</v>
      </c>
      <c r="BO196" s="36" t="e">
        <f t="shared" ref="BO196:DZ196" si="73">BO192-BO194</f>
        <v>#DIV/0!</v>
      </c>
      <c r="BP196" s="36" t="e">
        <f t="shared" si="73"/>
        <v>#DIV/0!</v>
      </c>
      <c r="BQ196" s="36" t="e">
        <f t="shared" si="73"/>
        <v>#DIV/0!</v>
      </c>
      <c r="BR196" s="36" t="e">
        <f t="shared" si="73"/>
        <v>#DIV/0!</v>
      </c>
      <c r="BS196" s="36" t="e">
        <f t="shared" si="73"/>
        <v>#DIV/0!</v>
      </c>
      <c r="BT196" s="36" t="e">
        <f t="shared" si="73"/>
        <v>#DIV/0!</v>
      </c>
      <c r="BU196" s="36" t="e">
        <f t="shared" si="73"/>
        <v>#DIV/0!</v>
      </c>
      <c r="BV196" s="36" t="e">
        <f t="shared" si="73"/>
        <v>#DIV/0!</v>
      </c>
      <c r="BW196" s="36" t="e">
        <f t="shared" si="73"/>
        <v>#DIV/0!</v>
      </c>
      <c r="BX196" s="36" t="e">
        <f t="shared" si="73"/>
        <v>#DIV/0!</v>
      </c>
      <c r="BY196" s="36" t="e">
        <f t="shared" si="73"/>
        <v>#DIV/0!</v>
      </c>
      <c r="BZ196" s="36" t="e">
        <f t="shared" si="73"/>
        <v>#DIV/0!</v>
      </c>
      <c r="CA196" s="36" t="e">
        <f t="shared" si="73"/>
        <v>#DIV/0!</v>
      </c>
      <c r="CB196" s="36" t="e">
        <f t="shared" si="73"/>
        <v>#DIV/0!</v>
      </c>
      <c r="CC196" s="36" t="e">
        <f t="shared" si="73"/>
        <v>#DIV/0!</v>
      </c>
      <c r="CD196" s="36" t="e">
        <f t="shared" si="73"/>
        <v>#DIV/0!</v>
      </c>
      <c r="CE196" s="36" t="e">
        <f t="shared" si="73"/>
        <v>#DIV/0!</v>
      </c>
      <c r="CF196" s="36" t="e">
        <f t="shared" si="73"/>
        <v>#DIV/0!</v>
      </c>
      <c r="CG196" s="36" t="e">
        <f t="shared" si="73"/>
        <v>#DIV/0!</v>
      </c>
      <c r="CH196" s="36" t="e">
        <f t="shared" si="73"/>
        <v>#DIV/0!</v>
      </c>
      <c r="CI196" s="36" t="e">
        <f t="shared" si="73"/>
        <v>#DIV/0!</v>
      </c>
      <c r="CJ196" s="36" t="e">
        <f t="shared" si="73"/>
        <v>#DIV/0!</v>
      </c>
      <c r="CK196" s="36" t="e">
        <f t="shared" si="73"/>
        <v>#DIV/0!</v>
      </c>
      <c r="CL196" s="36" t="e">
        <f t="shared" si="73"/>
        <v>#DIV/0!</v>
      </c>
      <c r="CM196" s="36" t="e">
        <f t="shared" si="73"/>
        <v>#DIV/0!</v>
      </c>
      <c r="CN196" s="36" t="e">
        <f t="shared" si="73"/>
        <v>#DIV/0!</v>
      </c>
      <c r="CO196" s="36" t="e">
        <f t="shared" si="73"/>
        <v>#DIV/0!</v>
      </c>
      <c r="CP196" s="36" t="e">
        <f t="shared" si="73"/>
        <v>#DIV/0!</v>
      </c>
      <c r="CQ196" s="36" t="e">
        <f t="shared" si="73"/>
        <v>#DIV/0!</v>
      </c>
      <c r="CR196" s="36" t="e">
        <f t="shared" si="73"/>
        <v>#DIV/0!</v>
      </c>
      <c r="CS196" s="36" t="e">
        <f t="shared" si="73"/>
        <v>#DIV/0!</v>
      </c>
      <c r="CT196" s="36" t="e">
        <f t="shared" si="73"/>
        <v>#DIV/0!</v>
      </c>
      <c r="CU196" s="36" t="e">
        <f t="shared" si="73"/>
        <v>#DIV/0!</v>
      </c>
      <c r="CV196" s="36" t="e">
        <f t="shared" si="73"/>
        <v>#DIV/0!</v>
      </c>
      <c r="CW196" s="36" t="e">
        <f t="shared" si="73"/>
        <v>#DIV/0!</v>
      </c>
      <c r="CX196" s="36" t="e">
        <f t="shared" si="73"/>
        <v>#DIV/0!</v>
      </c>
      <c r="CY196" s="36" t="e">
        <f t="shared" si="73"/>
        <v>#DIV/0!</v>
      </c>
      <c r="CZ196" s="36" t="e">
        <f t="shared" si="73"/>
        <v>#DIV/0!</v>
      </c>
      <c r="DA196" s="36" t="e">
        <f t="shared" si="73"/>
        <v>#DIV/0!</v>
      </c>
      <c r="DB196" s="36" t="e">
        <f t="shared" si="73"/>
        <v>#DIV/0!</v>
      </c>
      <c r="DC196" s="36" t="e">
        <f t="shared" si="73"/>
        <v>#DIV/0!</v>
      </c>
      <c r="DD196" s="36" t="e">
        <f t="shared" si="73"/>
        <v>#DIV/0!</v>
      </c>
      <c r="DE196" s="36" t="e">
        <f t="shared" si="73"/>
        <v>#DIV/0!</v>
      </c>
      <c r="DF196" s="36" t="e">
        <f t="shared" si="73"/>
        <v>#DIV/0!</v>
      </c>
      <c r="DG196" s="36" t="e">
        <f t="shared" si="73"/>
        <v>#DIV/0!</v>
      </c>
      <c r="DH196" s="36" t="e">
        <f t="shared" si="73"/>
        <v>#DIV/0!</v>
      </c>
      <c r="DI196" s="36" t="e">
        <f t="shared" si="73"/>
        <v>#DIV/0!</v>
      </c>
      <c r="DJ196" s="36" t="e">
        <f t="shared" si="73"/>
        <v>#DIV/0!</v>
      </c>
      <c r="DK196" s="36" t="e">
        <f t="shared" si="73"/>
        <v>#DIV/0!</v>
      </c>
      <c r="DL196" s="36" t="e">
        <f t="shared" si="73"/>
        <v>#DIV/0!</v>
      </c>
      <c r="DM196" s="36" t="e">
        <f t="shared" si="73"/>
        <v>#DIV/0!</v>
      </c>
      <c r="DN196" s="36" t="e">
        <f t="shared" si="73"/>
        <v>#DIV/0!</v>
      </c>
      <c r="DO196" s="36" t="e">
        <f t="shared" si="73"/>
        <v>#DIV/0!</v>
      </c>
      <c r="DP196" s="36" t="e">
        <f t="shared" si="73"/>
        <v>#DIV/0!</v>
      </c>
      <c r="DQ196" s="36" t="e">
        <f t="shared" si="73"/>
        <v>#DIV/0!</v>
      </c>
      <c r="DR196" s="36" t="e">
        <f t="shared" si="73"/>
        <v>#DIV/0!</v>
      </c>
      <c r="DS196" s="36" t="e">
        <f t="shared" si="73"/>
        <v>#DIV/0!</v>
      </c>
      <c r="DT196" s="36" t="e">
        <f t="shared" si="73"/>
        <v>#DIV/0!</v>
      </c>
      <c r="DU196" s="36" t="e">
        <f t="shared" si="73"/>
        <v>#DIV/0!</v>
      </c>
      <c r="DV196" s="36" t="e">
        <f t="shared" si="73"/>
        <v>#DIV/0!</v>
      </c>
      <c r="DW196" s="36" t="e">
        <f t="shared" si="73"/>
        <v>#DIV/0!</v>
      </c>
      <c r="DX196" s="36" t="e">
        <f t="shared" si="73"/>
        <v>#DIV/0!</v>
      </c>
      <c r="DY196" s="36" t="e">
        <f t="shared" si="73"/>
        <v>#DIV/0!</v>
      </c>
      <c r="DZ196" s="36" t="e">
        <f t="shared" si="73"/>
        <v>#DIV/0!</v>
      </c>
      <c r="EA196" s="36" t="e">
        <f t="shared" ref="EA196:ET196" si="74">EA192-EA194</f>
        <v>#DIV/0!</v>
      </c>
      <c r="EB196" s="36" t="e">
        <f t="shared" si="74"/>
        <v>#DIV/0!</v>
      </c>
      <c r="EC196" s="36" t="e">
        <f t="shared" si="74"/>
        <v>#DIV/0!</v>
      </c>
      <c r="ED196" s="36" t="e">
        <f t="shared" si="74"/>
        <v>#DIV/0!</v>
      </c>
      <c r="EE196" s="36" t="e">
        <f t="shared" si="74"/>
        <v>#DIV/0!</v>
      </c>
      <c r="EF196" s="36" t="e">
        <f t="shared" si="74"/>
        <v>#DIV/0!</v>
      </c>
      <c r="EG196" s="36" t="e">
        <f t="shared" si="74"/>
        <v>#DIV/0!</v>
      </c>
      <c r="EH196" s="36" t="e">
        <f t="shared" si="74"/>
        <v>#DIV/0!</v>
      </c>
      <c r="EI196" s="36" t="e">
        <f t="shared" si="74"/>
        <v>#DIV/0!</v>
      </c>
      <c r="EJ196" s="36" t="e">
        <f t="shared" si="74"/>
        <v>#DIV/0!</v>
      </c>
      <c r="EK196" s="36" t="e">
        <f t="shared" si="74"/>
        <v>#DIV/0!</v>
      </c>
      <c r="EL196" s="36" t="e">
        <f t="shared" si="74"/>
        <v>#DIV/0!</v>
      </c>
      <c r="EM196" s="36" t="e">
        <f t="shared" si="74"/>
        <v>#DIV/0!</v>
      </c>
      <c r="EN196" s="36" t="e">
        <f t="shared" si="74"/>
        <v>#DIV/0!</v>
      </c>
      <c r="EO196" s="36" t="e">
        <f t="shared" si="74"/>
        <v>#DIV/0!</v>
      </c>
      <c r="EP196" s="36" t="e">
        <f t="shared" si="74"/>
        <v>#DIV/0!</v>
      </c>
      <c r="EQ196" s="36" t="e">
        <f t="shared" si="74"/>
        <v>#DIV/0!</v>
      </c>
      <c r="ER196" s="36" t="e">
        <f t="shared" si="74"/>
        <v>#DIV/0!</v>
      </c>
      <c r="ES196" s="36" t="e">
        <f t="shared" si="74"/>
        <v>#DIV/0!</v>
      </c>
      <c r="ET196" s="36" t="e">
        <f t="shared" si="74"/>
        <v>#DIV/0!</v>
      </c>
      <c r="EU196" s="2" t="e">
        <f t="shared" si="61"/>
        <v>#DIV/0!</v>
      </c>
      <c r="EV196" s="2" t="e">
        <f t="shared" si="62"/>
        <v>#DIV/0!</v>
      </c>
      <c r="EW196" s="37"/>
      <c r="EX196" s="37"/>
      <c r="EY196" s="37"/>
      <c r="EZ196" s="37"/>
      <c r="FA196" s="37"/>
      <c r="FB196" s="37"/>
      <c r="FC196" s="37"/>
      <c r="FD196" s="37"/>
      <c r="FE196" s="37"/>
      <c r="FF196" s="37"/>
      <c r="FG196" s="37"/>
      <c r="FH196" s="37"/>
      <c r="FI196" s="37"/>
      <c r="FJ196" s="37"/>
      <c r="FK196" s="37"/>
      <c r="FL196" s="37"/>
      <c r="FM196" s="37"/>
      <c r="FN196" s="37"/>
      <c r="FO196" s="37"/>
      <c r="FP196" s="37"/>
      <c r="FQ196" s="37"/>
      <c r="FR196" s="37"/>
      <c r="FS196" s="37"/>
      <c r="FT196" s="37"/>
      <c r="FU196" s="37"/>
      <c r="FV196" s="37"/>
      <c r="FW196" s="37"/>
      <c r="FX196" s="37"/>
      <c r="FY196" s="37"/>
      <c r="FZ196" s="37"/>
      <c r="GA196" s="37"/>
      <c r="GB196" s="37"/>
      <c r="GC196" s="37"/>
      <c r="GD196" s="37"/>
      <c r="GE196" s="37"/>
      <c r="GF196" s="37"/>
      <c r="GG196" s="37"/>
      <c r="GH196" s="37"/>
      <c r="GI196" s="37"/>
      <c r="GJ196" s="37"/>
      <c r="GK196" s="37"/>
      <c r="GL196" s="37"/>
      <c r="GM196" s="37"/>
    </row>
    <row r="197" spans="1:195" s="35" customFormat="1" x14ac:dyDescent="0.2">
      <c r="A197" s="35" t="s">
        <v>56</v>
      </c>
      <c r="B197" s="36" t="e">
        <f>B195/B191</f>
        <v>#DIV/0!</v>
      </c>
      <c r="C197" s="36" t="e">
        <f t="shared" ref="C197:BN198" si="75">C195/C191</f>
        <v>#DIV/0!</v>
      </c>
      <c r="D197" s="36" t="e">
        <f t="shared" si="75"/>
        <v>#DIV/0!</v>
      </c>
      <c r="E197" s="36" t="e">
        <f t="shared" si="75"/>
        <v>#DIV/0!</v>
      </c>
      <c r="F197" s="36" t="e">
        <f t="shared" si="75"/>
        <v>#DIV/0!</v>
      </c>
      <c r="G197" s="36" t="e">
        <f t="shared" si="75"/>
        <v>#DIV/0!</v>
      </c>
      <c r="H197" s="36" t="e">
        <f t="shared" si="75"/>
        <v>#DIV/0!</v>
      </c>
      <c r="I197" s="36" t="e">
        <f t="shared" si="75"/>
        <v>#DIV/0!</v>
      </c>
      <c r="J197" s="36" t="e">
        <f t="shared" si="75"/>
        <v>#DIV/0!</v>
      </c>
      <c r="K197" s="36" t="e">
        <f t="shared" si="75"/>
        <v>#DIV/0!</v>
      </c>
      <c r="L197" s="36" t="e">
        <f t="shared" si="75"/>
        <v>#DIV/0!</v>
      </c>
      <c r="M197" s="36" t="e">
        <f t="shared" si="75"/>
        <v>#DIV/0!</v>
      </c>
      <c r="N197" s="36" t="e">
        <f t="shared" si="75"/>
        <v>#DIV/0!</v>
      </c>
      <c r="O197" s="36" t="e">
        <f t="shared" si="75"/>
        <v>#DIV/0!</v>
      </c>
      <c r="P197" s="36" t="e">
        <f t="shared" si="75"/>
        <v>#DIV/0!</v>
      </c>
      <c r="Q197" s="36" t="e">
        <f t="shared" si="75"/>
        <v>#DIV/0!</v>
      </c>
      <c r="R197" s="36" t="e">
        <f t="shared" si="75"/>
        <v>#DIV/0!</v>
      </c>
      <c r="S197" s="36" t="e">
        <f t="shared" si="75"/>
        <v>#DIV/0!</v>
      </c>
      <c r="T197" s="36" t="e">
        <f t="shared" si="75"/>
        <v>#DIV/0!</v>
      </c>
      <c r="U197" s="36" t="e">
        <f t="shared" si="75"/>
        <v>#DIV/0!</v>
      </c>
      <c r="V197" s="36" t="e">
        <f t="shared" si="75"/>
        <v>#DIV/0!</v>
      </c>
      <c r="W197" s="36" t="e">
        <f t="shared" si="75"/>
        <v>#DIV/0!</v>
      </c>
      <c r="X197" s="36" t="e">
        <f t="shared" si="75"/>
        <v>#DIV/0!</v>
      </c>
      <c r="Y197" s="36" t="e">
        <f t="shared" si="75"/>
        <v>#DIV/0!</v>
      </c>
      <c r="Z197" s="36" t="e">
        <f t="shared" si="75"/>
        <v>#DIV/0!</v>
      </c>
      <c r="AA197" s="36" t="e">
        <f t="shared" si="75"/>
        <v>#DIV/0!</v>
      </c>
      <c r="AB197" s="36" t="e">
        <f t="shared" si="75"/>
        <v>#DIV/0!</v>
      </c>
      <c r="AC197" s="36" t="e">
        <f t="shared" si="75"/>
        <v>#DIV/0!</v>
      </c>
      <c r="AD197" s="36" t="e">
        <f t="shared" si="75"/>
        <v>#DIV/0!</v>
      </c>
      <c r="AE197" s="36" t="e">
        <f t="shared" si="75"/>
        <v>#DIV/0!</v>
      </c>
      <c r="AF197" s="36" t="e">
        <f t="shared" si="75"/>
        <v>#DIV/0!</v>
      </c>
      <c r="AG197" s="36" t="e">
        <f t="shared" si="75"/>
        <v>#DIV/0!</v>
      </c>
      <c r="AH197" s="36" t="e">
        <f t="shared" si="75"/>
        <v>#DIV/0!</v>
      </c>
      <c r="AI197" s="36" t="e">
        <f t="shared" si="75"/>
        <v>#DIV/0!</v>
      </c>
      <c r="AJ197" s="36" t="e">
        <f t="shared" si="75"/>
        <v>#DIV/0!</v>
      </c>
      <c r="AK197" s="36" t="e">
        <f t="shared" si="75"/>
        <v>#DIV/0!</v>
      </c>
      <c r="AL197" s="36" t="e">
        <f t="shared" si="75"/>
        <v>#DIV/0!</v>
      </c>
      <c r="AM197" s="36" t="e">
        <f t="shared" si="75"/>
        <v>#DIV/0!</v>
      </c>
      <c r="AN197" s="36" t="e">
        <f t="shared" si="75"/>
        <v>#DIV/0!</v>
      </c>
      <c r="AO197" s="36" t="e">
        <f t="shared" si="75"/>
        <v>#DIV/0!</v>
      </c>
      <c r="AP197" s="36" t="e">
        <f t="shared" si="75"/>
        <v>#DIV/0!</v>
      </c>
      <c r="AQ197" s="36" t="e">
        <f t="shared" si="75"/>
        <v>#DIV/0!</v>
      </c>
      <c r="AR197" s="36" t="e">
        <f t="shared" si="75"/>
        <v>#DIV/0!</v>
      </c>
      <c r="AS197" s="36" t="e">
        <f t="shared" si="75"/>
        <v>#DIV/0!</v>
      </c>
      <c r="AT197" s="36" t="e">
        <f t="shared" si="75"/>
        <v>#DIV/0!</v>
      </c>
      <c r="AU197" s="36" t="e">
        <f t="shared" si="75"/>
        <v>#DIV/0!</v>
      </c>
      <c r="AV197" s="36" t="e">
        <f t="shared" si="75"/>
        <v>#DIV/0!</v>
      </c>
      <c r="AW197" s="36" t="e">
        <f t="shared" si="75"/>
        <v>#DIV/0!</v>
      </c>
      <c r="AX197" s="36" t="e">
        <f t="shared" si="75"/>
        <v>#DIV/0!</v>
      </c>
      <c r="AY197" s="36" t="e">
        <f t="shared" si="75"/>
        <v>#DIV/0!</v>
      </c>
      <c r="AZ197" s="36" t="e">
        <f t="shared" si="75"/>
        <v>#DIV/0!</v>
      </c>
      <c r="BA197" s="36" t="e">
        <f t="shared" si="75"/>
        <v>#DIV/0!</v>
      </c>
      <c r="BB197" s="36" t="e">
        <f t="shared" si="75"/>
        <v>#DIV/0!</v>
      </c>
      <c r="BC197" s="36" t="e">
        <f t="shared" si="75"/>
        <v>#DIV/0!</v>
      </c>
      <c r="BD197" s="36" t="e">
        <f t="shared" si="75"/>
        <v>#DIV/0!</v>
      </c>
      <c r="BE197" s="36" t="e">
        <f t="shared" si="75"/>
        <v>#DIV/0!</v>
      </c>
      <c r="BF197" s="36" t="e">
        <f t="shared" si="75"/>
        <v>#DIV/0!</v>
      </c>
      <c r="BG197" s="36" t="e">
        <f t="shared" si="75"/>
        <v>#DIV/0!</v>
      </c>
      <c r="BH197" s="36" t="e">
        <f t="shared" si="75"/>
        <v>#DIV/0!</v>
      </c>
      <c r="BI197" s="36" t="e">
        <f t="shared" si="75"/>
        <v>#DIV/0!</v>
      </c>
      <c r="BJ197" s="36" t="e">
        <f t="shared" si="75"/>
        <v>#DIV/0!</v>
      </c>
      <c r="BK197" s="36" t="e">
        <f t="shared" si="75"/>
        <v>#DIV/0!</v>
      </c>
      <c r="BL197" s="36" t="e">
        <f t="shared" si="75"/>
        <v>#DIV/0!</v>
      </c>
      <c r="BM197" s="36" t="e">
        <f t="shared" si="75"/>
        <v>#DIV/0!</v>
      </c>
      <c r="BN197" s="36" t="e">
        <f t="shared" si="75"/>
        <v>#DIV/0!</v>
      </c>
      <c r="BO197" s="36" t="e">
        <f t="shared" ref="BO197:DZ197" si="76">BO195/BO191</f>
        <v>#DIV/0!</v>
      </c>
      <c r="BP197" s="36" t="e">
        <f t="shared" si="76"/>
        <v>#DIV/0!</v>
      </c>
      <c r="BQ197" s="36" t="e">
        <f t="shared" si="76"/>
        <v>#DIV/0!</v>
      </c>
      <c r="BR197" s="36" t="e">
        <f t="shared" si="76"/>
        <v>#DIV/0!</v>
      </c>
      <c r="BS197" s="36" t="e">
        <f t="shared" si="76"/>
        <v>#DIV/0!</v>
      </c>
      <c r="BT197" s="36" t="e">
        <f t="shared" si="76"/>
        <v>#DIV/0!</v>
      </c>
      <c r="BU197" s="36" t="e">
        <f t="shared" si="76"/>
        <v>#DIV/0!</v>
      </c>
      <c r="BV197" s="36" t="e">
        <f t="shared" si="76"/>
        <v>#DIV/0!</v>
      </c>
      <c r="BW197" s="36" t="e">
        <f t="shared" si="76"/>
        <v>#DIV/0!</v>
      </c>
      <c r="BX197" s="36" t="e">
        <f t="shared" si="76"/>
        <v>#DIV/0!</v>
      </c>
      <c r="BY197" s="36" t="e">
        <f t="shared" si="76"/>
        <v>#DIV/0!</v>
      </c>
      <c r="BZ197" s="36" t="e">
        <f t="shared" si="76"/>
        <v>#DIV/0!</v>
      </c>
      <c r="CA197" s="36" t="e">
        <f t="shared" si="76"/>
        <v>#DIV/0!</v>
      </c>
      <c r="CB197" s="36" t="e">
        <f t="shared" si="76"/>
        <v>#DIV/0!</v>
      </c>
      <c r="CC197" s="36" t="e">
        <f t="shared" si="76"/>
        <v>#DIV/0!</v>
      </c>
      <c r="CD197" s="36" t="e">
        <f t="shared" si="76"/>
        <v>#DIV/0!</v>
      </c>
      <c r="CE197" s="36" t="e">
        <f t="shared" si="76"/>
        <v>#DIV/0!</v>
      </c>
      <c r="CF197" s="36" t="e">
        <f t="shared" si="76"/>
        <v>#DIV/0!</v>
      </c>
      <c r="CG197" s="36" t="e">
        <f t="shared" si="76"/>
        <v>#DIV/0!</v>
      </c>
      <c r="CH197" s="36" t="e">
        <f t="shared" si="76"/>
        <v>#DIV/0!</v>
      </c>
      <c r="CI197" s="36" t="e">
        <f t="shared" si="76"/>
        <v>#DIV/0!</v>
      </c>
      <c r="CJ197" s="36" t="e">
        <f t="shared" si="76"/>
        <v>#DIV/0!</v>
      </c>
      <c r="CK197" s="36" t="e">
        <f t="shared" si="76"/>
        <v>#DIV/0!</v>
      </c>
      <c r="CL197" s="36" t="e">
        <f t="shared" si="76"/>
        <v>#DIV/0!</v>
      </c>
      <c r="CM197" s="36" t="e">
        <f t="shared" si="76"/>
        <v>#DIV/0!</v>
      </c>
      <c r="CN197" s="36" t="e">
        <f t="shared" si="76"/>
        <v>#DIV/0!</v>
      </c>
      <c r="CO197" s="36" t="e">
        <f t="shared" si="76"/>
        <v>#DIV/0!</v>
      </c>
      <c r="CP197" s="36" t="e">
        <f t="shared" si="76"/>
        <v>#DIV/0!</v>
      </c>
      <c r="CQ197" s="36" t="e">
        <f t="shared" si="76"/>
        <v>#DIV/0!</v>
      </c>
      <c r="CR197" s="36" t="e">
        <f t="shared" si="76"/>
        <v>#DIV/0!</v>
      </c>
      <c r="CS197" s="36" t="e">
        <f t="shared" si="76"/>
        <v>#DIV/0!</v>
      </c>
      <c r="CT197" s="36" t="e">
        <f t="shared" si="76"/>
        <v>#DIV/0!</v>
      </c>
      <c r="CU197" s="36" t="e">
        <f t="shared" si="76"/>
        <v>#DIV/0!</v>
      </c>
      <c r="CV197" s="36" t="e">
        <f t="shared" si="76"/>
        <v>#DIV/0!</v>
      </c>
      <c r="CW197" s="36" t="e">
        <f t="shared" si="76"/>
        <v>#DIV/0!</v>
      </c>
      <c r="CX197" s="36" t="e">
        <f t="shared" si="76"/>
        <v>#DIV/0!</v>
      </c>
      <c r="CY197" s="36" t="e">
        <f t="shared" si="76"/>
        <v>#DIV/0!</v>
      </c>
      <c r="CZ197" s="36" t="e">
        <f t="shared" si="76"/>
        <v>#DIV/0!</v>
      </c>
      <c r="DA197" s="36" t="e">
        <f t="shared" si="76"/>
        <v>#DIV/0!</v>
      </c>
      <c r="DB197" s="36" t="e">
        <f t="shared" si="76"/>
        <v>#DIV/0!</v>
      </c>
      <c r="DC197" s="36" t="e">
        <f t="shared" si="76"/>
        <v>#DIV/0!</v>
      </c>
      <c r="DD197" s="36" t="e">
        <f t="shared" si="76"/>
        <v>#DIV/0!</v>
      </c>
      <c r="DE197" s="36" t="e">
        <f t="shared" si="76"/>
        <v>#DIV/0!</v>
      </c>
      <c r="DF197" s="36" t="e">
        <f t="shared" si="76"/>
        <v>#DIV/0!</v>
      </c>
      <c r="DG197" s="36" t="e">
        <f t="shared" si="76"/>
        <v>#DIV/0!</v>
      </c>
      <c r="DH197" s="36" t="e">
        <f t="shared" si="76"/>
        <v>#DIV/0!</v>
      </c>
      <c r="DI197" s="36" t="e">
        <f t="shared" si="76"/>
        <v>#DIV/0!</v>
      </c>
      <c r="DJ197" s="36" t="e">
        <f t="shared" si="76"/>
        <v>#DIV/0!</v>
      </c>
      <c r="DK197" s="36" t="e">
        <f t="shared" si="76"/>
        <v>#DIV/0!</v>
      </c>
      <c r="DL197" s="36" t="e">
        <f t="shared" si="76"/>
        <v>#DIV/0!</v>
      </c>
      <c r="DM197" s="36" t="e">
        <f t="shared" si="76"/>
        <v>#DIV/0!</v>
      </c>
      <c r="DN197" s="36" t="e">
        <f t="shared" si="76"/>
        <v>#DIV/0!</v>
      </c>
      <c r="DO197" s="36" t="e">
        <f t="shared" si="76"/>
        <v>#DIV/0!</v>
      </c>
      <c r="DP197" s="36" t="e">
        <f t="shared" si="76"/>
        <v>#DIV/0!</v>
      </c>
      <c r="DQ197" s="36" t="e">
        <f t="shared" si="76"/>
        <v>#DIV/0!</v>
      </c>
      <c r="DR197" s="36" t="e">
        <f t="shared" si="76"/>
        <v>#DIV/0!</v>
      </c>
      <c r="DS197" s="36" t="e">
        <f t="shared" si="76"/>
        <v>#DIV/0!</v>
      </c>
      <c r="DT197" s="36" t="e">
        <f t="shared" si="76"/>
        <v>#DIV/0!</v>
      </c>
      <c r="DU197" s="36" t="e">
        <f t="shared" si="76"/>
        <v>#DIV/0!</v>
      </c>
      <c r="DV197" s="36" t="e">
        <f t="shared" si="76"/>
        <v>#DIV/0!</v>
      </c>
      <c r="DW197" s="36" t="e">
        <f t="shared" si="76"/>
        <v>#DIV/0!</v>
      </c>
      <c r="DX197" s="36" t="e">
        <f t="shared" si="76"/>
        <v>#DIV/0!</v>
      </c>
      <c r="DY197" s="36" t="e">
        <f t="shared" si="76"/>
        <v>#DIV/0!</v>
      </c>
      <c r="DZ197" s="36" t="e">
        <f t="shared" si="76"/>
        <v>#DIV/0!</v>
      </c>
      <c r="EA197" s="36" t="e">
        <f t="shared" ref="EA197:ET197" si="77">EA195/EA191</f>
        <v>#DIV/0!</v>
      </c>
      <c r="EB197" s="36" t="e">
        <f t="shared" si="77"/>
        <v>#DIV/0!</v>
      </c>
      <c r="EC197" s="36" t="e">
        <f t="shared" si="77"/>
        <v>#DIV/0!</v>
      </c>
      <c r="ED197" s="36" t="e">
        <f t="shared" si="77"/>
        <v>#DIV/0!</v>
      </c>
      <c r="EE197" s="36" t="e">
        <f t="shared" si="77"/>
        <v>#DIV/0!</v>
      </c>
      <c r="EF197" s="36" t="e">
        <f t="shared" si="77"/>
        <v>#DIV/0!</v>
      </c>
      <c r="EG197" s="36" t="e">
        <f t="shared" si="77"/>
        <v>#DIV/0!</v>
      </c>
      <c r="EH197" s="36" t="e">
        <f t="shared" si="77"/>
        <v>#DIV/0!</v>
      </c>
      <c r="EI197" s="36" t="e">
        <f t="shared" si="77"/>
        <v>#DIV/0!</v>
      </c>
      <c r="EJ197" s="36" t="e">
        <f t="shared" si="77"/>
        <v>#DIV/0!</v>
      </c>
      <c r="EK197" s="36" t="e">
        <f t="shared" si="77"/>
        <v>#DIV/0!</v>
      </c>
      <c r="EL197" s="36" t="e">
        <f t="shared" si="77"/>
        <v>#DIV/0!</v>
      </c>
      <c r="EM197" s="36" t="e">
        <f t="shared" si="77"/>
        <v>#DIV/0!</v>
      </c>
      <c r="EN197" s="36" t="e">
        <f t="shared" si="77"/>
        <v>#DIV/0!</v>
      </c>
      <c r="EO197" s="36" t="e">
        <f t="shared" si="77"/>
        <v>#DIV/0!</v>
      </c>
      <c r="EP197" s="36" t="e">
        <f t="shared" si="77"/>
        <v>#DIV/0!</v>
      </c>
      <c r="EQ197" s="36" t="e">
        <f t="shared" si="77"/>
        <v>#DIV/0!</v>
      </c>
      <c r="ER197" s="36" t="e">
        <f t="shared" si="77"/>
        <v>#DIV/0!</v>
      </c>
      <c r="ES197" s="36" t="e">
        <f t="shared" si="77"/>
        <v>#DIV/0!</v>
      </c>
      <c r="ET197" s="36" t="e">
        <f t="shared" si="77"/>
        <v>#DIV/0!</v>
      </c>
      <c r="EU197" s="2" t="e">
        <f t="shared" si="61"/>
        <v>#DIV/0!</v>
      </c>
      <c r="EV197" s="2" t="e">
        <f t="shared" si="62"/>
        <v>#DIV/0!</v>
      </c>
      <c r="EW197" s="37"/>
      <c r="EX197" s="37"/>
      <c r="EY197" s="37"/>
      <c r="EZ197" s="37"/>
      <c r="FA197" s="37"/>
      <c r="FB197" s="37"/>
      <c r="FC197" s="37"/>
      <c r="FD197" s="37"/>
      <c r="FE197" s="37"/>
      <c r="FF197" s="37"/>
      <c r="FG197" s="37"/>
      <c r="FH197" s="37"/>
      <c r="FI197" s="37"/>
      <c r="FJ197" s="37"/>
      <c r="FK197" s="37"/>
      <c r="FL197" s="37"/>
      <c r="FM197" s="37"/>
      <c r="FN197" s="37"/>
      <c r="FO197" s="37"/>
      <c r="FP197" s="37"/>
      <c r="FQ197" s="37"/>
      <c r="FR197" s="37"/>
      <c r="FS197" s="37"/>
      <c r="FT197" s="37"/>
      <c r="FU197" s="37"/>
      <c r="FV197" s="37"/>
      <c r="FW197" s="37"/>
      <c r="FX197" s="37"/>
      <c r="FY197" s="37"/>
      <c r="FZ197" s="37"/>
      <c r="GA197" s="37"/>
      <c r="GB197" s="37"/>
      <c r="GC197" s="37"/>
      <c r="GD197" s="37"/>
      <c r="GE197" s="37"/>
      <c r="GF197" s="37"/>
      <c r="GG197" s="37"/>
      <c r="GH197" s="37"/>
      <c r="GI197" s="37"/>
      <c r="GJ197" s="37"/>
      <c r="GK197" s="37"/>
      <c r="GL197" s="37"/>
      <c r="GM197" s="37"/>
    </row>
    <row r="198" spans="1:195" s="35" customFormat="1" x14ac:dyDescent="0.2">
      <c r="A198" s="35" t="s">
        <v>57</v>
      </c>
      <c r="B198" s="36" t="e">
        <f>B196/B192</f>
        <v>#DIV/0!</v>
      </c>
      <c r="C198" s="36" t="e">
        <f t="shared" ref="C198:I198" si="78">C196/C192</f>
        <v>#DIV/0!</v>
      </c>
      <c r="D198" s="36" t="e">
        <f t="shared" si="78"/>
        <v>#DIV/0!</v>
      </c>
      <c r="E198" s="36" t="e">
        <f t="shared" si="78"/>
        <v>#DIV/0!</v>
      </c>
      <c r="F198" s="36" t="e">
        <f t="shared" si="78"/>
        <v>#DIV/0!</v>
      </c>
      <c r="G198" s="36" t="e">
        <f t="shared" si="78"/>
        <v>#DIV/0!</v>
      </c>
      <c r="H198" s="36" t="e">
        <f t="shared" si="78"/>
        <v>#DIV/0!</v>
      </c>
      <c r="I198" s="36" t="e">
        <f t="shared" si="78"/>
        <v>#DIV/0!</v>
      </c>
      <c r="J198" s="36" t="e">
        <f t="shared" si="75"/>
        <v>#DIV/0!</v>
      </c>
      <c r="K198" s="36" t="e">
        <f t="shared" si="75"/>
        <v>#DIV/0!</v>
      </c>
      <c r="L198" s="36" t="e">
        <f t="shared" si="75"/>
        <v>#DIV/0!</v>
      </c>
      <c r="M198" s="36" t="e">
        <f t="shared" si="75"/>
        <v>#DIV/0!</v>
      </c>
      <c r="N198" s="36" t="e">
        <f t="shared" si="75"/>
        <v>#DIV/0!</v>
      </c>
      <c r="O198" s="36" t="e">
        <f t="shared" si="75"/>
        <v>#DIV/0!</v>
      </c>
      <c r="P198" s="36" t="e">
        <f t="shared" si="75"/>
        <v>#DIV/0!</v>
      </c>
      <c r="Q198" s="36" t="e">
        <f t="shared" si="75"/>
        <v>#DIV/0!</v>
      </c>
      <c r="R198" s="36" t="e">
        <f t="shared" si="75"/>
        <v>#DIV/0!</v>
      </c>
      <c r="S198" s="36" t="e">
        <f t="shared" si="75"/>
        <v>#DIV/0!</v>
      </c>
      <c r="T198" s="36" t="e">
        <f t="shared" si="75"/>
        <v>#DIV/0!</v>
      </c>
      <c r="U198" s="36" t="e">
        <f t="shared" si="75"/>
        <v>#DIV/0!</v>
      </c>
      <c r="V198" s="36" t="e">
        <f t="shared" si="75"/>
        <v>#DIV/0!</v>
      </c>
      <c r="W198" s="36" t="e">
        <f t="shared" si="75"/>
        <v>#DIV/0!</v>
      </c>
      <c r="X198" s="36" t="e">
        <f t="shared" si="75"/>
        <v>#DIV/0!</v>
      </c>
      <c r="Y198" s="36" t="e">
        <f t="shared" si="75"/>
        <v>#DIV/0!</v>
      </c>
      <c r="Z198" s="36" t="e">
        <f t="shared" si="75"/>
        <v>#DIV/0!</v>
      </c>
      <c r="AA198" s="36" t="e">
        <f t="shared" si="75"/>
        <v>#DIV/0!</v>
      </c>
      <c r="AB198" s="36" t="e">
        <f t="shared" si="75"/>
        <v>#DIV/0!</v>
      </c>
      <c r="AC198" s="36" t="e">
        <f t="shared" si="75"/>
        <v>#DIV/0!</v>
      </c>
      <c r="AD198" s="36" t="e">
        <f t="shared" si="75"/>
        <v>#DIV/0!</v>
      </c>
      <c r="AE198" s="36" t="e">
        <f t="shared" si="75"/>
        <v>#DIV/0!</v>
      </c>
      <c r="AF198" s="36" t="e">
        <f t="shared" si="75"/>
        <v>#DIV/0!</v>
      </c>
      <c r="AG198" s="36" t="e">
        <f t="shared" si="75"/>
        <v>#DIV/0!</v>
      </c>
      <c r="AH198" s="36" t="e">
        <f t="shared" si="75"/>
        <v>#DIV/0!</v>
      </c>
      <c r="AI198" s="36" t="e">
        <f t="shared" si="75"/>
        <v>#DIV/0!</v>
      </c>
      <c r="AJ198" s="36" t="e">
        <f t="shared" si="75"/>
        <v>#DIV/0!</v>
      </c>
      <c r="AK198" s="36" t="e">
        <f t="shared" si="75"/>
        <v>#DIV/0!</v>
      </c>
      <c r="AL198" s="36" t="e">
        <f t="shared" si="75"/>
        <v>#DIV/0!</v>
      </c>
      <c r="AM198" s="36" t="e">
        <f t="shared" si="75"/>
        <v>#DIV/0!</v>
      </c>
      <c r="AN198" s="36" t="e">
        <f t="shared" si="75"/>
        <v>#DIV/0!</v>
      </c>
      <c r="AO198" s="36" t="e">
        <f t="shared" si="75"/>
        <v>#DIV/0!</v>
      </c>
      <c r="AP198" s="36" t="e">
        <f t="shared" si="75"/>
        <v>#DIV/0!</v>
      </c>
      <c r="AQ198" s="36" t="e">
        <f t="shared" si="75"/>
        <v>#DIV/0!</v>
      </c>
      <c r="AR198" s="36" t="e">
        <f t="shared" si="75"/>
        <v>#DIV/0!</v>
      </c>
      <c r="AS198" s="36" t="e">
        <f t="shared" si="75"/>
        <v>#DIV/0!</v>
      </c>
      <c r="AT198" s="36" t="e">
        <f t="shared" si="75"/>
        <v>#DIV/0!</v>
      </c>
      <c r="AU198" s="36" t="e">
        <f t="shared" si="75"/>
        <v>#DIV/0!</v>
      </c>
      <c r="AV198" s="36" t="e">
        <f t="shared" si="75"/>
        <v>#DIV/0!</v>
      </c>
      <c r="AW198" s="36" t="e">
        <f t="shared" si="75"/>
        <v>#DIV/0!</v>
      </c>
      <c r="AX198" s="36" t="e">
        <f t="shared" si="75"/>
        <v>#DIV/0!</v>
      </c>
      <c r="AY198" s="36" t="e">
        <f t="shared" si="75"/>
        <v>#DIV/0!</v>
      </c>
      <c r="AZ198" s="36" t="e">
        <f t="shared" si="75"/>
        <v>#DIV/0!</v>
      </c>
      <c r="BA198" s="36" t="e">
        <f t="shared" si="75"/>
        <v>#DIV/0!</v>
      </c>
      <c r="BB198" s="36" t="e">
        <f t="shared" si="75"/>
        <v>#DIV/0!</v>
      </c>
      <c r="BC198" s="36" t="e">
        <f t="shared" si="75"/>
        <v>#DIV/0!</v>
      </c>
      <c r="BD198" s="36" t="e">
        <f t="shared" si="75"/>
        <v>#DIV/0!</v>
      </c>
      <c r="BE198" s="36" t="e">
        <f t="shared" si="75"/>
        <v>#DIV/0!</v>
      </c>
      <c r="BF198" s="36" t="e">
        <f t="shared" si="75"/>
        <v>#DIV/0!</v>
      </c>
      <c r="BG198" s="36" t="e">
        <f t="shared" si="75"/>
        <v>#DIV/0!</v>
      </c>
      <c r="BH198" s="36" t="e">
        <f t="shared" si="75"/>
        <v>#DIV/0!</v>
      </c>
      <c r="BI198" s="36" t="e">
        <f t="shared" si="75"/>
        <v>#DIV/0!</v>
      </c>
      <c r="BJ198" s="36" t="e">
        <f t="shared" si="75"/>
        <v>#DIV/0!</v>
      </c>
      <c r="BK198" s="36" t="e">
        <f t="shared" si="75"/>
        <v>#DIV/0!</v>
      </c>
      <c r="BL198" s="36" t="e">
        <f t="shared" si="75"/>
        <v>#DIV/0!</v>
      </c>
      <c r="BM198" s="36" t="e">
        <f t="shared" si="75"/>
        <v>#DIV/0!</v>
      </c>
      <c r="BN198" s="36" t="e">
        <f t="shared" si="75"/>
        <v>#DIV/0!</v>
      </c>
      <c r="BO198" s="36" t="e">
        <f t="shared" ref="BO198:DZ198" si="79">BO196/BO192</f>
        <v>#DIV/0!</v>
      </c>
      <c r="BP198" s="36" t="e">
        <f t="shared" si="79"/>
        <v>#DIV/0!</v>
      </c>
      <c r="BQ198" s="36" t="e">
        <f t="shared" si="79"/>
        <v>#DIV/0!</v>
      </c>
      <c r="BR198" s="36" t="e">
        <f t="shared" si="79"/>
        <v>#DIV/0!</v>
      </c>
      <c r="BS198" s="36" t="e">
        <f t="shared" si="79"/>
        <v>#DIV/0!</v>
      </c>
      <c r="BT198" s="36" t="e">
        <f t="shared" si="79"/>
        <v>#DIV/0!</v>
      </c>
      <c r="BU198" s="36" t="e">
        <f t="shared" si="79"/>
        <v>#DIV/0!</v>
      </c>
      <c r="BV198" s="36" t="e">
        <f t="shared" si="79"/>
        <v>#DIV/0!</v>
      </c>
      <c r="BW198" s="36" t="e">
        <f t="shared" si="79"/>
        <v>#DIV/0!</v>
      </c>
      <c r="BX198" s="36" t="e">
        <f t="shared" si="79"/>
        <v>#DIV/0!</v>
      </c>
      <c r="BY198" s="36" t="e">
        <f t="shared" si="79"/>
        <v>#DIV/0!</v>
      </c>
      <c r="BZ198" s="36" t="e">
        <f t="shared" si="79"/>
        <v>#DIV/0!</v>
      </c>
      <c r="CA198" s="36" t="e">
        <f t="shared" si="79"/>
        <v>#DIV/0!</v>
      </c>
      <c r="CB198" s="36" t="e">
        <f t="shared" si="79"/>
        <v>#DIV/0!</v>
      </c>
      <c r="CC198" s="36" t="e">
        <f t="shared" si="79"/>
        <v>#DIV/0!</v>
      </c>
      <c r="CD198" s="36" t="e">
        <f t="shared" si="79"/>
        <v>#DIV/0!</v>
      </c>
      <c r="CE198" s="36" t="e">
        <f t="shared" si="79"/>
        <v>#DIV/0!</v>
      </c>
      <c r="CF198" s="36" t="e">
        <f t="shared" si="79"/>
        <v>#DIV/0!</v>
      </c>
      <c r="CG198" s="36" t="e">
        <f t="shared" si="79"/>
        <v>#DIV/0!</v>
      </c>
      <c r="CH198" s="36" t="e">
        <f t="shared" si="79"/>
        <v>#DIV/0!</v>
      </c>
      <c r="CI198" s="36" t="e">
        <f t="shared" si="79"/>
        <v>#DIV/0!</v>
      </c>
      <c r="CJ198" s="36" t="e">
        <f t="shared" si="79"/>
        <v>#DIV/0!</v>
      </c>
      <c r="CK198" s="36" t="e">
        <f t="shared" si="79"/>
        <v>#DIV/0!</v>
      </c>
      <c r="CL198" s="36" t="e">
        <f t="shared" si="79"/>
        <v>#DIV/0!</v>
      </c>
      <c r="CM198" s="36" t="e">
        <f t="shared" si="79"/>
        <v>#DIV/0!</v>
      </c>
      <c r="CN198" s="36" t="e">
        <f t="shared" si="79"/>
        <v>#DIV/0!</v>
      </c>
      <c r="CO198" s="36" t="e">
        <f t="shared" si="79"/>
        <v>#DIV/0!</v>
      </c>
      <c r="CP198" s="36" t="e">
        <f t="shared" si="79"/>
        <v>#DIV/0!</v>
      </c>
      <c r="CQ198" s="36" t="e">
        <f t="shared" si="79"/>
        <v>#DIV/0!</v>
      </c>
      <c r="CR198" s="36" t="e">
        <f t="shared" si="79"/>
        <v>#DIV/0!</v>
      </c>
      <c r="CS198" s="36" t="e">
        <f t="shared" si="79"/>
        <v>#DIV/0!</v>
      </c>
      <c r="CT198" s="36" t="e">
        <f t="shared" si="79"/>
        <v>#DIV/0!</v>
      </c>
      <c r="CU198" s="36" t="e">
        <f t="shared" si="79"/>
        <v>#DIV/0!</v>
      </c>
      <c r="CV198" s="36" t="e">
        <f t="shared" si="79"/>
        <v>#DIV/0!</v>
      </c>
      <c r="CW198" s="36" t="e">
        <f t="shared" si="79"/>
        <v>#DIV/0!</v>
      </c>
      <c r="CX198" s="36" t="e">
        <f t="shared" si="79"/>
        <v>#DIV/0!</v>
      </c>
      <c r="CY198" s="36" t="e">
        <f t="shared" si="79"/>
        <v>#DIV/0!</v>
      </c>
      <c r="CZ198" s="36" t="e">
        <f t="shared" si="79"/>
        <v>#DIV/0!</v>
      </c>
      <c r="DA198" s="36" t="e">
        <f t="shared" si="79"/>
        <v>#DIV/0!</v>
      </c>
      <c r="DB198" s="36" t="e">
        <f t="shared" si="79"/>
        <v>#DIV/0!</v>
      </c>
      <c r="DC198" s="36" t="e">
        <f t="shared" si="79"/>
        <v>#DIV/0!</v>
      </c>
      <c r="DD198" s="36" t="e">
        <f t="shared" si="79"/>
        <v>#DIV/0!</v>
      </c>
      <c r="DE198" s="36" t="e">
        <f t="shared" si="79"/>
        <v>#DIV/0!</v>
      </c>
      <c r="DF198" s="36" t="e">
        <f t="shared" si="79"/>
        <v>#DIV/0!</v>
      </c>
      <c r="DG198" s="36" t="e">
        <f t="shared" si="79"/>
        <v>#DIV/0!</v>
      </c>
      <c r="DH198" s="36" t="e">
        <f t="shared" si="79"/>
        <v>#DIV/0!</v>
      </c>
      <c r="DI198" s="36" t="e">
        <f t="shared" si="79"/>
        <v>#DIV/0!</v>
      </c>
      <c r="DJ198" s="36" t="e">
        <f t="shared" si="79"/>
        <v>#DIV/0!</v>
      </c>
      <c r="DK198" s="36" t="e">
        <f t="shared" si="79"/>
        <v>#DIV/0!</v>
      </c>
      <c r="DL198" s="36" t="e">
        <f t="shared" si="79"/>
        <v>#DIV/0!</v>
      </c>
      <c r="DM198" s="36" t="e">
        <f t="shared" si="79"/>
        <v>#DIV/0!</v>
      </c>
      <c r="DN198" s="36" t="e">
        <f t="shared" si="79"/>
        <v>#DIV/0!</v>
      </c>
      <c r="DO198" s="36" t="e">
        <f t="shared" si="79"/>
        <v>#DIV/0!</v>
      </c>
      <c r="DP198" s="36" t="e">
        <f t="shared" si="79"/>
        <v>#DIV/0!</v>
      </c>
      <c r="DQ198" s="36" t="e">
        <f t="shared" si="79"/>
        <v>#DIV/0!</v>
      </c>
      <c r="DR198" s="36" t="e">
        <f t="shared" si="79"/>
        <v>#DIV/0!</v>
      </c>
      <c r="DS198" s="36" t="e">
        <f t="shared" si="79"/>
        <v>#DIV/0!</v>
      </c>
      <c r="DT198" s="36" t="e">
        <f t="shared" si="79"/>
        <v>#DIV/0!</v>
      </c>
      <c r="DU198" s="36" t="e">
        <f t="shared" si="79"/>
        <v>#DIV/0!</v>
      </c>
      <c r="DV198" s="36" t="e">
        <f t="shared" si="79"/>
        <v>#DIV/0!</v>
      </c>
      <c r="DW198" s="36" t="e">
        <f t="shared" si="79"/>
        <v>#DIV/0!</v>
      </c>
      <c r="DX198" s="36" t="e">
        <f t="shared" si="79"/>
        <v>#DIV/0!</v>
      </c>
      <c r="DY198" s="36" t="e">
        <f t="shared" si="79"/>
        <v>#DIV/0!</v>
      </c>
      <c r="DZ198" s="36" t="e">
        <f t="shared" si="79"/>
        <v>#DIV/0!</v>
      </c>
      <c r="EA198" s="36" t="e">
        <f t="shared" ref="EA198:ET198" si="80">EA196/EA192</f>
        <v>#DIV/0!</v>
      </c>
      <c r="EB198" s="36" t="e">
        <f t="shared" si="80"/>
        <v>#DIV/0!</v>
      </c>
      <c r="EC198" s="36" t="e">
        <f t="shared" si="80"/>
        <v>#DIV/0!</v>
      </c>
      <c r="ED198" s="36" t="e">
        <f t="shared" si="80"/>
        <v>#DIV/0!</v>
      </c>
      <c r="EE198" s="36" t="e">
        <f t="shared" si="80"/>
        <v>#DIV/0!</v>
      </c>
      <c r="EF198" s="36" t="e">
        <f t="shared" si="80"/>
        <v>#DIV/0!</v>
      </c>
      <c r="EG198" s="36" t="e">
        <f t="shared" si="80"/>
        <v>#DIV/0!</v>
      </c>
      <c r="EH198" s="36" t="e">
        <f t="shared" si="80"/>
        <v>#DIV/0!</v>
      </c>
      <c r="EI198" s="36" t="e">
        <f t="shared" si="80"/>
        <v>#DIV/0!</v>
      </c>
      <c r="EJ198" s="36" t="e">
        <f t="shared" si="80"/>
        <v>#DIV/0!</v>
      </c>
      <c r="EK198" s="36" t="e">
        <f t="shared" si="80"/>
        <v>#DIV/0!</v>
      </c>
      <c r="EL198" s="36" t="e">
        <f t="shared" si="80"/>
        <v>#DIV/0!</v>
      </c>
      <c r="EM198" s="36" t="e">
        <f t="shared" si="80"/>
        <v>#DIV/0!</v>
      </c>
      <c r="EN198" s="36" t="e">
        <f t="shared" si="80"/>
        <v>#DIV/0!</v>
      </c>
      <c r="EO198" s="36" t="e">
        <f t="shared" si="80"/>
        <v>#DIV/0!</v>
      </c>
      <c r="EP198" s="36" t="e">
        <f t="shared" si="80"/>
        <v>#DIV/0!</v>
      </c>
      <c r="EQ198" s="36" t="e">
        <f t="shared" si="80"/>
        <v>#DIV/0!</v>
      </c>
      <c r="ER198" s="36" t="e">
        <f t="shared" si="80"/>
        <v>#DIV/0!</v>
      </c>
      <c r="ES198" s="36" t="e">
        <f t="shared" si="80"/>
        <v>#DIV/0!</v>
      </c>
      <c r="ET198" s="36" t="e">
        <f t="shared" si="80"/>
        <v>#DIV/0!</v>
      </c>
      <c r="EU198" s="2" t="e">
        <f t="shared" si="61"/>
        <v>#DIV/0!</v>
      </c>
      <c r="EV198" s="2" t="e">
        <f t="shared" si="62"/>
        <v>#DIV/0!</v>
      </c>
      <c r="EW198" s="37"/>
      <c r="EX198" s="37"/>
      <c r="EY198" s="37"/>
      <c r="EZ198" s="37"/>
      <c r="FA198" s="37"/>
      <c r="FB198" s="37"/>
      <c r="FC198" s="37"/>
      <c r="FD198" s="37"/>
      <c r="FE198" s="37"/>
      <c r="FF198" s="37"/>
      <c r="FG198" s="37"/>
      <c r="FH198" s="37"/>
      <c r="FI198" s="37"/>
      <c r="FJ198" s="37"/>
      <c r="FK198" s="37"/>
      <c r="FL198" s="37"/>
      <c r="FM198" s="37"/>
      <c r="FN198" s="37"/>
      <c r="FO198" s="37"/>
      <c r="FP198" s="37"/>
      <c r="FQ198" s="37"/>
      <c r="FR198" s="37"/>
      <c r="FS198" s="37"/>
      <c r="FT198" s="37"/>
      <c r="FU198" s="37"/>
      <c r="FV198" s="37"/>
      <c r="FW198" s="37"/>
      <c r="FX198" s="37"/>
      <c r="FY198" s="37"/>
      <c r="FZ198" s="37"/>
      <c r="GA198" s="37"/>
      <c r="GB198" s="37"/>
      <c r="GC198" s="37"/>
      <c r="GD198" s="37"/>
      <c r="GE198" s="37"/>
      <c r="GF198" s="37"/>
      <c r="GG198" s="37"/>
      <c r="GH198" s="37"/>
      <c r="GI198" s="37"/>
      <c r="GJ198" s="37"/>
      <c r="GK198" s="37"/>
      <c r="GL198" s="37"/>
      <c r="GM198" s="37"/>
    </row>
    <row r="199" spans="1:195" x14ac:dyDescent="0.2">
      <c r="A199" s="3" t="s">
        <v>65</v>
      </c>
      <c r="B199" s="5">
        <v>1</v>
      </c>
      <c r="C199" s="5">
        <v>0</v>
      </c>
      <c r="D199" s="5">
        <v>1</v>
      </c>
      <c r="E199" s="5">
        <v>1</v>
      </c>
      <c r="J199" s="5">
        <v>0</v>
      </c>
      <c r="K199" s="5">
        <v>0</v>
      </c>
      <c r="L199" s="5">
        <v>0</v>
      </c>
      <c r="M199" s="5">
        <v>0</v>
      </c>
      <c r="N199" s="5">
        <v>0</v>
      </c>
      <c r="O199" s="5">
        <v>-1</v>
      </c>
      <c r="P199" s="5">
        <v>1</v>
      </c>
      <c r="Q199" s="5">
        <v>0</v>
      </c>
      <c r="R199" s="5">
        <v>1</v>
      </c>
      <c r="S199" s="5">
        <v>0</v>
      </c>
      <c r="T199" s="5">
        <v>1</v>
      </c>
      <c r="U199" s="5">
        <v>1</v>
      </c>
      <c r="V199" s="5">
        <v>0</v>
      </c>
    </row>
    <row r="200" spans="1:195" x14ac:dyDescent="0.2">
      <c r="A200" s="3" t="s">
        <v>66</v>
      </c>
      <c r="B200" s="5">
        <v>1</v>
      </c>
      <c r="C200" s="5">
        <v>0</v>
      </c>
      <c r="D200" s="5">
        <v>0</v>
      </c>
      <c r="E200" s="5">
        <v>0</v>
      </c>
      <c r="J200" s="5">
        <v>0</v>
      </c>
      <c r="K200" s="5">
        <v>0</v>
      </c>
      <c r="L200" s="5">
        <v>1</v>
      </c>
      <c r="M200" s="5">
        <v>1</v>
      </c>
      <c r="N200" s="5">
        <v>0</v>
      </c>
      <c r="O200" s="5">
        <v>0</v>
      </c>
      <c r="P200" s="5">
        <v>1</v>
      </c>
      <c r="Q200" s="5">
        <v>1</v>
      </c>
      <c r="R200" s="5">
        <v>-1</v>
      </c>
      <c r="S200" s="5">
        <v>0</v>
      </c>
      <c r="T200" s="5">
        <v>0</v>
      </c>
      <c r="U200" s="5">
        <v>2</v>
      </c>
      <c r="V200" s="5">
        <v>0</v>
      </c>
    </row>
    <row r="201" spans="1:195" x14ac:dyDescent="0.2">
      <c r="A201" s="3" t="s">
        <v>67</v>
      </c>
      <c r="B201" s="5">
        <v>1</v>
      </c>
      <c r="C201" s="5">
        <v>0</v>
      </c>
      <c r="D201" s="5">
        <v>0</v>
      </c>
      <c r="E201" s="5">
        <v>0</v>
      </c>
      <c r="J201" s="5">
        <v>0</v>
      </c>
      <c r="K201" s="5">
        <v>0</v>
      </c>
      <c r="L201" s="5">
        <v>1</v>
      </c>
      <c r="M201" s="5">
        <v>1</v>
      </c>
      <c r="N201" s="5">
        <v>0</v>
      </c>
      <c r="O201" s="5">
        <v>0</v>
      </c>
      <c r="P201" s="5">
        <v>1</v>
      </c>
      <c r="Q201" s="5">
        <v>1</v>
      </c>
      <c r="R201" s="5">
        <v>1</v>
      </c>
      <c r="S201" s="5">
        <v>0</v>
      </c>
      <c r="T201" s="5">
        <v>1</v>
      </c>
      <c r="U201" s="5">
        <v>1</v>
      </c>
      <c r="V201" s="5">
        <v>0</v>
      </c>
    </row>
    <row r="202" spans="1:195" x14ac:dyDescent="0.2">
      <c r="A202" s="3" t="s">
        <v>68</v>
      </c>
      <c r="B202" s="5">
        <v>2</v>
      </c>
      <c r="C202" s="5">
        <v>0</v>
      </c>
      <c r="D202" s="5">
        <v>0</v>
      </c>
      <c r="E202" s="5">
        <v>1</v>
      </c>
      <c r="J202" s="5">
        <v>0</v>
      </c>
      <c r="K202" s="5">
        <v>0</v>
      </c>
      <c r="L202" s="5">
        <v>0</v>
      </c>
      <c r="M202" s="5">
        <v>1</v>
      </c>
      <c r="N202" s="5">
        <v>0</v>
      </c>
      <c r="O202" s="5">
        <v>0</v>
      </c>
      <c r="P202" s="5">
        <v>1</v>
      </c>
      <c r="Q202" s="5">
        <v>1</v>
      </c>
      <c r="R202" s="5">
        <v>0</v>
      </c>
      <c r="S202" s="5">
        <v>0</v>
      </c>
      <c r="T202" s="5">
        <v>1</v>
      </c>
      <c r="U202" s="5">
        <v>0</v>
      </c>
      <c r="V202" s="5">
        <v>0</v>
      </c>
    </row>
    <row r="203" spans="1:195" x14ac:dyDescent="0.2">
      <c r="A203" s="3" t="s">
        <v>69</v>
      </c>
      <c r="B203" s="5">
        <v>1</v>
      </c>
      <c r="C203" s="5">
        <v>0</v>
      </c>
      <c r="D203" s="5">
        <v>0</v>
      </c>
      <c r="E203" s="5">
        <v>1</v>
      </c>
      <c r="J203" s="5">
        <v>-1</v>
      </c>
      <c r="K203" s="5">
        <v>0</v>
      </c>
      <c r="L203" s="5">
        <v>0</v>
      </c>
      <c r="M203" s="5">
        <v>0</v>
      </c>
      <c r="N203" s="5">
        <v>0</v>
      </c>
      <c r="O203" s="5">
        <v>1</v>
      </c>
      <c r="P203" s="5">
        <v>1</v>
      </c>
      <c r="Q203" s="5">
        <v>0</v>
      </c>
      <c r="R203" s="5">
        <v>0</v>
      </c>
      <c r="S203" s="5">
        <v>-1</v>
      </c>
      <c r="T203" s="5">
        <v>0</v>
      </c>
      <c r="U203" s="5">
        <v>0</v>
      </c>
      <c r="V203" s="5">
        <v>0</v>
      </c>
    </row>
    <row r="204" spans="1:195" s="140" customFormat="1" ht="17" thickBot="1" x14ac:dyDescent="0.25">
      <c r="A204" s="140" t="s">
        <v>70</v>
      </c>
      <c r="B204" s="142">
        <v>2</v>
      </c>
      <c r="C204" s="142">
        <v>0</v>
      </c>
      <c r="D204" s="142">
        <v>2</v>
      </c>
      <c r="E204" s="142">
        <v>2</v>
      </c>
      <c r="F204" s="142"/>
      <c r="G204" s="142"/>
      <c r="H204" s="142"/>
      <c r="I204" s="142"/>
      <c r="J204" s="142">
        <v>0</v>
      </c>
      <c r="K204" s="142">
        <v>2</v>
      </c>
      <c r="L204" s="142">
        <v>2</v>
      </c>
      <c r="M204" s="142">
        <v>0</v>
      </c>
      <c r="N204" s="142">
        <v>2</v>
      </c>
      <c r="O204" s="142">
        <v>2</v>
      </c>
      <c r="P204" s="142">
        <v>2</v>
      </c>
      <c r="Q204" s="142">
        <v>1</v>
      </c>
      <c r="R204" s="142">
        <v>2</v>
      </c>
      <c r="S204" s="142">
        <v>0</v>
      </c>
      <c r="T204" s="142">
        <v>2</v>
      </c>
      <c r="U204" s="142">
        <v>0</v>
      </c>
      <c r="V204" s="142">
        <v>2</v>
      </c>
      <c r="W204" s="142"/>
      <c r="X204" s="142"/>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c r="BO204" s="142"/>
      <c r="BP204" s="142"/>
      <c r="BQ204" s="142"/>
      <c r="BR204" s="142"/>
      <c r="BS204" s="142"/>
      <c r="BT204" s="142"/>
      <c r="BU204" s="142"/>
      <c r="BV204" s="142"/>
      <c r="BW204" s="142"/>
      <c r="BX204" s="142"/>
      <c r="BY204" s="142"/>
      <c r="BZ204" s="142"/>
      <c r="CA204" s="142"/>
      <c r="CB204" s="142"/>
      <c r="CC204" s="142"/>
      <c r="CD204" s="142"/>
      <c r="CE204" s="142"/>
      <c r="CF204" s="142"/>
      <c r="CG204" s="142"/>
      <c r="CH204" s="142"/>
      <c r="CI204" s="142"/>
      <c r="CJ204" s="142"/>
      <c r="CK204" s="142"/>
      <c r="CL204" s="142"/>
      <c r="CM204" s="142"/>
      <c r="CN204" s="142"/>
      <c r="CO204" s="142"/>
      <c r="CP204" s="142"/>
      <c r="CQ204" s="142"/>
      <c r="CR204" s="142"/>
      <c r="CS204" s="142"/>
      <c r="CT204" s="142"/>
      <c r="CU204" s="142"/>
      <c r="CV204" s="142"/>
      <c r="CW204" s="142"/>
      <c r="CX204" s="142"/>
      <c r="CY204" s="142"/>
      <c r="CZ204" s="142"/>
      <c r="DA204" s="142"/>
      <c r="DB204" s="142"/>
      <c r="DC204" s="142"/>
      <c r="DD204" s="142"/>
      <c r="DE204" s="142"/>
      <c r="DF204" s="142"/>
      <c r="DG204" s="142"/>
      <c r="DH204" s="142"/>
      <c r="DI204" s="142"/>
      <c r="DJ204" s="142"/>
      <c r="DK204" s="142"/>
      <c r="DL204" s="142"/>
      <c r="DM204" s="142"/>
      <c r="DN204" s="142"/>
      <c r="DO204" s="142"/>
      <c r="DP204" s="142"/>
      <c r="DQ204" s="142"/>
      <c r="DR204" s="142"/>
      <c r="DS204" s="142"/>
      <c r="DT204" s="142"/>
      <c r="DU204" s="142"/>
      <c r="DV204" s="142"/>
      <c r="DW204" s="142"/>
      <c r="DX204" s="142"/>
      <c r="DY204" s="142"/>
      <c r="DZ204" s="142"/>
      <c r="EA204" s="142"/>
      <c r="EB204" s="142"/>
      <c r="EC204" s="142"/>
      <c r="ED204" s="142"/>
      <c r="EE204" s="142"/>
      <c r="EF204" s="142"/>
      <c r="EG204" s="142"/>
      <c r="EH204" s="142"/>
      <c r="EI204" s="142"/>
      <c r="EJ204" s="142"/>
      <c r="EK204" s="142"/>
      <c r="EL204" s="142"/>
      <c r="EM204" s="142"/>
      <c r="EN204" s="142"/>
      <c r="EO204" s="142"/>
      <c r="EP204" s="142"/>
      <c r="EQ204" s="142"/>
      <c r="ER204" s="142"/>
      <c r="ES204" s="142"/>
      <c r="ET204" s="142"/>
      <c r="EU204" s="142"/>
      <c r="EV204" s="142"/>
      <c r="EW204" s="142"/>
      <c r="EX204" s="142"/>
      <c r="EY204" s="142"/>
      <c r="EZ204" s="142"/>
      <c r="FA204" s="142"/>
      <c r="FB204" s="142"/>
      <c r="FC204" s="142"/>
      <c r="FD204" s="142"/>
      <c r="FE204" s="142"/>
      <c r="FF204" s="142"/>
      <c r="FG204" s="142"/>
      <c r="FH204" s="142"/>
      <c r="FI204" s="142"/>
      <c r="FJ204" s="142"/>
      <c r="FK204" s="142"/>
      <c r="FL204" s="142"/>
      <c r="FM204" s="142"/>
      <c r="FN204" s="142"/>
      <c r="FO204" s="142"/>
      <c r="FP204" s="142"/>
      <c r="FQ204" s="142"/>
      <c r="FR204" s="142"/>
      <c r="FS204" s="142"/>
      <c r="FT204" s="142"/>
      <c r="FU204" s="142"/>
      <c r="FV204" s="142"/>
      <c r="FW204" s="142"/>
      <c r="FX204" s="142"/>
      <c r="FY204" s="142"/>
      <c r="FZ204" s="142"/>
      <c r="GA204" s="142"/>
      <c r="GB204" s="142"/>
      <c r="GC204" s="142"/>
      <c r="GD204" s="142"/>
      <c r="GE204" s="142"/>
      <c r="GF204" s="142"/>
      <c r="GG204" s="142"/>
      <c r="GH204" s="142"/>
      <c r="GI204" s="142"/>
      <c r="GJ204" s="142"/>
      <c r="GK204" s="142"/>
      <c r="GL204" s="142"/>
      <c r="GM204" s="142"/>
    </row>
    <row r="205" spans="1:195" s="139" customFormat="1" x14ac:dyDescent="0.2">
      <c r="A205" s="139" t="s">
        <v>71</v>
      </c>
      <c r="B205" s="141">
        <v>1</v>
      </c>
      <c r="C205" s="141">
        <v>0</v>
      </c>
      <c r="D205" s="141">
        <v>1</v>
      </c>
      <c r="E205" s="141">
        <v>1</v>
      </c>
      <c r="F205" s="141"/>
      <c r="G205" s="141"/>
      <c r="H205" s="141"/>
      <c r="I205" s="141"/>
      <c r="J205" s="141">
        <v>0</v>
      </c>
      <c r="K205" s="141">
        <v>0</v>
      </c>
      <c r="L205" s="141">
        <v>0</v>
      </c>
      <c r="M205" s="141">
        <v>0</v>
      </c>
      <c r="N205" s="141">
        <v>0</v>
      </c>
      <c r="O205" s="141">
        <v>0</v>
      </c>
      <c r="P205" s="141">
        <v>1</v>
      </c>
      <c r="Q205" s="141">
        <v>0</v>
      </c>
      <c r="R205" s="141">
        <v>1</v>
      </c>
      <c r="S205" s="141">
        <v>0</v>
      </c>
      <c r="T205" s="141">
        <v>1</v>
      </c>
      <c r="U205" s="141">
        <v>1</v>
      </c>
      <c r="V205" s="141">
        <v>0</v>
      </c>
      <c r="W205" s="141"/>
      <c r="X205" s="141"/>
      <c r="Y205" s="141"/>
      <c r="Z205" s="141"/>
      <c r="AA205" s="141"/>
      <c r="AB205" s="141"/>
      <c r="AC205" s="141"/>
      <c r="AD205" s="141"/>
      <c r="AE205" s="141"/>
      <c r="AF205" s="141"/>
      <c r="AG205" s="141"/>
      <c r="AH205" s="141"/>
      <c r="AI205" s="141"/>
      <c r="AJ205" s="141"/>
      <c r="AK205" s="141"/>
      <c r="AL205" s="141"/>
      <c r="AM205" s="141"/>
      <c r="AN205" s="141"/>
      <c r="AO205" s="141"/>
      <c r="AP205" s="141"/>
      <c r="AQ205" s="141"/>
      <c r="AR205" s="141"/>
      <c r="AS205" s="141"/>
      <c r="AT205" s="141"/>
      <c r="AU205" s="141"/>
      <c r="AV205" s="141"/>
      <c r="AW205" s="141"/>
      <c r="AX205" s="141"/>
      <c r="AY205" s="141"/>
      <c r="AZ205" s="141"/>
      <c r="BA205" s="141"/>
      <c r="BB205" s="141"/>
      <c r="BC205" s="141"/>
      <c r="BD205" s="141"/>
      <c r="BE205" s="141"/>
      <c r="BF205" s="141"/>
      <c r="BG205" s="141"/>
      <c r="BH205" s="141"/>
      <c r="BI205" s="141"/>
      <c r="BJ205" s="141"/>
      <c r="BK205" s="141"/>
      <c r="BL205" s="141"/>
      <c r="BM205" s="141"/>
      <c r="BN205" s="141"/>
      <c r="BO205" s="141"/>
      <c r="BP205" s="141"/>
      <c r="BQ205" s="141"/>
      <c r="BR205" s="141"/>
      <c r="BS205" s="141"/>
      <c r="BT205" s="141"/>
      <c r="BU205" s="141"/>
      <c r="BV205" s="141"/>
      <c r="BW205" s="141"/>
      <c r="BX205" s="141"/>
      <c r="BY205" s="141"/>
      <c r="BZ205" s="141"/>
      <c r="CA205" s="141"/>
      <c r="CB205" s="141"/>
      <c r="CC205" s="141"/>
      <c r="CD205" s="141"/>
      <c r="CE205" s="141"/>
      <c r="CF205" s="141"/>
      <c r="CG205" s="141"/>
      <c r="CH205" s="141"/>
      <c r="CI205" s="141"/>
      <c r="CJ205" s="141"/>
      <c r="CK205" s="141"/>
      <c r="CL205" s="141"/>
      <c r="CM205" s="141"/>
      <c r="CN205" s="141"/>
      <c r="CO205" s="141"/>
      <c r="CP205" s="141"/>
      <c r="CQ205" s="141"/>
      <c r="CR205" s="141"/>
      <c r="CS205" s="141"/>
      <c r="CT205" s="141"/>
      <c r="CU205" s="141"/>
      <c r="CV205" s="141"/>
      <c r="CW205" s="141"/>
      <c r="CX205" s="141"/>
      <c r="CY205" s="141"/>
      <c r="CZ205" s="141"/>
      <c r="DA205" s="141"/>
      <c r="DB205" s="141"/>
      <c r="DC205" s="141"/>
      <c r="DD205" s="141"/>
      <c r="DE205" s="141"/>
      <c r="DF205" s="141"/>
      <c r="DG205" s="141"/>
      <c r="DH205" s="141"/>
      <c r="DI205" s="141"/>
      <c r="DJ205" s="141"/>
      <c r="DK205" s="141"/>
      <c r="DL205" s="141"/>
      <c r="DM205" s="141"/>
      <c r="DN205" s="141"/>
      <c r="DO205" s="141"/>
      <c r="DP205" s="141"/>
      <c r="DQ205" s="141"/>
      <c r="DR205" s="141"/>
      <c r="DS205" s="141"/>
      <c r="DT205" s="141"/>
      <c r="DU205" s="141"/>
      <c r="DV205" s="141"/>
      <c r="DW205" s="141"/>
      <c r="DX205" s="141"/>
      <c r="DY205" s="141"/>
      <c r="DZ205" s="141"/>
      <c r="EA205" s="141"/>
      <c r="EB205" s="141"/>
      <c r="EC205" s="141"/>
      <c r="ED205" s="141"/>
      <c r="EE205" s="141"/>
      <c r="EF205" s="141"/>
      <c r="EG205" s="141"/>
      <c r="EH205" s="141"/>
      <c r="EI205" s="141"/>
      <c r="EJ205" s="141"/>
      <c r="EK205" s="141"/>
      <c r="EL205" s="141"/>
      <c r="EM205" s="141"/>
      <c r="EN205" s="141"/>
      <c r="EO205" s="141"/>
      <c r="EP205" s="141"/>
      <c r="EQ205" s="141"/>
      <c r="ER205" s="141"/>
      <c r="ES205" s="141"/>
      <c r="ET205" s="141"/>
      <c r="EU205" s="141"/>
      <c r="EV205" s="141"/>
      <c r="EW205" s="141"/>
      <c r="EX205" s="141"/>
      <c r="EY205" s="141"/>
      <c r="EZ205" s="141"/>
      <c r="FA205" s="141"/>
      <c r="FB205" s="141"/>
      <c r="FC205" s="141"/>
      <c r="FD205" s="141"/>
      <c r="FE205" s="141"/>
      <c r="FF205" s="141"/>
      <c r="FG205" s="141"/>
      <c r="FH205" s="141"/>
      <c r="FI205" s="141"/>
      <c r="FJ205" s="141"/>
      <c r="FK205" s="141"/>
      <c r="FL205" s="141"/>
      <c r="FM205" s="141"/>
      <c r="FN205" s="141"/>
      <c r="FO205" s="141"/>
      <c r="FP205" s="141"/>
      <c r="FQ205" s="141"/>
      <c r="FR205" s="141"/>
      <c r="FS205" s="141"/>
      <c r="FT205" s="141"/>
      <c r="FU205" s="141"/>
      <c r="FV205" s="141"/>
      <c r="FW205" s="141"/>
      <c r="FX205" s="141"/>
      <c r="FY205" s="141"/>
      <c r="FZ205" s="141"/>
      <c r="GA205" s="141"/>
      <c r="GB205" s="141"/>
      <c r="GC205" s="141"/>
      <c r="GD205" s="141"/>
      <c r="GE205" s="141"/>
      <c r="GF205" s="141"/>
      <c r="GG205" s="141"/>
      <c r="GH205" s="141"/>
      <c r="GI205" s="141"/>
      <c r="GJ205" s="141"/>
      <c r="GK205" s="141"/>
      <c r="GL205" s="141"/>
      <c r="GM205" s="141"/>
    </row>
    <row r="206" spans="1:195" x14ac:dyDescent="0.2">
      <c r="A206" s="3" t="s">
        <v>72</v>
      </c>
      <c r="B206" s="5">
        <v>1</v>
      </c>
      <c r="C206" s="5">
        <v>0</v>
      </c>
      <c r="D206" s="5">
        <v>2</v>
      </c>
      <c r="E206" s="5">
        <v>0</v>
      </c>
      <c r="J206" s="5">
        <v>0</v>
      </c>
      <c r="K206" s="5">
        <v>0</v>
      </c>
      <c r="L206" s="5">
        <v>1</v>
      </c>
      <c r="M206" s="5">
        <v>1</v>
      </c>
      <c r="N206" s="5">
        <v>0</v>
      </c>
      <c r="O206" s="5">
        <v>0</v>
      </c>
      <c r="P206" s="5">
        <v>1</v>
      </c>
      <c r="Q206" s="5">
        <v>1</v>
      </c>
      <c r="R206" s="5">
        <v>-1</v>
      </c>
      <c r="S206" s="5">
        <v>0</v>
      </c>
      <c r="T206" s="5">
        <v>0</v>
      </c>
      <c r="U206" s="5">
        <v>2</v>
      </c>
      <c r="V206" s="141">
        <v>0</v>
      </c>
    </row>
    <row r="207" spans="1:195" x14ac:dyDescent="0.2">
      <c r="A207" s="3" t="s">
        <v>73</v>
      </c>
      <c r="B207" s="5">
        <v>1</v>
      </c>
      <c r="C207" s="5">
        <v>0</v>
      </c>
      <c r="D207" s="5">
        <v>1</v>
      </c>
      <c r="E207" s="5">
        <v>0</v>
      </c>
      <c r="J207" s="5">
        <v>0</v>
      </c>
      <c r="K207" s="5">
        <v>0</v>
      </c>
      <c r="L207" s="5">
        <v>1</v>
      </c>
      <c r="M207" s="5">
        <v>1</v>
      </c>
      <c r="N207" s="5">
        <v>0</v>
      </c>
      <c r="O207" s="5">
        <v>0</v>
      </c>
      <c r="P207" s="5">
        <v>0</v>
      </c>
      <c r="Q207" s="5">
        <v>1</v>
      </c>
      <c r="R207" s="5">
        <v>1</v>
      </c>
      <c r="S207" s="5">
        <v>0</v>
      </c>
      <c r="T207" s="5">
        <v>1</v>
      </c>
      <c r="U207" s="5">
        <v>1</v>
      </c>
      <c r="V207" s="141">
        <v>0</v>
      </c>
    </row>
    <row r="208" spans="1:195" x14ac:dyDescent="0.2">
      <c r="A208" s="3" t="s">
        <v>74</v>
      </c>
      <c r="B208" s="5">
        <v>2</v>
      </c>
      <c r="C208" s="5">
        <v>0</v>
      </c>
      <c r="D208" s="5">
        <v>0</v>
      </c>
      <c r="E208" s="5">
        <v>0</v>
      </c>
      <c r="J208" s="5">
        <v>0</v>
      </c>
      <c r="K208" s="5">
        <v>0</v>
      </c>
      <c r="L208" s="5">
        <v>0</v>
      </c>
      <c r="M208" s="5">
        <v>1</v>
      </c>
      <c r="N208" s="5">
        <v>0</v>
      </c>
      <c r="O208" s="5">
        <v>0</v>
      </c>
      <c r="P208" s="5">
        <v>0</v>
      </c>
      <c r="Q208" s="5">
        <v>1</v>
      </c>
      <c r="R208" s="5">
        <v>0</v>
      </c>
      <c r="S208" s="5">
        <v>0</v>
      </c>
      <c r="T208" s="5">
        <v>1</v>
      </c>
      <c r="U208" s="5">
        <v>0</v>
      </c>
      <c r="V208" s="141">
        <v>0</v>
      </c>
    </row>
    <row r="209" spans="1:195" x14ac:dyDescent="0.2">
      <c r="A209" s="3" t="s">
        <v>75</v>
      </c>
      <c r="B209" s="5">
        <v>2</v>
      </c>
      <c r="C209" s="5">
        <v>0</v>
      </c>
      <c r="D209" s="5">
        <v>1</v>
      </c>
      <c r="E209" s="5">
        <v>0</v>
      </c>
      <c r="J209" s="5">
        <v>-1</v>
      </c>
      <c r="K209" s="5">
        <v>0</v>
      </c>
      <c r="L209" s="5">
        <v>0</v>
      </c>
      <c r="M209" s="5">
        <v>0</v>
      </c>
      <c r="N209" s="5">
        <v>0</v>
      </c>
      <c r="O209" s="5">
        <v>0</v>
      </c>
      <c r="P209" s="5">
        <v>1</v>
      </c>
      <c r="Q209" s="5">
        <v>0</v>
      </c>
      <c r="R209" s="5">
        <v>0</v>
      </c>
      <c r="S209" s="5">
        <v>-1</v>
      </c>
      <c r="T209" s="5">
        <v>0</v>
      </c>
      <c r="U209" s="5">
        <v>0</v>
      </c>
      <c r="V209" s="141">
        <v>0</v>
      </c>
    </row>
    <row r="210" spans="1:195" x14ac:dyDescent="0.2">
      <c r="A210" s="3" t="s">
        <v>76</v>
      </c>
      <c r="B210" s="5">
        <v>2</v>
      </c>
      <c r="C210" s="5">
        <v>0</v>
      </c>
      <c r="D210" s="5">
        <v>2</v>
      </c>
      <c r="E210" s="5">
        <v>2</v>
      </c>
      <c r="J210" s="5">
        <v>-1</v>
      </c>
      <c r="K210" s="5">
        <v>2</v>
      </c>
      <c r="L210" s="5">
        <v>2</v>
      </c>
      <c r="M210" s="5">
        <v>0</v>
      </c>
      <c r="N210" s="5">
        <v>2</v>
      </c>
      <c r="O210" s="5">
        <v>2</v>
      </c>
      <c r="P210" s="5">
        <v>0</v>
      </c>
      <c r="Q210" s="5">
        <v>1</v>
      </c>
      <c r="R210" s="5">
        <v>2</v>
      </c>
      <c r="S210" s="5">
        <v>0</v>
      </c>
      <c r="T210" s="5">
        <v>2</v>
      </c>
      <c r="U210" s="5">
        <v>0</v>
      </c>
      <c r="V210" s="5">
        <v>2</v>
      </c>
    </row>
    <row r="211" spans="1:195" s="38" customFormat="1" x14ac:dyDescent="0.2">
      <c r="A211" s="38" t="s">
        <v>358</v>
      </c>
      <c r="B211" s="39">
        <f>SUM(B199:B204)</f>
        <v>8</v>
      </c>
      <c r="C211" s="39">
        <f t="shared" ref="C211:BN211" si="81">SUM(C199:C204)</f>
        <v>0</v>
      </c>
      <c r="D211" s="39">
        <f t="shared" si="81"/>
        <v>3</v>
      </c>
      <c r="E211" s="39">
        <f t="shared" si="81"/>
        <v>5</v>
      </c>
      <c r="F211" s="39">
        <f t="shared" si="81"/>
        <v>0</v>
      </c>
      <c r="G211" s="39">
        <f t="shared" si="81"/>
        <v>0</v>
      </c>
      <c r="H211" s="39">
        <f t="shared" si="81"/>
        <v>0</v>
      </c>
      <c r="I211" s="39">
        <f t="shared" si="81"/>
        <v>0</v>
      </c>
      <c r="J211" s="39">
        <f t="shared" ref="J211" si="82">SUM(J199:J204)</f>
        <v>-1</v>
      </c>
      <c r="K211" s="39">
        <f t="shared" si="81"/>
        <v>2</v>
      </c>
      <c r="L211" s="39">
        <f t="shared" si="81"/>
        <v>4</v>
      </c>
      <c r="M211" s="39">
        <f t="shared" si="81"/>
        <v>3</v>
      </c>
      <c r="N211" s="39">
        <f t="shared" si="81"/>
        <v>2</v>
      </c>
      <c r="O211" s="39">
        <f t="shared" si="81"/>
        <v>2</v>
      </c>
      <c r="P211" s="39">
        <f t="shared" si="81"/>
        <v>7</v>
      </c>
      <c r="Q211" s="39">
        <f t="shared" si="81"/>
        <v>4</v>
      </c>
      <c r="R211" s="39">
        <f t="shared" si="81"/>
        <v>3</v>
      </c>
      <c r="S211" s="39">
        <f t="shared" si="81"/>
        <v>-1</v>
      </c>
      <c r="T211" s="39">
        <f t="shared" si="81"/>
        <v>5</v>
      </c>
      <c r="U211" s="39">
        <f t="shared" si="81"/>
        <v>4</v>
      </c>
      <c r="V211" s="39">
        <f>SUM(V199:V205)</f>
        <v>2</v>
      </c>
      <c r="W211" s="39">
        <f t="shared" si="81"/>
        <v>0</v>
      </c>
      <c r="X211" s="39">
        <f t="shared" si="81"/>
        <v>0</v>
      </c>
      <c r="Y211" s="39">
        <f t="shared" si="81"/>
        <v>0</v>
      </c>
      <c r="Z211" s="39">
        <f t="shared" si="81"/>
        <v>0</v>
      </c>
      <c r="AA211" s="39">
        <f t="shared" si="81"/>
        <v>0</v>
      </c>
      <c r="AB211" s="39">
        <f t="shared" si="81"/>
        <v>0</v>
      </c>
      <c r="AC211" s="39">
        <f t="shared" si="81"/>
        <v>0</v>
      </c>
      <c r="AD211" s="39">
        <f t="shared" si="81"/>
        <v>0</v>
      </c>
      <c r="AE211" s="39">
        <f t="shared" si="81"/>
        <v>0</v>
      </c>
      <c r="AF211" s="39">
        <f t="shared" si="81"/>
        <v>0</v>
      </c>
      <c r="AG211" s="39">
        <f t="shared" si="81"/>
        <v>0</v>
      </c>
      <c r="AH211" s="39">
        <f t="shared" si="81"/>
        <v>0</v>
      </c>
      <c r="AI211" s="39">
        <f t="shared" si="81"/>
        <v>0</v>
      </c>
      <c r="AJ211" s="39">
        <f t="shared" si="81"/>
        <v>0</v>
      </c>
      <c r="AK211" s="39">
        <f t="shared" si="81"/>
        <v>0</v>
      </c>
      <c r="AL211" s="39">
        <f t="shared" si="81"/>
        <v>0</v>
      </c>
      <c r="AM211" s="39">
        <f t="shared" si="81"/>
        <v>0</v>
      </c>
      <c r="AN211" s="39">
        <f t="shared" si="81"/>
        <v>0</v>
      </c>
      <c r="AO211" s="39">
        <f t="shared" si="81"/>
        <v>0</v>
      </c>
      <c r="AP211" s="39">
        <f t="shared" si="81"/>
        <v>0</v>
      </c>
      <c r="AQ211" s="39">
        <f t="shared" si="81"/>
        <v>0</v>
      </c>
      <c r="AR211" s="39">
        <f t="shared" si="81"/>
        <v>0</v>
      </c>
      <c r="AS211" s="39">
        <f t="shared" si="81"/>
        <v>0</v>
      </c>
      <c r="AT211" s="39">
        <f t="shared" si="81"/>
        <v>0</v>
      </c>
      <c r="AU211" s="39">
        <f t="shared" si="81"/>
        <v>0</v>
      </c>
      <c r="AV211" s="39">
        <f t="shared" si="81"/>
        <v>0</v>
      </c>
      <c r="AW211" s="39">
        <f t="shared" si="81"/>
        <v>0</v>
      </c>
      <c r="AX211" s="39">
        <f t="shared" si="81"/>
        <v>0</v>
      </c>
      <c r="AY211" s="39">
        <f t="shared" si="81"/>
        <v>0</v>
      </c>
      <c r="AZ211" s="39">
        <f t="shared" si="81"/>
        <v>0</v>
      </c>
      <c r="BA211" s="39">
        <f t="shared" si="81"/>
        <v>0</v>
      </c>
      <c r="BB211" s="39">
        <f t="shared" si="81"/>
        <v>0</v>
      </c>
      <c r="BC211" s="39">
        <f t="shared" si="81"/>
        <v>0</v>
      </c>
      <c r="BD211" s="39">
        <f t="shared" si="81"/>
        <v>0</v>
      </c>
      <c r="BE211" s="39">
        <f t="shared" si="81"/>
        <v>0</v>
      </c>
      <c r="BF211" s="39">
        <f t="shared" si="81"/>
        <v>0</v>
      </c>
      <c r="BG211" s="39">
        <f t="shared" si="81"/>
        <v>0</v>
      </c>
      <c r="BH211" s="39">
        <f t="shared" si="81"/>
        <v>0</v>
      </c>
      <c r="BI211" s="39">
        <f t="shared" si="81"/>
        <v>0</v>
      </c>
      <c r="BJ211" s="39">
        <f t="shared" si="81"/>
        <v>0</v>
      </c>
      <c r="BK211" s="39">
        <f t="shared" si="81"/>
        <v>0</v>
      </c>
      <c r="BL211" s="39">
        <f t="shared" si="81"/>
        <v>0</v>
      </c>
      <c r="BM211" s="39">
        <f t="shared" si="81"/>
        <v>0</v>
      </c>
      <c r="BN211" s="39">
        <f t="shared" si="81"/>
        <v>0</v>
      </c>
      <c r="BO211" s="39">
        <f t="shared" ref="BO211:BZ211" si="83">SUM(BO199:BO204)</f>
        <v>0</v>
      </c>
      <c r="BP211" s="39">
        <f t="shared" si="83"/>
        <v>0</v>
      </c>
      <c r="BQ211" s="39">
        <f t="shared" si="83"/>
        <v>0</v>
      </c>
      <c r="BR211" s="39">
        <f t="shared" si="83"/>
        <v>0</v>
      </c>
      <c r="BS211" s="39">
        <f t="shared" si="83"/>
        <v>0</v>
      </c>
      <c r="BT211" s="39">
        <f t="shared" si="83"/>
        <v>0</v>
      </c>
      <c r="BU211" s="39">
        <f t="shared" si="83"/>
        <v>0</v>
      </c>
      <c r="BV211" s="39">
        <f t="shared" si="83"/>
        <v>0</v>
      </c>
      <c r="BW211" s="39">
        <f t="shared" si="83"/>
        <v>0</v>
      </c>
      <c r="BX211" s="39">
        <f t="shared" si="83"/>
        <v>0</v>
      </c>
      <c r="BY211" s="39">
        <f t="shared" si="83"/>
        <v>0</v>
      </c>
      <c r="BZ211" s="39">
        <f t="shared" si="83"/>
        <v>0</v>
      </c>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39"/>
      <c r="DF211" s="39"/>
      <c r="DG211" s="39"/>
      <c r="DH211" s="39"/>
      <c r="DI211" s="39"/>
      <c r="DJ211" s="39"/>
      <c r="DK211" s="39"/>
      <c r="DL211" s="39"/>
      <c r="DM211" s="39"/>
      <c r="DN211" s="39"/>
      <c r="DO211" s="39"/>
      <c r="DP211" s="39"/>
      <c r="DQ211" s="39"/>
      <c r="DR211" s="39"/>
      <c r="DS211" s="39"/>
      <c r="DT211" s="39"/>
      <c r="DU211" s="39"/>
      <c r="DV211" s="39"/>
      <c r="DW211" s="39"/>
      <c r="DX211" s="39"/>
      <c r="DY211" s="39"/>
      <c r="DZ211" s="39"/>
      <c r="EA211" s="39"/>
      <c r="EB211" s="39"/>
      <c r="EC211" s="39"/>
      <c r="ED211" s="39"/>
      <c r="EE211" s="39"/>
      <c r="EF211" s="39"/>
      <c r="EG211" s="39"/>
      <c r="EH211" s="39"/>
      <c r="EI211" s="39"/>
      <c r="EJ211" s="39"/>
      <c r="EK211" s="39"/>
      <c r="EL211" s="39"/>
      <c r="EM211" s="39"/>
      <c r="EN211" s="39"/>
      <c r="EO211" s="39"/>
      <c r="EP211" s="39"/>
      <c r="EQ211" s="39"/>
      <c r="ER211" s="39"/>
      <c r="ES211" s="39"/>
      <c r="ET211" s="39"/>
      <c r="EU211" s="39"/>
      <c r="EV211" s="39"/>
      <c r="EW211" s="39"/>
      <c r="EX211" s="39"/>
      <c r="EY211" s="39"/>
      <c r="EZ211" s="39"/>
      <c r="FA211" s="39"/>
      <c r="FB211" s="39"/>
      <c r="FC211" s="39"/>
      <c r="FD211" s="39"/>
      <c r="FE211" s="39"/>
      <c r="FF211" s="39"/>
      <c r="FG211" s="39"/>
      <c r="FH211" s="39"/>
      <c r="FI211" s="39"/>
      <c r="FJ211" s="39"/>
      <c r="FK211" s="39"/>
      <c r="FL211" s="39"/>
      <c r="FM211" s="39"/>
      <c r="FN211" s="39"/>
      <c r="FO211" s="39"/>
      <c r="FP211" s="39"/>
      <c r="FQ211" s="39"/>
      <c r="FR211" s="39"/>
      <c r="FS211" s="39"/>
      <c r="FT211" s="39"/>
      <c r="FU211" s="39"/>
      <c r="FV211" s="39"/>
      <c r="FW211" s="39"/>
      <c r="FX211" s="39"/>
      <c r="FY211" s="39"/>
      <c r="FZ211" s="39"/>
      <c r="GA211" s="39"/>
      <c r="GB211" s="39"/>
      <c r="GC211" s="39"/>
      <c r="GD211" s="39"/>
      <c r="GE211" s="39"/>
      <c r="GF211" s="39"/>
      <c r="GG211" s="39"/>
      <c r="GH211" s="39"/>
      <c r="GI211" s="39"/>
      <c r="GJ211" s="39"/>
      <c r="GK211" s="39"/>
      <c r="GL211" s="39"/>
      <c r="GM211" s="39"/>
    </row>
    <row r="212" spans="1:195" s="38" customFormat="1" x14ac:dyDescent="0.2">
      <c r="A212" s="38" t="s">
        <v>357</v>
      </c>
      <c r="B212" s="39">
        <f>SUM(B205:B210)</f>
        <v>9</v>
      </c>
      <c r="C212" s="39">
        <f t="shared" ref="C212:BN212" si="84">SUM(C205:C210)</f>
        <v>0</v>
      </c>
      <c r="D212" s="39">
        <f t="shared" si="84"/>
        <v>7</v>
      </c>
      <c r="E212" s="39">
        <f t="shared" si="84"/>
        <v>3</v>
      </c>
      <c r="F212" s="39">
        <f t="shared" si="84"/>
        <v>0</v>
      </c>
      <c r="G212" s="39">
        <f t="shared" si="84"/>
        <v>0</v>
      </c>
      <c r="H212" s="39">
        <f t="shared" si="84"/>
        <v>0</v>
      </c>
      <c r="I212" s="39">
        <f t="shared" si="84"/>
        <v>0</v>
      </c>
      <c r="J212" s="39">
        <f t="shared" ref="J212" si="85">SUM(J205:J210)</f>
        <v>-2</v>
      </c>
      <c r="K212" s="39">
        <f t="shared" si="84"/>
        <v>2</v>
      </c>
      <c r="L212" s="39">
        <f t="shared" si="84"/>
        <v>4</v>
      </c>
      <c r="M212" s="39">
        <f t="shared" si="84"/>
        <v>3</v>
      </c>
      <c r="N212" s="39">
        <f t="shared" si="84"/>
        <v>2</v>
      </c>
      <c r="O212" s="39">
        <f t="shared" si="84"/>
        <v>2</v>
      </c>
      <c r="P212" s="39">
        <f t="shared" si="84"/>
        <v>3</v>
      </c>
      <c r="Q212" s="39">
        <f t="shared" si="84"/>
        <v>4</v>
      </c>
      <c r="R212" s="39">
        <f t="shared" si="84"/>
        <v>3</v>
      </c>
      <c r="S212" s="39">
        <f t="shared" si="84"/>
        <v>-1</v>
      </c>
      <c r="T212" s="39">
        <f t="shared" si="84"/>
        <v>5</v>
      </c>
      <c r="U212" s="39">
        <f t="shared" si="84"/>
        <v>4</v>
      </c>
      <c r="V212" s="39">
        <f t="shared" si="84"/>
        <v>2</v>
      </c>
      <c r="W212" s="39">
        <f t="shared" si="84"/>
        <v>0</v>
      </c>
      <c r="X212" s="39">
        <f t="shared" si="84"/>
        <v>0</v>
      </c>
      <c r="Y212" s="39">
        <f t="shared" si="84"/>
        <v>0</v>
      </c>
      <c r="Z212" s="39">
        <f t="shared" si="84"/>
        <v>0</v>
      </c>
      <c r="AA212" s="39">
        <f t="shared" si="84"/>
        <v>0</v>
      </c>
      <c r="AB212" s="39">
        <f t="shared" si="84"/>
        <v>0</v>
      </c>
      <c r="AC212" s="39">
        <f t="shared" si="84"/>
        <v>0</v>
      </c>
      <c r="AD212" s="39">
        <f t="shared" si="84"/>
        <v>0</v>
      </c>
      <c r="AE212" s="39">
        <f t="shared" si="84"/>
        <v>0</v>
      </c>
      <c r="AF212" s="39">
        <f t="shared" si="84"/>
        <v>0</v>
      </c>
      <c r="AG212" s="39">
        <f t="shared" si="84"/>
        <v>0</v>
      </c>
      <c r="AH212" s="39">
        <f t="shared" si="84"/>
        <v>0</v>
      </c>
      <c r="AI212" s="39">
        <f t="shared" si="84"/>
        <v>0</v>
      </c>
      <c r="AJ212" s="39">
        <f t="shared" si="84"/>
        <v>0</v>
      </c>
      <c r="AK212" s="39">
        <f t="shared" si="84"/>
        <v>0</v>
      </c>
      <c r="AL212" s="39">
        <f t="shared" si="84"/>
        <v>0</v>
      </c>
      <c r="AM212" s="39">
        <f t="shared" si="84"/>
        <v>0</v>
      </c>
      <c r="AN212" s="39">
        <f t="shared" si="84"/>
        <v>0</v>
      </c>
      <c r="AO212" s="39">
        <f t="shared" si="84"/>
        <v>0</v>
      </c>
      <c r="AP212" s="39">
        <f t="shared" si="84"/>
        <v>0</v>
      </c>
      <c r="AQ212" s="39">
        <f t="shared" si="84"/>
        <v>0</v>
      </c>
      <c r="AR212" s="39">
        <f t="shared" si="84"/>
        <v>0</v>
      </c>
      <c r="AS212" s="39">
        <f t="shared" si="84"/>
        <v>0</v>
      </c>
      <c r="AT212" s="39">
        <f t="shared" si="84"/>
        <v>0</v>
      </c>
      <c r="AU212" s="39">
        <f t="shared" si="84"/>
        <v>0</v>
      </c>
      <c r="AV212" s="39">
        <f t="shared" si="84"/>
        <v>0</v>
      </c>
      <c r="AW212" s="39">
        <f t="shared" si="84"/>
        <v>0</v>
      </c>
      <c r="AX212" s="39">
        <f t="shared" si="84"/>
        <v>0</v>
      </c>
      <c r="AY212" s="39">
        <f t="shared" si="84"/>
        <v>0</v>
      </c>
      <c r="AZ212" s="39">
        <f t="shared" si="84"/>
        <v>0</v>
      </c>
      <c r="BA212" s="39">
        <f t="shared" si="84"/>
        <v>0</v>
      </c>
      <c r="BB212" s="39">
        <f t="shared" si="84"/>
        <v>0</v>
      </c>
      <c r="BC212" s="39">
        <f t="shared" si="84"/>
        <v>0</v>
      </c>
      <c r="BD212" s="39">
        <f t="shared" si="84"/>
        <v>0</v>
      </c>
      <c r="BE212" s="39">
        <f t="shared" si="84"/>
        <v>0</v>
      </c>
      <c r="BF212" s="39">
        <f t="shared" si="84"/>
        <v>0</v>
      </c>
      <c r="BG212" s="39">
        <f t="shared" si="84"/>
        <v>0</v>
      </c>
      <c r="BH212" s="39">
        <f t="shared" si="84"/>
        <v>0</v>
      </c>
      <c r="BI212" s="39">
        <f t="shared" si="84"/>
        <v>0</v>
      </c>
      <c r="BJ212" s="39">
        <f t="shared" si="84"/>
        <v>0</v>
      </c>
      <c r="BK212" s="39">
        <f t="shared" si="84"/>
        <v>0</v>
      </c>
      <c r="BL212" s="39">
        <f t="shared" si="84"/>
        <v>0</v>
      </c>
      <c r="BM212" s="39">
        <f t="shared" si="84"/>
        <v>0</v>
      </c>
      <c r="BN212" s="39">
        <f t="shared" si="84"/>
        <v>0</v>
      </c>
      <c r="BO212" s="39">
        <f t="shared" ref="BO212:BZ212" si="86">SUM(BO205:BO210)</f>
        <v>0</v>
      </c>
      <c r="BP212" s="39">
        <f t="shared" si="86"/>
        <v>0</v>
      </c>
      <c r="BQ212" s="39">
        <f t="shared" si="86"/>
        <v>0</v>
      </c>
      <c r="BR212" s="39">
        <f t="shared" si="86"/>
        <v>0</v>
      </c>
      <c r="BS212" s="39">
        <f t="shared" si="86"/>
        <v>0</v>
      </c>
      <c r="BT212" s="39">
        <f t="shared" si="86"/>
        <v>0</v>
      </c>
      <c r="BU212" s="39">
        <f t="shared" si="86"/>
        <v>0</v>
      </c>
      <c r="BV212" s="39">
        <f t="shared" si="86"/>
        <v>0</v>
      </c>
      <c r="BW212" s="39">
        <f t="shared" si="86"/>
        <v>0</v>
      </c>
      <c r="BX212" s="39">
        <f t="shared" si="86"/>
        <v>0</v>
      </c>
      <c r="BY212" s="39">
        <f t="shared" si="86"/>
        <v>0</v>
      </c>
      <c r="BZ212" s="39">
        <f t="shared" si="86"/>
        <v>0</v>
      </c>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39"/>
      <c r="DF212" s="39"/>
      <c r="DG212" s="39"/>
      <c r="DH212" s="39"/>
      <c r="DI212" s="39"/>
      <c r="DJ212" s="39"/>
      <c r="DK212" s="39"/>
      <c r="DL212" s="39"/>
      <c r="DM212" s="39"/>
      <c r="DN212" s="39"/>
      <c r="DO212" s="39"/>
      <c r="DP212" s="39"/>
      <c r="DQ212" s="39"/>
      <c r="DR212" s="39"/>
      <c r="DS212" s="39"/>
      <c r="DT212" s="39"/>
      <c r="DU212" s="39"/>
      <c r="DV212" s="39"/>
      <c r="DW212" s="39"/>
      <c r="DX212" s="39"/>
      <c r="DY212" s="39"/>
      <c r="DZ212" s="39"/>
      <c r="EA212" s="39"/>
      <c r="EB212" s="39"/>
      <c r="EC212" s="39"/>
      <c r="ED212" s="39"/>
      <c r="EE212" s="39"/>
      <c r="EF212" s="39"/>
      <c r="EG212" s="39"/>
      <c r="EH212" s="39"/>
      <c r="EI212" s="39"/>
      <c r="EJ212" s="39"/>
      <c r="EK212" s="39"/>
      <c r="EL212" s="39"/>
      <c r="EM212" s="39"/>
      <c r="EN212" s="39"/>
      <c r="EO212" s="39"/>
      <c r="EP212" s="39"/>
      <c r="EQ212" s="39"/>
      <c r="ER212" s="39"/>
      <c r="ES212" s="39"/>
      <c r="ET212" s="39"/>
      <c r="EU212" s="39"/>
      <c r="EV212" s="39"/>
      <c r="EW212" s="39"/>
      <c r="EX212" s="39"/>
      <c r="EY212" s="39"/>
      <c r="EZ212" s="39"/>
      <c r="FA212" s="39"/>
      <c r="FB212" s="39"/>
      <c r="FC212" s="39"/>
      <c r="FD212" s="39"/>
      <c r="FE212" s="39"/>
      <c r="FF212" s="39"/>
      <c r="FG212" s="39"/>
      <c r="FH212" s="39"/>
      <c r="FI212" s="39"/>
      <c r="FJ212" s="39"/>
      <c r="FK212" s="39"/>
      <c r="FL212" s="39"/>
      <c r="FM212" s="39"/>
      <c r="FN212" s="39"/>
      <c r="FO212" s="39"/>
      <c r="FP212" s="39"/>
      <c r="FQ212" s="39"/>
      <c r="FR212" s="39"/>
      <c r="FS212" s="39"/>
      <c r="FT212" s="39"/>
      <c r="FU212" s="39"/>
      <c r="FV212" s="39"/>
      <c r="FW212" s="39"/>
      <c r="FX212" s="39"/>
      <c r="FY212" s="39"/>
      <c r="FZ212" s="39"/>
      <c r="GA212" s="39"/>
      <c r="GB212" s="39"/>
      <c r="GC212" s="39"/>
      <c r="GD212" s="39"/>
      <c r="GE212" s="39"/>
      <c r="GF212" s="39"/>
      <c r="GG212" s="39"/>
      <c r="GH212" s="39"/>
      <c r="GI212" s="39"/>
      <c r="GJ212" s="39"/>
      <c r="GK212" s="39"/>
      <c r="GL212" s="39"/>
      <c r="GM212" s="39"/>
    </row>
    <row r="213" spans="1:195" s="47" customFormat="1" x14ac:dyDescent="0.2">
      <c r="A213" s="136" t="s">
        <v>281</v>
      </c>
      <c r="B213" s="46">
        <v>69</v>
      </c>
      <c r="C213" s="46">
        <v>44</v>
      </c>
      <c r="D213" s="46">
        <v>81</v>
      </c>
      <c r="E213" s="46">
        <v>48</v>
      </c>
      <c r="F213" s="46"/>
      <c r="G213" s="46"/>
      <c r="H213" s="46"/>
      <c r="I213" s="46"/>
      <c r="J213" s="46">
        <v>11</v>
      </c>
      <c r="K213" s="46">
        <v>52</v>
      </c>
      <c r="L213" s="46">
        <v>46</v>
      </c>
      <c r="M213" s="46">
        <v>24</v>
      </c>
      <c r="N213" s="46">
        <v>46</v>
      </c>
      <c r="O213" s="46"/>
      <c r="P213" s="46">
        <v>11</v>
      </c>
      <c r="Q213" s="46">
        <v>55</v>
      </c>
      <c r="R213" s="46">
        <v>48</v>
      </c>
      <c r="S213" s="46">
        <v>21</v>
      </c>
      <c r="T213" s="46">
        <v>22</v>
      </c>
      <c r="U213" s="46">
        <v>65</v>
      </c>
      <c r="V213" s="46">
        <v>50</v>
      </c>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c r="EM213" s="46"/>
      <c r="EN213" s="46"/>
      <c r="EO213" s="46"/>
      <c r="EP213" s="46"/>
      <c r="EQ213" s="46"/>
      <c r="ER213" s="46"/>
      <c r="ES213" s="46"/>
      <c r="ET213" s="46"/>
      <c r="EU213" s="121">
        <f>AVERAGE(B213:ET213)</f>
        <v>43.3125</v>
      </c>
      <c r="EV213" s="121">
        <f>_xlfn.STDEV.S(B213:ET213)</f>
        <v>20.460429288425662</v>
      </c>
      <c r="EW213" s="46"/>
      <c r="EX213" s="46"/>
      <c r="EY213" s="46"/>
      <c r="EZ213" s="46"/>
      <c r="FA213" s="46"/>
      <c r="FB213" s="46"/>
      <c r="FC213" s="46"/>
      <c r="FD213" s="46"/>
      <c r="FE213" s="46"/>
      <c r="FF213" s="46"/>
      <c r="FG213" s="46"/>
      <c r="FH213" s="46"/>
      <c r="FI213" s="46"/>
      <c r="FJ213" s="46"/>
      <c r="FK213" s="46"/>
      <c r="FL213" s="46"/>
      <c r="FM213" s="46"/>
      <c r="FN213" s="46"/>
      <c r="FO213" s="46"/>
      <c r="FP213" s="46"/>
      <c r="FQ213" s="46"/>
      <c r="FR213" s="46"/>
      <c r="FS213" s="46"/>
      <c r="FT213" s="46"/>
      <c r="FU213" s="46"/>
      <c r="FV213" s="46"/>
      <c r="FW213" s="46"/>
      <c r="FX213" s="46"/>
      <c r="FY213" s="46"/>
      <c r="FZ213" s="46"/>
      <c r="GA213" s="46"/>
      <c r="GB213" s="46"/>
      <c r="GC213" s="46"/>
      <c r="GD213" s="46"/>
      <c r="GE213" s="46"/>
      <c r="GF213" s="46"/>
      <c r="GG213" s="46"/>
      <c r="GH213" s="46"/>
      <c r="GI213" s="46"/>
      <c r="GJ213" s="46"/>
      <c r="GK213" s="46"/>
      <c r="GL213" s="46"/>
      <c r="GM213" s="46"/>
    </row>
    <row r="214" spans="1:195" s="47" customFormat="1" x14ac:dyDescent="0.2">
      <c r="A214" s="136" t="s">
        <v>282</v>
      </c>
      <c r="B214" s="46">
        <v>70</v>
      </c>
      <c r="C214" s="46">
        <v>55</v>
      </c>
      <c r="D214" s="46">
        <v>79</v>
      </c>
      <c r="E214" s="46">
        <v>46</v>
      </c>
      <c r="F214" s="46"/>
      <c r="G214" s="46"/>
      <c r="H214" s="46"/>
      <c r="I214" s="46"/>
      <c r="J214" s="46">
        <v>10</v>
      </c>
      <c r="K214" s="46">
        <v>44</v>
      </c>
      <c r="L214" s="46">
        <v>50</v>
      </c>
      <c r="M214" s="46">
        <v>26</v>
      </c>
      <c r="N214" s="46">
        <v>47</v>
      </c>
      <c r="O214" s="46"/>
      <c r="P214" s="46">
        <v>10</v>
      </c>
      <c r="Q214" s="46">
        <v>51</v>
      </c>
      <c r="R214" s="46">
        <v>47</v>
      </c>
      <c r="S214" s="46">
        <v>19</v>
      </c>
      <c r="T214" s="46">
        <v>30</v>
      </c>
      <c r="U214" s="46">
        <v>66</v>
      </c>
      <c r="V214" s="46">
        <v>49</v>
      </c>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c r="EM214" s="46"/>
      <c r="EN214" s="46"/>
      <c r="EO214" s="46"/>
      <c r="EP214" s="46"/>
      <c r="EQ214" s="46"/>
      <c r="ER214" s="46"/>
      <c r="ES214" s="46"/>
      <c r="ET214" s="46"/>
      <c r="EU214" s="121">
        <f t="shared" ref="EU214:EU216" si="87">AVERAGE(B214:ET214)</f>
        <v>43.6875</v>
      </c>
      <c r="EV214" s="121">
        <f t="shared" ref="EV214:EV216" si="88">_xlfn.STDEV.S(B214:ET214)</f>
        <v>20.155127552726295</v>
      </c>
      <c r="EW214" s="46"/>
      <c r="EX214" s="46"/>
      <c r="EY214" s="46"/>
      <c r="EZ214" s="46"/>
      <c r="FA214" s="46"/>
      <c r="FB214" s="46"/>
      <c r="FC214" s="46"/>
      <c r="FD214" s="46"/>
      <c r="FE214" s="46"/>
      <c r="FF214" s="46"/>
      <c r="FG214" s="46"/>
      <c r="FH214" s="46"/>
      <c r="FI214" s="46"/>
      <c r="FJ214" s="46"/>
      <c r="FK214" s="46"/>
      <c r="FL214" s="46"/>
      <c r="FM214" s="46"/>
      <c r="FN214" s="46"/>
      <c r="FO214" s="46"/>
      <c r="FP214" s="46"/>
      <c r="FQ214" s="46"/>
      <c r="FR214" s="46"/>
      <c r="FS214" s="46"/>
      <c r="FT214" s="46"/>
      <c r="FU214" s="46"/>
      <c r="FV214" s="46"/>
      <c r="FW214" s="46"/>
      <c r="FX214" s="46"/>
      <c r="FY214" s="46"/>
      <c r="FZ214" s="46"/>
      <c r="GA214" s="46"/>
      <c r="GB214" s="46"/>
      <c r="GC214" s="46"/>
      <c r="GD214" s="46"/>
      <c r="GE214" s="46"/>
      <c r="GF214" s="46"/>
      <c r="GG214" s="46"/>
      <c r="GH214" s="46"/>
      <c r="GI214" s="46"/>
      <c r="GJ214" s="46"/>
      <c r="GK214" s="46"/>
      <c r="GL214" s="46"/>
      <c r="GM214" s="46"/>
    </row>
    <row r="215" spans="1:195" s="47" customFormat="1" x14ac:dyDescent="0.2">
      <c r="A215" s="136" t="s">
        <v>283</v>
      </c>
      <c r="B215" s="46">
        <v>62</v>
      </c>
      <c r="C215" s="46">
        <v>43</v>
      </c>
      <c r="D215" s="46">
        <v>74</v>
      </c>
      <c r="E215" s="46">
        <v>79</v>
      </c>
      <c r="F215" s="46"/>
      <c r="G215" s="46"/>
      <c r="H215" s="46"/>
      <c r="I215" s="46"/>
      <c r="J215" s="46">
        <v>17</v>
      </c>
      <c r="K215" s="46">
        <v>60</v>
      </c>
      <c r="L215" s="46">
        <v>20</v>
      </c>
      <c r="M215" s="46">
        <v>27</v>
      </c>
      <c r="N215" s="46">
        <v>73</v>
      </c>
      <c r="O215" s="46"/>
      <c r="P215" s="46">
        <v>36</v>
      </c>
      <c r="Q215" s="46">
        <v>70</v>
      </c>
      <c r="R215" s="46">
        <v>70</v>
      </c>
      <c r="S215" s="46">
        <v>19</v>
      </c>
      <c r="T215" s="46">
        <v>54</v>
      </c>
      <c r="U215" s="46">
        <v>77</v>
      </c>
      <c r="V215" s="46">
        <v>77</v>
      </c>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c r="EM215" s="46"/>
      <c r="EN215" s="46"/>
      <c r="EO215" s="46"/>
      <c r="EP215" s="46"/>
      <c r="EQ215" s="46"/>
      <c r="ER215" s="46"/>
      <c r="ES215" s="46"/>
      <c r="ET215" s="46"/>
      <c r="EU215" s="121">
        <f t="shared" si="87"/>
        <v>53.625</v>
      </c>
      <c r="EV215" s="121">
        <f t="shared" si="88"/>
        <v>23.061873297718034</v>
      </c>
      <c r="EW215" s="46"/>
      <c r="EX215" s="46"/>
      <c r="EY215" s="46"/>
      <c r="EZ215" s="46"/>
      <c r="FA215" s="46"/>
      <c r="FB215" s="46"/>
      <c r="FC215" s="46"/>
      <c r="FD215" s="46"/>
      <c r="FE215" s="46"/>
      <c r="FF215" s="46"/>
      <c r="FG215" s="46"/>
      <c r="FH215" s="46"/>
      <c r="FI215" s="46"/>
      <c r="FJ215" s="46"/>
      <c r="FK215" s="46"/>
      <c r="FL215" s="46"/>
      <c r="FM215" s="46"/>
      <c r="FN215" s="46"/>
      <c r="FO215" s="46"/>
      <c r="FP215" s="46"/>
      <c r="FQ215" s="46"/>
      <c r="FR215" s="46"/>
      <c r="FS215" s="46"/>
      <c r="FT215" s="46"/>
      <c r="FU215" s="46"/>
      <c r="FV215" s="46"/>
      <c r="FW215" s="46"/>
      <c r="FX215" s="46"/>
      <c r="FY215" s="46"/>
      <c r="FZ215" s="46"/>
      <c r="GA215" s="46"/>
      <c r="GB215" s="46"/>
      <c r="GC215" s="46"/>
      <c r="GD215" s="46"/>
      <c r="GE215" s="46"/>
      <c r="GF215" s="46"/>
      <c r="GG215" s="46"/>
      <c r="GH215" s="46"/>
      <c r="GI215" s="46"/>
      <c r="GJ215" s="46"/>
      <c r="GK215" s="46"/>
      <c r="GL215" s="46"/>
      <c r="GM215" s="46"/>
    </row>
    <row r="216" spans="1:195" s="47" customFormat="1" x14ac:dyDescent="0.2">
      <c r="A216" s="136" t="s">
        <v>284</v>
      </c>
      <c r="B216" s="46">
        <v>66</v>
      </c>
      <c r="C216" s="46">
        <v>45</v>
      </c>
      <c r="D216" s="46">
        <v>73</v>
      </c>
      <c r="E216" s="46">
        <v>78</v>
      </c>
      <c r="F216" s="46"/>
      <c r="G216" s="46"/>
      <c r="H216" s="46"/>
      <c r="I216" s="46"/>
      <c r="J216" s="46">
        <v>21</v>
      </c>
      <c r="K216" s="46">
        <v>60</v>
      </c>
      <c r="L216" s="46">
        <v>19</v>
      </c>
      <c r="M216" s="46">
        <v>25</v>
      </c>
      <c r="N216" s="46">
        <v>74</v>
      </c>
      <c r="O216" s="46"/>
      <c r="P216" s="46">
        <v>32</v>
      </c>
      <c r="Q216" s="46">
        <v>69</v>
      </c>
      <c r="R216" s="46">
        <v>68</v>
      </c>
      <c r="S216" s="46">
        <v>20</v>
      </c>
      <c r="T216" s="46">
        <v>53</v>
      </c>
      <c r="U216" s="46">
        <v>72</v>
      </c>
      <c r="V216" s="46">
        <v>77</v>
      </c>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46"/>
      <c r="CO216" s="46"/>
      <c r="CP216" s="46"/>
      <c r="CQ216" s="46"/>
      <c r="CR216" s="46"/>
      <c r="CS216" s="46"/>
      <c r="CT216" s="46"/>
      <c r="CU216" s="46"/>
      <c r="CV216" s="46"/>
      <c r="CW216" s="46"/>
      <c r="CX216" s="46"/>
      <c r="CY216" s="46"/>
      <c r="CZ216" s="46"/>
      <c r="DA216" s="46"/>
      <c r="DB216" s="46"/>
      <c r="DC216" s="46"/>
      <c r="DD216" s="46"/>
      <c r="DE216" s="46"/>
      <c r="DF216" s="46"/>
      <c r="DG216" s="46"/>
      <c r="DH216" s="46"/>
      <c r="DI216" s="46"/>
      <c r="DJ216" s="46"/>
      <c r="DK216" s="46"/>
      <c r="DL216" s="46"/>
      <c r="DM216" s="46"/>
      <c r="DN216" s="46"/>
      <c r="DO216" s="46"/>
      <c r="DP216" s="46"/>
      <c r="DQ216" s="46"/>
      <c r="DR216" s="46"/>
      <c r="DS216" s="46"/>
      <c r="DT216" s="46"/>
      <c r="DU216" s="46"/>
      <c r="DV216" s="46"/>
      <c r="DW216" s="46"/>
      <c r="DX216" s="46"/>
      <c r="DY216" s="46"/>
      <c r="DZ216" s="46"/>
      <c r="EA216" s="46"/>
      <c r="EB216" s="46"/>
      <c r="EC216" s="46"/>
      <c r="ED216" s="46"/>
      <c r="EE216" s="46"/>
      <c r="EF216" s="46"/>
      <c r="EG216" s="46"/>
      <c r="EH216" s="46"/>
      <c r="EI216" s="46"/>
      <c r="EJ216" s="46"/>
      <c r="EK216" s="46"/>
      <c r="EL216" s="46"/>
      <c r="EM216" s="46"/>
      <c r="EN216" s="46"/>
      <c r="EO216" s="46"/>
      <c r="EP216" s="46"/>
      <c r="EQ216" s="46"/>
      <c r="ER216" s="46"/>
      <c r="ES216" s="46"/>
      <c r="ET216" s="46"/>
      <c r="EU216" s="121">
        <f t="shared" si="87"/>
        <v>53.25</v>
      </c>
      <c r="EV216" s="121">
        <f t="shared" si="88"/>
        <v>22.596459899727655</v>
      </c>
      <c r="EW216" s="46"/>
      <c r="EX216" s="46"/>
      <c r="EY216" s="46"/>
      <c r="EZ216" s="46"/>
      <c r="FA216" s="46"/>
      <c r="FB216" s="46"/>
      <c r="FC216" s="46"/>
      <c r="FD216" s="46"/>
      <c r="FE216" s="46"/>
      <c r="FF216" s="46"/>
      <c r="FG216" s="46"/>
      <c r="FH216" s="46"/>
      <c r="FI216" s="46"/>
      <c r="FJ216" s="46"/>
      <c r="FK216" s="46"/>
      <c r="FL216" s="46"/>
      <c r="FM216" s="46"/>
      <c r="FN216" s="46"/>
      <c r="FO216" s="46"/>
      <c r="FP216" s="46"/>
      <c r="FQ216" s="46"/>
      <c r="FR216" s="46"/>
      <c r="FS216" s="46"/>
      <c r="FT216" s="46"/>
      <c r="FU216" s="46"/>
      <c r="FV216" s="46"/>
      <c r="FW216" s="46"/>
      <c r="FX216" s="46"/>
      <c r="FY216" s="46"/>
      <c r="FZ216" s="46"/>
      <c r="GA216" s="46"/>
      <c r="GB216" s="46"/>
      <c r="GC216" s="46"/>
      <c r="GD216" s="46"/>
      <c r="GE216" s="46"/>
      <c r="GF216" s="46"/>
      <c r="GG216" s="46"/>
      <c r="GH216" s="46"/>
      <c r="GI216" s="46"/>
      <c r="GJ216" s="46"/>
      <c r="GK216" s="46"/>
      <c r="GL216" s="46"/>
      <c r="GM216" s="46"/>
    </row>
    <row r="217" spans="1:195" s="15" customFormat="1" x14ac:dyDescent="0.2">
      <c r="A217" s="15" t="s">
        <v>164</v>
      </c>
      <c r="B217" s="16" t="s">
        <v>122</v>
      </c>
      <c r="C217" s="16" t="s">
        <v>123</v>
      </c>
      <c r="D217" s="16" t="s">
        <v>122</v>
      </c>
      <c r="E217" s="16" t="s">
        <v>122</v>
      </c>
      <c r="F217" s="16" t="s">
        <v>166</v>
      </c>
      <c r="G217" s="16" t="s">
        <v>166</v>
      </c>
      <c r="H217" s="16" t="s">
        <v>166</v>
      </c>
      <c r="I217" s="16" t="s">
        <v>166</v>
      </c>
      <c r="J217" s="16" t="s">
        <v>122</v>
      </c>
      <c r="K217" s="16" t="s">
        <v>122</v>
      </c>
      <c r="L217" s="16" t="s">
        <v>122</v>
      </c>
      <c r="M217" s="16" t="s">
        <v>122</v>
      </c>
      <c r="N217" s="16" t="s">
        <v>122</v>
      </c>
      <c r="O217" s="16" t="s">
        <v>122</v>
      </c>
      <c r="P217" s="16" t="s">
        <v>122</v>
      </c>
      <c r="Q217" s="16" t="s">
        <v>122</v>
      </c>
      <c r="R217" s="16" t="s">
        <v>122</v>
      </c>
      <c r="S217" s="16" t="s">
        <v>122</v>
      </c>
      <c r="T217" s="16" t="s">
        <v>122</v>
      </c>
      <c r="U217" s="16" t="s">
        <v>122</v>
      </c>
      <c r="V217" s="16" t="s">
        <v>122</v>
      </c>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row>
    <row r="218" spans="1:195" s="15" customFormat="1" x14ac:dyDescent="0.2">
      <c r="A218" s="15" t="s">
        <v>165</v>
      </c>
      <c r="B218" s="16" t="s">
        <v>122</v>
      </c>
      <c r="C218" s="16" t="s">
        <v>122</v>
      </c>
      <c r="D218" s="16" t="s">
        <v>122</v>
      </c>
      <c r="E218" s="16" t="s">
        <v>122</v>
      </c>
      <c r="F218" s="16" t="s">
        <v>122</v>
      </c>
      <c r="G218" s="16" t="s">
        <v>122</v>
      </c>
      <c r="H218" s="16" t="s">
        <v>122</v>
      </c>
      <c r="I218" s="16" t="s">
        <v>122</v>
      </c>
      <c r="J218" s="16" t="s">
        <v>122</v>
      </c>
      <c r="K218" s="16" t="s">
        <v>122</v>
      </c>
      <c r="L218" s="16" t="s">
        <v>122</v>
      </c>
      <c r="M218" s="16" t="s">
        <v>122</v>
      </c>
      <c r="N218" s="16" t="s">
        <v>122</v>
      </c>
      <c r="O218" s="16" t="s">
        <v>122</v>
      </c>
      <c r="P218" s="16" t="s">
        <v>122</v>
      </c>
      <c r="Q218" s="16" t="s">
        <v>122</v>
      </c>
      <c r="R218" s="16" t="s">
        <v>122</v>
      </c>
      <c r="S218" s="16" t="s">
        <v>122</v>
      </c>
      <c r="T218" s="16" t="s">
        <v>122</v>
      </c>
      <c r="U218" s="16" t="s">
        <v>122</v>
      </c>
      <c r="V218" s="16" t="s">
        <v>122</v>
      </c>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row>
    <row r="219" spans="1:195" ht="409.6" x14ac:dyDescent="0.2">
      <c r="A219" s="53" t="s">
        <v>121</v>
      </c>
      <c r="B219" s="54" t="s">
        <v>247</v>
      </c>
      <c r="C219" s="55" t="s">
        <v>248</v>
      </c>
      <c r="D219" s="54" t="s">
        <v>249</v>
      </c>
      <c r="E219" s="54" t="s">
        <v>250</v>
      </c>
      <c r="F219" s="54" t="s">
        <v>251</v>
      </c>
      <c r="H219" s="5" t="s">
        <v>173</v>
      </c>
      <c r="I219" s="54" t="s">
        <v>252</v>
      </c>
      <c r="J219" s="54" t="s">
        <v>253</v>
      </c>
      <c r="K219" s="54" t="s">
        <v>254</v>
      </c>
      <c r="L219" s="54" t="s">
        <v>255</v>
      </c>
      <c r="M219" s="54" t="s">
        <v>256</v>
      </c>
      <c r="N219" s="54" t="s">
        <v>257</v>
      </c>
      <c r="O219" s="54" t="s">
        <v>245</v>
      </c>
      <c r="P219" s="53" t="s">
        <v>258</v>
      </c>
      <c r="Q219" s="53" t="s">
        <v>262</v>
      </c>
      <c r="R219" s="53" t="s">
        <v>373</v>
      </c>
      <c r="S219" s="54" t="s">
        <v>375</v>
      </c>
      <c r="T219" s="53" t="s">
        <v>377</v>
      </c>
      <c r="U219" s="54" t="s">
        <v>387</v>
      </c>
      <c r="V219" s="53" t="s">
        <v>390</v>
      </c>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c r="EI219" s="53"/>
    </row>
    <row r="220" spans="1:195" s="19" customFormat="1" x14ac:dyDescent="0.2">
      <c r="A220" s="56" t="s">
        <v>222</v>
      </c>
      <c r="B220" s="56" t="s">
        <v>223</v>
      </c>
      <c r="C220" s="56" t="s">
        <v>224</v>
      </c>
      <c r="D220" s="56" t="s">
        <v>225</v>
      </c>
      <c r="E220" s="56" t="s">
        <v>226</v>
      </c>
      <c r="F220" s="56" t="s">
        <v>227</v>
      </c>
      <c r="G220" s="56"/>
      <c r="H220" s="56"/>
      <c r="I220" s="56" t="s">
        <v>228</v>
      </c>
      <c r="J220" s="56" t="s">
        <v>229</v>
      </c>
      <c r="K220" s="56" t="s">
        <v>230</v>
      </c>
      <c r="L220" s="56" t="s">
        <v>231</v>
      </c>
      <c r="M220" s="56" t="s">
        <v>232</v>
      </c>
      <c r="N220" s="56" t="s">
        <v>233</v>
      </c>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c r="AT220" s="56"/>
      <c r="AU220" s="56"/>
      <c r="AV220" s="56"/>
      <c r="AW220" s="56"/>
      <c r="AX220" s="56"/>
      <c r="AY220" s="56"/>
      <c r="AZ220" s="56"/>
      <c r="BA220" s="56"/>
      <c r="BB220" s="56"/>
      <c r="BC220" s="56"/>
      <c r="BD220" s="56"/>
      <c r="BE220" s="56"/>
      <c r="BF220" s="56"/>
      <c r="BG220" s="56"/>
      <c r="BH220" s="56"/>
      <c r="BI220" s="56"/>
      <c r="BJ220" s="56"/>
      <c r="BK220" s="56"/>
      <c r="BL220" s="56"/>
      <c r="BM220" s="56"/>
      <c r="BN220" s="56"/>
      <c r="BO220" s="56"/>
      <c r="BP220" s="56"/>
      <c r="BQ220" s="56"/>
      <c r="BR220" s="56"/>
      <c r="BS220" s="56"/>
      <c r="BT220" s="56"/>
      <c r="BU220" s="56"/>
      <c r="BV220" s="56"/>
      <c r="BW220" s="56"/>
      <c r="BX220" s="56"/>
      <c r="BY220" s="56"/>
      <c r="BZ220" s="56"/>
      <c r="CA220" s="56"/>
      <c r="CB220" s="56"/>
      <c r="CC220" s="56"/>
      <c r="CD220" s="56"/>
      <c r="CE220" s="56"/>
      <c r="CF220" s="56"/>
      <c r="CG220" s="56"/>
      <c r="CH220" s="56"/>
      <c r="CI220" s="56"/>
      <c r="CJ220" s="56"/>
      <c r="CK220" s="56"/>
      <c r="CL220" s="56"/>
      <c r="CM220" s="56"/>
      <c r="CN220" s="56"/>
      <c r="CO220" s="56"/>
      <c r="CP220" s="56"/>
      <c r="CQ220" s="56"/>
      <c r="CR220" s="56"/>
      <c r="CS220" s="56"/>
      <c r="CT220" s="56"/>
      <c r="CU220" s="56"/>
      <c r="CV220" s="56"/>
      <c r="CW220" s="56"/>
      <c r="CX220" s="56"/>
      <c r="CY220" s="56"/>
      <c r="CZ220" s="56"/>
      <c r="DA220" s="56"/>
      <c r="DB220" s="56"/>
      <c r="DC220" s="56"/>
      <c r="DD220" s="56"/>
      <c r="DE220" s="56"/>
      <c r="DF220" s="56"/>
      <c r="DG220" s="56"/>
      <c r="DH220" s="56"/>
      <c r="DI220" s="56"/>
      <c r="DJ220" s="56"/>
      <c r="DK220" s="56"/>
      <c r="DL220" s="56"/>
      <c r="DM220" s="56"/>
      <c r="DN220" s="56"/>
      <c r="DO220" s="56"/>
      <c r="DP220" s="56"/>
      <c r="DQ220" s="56"/>
      <c r="DR220" s="56"/>
      <c r="DS220" s="56"/>
      <c r="DT220" s="56"/>
      <c r="DU220" s="56"/>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K220" s="20"/>
      <c r="GL220" s="20"/>
      <c r="GM220" s="20"/>
    </row>
    <row r="221" spans="1:195" x14ac:dyDescent="0.2">
      <c r="O221" s="5" t="s">
        <v>244</v>
      </c>
    </row>
    <row r="242" spans="1:11" ht="17" thickBot="1" x14ac:dyDescent="0.25"/>
    <row r="243" spans="1:11" ht="17" thickBot="1" x14ac:dyDescent="0.25">
      <c r="A243"/>
      <c r="B243" s="113" t="s">
        <v>263</v>
      </c>
      <c r="C243" s="113" t="s">
        <v>264</v>
      </c>
      <c r="D243"/>
      <c r="E243"/>
      <c r="F243"/>
      <c r="G243"/>
      <c r="H243"/>
      <c r="I243"/>
      <c r="J243"/>
      <c r="K243"/>
    </row>
    <row r="244" spans="1:11" ht="17" thickBot="1" x14ac:dyDescent="0.25">
      <c r="A244" s="90" t="s">
        <v>14</v>
      </c>
      <c r="B244" s="114">
        <f>AVERAGE(DIAFOOT!B18:AN18)</f>
        <v>1.6994444444444445</v>
      </c>
      <c r="C244" s="92">
        <f>_xlfn.STDEV.S(DIAFOOT!B18:AN18)</f>
        <v>9.3145820039600674E-2</v>
      </c>
      <c r="D244"/>
      <c r="E244"/>
      <c r="F244"/>
      <c r="G244"/>
      <c r="H244"/>
      <c r="I244"/>
      <c r="J244"/>
      <c r="K244"/>
    </row>
    <row r="245" spans="1:11" ht="17" thickBot="1" x14ac:dyDescent="0.25">
      <c r="A245" s="91" t="s">
        <v>15</v>
      </c>
      <c r="B245" s="114">
        <f>AVERAGE(DIAFOOT!B19:AN19)</f>
        <v>74.833333333333329</v>
      </c>
      <c r="C245" s="92">
        <f>_xlfn.STDEV.S(DIAFOOT!B19:AN19)</f>
        <v>17.372222588001193</v>
      </c>
      <c r="D245"/>
      <c r="E245"/>
      <c r="F245"/>
      <c r="G245"/>
      <c r="H245"/>
      <c r="I245"/>
      <c r="J245"/>
      <c r="K245"/>
    </row>
    <row r="246" spans="1:11" ht="17" thickBot="1" x14ac:dyDescent="0.25">
      <c r="A246" s="91" t="s">
        <v>134</v>
      </c>
      <c r="B246" s="114" t="e">
        <f>AVERAGE(DIAFOOT!B20:AN20)</f>
        <v>#DIV/0!</v>
      </c>
      <c r="C246" s="92" t="e">
        <f>_xlfn.STDEV.S(DIAFOOT!B20:AN20)</f>
        <v>#DIV/0!</v>
      </c>
      <c r="D246"/>
      <c r="E246"/>
      <c r="F246"/>
      <c r="G246"/>
      <c r="H246"/>
      <c r="I246"/>
      <c r="J246"/>
      <c r="K246"/>
    </row>
    <row r="247" spans="1:11" ht="17" thickBot="1" x14ac:dyDescent="0.25">
      <c r="A247" s="130" t="s">
        <v>356</v>
      </c>
      <c r="B247" s="114" t="e">
        <f>AVERAGE(DIAFOOT!B32:AN32)</f>
        <v>#DIV/0!</v>
      </c>
      <c r="C247" s="92" t="e">
        <f>_xlfn.STDEV.S(DIAFOOT!B32:AN32)</f>
        <v>#DIV/0!</v>
      </c>
      <c r="D247"/>
      <c r="E247"/>
      <c r="F247"/>
      <c r="G247"/>
      <c r="H247"/>
      <c r="I247"/>
      <c r="J247"/>
      <c r="K247"/>
    </row>
    <row r="248" spans="1:11" ht="17" thickBot="1" x14ac:dyDescent="0.25">
      <c r="A248" s="95" t="s">
        <v>78</v>
      </c>
      <c r="B248" s="114" t="e">
        <f>AVERAGE(DIAFOOT!B33:AN33)</f>
        <v>#DIV/0!</v>
      </c>
      <c r="C248" s="92" t="e">
        <f>_xlfn.STDEV.S(DIAFOOT!B33:AN33)</f>
        <v>#DIV/0!</v>
      </c>
      <c r="D248"/>
      <c r="E248"/>
      <c r="F248"/>
      <c r="G248"/>
      <c r="H248"/>
      <c r="I248"/>
      <c r="J248"/>
      <c r="K248"/>
    </row>
    <row r="249" spans="1:11" ht="17" thickBot="1" x14ac:dyDescent="0.25">
      <c r="A249" s="130" t="s">
        <v>355</v>
      </c>
      <c r="B249" s="114" t="e">
        <f>AVERAGE(DIAFOOT!B34:AN34)</f>
        <v>#DIV/0!</v>
      </c>
      <c r="C249" s="92" t="e">
        <f>_xlfn.STDEV.S(DIAFOOT!B34:AN34)</f>
        <v>#DIV/0!</v>
      </c>
      <c r="D249"/>
      <c r="E249"/>
      <c r="F249"/>
      <c r="G249"/>
      <c r="H249"/>
      <c r="I249"/>
      <c r="J249"/>
      <c r="K249"/>
    </row>
    <row r="250" spans="1:11" ht="17" thickBot="1" x14ac:dyDescent="0.25">
      <c r="A250" s="95" t="s">
        <v>80</v>
      </c>
      <c r="B250" s="114" t="e">
        <f>AVERAGE(DIAFOOT!B35:AN35)</f>
        <v>#DIV/0!</v>
      </c>
      <c r="C250" s="92" t="e">
        <f>_xlfn.STDEV.S(DIAFOOT!B35:AN35)</f>
        <v>#DIV/0!</v>
      </c>
      <c r="D250"/>
      <c r="E250"/>
      <c r="F250"/>
      <c r="G250"/>
      <c r="H250"/>
      <c r="I250"/>
      <c r="J250"/>
      <c r="K250"/>
    </row>
    <row r="251" spans="1:11" ht="17" thickBot="1" x14ac:dyDescent="0.25">
      <c r="A251" s="130" t="s">
        <v>351</v>
      </c>
      <c r="B251" s="114">
        <f>AVERAGE(DIAFOOT!B36:AN36)</f>
        <v>126.25</v>
      </c>
      <c r="C251" s="92">
        <f>_xlfn.STDEV.S(DIAFOOT!B36:AN36)</f>
        <v>39.165460974350005</v>
      </c>
      <c r="D251"/>
      <c r="E251"/>
      <c r="F251"/>
      <c r="G251"/>
      <c r="H251"/>
      <c r="I251"/>
      <c r="J251"/>
      <c r="K251"/>
    </row>
    <row r="252" spans="1:11" ht="17" thickBot="1" x14ac:dyDescent="0.25">
      <c r="A252" s="130" t="s">
        <v>352</v>
      </c>
      <c r="B252" s="114">
        <f>AVERAGE(DIAFOOT!B37:AN37)</f>
        <v>136.6</v>
      </c>
      <c r="C252" s="92">
        <f>_xlfn.STDEV.S(DIAFOOT!B37:AN37)</f>
        <v>36.217201911325404</v>
      </c>
      <c r="D252"/>
      <c r="E252"/>
      <c r="F252"/>
      <c r="G252"/>
      <c r="H252"/>
      <c r="I252"/>
      <c r="J252"/>
      <c r="K252"/>
    </row>
    <row r="253" spans="1:11" ht="17" thickBot="1" x14ac:dyDescent="0.25">
      <c r="A253" s="130" t="s">
        <v>353</v>
      </c>
      <c r="B253" s="114">
        <f>AVERAGE(DIAFOOT!B38:AN38)</f>
        <v>1.0075000000000001</v>
      </c>
      <c r="C253" s="92">
        <f>_xlfn.STDEV.S(DIAFOOT!B38:AN38)</f>
        <v>0.26977768625295895</v>
      </c>
      <c r="D253"/>
      <c r="E253"/>
      <c r="F253"/>
      <c r="G253"/>
      <c r="H253"/>
      <c r="I253"/>
      <c r="J253"/>
      <c r="K253"/>
    </row>
    <row r="254" spans="1:11" ht="17" thickBot="1" x14ac:dyDescent="0.25">
      <c r="A254" s="130" t="s">
        <v>354</v>
      </c>
      <c r="B254" s="114">
        <f>AVERAGE(DIAFOOT!B39:AN39)</f>
        <v>1.0880000000000001</v>
      </c>
      <c r="C254" s="92">
        <f>_xlfn.STDEV.S(DIAFOOT!B39:AN39)</f>
        <v>0.22348537823695369</v>
      </c>
      <c r="D254"/>
      <c r="E254"/>
      <c r="F254"/>
      <c r="G254"/>
      <c r="H254"/>
      <c r="I254"/>
      <c r="J254"/>
      <c r="K254"/>
    </row>
    <row r="255" spans="1:11" ht="17" thickBot="1" x14ac:dyDescent="0.25">
      <c r="A255" s="96" t="s">
        <v>265</v>
      </c>
      <c r="B255" s="114">
        <f>AVERAGE(DIAFOOT!B95:AN95)</f>
        <v>79.6875</v>
      </c>
      <c r="C255" s="92">
        <f>_xlfn.STDEV.S(DIAFOOT!B95:AN95)</f>
        <v>12.009544815132115</v>
      </c>
      <c r="D255"/>
      <c r="E255"/>
      <c r="F255"/>
      <c r="G255"/>
      <c r="H255"/>
      <c r="I255"/>
      <c r="J255"/>
      <c r="K255"/>
    </row>
    <row r="256" spans="1:11" ht="17" thickBot="1" x14ac:dyDescent="0.25">
      <c r="A256" s="96" t="s">
        <v>266</v>
      </c>
      <c r="B256" s="114">
        <f>AVERAGE(DIAFOOT!B96:AN96)</f>
        <v>77.1875</v>
      </c>
      <c r="C256" s="92">
        <f>_xlfn.STDEV.S(DIAFOOT!B96:AN96)</f>
        <v>16.943902541425732</v>
      </c>
      <c r="D256"/>
      <c r="E256"/>
      <c r="F256"/>
      <c r="G256"/>
      <c r="H256"/>
      <c r="I256"/>
      <c r="J256"/>
      <c r="K256"/>
    </row>
    <row r="257" spans="1:11" ht="17" thickBot="1" x14ac:dyDescent="0.25">
      <c r="A257" s="96" t="s">
        <v>267</v>
      </c>
      <c r="B257" s="114">
        <f>AVERAGE(DIAFOOT!B97:AN97)</f>
        <v>19.823529411764707</v>
      </c>
      <c r="C257" s="92">
        <f>_xlfn.STDEV.S(DIAFOOT!B97:AN97)</f>
        <v>9.8312975626163333</v>
      </c>
      <c r="D257"/>
      <c r="E257"/>
      <c r="F257"/>
      <c r="G257"/>
      <c r="H257"/>
      <c r="I257"/>
      <c r="J257"/>
      <c r="K257"/>
    </row>
    <row r="258" spans="1:11" ht="17" thickBot="1" x14ac:dyDescent="0.25">
      <c r="A258" s="96" t="s">
        <v>268</v>
      </c>
      <c r="B258" s="114">
        <f>AVERAGE(DIAFOOT!B98:AN98)</f>
        <v>18.470588235294116</v>
      </c>
      <c r="C258" s="92">
        <f>_xlfn.STDEV.S(DIAFOOT!B98:AN98)</f>
        <v>12.21227685087236</v>
      </c>
      <c r="D258"/>
      <c r="E258"/>
      <c r="F258"/>
      <c r="G258"/>
      <c r="H258"/>
      <c r="I258"/>
      <c r="J258"/>
      <c r="K258"/>
    </row>
    <row r="259" spans="1:11" ht="17" thickBot="1" x14ac:dyDescent="0.25">
      <c r="A259" s="97" t="s">
        <v>269</v>
      </c>
      <c r="B259" s="114">
        <f>AVERAGE(DIAFOOT!B109:AN109)</f>
        <v>33.176470588235297</v>
      </c>
      <c r="C259" s="92">
        <f>_xlfn.STDEV.S(DIAFOOT!B109:AN109)</f>
        <v>24.393224710249072</v>
      </c>
      <c r="D259"/>
      <c r="E259"/>
      <c r="F259"/>
      <c r="G259"/>
      <c r="H259"/>
      <c r="I259"/>
      <c r="J259"/>
      <c r="K259"/>
    </row>
    <row r="260" spans="1:11" ht="17" thickBot="1" x14ac:dyDescent="0.25">
      <c r="A260" s="97" t="s">
        <v>270</v>
      </c>
      <c r="B260" s="114">
        <f>AVERAGE(DIAFOOT!B110:AN110)</f>
        <v>34.8125</v>
      </c>
      <c r="C260" s="92">
        <f>_xlfn.STDEV.S(DIAFOOT!B110:AN110)</f>
        <v>13.668546618666767</v>
      </c>
      <c r="D260"/>
      <c r="E260"/>
      <c r="F260"/>
      <c r="G260"/>
      <c r="H260"/>
      <c r="I260"/>
      <c r="J260"/>
      <c r="K260"/>
    </row>
    <row r="261" spans="1:11" ht="17" thickBot="1" x14ac:dyDescent="0.25">
      <c r="A261" s="97" t="s">
        <v>271</v>
      </c>
      <c r="B261" s="114">
        <f>AVERAGE(DIAFOOT!B111:AN111)</f>
        <v>37.882352941176471</v>
      </c>
      <c r="C261" s="92">
        <f>_xlfn.STDEV.S(DIAFOOT!B111:AN111)</f>
        <v>19.763863339884921</v>
      </c>
      <c r="D261"/>
      <c r="E261"/>
      <c r="F261"/>
      <c r="G261"/>
      <c r="H261"/>
      <c r="I261"/>
      <c r="J261"/>
      <c r="K261"/>
    </row>
    <row r="262" spans="1:11" x14ac:dyDescent="0.2">
      <c r="A262" s="103"/>
      <c r="B262" s="143"/>
      <c r="C262" s="144"/>
      <c r="D262"/>
      <c r="E262"/>
      <c r="F262"/>
      <c r="G262"/>
      <c r="H262"/>
      <c r="I262"/>
      <c r="J262"/>
      <c r="K262"/>
    </row>
    <row r="263" spans="1:11" ht="17" thickBot="1" x14ac:dyDescent="0.25">
      <c r="A263" s="145"/>
      <c r="B263" s="115"/>
      <c r="C263" s="93"/>
      <c r="D263"/>
      <c r="E263"/>
      <c r="F263"/>
      <c r="G263"/>
      <c r="H263"/>
      <c r="I263"/>
      <c r="J263"/>
      <c r="K263"/>
    </row>
    <row r="264" spans="1:11" ht="17" thickBot="1" x14ac:dyDescent="0.25">
      <c r="A264" s="99" t="s">
        <v>273</v>
      </c>
      <c r="B264" s="114">
        <f>AVERAGE(DIAFOOT!B114:AN114)</f>
        <v>32.058823529411768</v>
      </c>
      <c r="C264" s="92">
        <f>_xlfn.STDEV.S(DIAFOOT!B114:AN114)</f>
        <v>15.425103679697317</v>
      </c>
      <c r="D264"/>
      <c r="E264"/>
      <c r="F264"/>
      <c r="G264"/>
      <c r="H264"/>
      <c r="I264"/>
      <c r="J264"/>
      <c r="K264"/>
    </row>
    <row r="265" spans="1:11" ht="17" thickBot="1" x14ac:dyDescent="0.25">
      <c r="A265" s="97" t="s">
        <v>274</v>
      </c>
      <c r="B265" s="114">
        <f>AVERAGE(DIAFOOT!B115:AN115)</f>
        <v>31</v>
      </c>
      <c r="C265" s="92">
        <f>_xlfn.STDEV.S(DIAFOOT!B115:AN115)</f>
        <v>11.039323650779819</v>
      </c>
      <c r="D265"/>
      <c r="E265"/>
      <c r="F265"/>
      <c r="G265"/>
      <c r="H265"/>
      <c r="I265"/>
      <c r="J265"/>
      <c r="K265"/>
    </row>
    <row r="266" spans="1:11" ht="17" thickBot="1" x14ac:dyDescent="0.25">
      <c r="A266" s="97" t="s">
        <v>275</v>
      </c>
      <c r="B266" s="114">
        <f>AVERAGE(DIAFOOT!B116:AN116)</f>
        <v>27.058823529411764</v>
      </c>
      <c r="C266" s="92">
        <f>_xlfn.STDEV.S(DIAFOOT!B116:AN116)</f>
        <v>13.362590449812181</v>
      </c>
      <c r="D266"/>
      <c r="E266"/>
      <c r="F266"/>
      <c r="G266"/>
      <c r="H266"/>
      <c r="I266"/>
      <c r="J266"/>
      <c r="K266"/>
    </row>
    <row r="267" spans="1:11" x14ac:dyDescent="0.2">
      <c r="A267" s="95"/>
      <c r="B267" s="143"/>
      <c r="C267" s="144"/>
      <c r="D267"/>
      <c r="E267"/>
      <c r="F267"/>
      <c r="G267"/>
      <c r="H267"/>
      <c r="I267"/>
      <c r="J267"/>
      <c r="K267"/>
    </row>
    <row r="268" spans="1:11" ht="17" thickBot="1" x14ac:dyDescent="0.25">
      <c r="A268" s="102"/>
      <c r="B268" s="115"/>
      <c r="C268" s="93"/>
      <c r="D268"/>
      <c r="E268"/>
      <c r="F268"/>
      <c r="G268"/>
      <c r="H268"/>
      <c r="I268"/>
      <c r="J268"/>
      <c r="K268"/>
    </row>
    <row r="269" spans="1:11" ht="17" thickBot="1" x14ac:dyDescent="0.25">
      <c r="A269" s="100" t="s">
        <v>59</v>
      </c>
      <c r="B269" s="114">
        <f>AVERAGE(DIAFOOT!B119:AN119)</f>
        <v>10.666666666666666</v>
      </c>
      <c r="C269" s="92">
        <f>_xlfn.STDEV.S(DIAFOOT!B119:AN119)</f>
        <v>11.751393027860063</v>
      </c>
      <c r="D269"/>
      <c r="E269"/>
      <c r="F269"/>
      <c r="G269"/>
      <c r="H269"/>
      <c r="I269"/>
      <c r="J269"/>
      <c r="K269"/>
    </row>
    <row r="270" spans="1:11" ht="17" thickBot="1" x14ac:dyDescent="0.25">
      <c r="A270" s="100" t="s">
        <v>60</v>
      </c>
      <c r="B270" s="114">
        <f>AVERAGE(DIAFOOT!B120:AN120)</f>
        <v>15.642857142857142</v>
      </c>
      <c r="C270" s="92">
        <f>_xlfn.STDEV.S(DIAFOOT!B120:AN120)</f>
        <v>9.8847757288059501</v>
      </c>
      <c r="D270"/>
      <c r="E270"/>
      <c r="F270"/>
      <c r="G270"/>
      <c r="H270"/>
      <c r="I270"/>
      <c r="J270"/>
      <c r="K270"/>
    </row>
    <row r="271" spans="1:11" ht="17" thickBot="1" x14ac:dyDescent="0.25">
      <c r="A271" s="100" t="s">
        <v>61</v>
      </c>
      <c r="B271" s="114">
        <f>AVERAGE(DIAFOOT!B121:AN121)</f>
        <v>12.433333333333334</v>
      </c>
      <c r="C271" s="92">
        <f>_xlfn.STDEV.S(DIAFOOT!B121:AN121)</f>
        <v>9.8304677018998063</v>
      </c>
      <c r="D271"/>
      <c r="E271"/>
      <c r="F271"/>
      <c r="G271"/>
      <c r="H271"/>
      <c r="I271"/>
      <c r="J271"/>
      <c r="K271"/>
    </row>
    <row r="272" spans="1:11" ht="17" thickBot="1" x14ac:dyDescent="0.25">
      <c r="A272" s="100" t="s">
        <v>137</v>
      </c>
      <c r="B272" s="114">
        <f>AVERAGE(DIAFOOT!B122:AN122)</f>
        <v>3.9285714285714284</v>
      </c>
      <c r="C272" s="92">
        <f>_xlfn.STDEV.S(DIAFOOT!B122:AN122)</f>
        <v>3.5287931297231001</v>
      </c>
      <c r="D272"/>
      <c r="E272"/>
      <c r="F272"/>
      <c r="G272"/>
      <c r="H272"/>
      <c r="I272"/>
      <c r="J272"/>
      <c r="K272"/>
    </row>
    <row r="273" spans="1:11" ht="17" thickBot="1" x14ac:dyDescent="0.25">
      <c r="A273" s="100" t="s">
        <v>62</v>
      </c>
      <c r="B273" s="114">
        <f>AVERAGE(DIAFOOT!B123:AN123)</f>
        <v>8.6999999999999993</v>
      </c>
      <c r="C273" s="92">
        <f>_xlfn.STDEV.S(DIAFOOT!B123:AN123)</f>
        <v>5.6688371193494609</v>
      </c>
      <c r="D273"/>
      <c r="E273"/>
      <c r="F273"/>
      <c r="G273"/>
      <c r="H273"/>
      <c r="I273"/>
      <c r="J273"/>
      <c r="K273"/>
    </row>
    <row r="274" spans="1:11" ht="17" thickBot="1" x14ac:dyDescent="0.25">
      <c r="A274" s="100" t="s">
        <v>63</v>
      </c>
      <c r="B274" s="114">
        <f>AVERAGE(DIAFOOT!B124:AN124)</f>
        <v>12.857142857142858</v>
      </c>
      <c r="C274" s="92">
        <f>_xlfn.STDEV.S(DIAFOOT!B124:AN124)</f>
        <v>8.607752702849135</v>
      </c>
      <c r="D274"/>
      <c r="E274"/>
      <c r="F274"/>
      <c r="G274"/>
      <c r="H274"/>
      <c r="I274"/>
      <c r="J274"/>
      <c r="K274"/>
    </row>
    <row r="275" spans="1:11" ht="17" thickBot="1" x14ac:dyDescent="0.25">
      <c r="A275" s="100" t="s">
        <v>64</v>
      </c>
      <c r="B275" s="114">
        <f>AVERAGE(DIAFOOT!B125:AN125)</f>
        <v>12.826666666666666</v>
      </c>
      <c r="C275" s="92">
        <f>_xlfn.STDEV.S(DIAFOOT!B125:AN125)</f>
        <v>10.214867782283029</v>
      </c>
      <c r="D275"/>
      <c r="E275"/>
      <c r="F275"/>
      <c r="G275"/>
      <c r="H275"/>
      <c r="I275"/>
      <c r="J275"/>
      <c r="K275"/>
    </row>
    <row r="276" spans="1:11" ht="17" thickBot="1" x14ac:dyDescent="0.25">
      <c r="A276" s="100" t="s">
        <v>138</v>
      </c>
      <c r="B276" s="114">
        <f>AVERAGE(DIAFOOT!B126:AN126)</f>
        <v>3.6</v>
      </c>
      <c r="C276" s="92">
        <f>_xlfn.STDEV.S(DIAFOOT!B126:AN126)</f>
        <v>4.0849316599750685</v>
      </c>
      <c r="D276"/>
      <c r="E276"/>
      <c r="F276"/>
      <c r="G276"/>
      <c r="H276"/>
      <c r="I276"/>
      <c r="J276"/>
      <c r="K276"/>
    </row>
    <row r="277" spans="1:11" ht="17" thickBot="1" x14ac:dyDescent="0.25">
      <c r="A277" s="130" t="s">
        <v>324</v>
      </c>
      <c r="B277" s="114">
        <f>AVERAGE(DIAFOOT!B127:AN127)</f>
        <v>1.1314339630227204</v>
      </c>
      <c r="C277" s="92">
        <f>_xlfn.STDEV.S(DIAFOOT!B127:AN127)</f>
        <v>0.50950376708619349</v>
      </c>
      <c r="D277"/>
      <c r="E277"/>
      <c r="F277"/>
      <c r="G277"/>
      <c r="H277"/>
      <c r="I277"/>
      <c r="J277"/>
      <c r="K277"/>
    </row>
    <row r="278" spans="1:11" ht="17" thickBot="1" x14ac:dyDescent="0.25">
      <c r="A278" s="130" t="s">
        <v>325</v>
      </c>
      <c r="B278" s="114">
        <f>AVERAGE(DIAFOOT!B128:AN128)</f>
        <v>0.97835437743072962</v>
      </c>
      <c r="C278" s="92">
        <f>_xlfn.STDEV.S(DIAFOOT!B128:AN128)</f>
        <v>0.29459103646271445</v>
      </c>
      <c r="D278"/>
      <c r="E278"/>
      <c r="F278"/>
      <c r="G278"/>
      <c r="H278"/>
      <c r="I278"/>
      <c r="J278"/>
      <c r="K278"/>
    </row>
    <row r="279" spans="1:11" ht="17" thickBot="1" x14ac:dyDescent="0.25">
      <c r="A279" s="130" t="s">
        <v>326</v>
      </c>
      <c r="B279" s="114">
        <f>AVERAGE(DIAFOOT!B129:AN129)</f>
        <v>0.86069174167796014</v>
      </c>
      <c r="C279" s="92">
        <f>_xlfn.STDEV.S(DIAFOOT!B129:AN129)</f>
        <v>0.40369704196695394</v>
      </c>
      <c r="D279"/>
      <c r="E279"/>
      <c r="F279"/>
      <c r="G279"/>
      <c r="H279"/>
      <c r="I279"/>
      <c r="J279"/>
      <c r="K279"/>
    </row>
    <row r="280" spans="1:11" ht="17" thickBot="1" x14ac:dyDescent="0.25">
      <c r="A280" s="101"/>
      <c r="B280" s="114"/>
      <c r="C280" s="92"/>
      <c r="D280"/>
      <c r="E280"/>
      <c r="F280"/>
      <c r="G280"/>
      <c r="H280"/>
      <c r="I280"/>
      <c r="J280"/>
      <c r="K280"/>
    </row>
    <row r="281" spans="1:11" ht="17" thickBot="1" x14ac:dyDescent="0.25">
      <c r="A281" s="131" t="s">
        <v>327</v>
      </c>
      <c r="B281" s="114">
        <f>AVERAGE(DIAFOOT!B131:AN131)</f>
        <v>0.90364221525906607</v>
      </c>
      <c r="C281" s="92">
        <f>_xlfn.STDEV.S(DIAFOOT!B131:AN131)</f>
        <v>0.31162623288402636</v>
      </c>
      <c r="D281"/>
      <c r="E281"/>
      <c r="F281"/>
      <c r="G281"/>
      <c r="H281"/>
      <c r="I281"/>
      <c r="J281"/>
      <c r="K281"/>
    </row>
    <row r="282" spans="1:11" ht="17" thickBot="1" x14ac:dyDescent="0.25">
      <c r="A282" s="130" t="s">
        <v>328</v>
      </c>
      <c r="B282" s="114">
        <f>AVERAGE(DIAFOOT!B132:AN132)</f>
        <v>0.85072352256813455</v>
      </c>
      <c r="C282" s="92">
        <f>_xlfn.STDEV.S(DIAFOOT!B132:AN132)</f>
        <v>0.20113207753216908</v>
      </c>
      <c r="D282"/>
      <c r="E282"/>
      <c r="F282"/>
      <c r="G282"/>
      <c r="H282"/>
      <c r="I282"/>
      <c r="J282"/>
      <c r="K282"/>
    </row>
    <row r="283" spans="1:11" ht="17" thickBot="1" x14ac:dyDescent="0.25">
      <c r="A283" s="95" t="s">
        <v>329</v>
      </c>
      <c r="B283" s="114">
        <f>AVERAGE(DIAFOOT!B133:AN133)</f>
        <v>0.85971253942522141</v>
      </c>
      <c r="C283" s="92">
        <f>_xlfn.STDEV.S(DIAFOOT!B133:AN133)</f>
        <v>0.25968873061956793</v>
      </c>
      <c r="D283"/>
      <c r="E283"/>
      <c r="F283"/>
      <c r="G283"/>
      <c r="H283"/>
      <c r="I283"/>
      <c r="J283"/>
      <c r="K283"/>
    </row>
    <row r="284" spans="1:11" ht="17" thickBot="1" x14ac:dyDescent="0.25">
      <c r="A284" s="95"/>
      <c r="B284" s="114"/>
      <c r="C284" s="92"/>
      <c r="D284"/>
      <c r="E284"/>
      <c r="F284"/>
      <c r="G284"/>
      <c r="H284"/>
      <c r="I284"/>
      <c r="J284"/>
      <c r="K284"/>
    </row>
    <row r="285" spans="1:11" ht="17" thickBot="1" x14ac:dyDescent="0.25">
      <c r="A285" s="137" t="s">
        <v>340</v>
      </c>
      <c r="B285" s="114">
        <f>AVERAGE(DIAFOOT!B135:AN135)</f>
        <v>8.1288493286662415</v>
      </c>
      <c r="C285" s="92">
        <f>_xlfn.STDEV.S(DIAFOOT!B135:AN135)</f>
        <v>3.8040217618896657</v>
      </c>
      <c r="D285"/>
      <c r="E285"/>
      <c r="F285"/>
      <c r="G285"/>
      <c r="H285"/>
      <c r="I285"/>
      <c r="J285"/>
      <c r="K285"/>
    </row>
    <row r="286" spans="1:11" ht="17" thickBot="1" x14ac:dyDescent="0.25">
      <c r="A286" s="137" t="s">
        <v>339</v>
      </c>
      <c r="B286" s="114">
        <f>AVERAGE(DIAFOOT!B136:AN136)</f>
        <v>6.1611959542001991</v>
      </c>
      <c r="C286" s="92">
        <f>_xlfn.STDEV.S(DIAFOOT!B136:AN136)</f>
        <v>1.3057975261054231</v>
      </c>
      <c r="D286"/>
      <c r="E286"/>
      <c r="F286"/>
      <c r="G286"/>
      <c r="H286"/>
      <c r="I286"/>
      <c r="J286"/>
      <c r="K286"/>
    </row>
    <row r="287" spans="1:11" ht="17" thickBot="1" x14ac:dyDescent="0.25">
      <c r="A287" s="137" t="s">
        <v>336</v>
      </c>
      <c r="B287" s="114">
        <f>AVERAGE(DIAFOOT!B137:AN137)</f>
        <v>9.5300212186098676</v>
      </c>
      <c r="C287" s="92">
        <f>_xlfn.STDEV.S(DIAFOOT!B137:AN137)</f>
        <v>1.6514667152838562</v>
      </c>
      <c r="D287"/>
      <c r="E287"/>
      <c r="F287"/>
      <c r="G287"/>
      <c r="H287"/>
      <c r="I287"/>
      <c r="J287"/>
      <c r="K287"/>
    </row>
    <row r="288" spans="1:11" ht="17" thickBot="1" x14ac:dyDescent="0.25">
      <c r="A288" s="104"/>
      <c r="B288" s="114"/>
      <c r="C288" s="92"/>
      <c r="D288"/>
      <c r="E288"/>
      <c r="F288"/>
      <c r="G288"/>
      <c r="H288"/>
      <c r="I288"/>
      <c r="J288"/>
      <c r="K288"/>
    </row>
    <row r="289" spans="1:11" ht="17" thickBot="1" x14ac:dyDescent="0.25">
      <c r="A289" s="138" t="s">
        <v>341</v>
      </c>
      <c r="B289" s="114">
        <f>AVERAGE(DIAFOOT!B139:AN139)</f>
        <v>7.3131473028506679</v>
      </c>
      <c r="C289" s="92">
        <f>_xlfn.STDEV.S(DIAFOOT!B139:AN139)</f>
        <v>2.5537485751961957</v>
      </c>
      <c r="D289"/>
      <c r="E289"/>
      <c r="F289"/>
      <c r="G289"/>
      <c r="H289"/>
      <c r="I289"/>
      <c r="J289"/>
      <c r="K289"/>
    </row>
    <row r="290" spans="1:11" ht="17" thickBot="1" x14ac:dyDescent="0.25">
      <c r="A290" s="137" t="s">
        <v>338</v>
      </c>
      <c r="B290" s="114">
        <f>AVERAGE(DIAFOOT!B140:AN140)</f>
        <v>6.4206818602819</v>
      </c>
      <c r="C290" s="92">
        <f>_xlfn.STDEV.S(DIAFOOT!B140:AN140)</f>
        <v>1.4818313431189361</v>
      </c>
      <c r="D290"/>
      <c r="E290"/>
      <c r="F290"/>
      <c r="G290"/>
      <c r="H290"/>
      <c r="I290"/>
      <c r="J290"/>
      <c r="K290"/>
    </row>
    <row r="291" spans="1:11" ht="17" thickBot="1" x14ac:dyDescent="0.25">
      <c r="A291" s="137" t="s">
        <v>337</v>
      </c>
      <c r="B291" s="114">
        <f>AVERAGE(DIAFOOT!B141:AN141)</f>
        <v>9.1984013874146129</v>
      </c>
      <c r="C291" s="92">
        <f>_xlfn.STDEV.S(DIAFOOT!B141:AN141)</f>
        <v>1.5815040501420257</v>
      </c>
      <c r="D291"/>
      <c r="E291"/>
      <c r="F291"/>
      <c r="G291"/>
      <c r="H291"/>
      <c r="I291"/>
      <c r="J291"/>
      <c r="K291"/>
    </row>
    <row r="292" spans="1:11" ht="17" thickBot="1" x14ac:dyDescent="0.25">
      <c r="A292" s="103"/>
      <c r="B292" s="114"/>
      <c r="C292" s="92"/>
      <c r="D292"/>
      <c r="E292"/>
      <c r="F292"/>
      <c r="G292"/>
      <c r="H292"/>
      <c r="I292"/>
      <c r="J292"/>
      <c r="K292"/>
    </row>
    <row r="293" spans="1:11" ht="17" thickBot="1" x14ac:dyDescent="0.25">
      <c r="A293" s="134" t="s">
        <v>342</v>
      </c>
      <c r="B293" s="114">
        <f>AVERAGE(DIAFOOT!B143:AN143)</f>
        <v>4.0365337425310868</v>
      </c>
      <c r="C293" s="92">
        <f>_xlfn.STDEV.S(DIAFOOT!B143:AN143)</f>
        <v>5.2429936488943785</v>
      </c>
      <c r="D293"/>
      <c r="E293"/>
      <c r="F293"/>
      <c r="G293"/>
      <c r="H293"/>
      <c r="I293"/>
      <c r="J293"/>
      <c r="K293"/>
    </row>
    <row r="294" spans="1:11" ht="17" thickBot="1" x14ac:dyDescent="0.25">
      <c r="A294" s="134" t="s">
        <v>344</v>
      </c>
      <c r="B294" s="114">
        <f>AVERAGE(DIAFOOT!B144:AN144)</f>
        <v>2.9290462898998677</v>
      </c>
      <c r="C294" s="92">
        <f>_xlfn.STDEV.S(DIAFOOT!B144:AN144)</f>
        <v>3.6456320933723516</v>
      </c>
      <c r="D294"/>
      <c r="E294"/>
      <c r="F294"/>
      <c r="G294"/>
      <c r="H294"/>
      <c r="I294"/>
      <c r="J294"/>
      <c r="K294"/>
    </row>
    <row r="295" spans="1:11" ht="17" thickBot="1" x14ac:dyDescent="0.25">
      <c r="A295" s="134" t="s">
        <v>346</v>
      </c>
      <c r="B295" s="114">
        <f>AVERAGE(DIAFOOT!B145:AN145)</f>
        <v>4.5292851365357212</v>
      </c>
      <c r="C295" s="92">
        <f>_xlfn.STDEV.S(DIAFOOT!B145:AN145)</f>
        <v>5.3190872788484524</v>
      </c>
      <c r="D295"/>
      <c r="E295"/>
      <c r="F295"/>
      <c r="G295"/>
      <c r="H295"/>
      <c r="I295"/>
      <c r="J295"/>
      <c r="K295"/>
    </row>
    <row r="296" spans="1:11" ht="17" thickBot="1" x14ac:dyDescent="0.25">
      <c r="A296" s="80"/>
      <c r="B296" s="114"/>
      <c r="C296" s="92"/>
      <c r="D296"/>
      <c r="E296"/>
      <c r="F296"/>
      <c r="G296"/>
      <c r="H296"/>
      <c r="I296"/>
      <c r="J296"/>
      <c r="K296"/>
    </row>
    <row r="297" spans="1:11" ht="17" thickBot="1" x14ac:dyDescent="0.25">
      <c r="A297" s="135" t="s">
        <v>343</v>
      </c>
      <c r="B297" s="114">
        <f>AVERAGE(DIAFOOT!B147:AN147)</f>
        <v>3.5816774822529602</v>
      </c>
      <c r="C297" s="92">
        <f>_xlfn.STDEV.S(DIAFOOT!B147:AN147)</f>
        <v>4.4220398262366762</v>
      </c>
      <c r="D297"/>
      <c r="E297"/>
      <c r="F297"/>
      <c r="G297"/>
      <c r="H297"/>
      <c r="I297"/>
      <c r="J297"/>
      <c r="K297"/>
    </row>
    <row r="298" spans="1:11" ht="17" thickBot="1" x14ac:dyDescent="0.25">
      <c r="A298" s="134" t="s">
        <v>345</v>
      </c>
      <c r="B298" s="114">
        <f>AVERAGE(DIAFOOT!B148:AN148)</f>
        <v>2.9831406698871925</v>
      </c>
      <c r="C298" s="92">
        <f>_xlfn.STDEV.S(DIAFOOT!B148:AN148)</f>
        <v>3.7279112539314965</v>
      </c>
      <c r="D298"/>
      <c r="E298"/>
      <c r="F298"/>
      <c r="G298"/>
      <c r="H298"/>
      <c r="I298"/>
      <c r="J298"/>
      <c r="K298"/>
    </row>
    <row r="299" spans="1:11" ht="17" thickBot="1" x14ac:dyDescent="0.25">
      <c r="A299" s="134" t="s">
        <v>347</v>
      </c>
      <c r="B299" s="114">
        <f>AVERAGE(DIAFOOT!B149:AN149)</f>
        <v>4.384306070673774</v>
      </c>
      <c r="C299" s="92">
        <f>_xlfn.STDEV.S(DIAFOOT!B149:AN149)</f>
        <v>5.1435171108878235</v>
      </c>
      <c r="D299"/>
      <c r="E299"/>
      <c r="F299"/>
      <c r="G299"/>
      <c r="H299"/>
      <c r="I299"/>
      <c r="J299"/>
      <c r="K299"/>
    </row>
    <row r="300" spans="1:11" ht="17" thickBot="1" x14ac:dyDescent="0.25">
      <c r="A300" s="33"/>
      <c r="B300" s="114"/>
      <c r="C300" s="92"/>
      <c r="D300"/>
      <c r="E300"/>
      <c r="F300"/>
      <c r="G300"/>
      <c r="H300"/>
      <c r="I300"/>
      <c r="J300"/>
      <c r="K300"/>
    </row>
    <row r="301" spans="1:11" ht="17" thickBot="1" x14ac:dyDescent="0.25">
      <c r="A301" s="108" t="s">
        <v>200</v>
      </c>
      <c r="B301" s="114">
        <f>AVERAGE(DIAFOOT!B151:AN151)</f>
        <v>100.70413129871791</v>
      </c>
      <c r="C301" s="92">
        <f>_xlfn.STDEV.S(DIAFOOT!B151:AN151)</f>
        <v>47.618675766798276</v>
      </c>
      <c r="D301"/>
      <c r="E301"/>
      <c r="F301"/>
      <c r="G301"/>
      <c r="H301"/>
      <c r="I301"/>
      <c r="J301"/>
      <c r="K301"/>
    </row>
    <row r="302" spans="1:11" ht="17" thickBot="1" x14ac:dyDescent="0.25">
      <c r="A302" s="108" t="s">
        <v>201</v>
      </c>
      <c r="B302" s="114">
        <f>AVERAGE(DIAFOOT!B152:AN152)</f>
        <v>69.814203212887207</v>
      </c>
      <c r="C302" s="92">
        <f>_xlfn.STDEV.S(DIAFOOT!B152:AN152)</f>
        <v>35.715495853442853</v>
      </c>
      <c r="D302"/>
      <c r="E302"/>
      <c r="F302"/>
      <c r="G302"/>
      <c r="H302"/>
      <c r="I302"/>
      <c r="J302"/>
      <c r="K302"/>
    </row>
    <row r="303" spans="1:11" ht="17" thickBot="1" x14ac:dyDescent="0.25">
      <c r="A303" s="108" t="s">
        <v>202</v>
      </c>
      <c r="B303" s="114">
        <f>AVERAGE(DIAFOOT!B153:AN153)</f>
        <v>125.06564479899241</v>
      </c>
      <c r="C303" s="92">
        <f>_xlfn.STDEV.S(DIAFOOT!B153:AN153)</f>
        <v>56.27608168571782</v>
      </c>
      <c r="D303"/>
      <c r="E303"/>
      <c r="F303"/>
      <c r="G303"/>
      <c r="H303"/>
      <c r="I303"/>
      <c r="J303"/>
      <c r="K303"/>
    </row>
    <row r="304" spans="1:11" ht="17" thickBot="1" x14ac:dyDescent="0.25">
      <c r="A304" s="109" t="s">
        <v>139</v>
      </c>
      <c r="B304" s="114">
        <f>AVERAGE(DIAFOOT!B154:AN154)</f>
        <v>94.285656380034183</v>
      </c>
      <c r="C304" s="92">
        <f>_xlfn.STDEV.S(DIAFOOT!B154:AN154)</f>
        <v>32.882451985823899</v>
      </c>
      <c r="D304"/>
      <c r="E304"/>
      <c r="F304"/>
      <c r="G304"/>
      <c r="H304"/>
      <c r="I304"/>
      <c r="J304"/>
      <c r="K304"/>
    </row>
    <row r="305" spans="1:11" ht="17" thickBot="1" x14ac:dyDescent="0.25">
      <c r="A305" s="110" t="s">
        <v>203</v>
      </c>
      <c r="B305" s="114">
        <f>AVERAGE(DIAFOOT!B155:AN155)</f>
        <v>94.071259591682178</v>
      </c>
      <c r="C305" s="92">
        <f>_xlfn.STDEV.S(DIAFOOT!B155:AN155)</f>
        <v>53.208763000625574</v>
      </c>
      <c r="D305"/>
      <c r="E305"/>
      <c r="F305"/>
      <c r="G305"/>
      <c r="H305"/>
      <c r="I305"/>
      <c r="J305"/>
      <c r="K305"/>
    </row>
    <row r="306" spans="1:11" ht="17" thickBot="1" x14ac:dyDescent="0.25">
      <c r="A306" s="108" t="s">
        <v>204</v>
      </c>
      <c r="B306" s="114">
        <f>AVERAGE(DIAFOOT!B156:AN156)</f>
        <v>80.380632215862633</v>
      </c>
      <c r="C306" s="92">
        <f>_xlfn.STDEV.S(DIAFOOT!B156:AN156)</f>
        <v>36.243420684012122</v>
      </c>
      <c r="D306"/>
      <c r="E306"/>
      <c r="F306"/>
      <c r="G306"/>
      <c r="H306"/>
      <c r="I306"/>
      <c r="J306"/>
      <c r="K306"/>
    </row>
    <row r="307" spans="1:11" ht="17" thickBot="1" x14ac:dyDescent="0.25">
      <c r="A307" s="108" t="s">
        <v>205</v>
      </c>
      <c r="B307" s="114">
        <f>AVERAGE(DIAFOOT!B157:AN157)</f>
        <v>130.99430627294151</v>
      </c>
      <c r="C307" s="92">
        <f>_xlfn.STDEV.S(DIAFOOT!B157:AN157)</f>
        <v>44.576380803925375</v>
      </c>
      <c r="D307"/>
      <c r="E307"/>
      <c r="F307"/>
      <c r="G307"/>
      <c r="H307"/>
      <c r="I307"/>
      <c r="J307"/>
      <c r="K307"/>
    </row>
    <row r="308" spans="1:11" ht="17" thickBot="1" x14ac:dyDescent="0.25">
      <c r="A308" s="108" t="s">
        <v>140</v>
      </c>
      <c r="B308" s="114">
        <f>AVERAGE(DIAFOOT!B158:AN158)</f>
        <v>125.19861741030309</v>
      </c>
      <c r="C308" s="92">
        <f>_xlfn.STDEV.S(DIAFOOT!B158:AN158)</f>
        <v>35.343781499131602</v>
      </c>
      <c r="D308"/>
      <c r="E308"/>
      <c r="F308"/>
      <c r="G308"/>
      <c r="H308"/>
      <c r="I308"/>
      <c r="J308"/>
      <c r="K308"/>
    </row>
    <row r="309" spans="1:11" ht="17" thickBot="1" x14ac:dyDescent="0.25">
      <c r="A309" s="111" t="s">
        <v>82</v>
      </c>
      <c r="B309" s="114">
        <f>AVERAGE(DIAFOOT!B159:AN159)</f>
        <v>25.985714285714291</v>
      </c>
      <c r="C309" s="92">
        <f>_xlfn.STDEV.S(DIAFOOT!B159:AN159)</f>
        <v>1.6906335375360797</v>
      </c>
      <c r="D309"/>
      <c r="E309"/>
      <c r="F309"/>
      <c r="G309"/>
      <c r="H309"/>
      <c r="I309"/>
      <c r="J309"/>
      <c r="K309"/>
    </row>
    <row r="310" spans="1:11" ht="17" thickBot="1" x14ac:dyDescent="0.25">
      <c r="A310" s="111" t="s">
        <v>83</v>
      </c>
      <c r="B310" s="114">
        <f>AVERAGE(DIAFOOT!B160:AN160)</f>
        <v>25.835714285714282</v>
      </c>
      <c r="C310" s="92">
        <f>_xlfn.STDEV.S(DIAFOOT!B160:AN160)</f>
        <v>2.1879414782136917</v>
      </c>
      <c r="D310"/>
      <c r="E310"/>
      <c r="F310"/>
      <c r="G310"/>
      <c r="H310"/>
      <c r="I310"/>
      <c r="J310"/>
      <c r="K310"/>
    </row>
    <row r="311" spans="1:11" ht="17" thickBot="1" x14ac:dyDescent="0.25">
      <c r="A311" s="111" t="s">
        <v>84</v>
      </c>
      <c r="B311" s="114">
        <f>AVERAGE(DIAFOOT!B161:AN161)</f>
        <v>28.473333333333333</v>
      </c>
      <c r="C311" s="92">
        <f>_xlfn.STDEV.S(DIAFOOT!B161:AN161)</f>
        <v>1.467975606388737</v>
      </c>
      <c r="D311"/>
      <c r="E311"/>
      <c r="F311"/>
      <c r="G311"/>
      <c r="H311"/>
      <c r="I311"/>
      <c r="J311"/>
      <c r="K311"/>
    </row>
    <row r="312" spans="1:11" ht="17" thickBot="1" x14ac:dyDescent="0.25">
      <c r="A312" s="111" t="s">
        <v>101</v>
      </c>
      <c r="B312" s="114">
        <f>AVERAGE(DIAFOOT!B162:AN162)</f>
        <v>27.259999999999998</v>
      </c>
      <c r="C312" s="92">
        <f>_xlfn.STDEV.S(DIAFOOT!B162:AN162)</f>
        <v>1.6902239919185686</v>
      </c>
      <c r="D312"/>
      <c r="E312"/>
      <c r="F312"/>
      <c r="G312"/>
      <c r="H312"/>
      <c r="I312"/>
      <c r="J312"/>
      <c r="K312"/>
    </row>
    <row r="313" spans="1:11" ht="17" thickBot="1" x14ac:dyDescent="0.25">
      <c r="A313" s="111" t="s">
        <v>85</v>
      </c>
      <c r="B313" s="114">
        <f>AVERAGE(DIAFOOT!B163:AN163)</f>
        <v>25.86</v>
      </c>
      <c r="C313" s="92">
        <f>_xlfn.STDEV.S(DIAFOOT!B163:AN163)</f>
        <v>2.2247953356914176</v>
      </c>
      <c r="D313"/>
      <c r="E313"/>
      <c r="F313"/>
      <c r="G313"/>
      <c r="H313"/>
      <c r="I313"/>
      <c r="J313"/>
      <c r="K313"/>
    </row>
    <row r="314" spans="1:11" ht="17" thickBot="1" x14ac:dyDescent="0.25">
      <c r="A314" s="111" t="s">
        <v>86</v>
      </c>
      <c r="B314" s="114">
        <f>AVERAGE(DIAFOOT!B164:AN164)</f>
        <v>26.573333333333334</v>
      </c>
      <c r="C314" s="92">
        <f>_xlfn.STDEV.S(DIAFOOT!B164:AN164)</f>
        <v>2.0669047481911784</v>
      </c>
      <c r="D314"/>
      <c r="E314"/>
      <c r="F314"/>
      <c r="G314"/>
      <c r="H314"/>
      <c r="I314"/>
      <c r="J314"/>
      <c r="K314"/>
    </row>
    <row r="315" spans="1:11" ht="17" thickBot="1" x14ac:dyDescent="0.25">
      <c r="A315" s="111" t="s">
        <v>87</v>
      </c>
      <c r="B315" s="114">
        <f>AVERAGE(DIAFOOT!B165:AN165)</f>
        <v>25.333333333333329</v>
      </c>
      <c r="C315" s="92">
        <f>_xlfn.STDEV.S(DIAFOOT!B165:AN165)</f>
        <v>2.5336779214264409</v>
      </c>
      <c r="D315"/>
      <c r="E315"/>
      <c r="F315"/>
      <c r="G315"/>
      <c r="H315"/>
      <c r="I315"/>
      <c r="J315"/>
      <c r="K315"/>
    </row>
    <row r="316" spans="1:11" ht="17" thickBot="1" x14ac:dyDescent="0.25">
      <c r="A316" s="111" t="s">
        <v>88</v>
      </c>
      <c r="B316" s="114">
        <f>AVERAGE(DIAFOOT!B166:AN166)</f>
        <v>24.966666666666672</v>
      </c>
      <c r="C316" s="92">
        <f>_xlfn.STDEV.S(DIAFOOT!B166:AN166)</f>
        <v>3.0936955863420503</v>
      </c>
      <c r="D316"/>
      <c r="E316"/>
      <c r="F316"/>
      <c r="G316"/>
      <c r="H316"/>
      <c r="I316"/>
      <c r="J316"/>
      <c r="K316"/>
    </row>
    <row r="317" spans="1:11" ht="17" thickBot="1" x14ac:dyDescent="0.25">
      <c r="A317" s="111" t="s">
        <v>89</v>
      </c>
      <c r="B317" s="114">
        <f>AVERAGE(DIAFOOT!B167:AN167)</f>
        <v>27.666666666666664</v>
      </c>
      <c r="C317" s="92">
        <f>_xlfn.STDEV.S(DIAFOOT!B167:AN167)</f>
        <v>1.667618775665584</v>
      </c>
      <c r="D317"/>
      <c r="E317"/>
      <c r="F317"/>
      <c r="G317"/>
      <c r="H317"/>
      <c r="I317"/>
      <c r="J317"/>
      <c r="K317"/>
    </row>
    <row r="318" spans="1:11" ht="17" thickBot="1" x14ac:dyDescent="0.25">
      <c r="A318" s="111" t="s">
        <v>90</v>
      </c>
      <c r="B318" s="114">
        <f>AVERAGE(DIAFOOT!B168:AN168)</f>
        <v>25.033333333333339</v>
      </c>
      <c r="C318" s="92">
        <f>_xlfn.STDEV.S(DIAFOOT!B168:AN168)</f>
        <v>1.9923663843590136</v>
      </c>
      <c r="D318"/>
      <c r="E318"/>
      <c r="F318"/>
      <c r="G318"/>
      <c r="H318"/>
      <c r="I318"/>
      <c r="J318"/>
      <c r="K318"/>
    </row>
    <row r="319" spans="1:11" ht="17" thickBot="1" x14ac:dyDescent="0.25">
      <c r="A319" s="111" t="s">
        <v>91</v>
      </c>
      <c r="B319" s="114">
        <f>AVERAGE(DIAFOOT!B169:AN169)</f>
        <v>26.119999999999997</v>
      </c>
      <c r="C319" s="92">
        <f>_xlfn.STDEV.S(DIAFOOT!B169:AN169)</f>
        <v>2.7946888403337344</v>
      </c>
      <c r="D319"/>
      <c r="E319"/>
      <c r="F319"/>
      <c r="G319"/>
      <c r="H319"/>
      <c r="I319"/>
      <c r="J319"/>
      <c r="K319"/>
    </row>
    <row r="320" spans="1:11" ht="17" thickBot="1" x14ac:dyDescent="0.25">
      <c r="A320" s="111" t="s">
        <v>92</v>
      </c>
      <c r="B320" s="114">
        <f>AVERAGE(DIAFOOT!B170:AN170)</f>
        <v>26.406666666666663</v>
      </c>
      <c r="C320" s="92">
        <f>_xlfn.STDEV.S(DIAFOOT!B170:AN170)</f>
        <v>2.0530349195647846</v>
      </c>
      <c r="D320"/>
      <c r="E320"/>
      <c r="F320"/>
      <c r="G320"/>
      <c r="H320"/>
      <c r="I320"/>
      <c r="J320"/>
      <c r="K320"/>
    </row>
    <row r="321" spans="1:11" ht="17" thickBot="1" x14ac:dyDescent="0.25">
      <c r="A321" s="111" t="s">
        <v>93</v>
      </c>
      <c r="B321" s="114">
        <f>AVERAGE(DIAFOOT!B171:AN171)</f>
        <v>31.793333333333337</v>
      </c>
      <c r="C321" s="92">
        <f>_xlfn.STDEV.S(DIAFOOT!B171:AN171)</f>
        <v>1.580897876283631</v>
      </c>
      <c r="D321"/>
      <c r="E321"/>
      <c r="F321"/>
      <c r="G321"/>
      <c r="H321"/>
      <c r="I321"/>
      <c r="J321"/>
      <c r="K321"/>
    </row>
    <row r="322" spans="1:11" ht="17" thickBot="1" x14ac:dyDescent="0.25">
      <c r="A322" s="111" t="s">
        <v>94</v>
      </c>
      <c r="B322" s="114">
        <f>AVERAGE(DIAFOOT!B172:AN172)</f>
        <v>31.25333333333333</v>
      </c>
      <c r="C322" s="92">
        <f>_xlfn.STDEV.S(DIAFOOT!B172:AN172)</f>
        <v>1.9111950885942197</v>
      </c>
      <c r="D322"/>
      <c r="E322"/>
      <c r="F322"/>
      <c r="G322"/>
      <c r="H322"/>
      <c r="I322"/>
      <c r="J322"/>
      <c r="K322"/>
    </row>
    <row r="323" spans="1:11" ht="17" thickBot="1" x14ac:dyDescent="0.25">
      <c r="A323" s="112" t="s">
        <v>95</v>
      </c>
      <c r="B323" s="114" t="e">
        <f>AVERAGE(DIAFOOT!B173:AN173)</f>
        <v>#DIV/0!</v>
      </c>
      <c r="C323" s="92" t="e">
        <f>_xlfn.STDEV.S(DIAFOOT!B173:AN173)</f>
        <v>#DIV/0!</v>
      </c>
      <c r="D323"/>
      <c r="E323"/>
      <c r="F323"/>
      <c r="G323"/>
      <c r="H323"/>
      <c r="I323"/>
      <c r="J323"/>
      <c r="K323"/>
    </row>
    <row r="324" spans="1:11" ht="17" thickBot="1" x14ac:dyDescent="0.25">
      <c r="A324" s="112" t="s">
        <v>96</v>
      </c>
      <c r="B324" s="114" t="e">
        <f>AVERAGE(DIAFOOT!B174:AN174)</f>
        <v>#DIV/0!</v>
      </c>
      <c r="C324" s="92" t="e">
        <f>_xlfn.STDEV.S(DIAFOOT!B174:AN174)</f>
        <v>#DIV/0!</v>
      </c>
      <c r="D324"/>
      <c r="E324"/>
      <c r="F324"/>
      <c r="G324"/>
      <c r="H324"/>
      <c r="I324"/>
      <c r="J324"/>
      <c r="K324"/>
    </row>
    <row r="325" spans="1:11" ht="17" thickBot="1" x14ac:dyDescent="0.25">
      <c r="A325" s="112" t="s">
        <v>54</v>
      </c>
      <c r="B325" s="114" t="e">
        <f>AVERAGE(DIAFOOT!B175:AN175)</f>
        <v>#DIV/0!</v>
      </c>
      <c r="C325" s="92" t="e">
        <f>_xlfn.STDEV.S(DIAFOOT!B175:AN175)</f>
        <v>#DIV/0!</v>
      </c>
      <c r="D325"/>
      <c r="E325"/>
      <c r="F325"/>
      <c r="G325"/>
      <c r="H325"/>
      <c r="I325"/>
      <c r="J325"/>
      <c r="K325"/>
    </row>
    <row r="326" spans="1:11" ht="17" thickBot="1" x14ac:dyDescent="0.25">
      <c r="A326" s="112" t="s">
        <v>55</v>
      </c>
      <c r="B326" s="114" t="e">
        <f>AVERAGE(DIAFOOT!B176:AN176)</f>
        <v>#DIV/0!</v>
      </c>
      <c r="C326" s="92" t="e">
        <f>_xlfn.STDEV.S(DIAFOOT!B176:AN176)</f>
        <v>#DIV/0!</v>
      </c>
      <c r="D326"/>
      <c r="E326"/>
      <c r="F326"/>
      <c r="G326"/>
      <c r="H326"/>
      <c r="I326"/>
      <c r="J326"/>
      <c r="K326"/>
    </row>
    <row r="327" spans="1:11" ht="17" thickBot="1" x14ac:dyDescent="0.25">
      <c r="A327" s="112" t="s">
        <v>56</v>
      </c>
      <c r="B327" s="114" t="e">
        <f>AVERAGE(DIAFOOT!B177:AN177)</f>
        <v>#DIV/0!</v>
      </c>
      <c r="C327" s="92" t="e">
        <f>_xlfn.STDEV.S(DIAFOOT!B177:AN177)</f>
        <v>#DIV/0!</v>
      </c>
      <c r="D327"/>
      <c r="E327"/>
      <c r="F327"/>
      <c r="G327"/>
      <c r="H327"/>
      <c r="I327"/>
      <c r="J327"/>
      <c r="K327"/>
    </row>
    <row r="328" spans="1:11" ht="17" thickBot="1" x14ac:dyDescent="0.25">
      <c r="A328" s="112" t="s">
        <v>57</v>
      </c>
      <c r="B328" s="114" t="e">
        <f>AVERAGE(DIAFOOT!B178:AN178)</f>
        <v>#DIV/0!</v>
      </c>
      <c r="C328" s="92" t="e">
        <f>_xlfn.STDEV.S(DIAFOOT!B178:AN178)</f>
        <v>#DIV/0!</v>
      </c>
      <c r="D328"/>
      <c r="E328"/>
      <c r="F328"/>
      <c r="G328"/>
      <c r="H328"/>
      <c r="I328"/>
      <c r="J328"/>
      <c r="K328"/>
    </row>
    <row r="329" spans="1:11" ht="17" thickBot="1" x14ac:dyDescent="0.25">
      <c r="A329" s="111" t="s">
        <v>97</v>
      </c>
      <c r="B329" s="114" t="e">
        <f>AVERAGE(DIAFOOT!B179:AN179)</f>
        <v>#DIV/0!</v>
      </c>
      <c r="C329" s="92" t="e">
        <f>_xlfn.STDEV.S(DIAFOOT!B179:AN179)</f>
        <v>#DIV/0!</v>
      </c>
      <c r="D329"/>
      <c r="E329"/>
      <c r="F329"/>
      <c r="G329"/>
      <c r="H329"/>
      <c r="I329"/>
      <c r="J329"/>
      <c r="K329"/>
    </row>
    <row r="330" spans="1:11" ht="17" thickBot="1" x14ac:dyDescent="0.25">
      <c r="A330" s="111" t="s">
        <v>98</v>
      </c>
      <c r="B330" s="114" t="e">
        <f>AVERAGE(DIAFOOT!B180:AN180)</f>
        <v>#DIV/0!</v>
      </c>
      <c r="C330" s="92" t="e">
        <f>_xlfn.STDEV.S(DIAFOOT!B180:AN180)</f>
        <v>#DIV/0!</v>
      </c>
      <c r="D330"/>
      <c r="E330"/>
      <c r="F330"/>
      <c r="G330"/>
      <c r="H330"/>
      <c r="I330"/>
      <c r="J330"/>
      <c r="K330"/>
    </row>
    <row r="331" spans="1:11" ht="17" thickBot="1" x14ac:dyDescent="0.25">
      <c r="A331" s="111" t="s">
        <v>99</v>
      </c>
      <c r="B331" s="114" t="e">
        <f>AVERAGE(DIAFOOT!B181:AN181)</f>
        <v>#DIV/0!</v>
      </c>
      <c r="C331" s="92" t="e">
        <f>_xlfn.STDEV.S(DIAFOOT!B181:AN181)</f>
        <v>#DIV/0!</v>
      </c>
      <c r="D331"/>
      <c r="E331"/>
      <c r="F331"/>
      <c r="G331"/>
      <c r="H331"/>
      <c r="I331"/>
      <c r="J331"/>
      <c r="K331"/>
    </row>
    <row r="332" spans="1:11" ht="17" thickBot="1" x14ac:dyDescent="0.25">
      <c r="A332" s="111" t="s">
        <v>100</v>
      </c>
      <c r="B332" s="114" t="e">
        <f>AVERAGE(DIAFOOT!B182:AN182)</f>
        <v>#DIV/0!</v>
      </c>
      <c r="C332" s="92" t="e">
        <f>_xlfn.STDEV.S(DIAFOOT!B182:AN182)</f>
        <v>#DIV/0!</v>
      </c>
      <c r="D332"/>
      <c r="E332"/>
      <c r="F332"/>
      <c r="G332"/>
      <c r="H332"/>
      <c r="I332"/>
      <c r="J332"/>
      <c r="K332"/>
    </row>
    <row r="333" spans="1:11" ht="17" thickBot="1" x14ac:dyDescent="0.25">
      <c r="A333" s="111" t="s">
        <v>102</v>
      </c>
      <c r="B333" s="114" t="e">
        <f>AVERAGE(DIAFOOT!B183:AN183)</f>
        <v>#DIV/0!</v>
      </c>
      <c r="C333" s="92" t="e">
        <f>_xlfn.STDEV.S(DIAFOOT!B183:AN183)</f>
        <v>#DIV/0!</v>
      </c>
      <c r="D333"/>
      <c r="E333"/>
      <c r="F333"/>
      <c r="G333"/>
      <c r="H333"/>
      <c r="I333"/>
      <c r="J333"/>
      <c r="K333"/>
    </row>
    <row r="334" spans="1:11" ht="17" thickBot="1" x14ac:dyDescent="0.25">
      <c r="A334" s="111" t="s">
        <v>103</v>
      </c>
      <c r="B334" s="114" t="e">
        <f>AVERAGE(DIAFOOT!B184:AN184)</f>
        <v>#DIV/0!</v>
      </c>
      <c r="C334" s="92" t="e">
        <f>_xlfn.STDEV.S(DIAFOOT!B184:AN184)</f>
        <v>#DIV/0!</v>
      </c>
      <c r="D334"/>
      <c r="E334"/>
      <c r="F334"/>
      <c r="G334"/>
      <c r="H334"/>
      <c r="I334"/>
      <c r="J334"/>
      <c r="K334"/>
    </row>
    <row r="335" spans="1:11" ht="17" thickBot="1" x14ac:dyDescent="0.25">
      <c r="A335" s="111" t="s">
        <v>104</v>
      </c>
      <c r="B335" s="114" t="e">
        <f>AVERAGE(DIAFOOT!B185:AN185)</f>
        <v>#DIV/0!</v>
      </c>
      <c r="C335" s="92" t="e">
        <f>_xlfn.STDEV.S(DIAFOOT!B185:AN185)</f>
        <v>#DIV/0!</v>
      </c>
      <c r="D335"/>
      <c r="E335"/>
      <c r="F335"/>
      <c r="G335"/>
      <c r="H335"/>
      <c r="I335"/>
      <c r="J335"/>
      <c r="K335"/>
    </row>
    <row r="336" spans="1:11" ht="17" thickBot="1" x14ac:dyDescent="0.25">
      <c r="A336" s="111" t="s">
        <v>105</v>
      </c>
      <c r="B336" s="114" t="e">
        <f>AVERAGE(DIAFOOT!B186:AN186)</f>
        <v>#DIV/0!</v>
      </c>
      <c r="C336" s="92" t="e">
        <f>_xlfn.STDEV.S(DIAFOOT!B186:AN186)</f>
        <v>#DIV/0!</v>
      </c>
      <c r="D336"/>
      <c r="E336"/>
      <c r="F336"/>
      <c r="G336"/>
      <c r="H336"/>
      <c r="I336"/>
      <c r="J336"/>
      <c r="K336"/>
    </row>
    <row r="337" spans="1:11" ht="17" thickBot="1" x14ac:dyDescent="0.25">
      <c r="A337" s="111" t="s">
        <v>106</v>
      </c>
      <c r="B337" s="114" t="e">
        <f>AVERAGE(DIAFOOT!B187:AN187)</f>
        <v>#DIV/0!</v>
      </c>
      <c r="C337" s="92" t="e">
        <f>_xlfn.STDEV.S(DIAFOOT!B187:AN187)</f>
        <v>#DIV/0!</v>
      </c>
      <c r="D337"/>
      <c r="E337"/>
      <c r="F337"/>
      <c r="G337"/>
      <c r="H337"/>
      <c r="I337"/>
      <c r="J337"/>
      <c r="K337"/>
    </row>
    <row r="338" spans="1:11" ht="17" thickBot="1" x14ac:dyDescent="0.25">
      <c r="A338" s="111" t="s">
        <v>107</v>
      </c>
      <c r="B338" s="114" t="e">
        <f>AVERAGE(DIAFOOT!B188:AN188)</f>
        <v>#DIV/0!</v>
      </c>
      <c r="C338" s="92" t="e">
        <f>_xlfn.STDEV.S(DIAFOOT!B188:AN188)</f>
        <v>#DIV/0!</v>
      </c>
      <c r="D338"/>
      <c r="E338"/>
      <c r="F338"/>
      <c r="G338"/>
      <c r="H338"/>
      <c r="I338"/>
      <c r="J338"/>
      <c r="K338"/>
    </row>
    <row r="339" spans="1:11" ht="17" thickBot="1" x14ac:dyDescent="0.25">
      <c r="A339" s="111" t="s">
        <v>108</v>
      </c>
      <c r="B339" s="114" t="e">
        <f>AVERAGE(DIAFOOT!B189:AN189)</f>
        <v>#DIV/0!</v>
      </c>
      <c r="C339" s="92" t="e">
        <f>_xlfn.STDEV.S(DIAFOOT!B189:AN189)</f>
        <v>#DIV/0!</v>
      </c>
      <c r="D339"/>
      <c r="E339"/>
      <c r="F339"/>
      <c r="G339"/>
      <c r="H339"/>
      <c r="I339"/>
      <c r="J339"/>
      <c r="K339"/>
    </row>
    <row r="340" spans="1:11" ht="17" thickBot="1" x14ac:dyDescent="0.25">
      <c r="A340" s="111" t="s">
        <v>109</v>
      </c>
      <c r="B340" s="114" t="e">
        <f>AVERAGE(DIAFOOT!B190:AN190)</f>
        <v>#DIV/0!</v>
      </c>
      <c r="C340" s="92" t="e">
        <f>_xlfn.STDEV.S(DIAFOOT!B190:AN190)</f>
        <v>#DIV/0!</v>
      </c>
      <c r="D340"/>
      <c r="E340"/>
      <c r="F340"/>
      <c r="G340"/>
      <c r="H340"/>
      <c r="I340"/>
      <c r="J340"/>
      <c r="K340"/>
    </row>
    <row r="341" spans="1:11" ht="17" thickBot="1" x14ac:dyDescent="0.25">
      <c r="A341" s="111" t="s">
        <v>110</v>
      </c>
      <c r="B341" s="114" t="e">
        <f>AVERAGE(DIAFOOT!B191:AN191)</f>
        <v>#DIV/0!</v>
      </c>
      <c r="C341" s="92" t="e">
        <f>_xlfn.STDEV.S(DIAFOOT!B191:AN191)</f>
        <v>#DIV/0!</v>
      </c>
      <c r="D341"/>
      <c r="E341"/>
      <c r="F341"/>
      <c r="G341"/>
      <c r="H341"/>
      <c r="I341"/>
      <c r="J341"/>
      <c r="K341"/>
    </row>
    <row r="342" spans="1:11" ht="17" thickBot="1" x14ac:dyDescent="0.25">
      <c r="A342" s="111" t="s">
        <v>112</v>
      </c>
      <c r="B342" s="114" t="e">
        <f>AVERAGE(DIAFOOT!B192:AN192)</f>
        <v>#DIV/0!</v>
      </c>
      <c r="C342" s="92" t="e">
        <f>_xlfn.STDEV.S(DIAFOOT!B192:AN192)</f>
        <v>#DIV/0!</v>
      </c>
      <c r="D342"/>
      <c r="E342"/>
      <c r="F342"/>
      <c r="G342"/>
      <c r="H342"/>
      <c r="I342"/>
      <c r="J342"/>
      <c r="K342"/>
    </row>
    <row r="343" spans="1:11" ht="17" thickBot="1" x14ac:dyDescent="0.25">
      <c r="A343" s="112" t="s">
        <v>111</v>
      </c>
      <c r="B343" s="114" t="e">
        <f>AVERAGE(DIAFOOT!B193:AN193)</f>
        <v>#DIV/0!</v>
      </c>
      <c r="C343" s="92" t="e">
        <f>_xlfn.STDEV.S(DIAFOOT!B193:AN193)</f>
        <v>#DIV/0!</v>
      </c>
      <c r="D343"/>
      <c r="E343"/>
      <c r="F343"/>
      <c r="G343"/>
      <c r="H343"/>
      <c r="I343"/>
      <c r="J343"/>
      <c r="K343"/>
    </row>
    <row r="344" spans="1:11" ht="17" thickBot="1" x14ac:dyDescent="0.25">
      <c r="A344" s="112" t="s">
        <v>113</v>
      </c>
      <c r="B344" s="114" t="e">
        <f>AVERAGE(DIAFOOT!B194:AN194)</f>
        <v>#DIV/0!</v>
      </c>
      <c r="C344" s="92" t="e">
        <f>_xlfn.STDEV.S(DIAFOOT!B194:AN194)</f>
        <v>#DIV/0!</v>
      </c>
      <c r="D344"/>
      <c r="E344"/>
      <c r="F344"/>
      <c r="G344"/>
      <c r="H344"/>
      <c r="I344"/>
      <c r="J344"/>
      <c r="K344"/>
    </row>
    <row r="345" spans="1:11" ht="17" thickBot="1" x14ac:dyDescent="0.25">
      <c r="A345" s="112" t="s">
        <v>54</v>
      </c>
      <c r="B345" s="114" t="e">
        <f>AVERAGE(DIAFOOT!B195:AN195)</f>
        <v>#DIV/0!</v>
      </c>
      <c r="C345" s="92" t="e">
        <f>_xlfn.STDEV.S(DIAFOOT!B195:AN195)</f>
        <v>#DIV/0!</v>
      </c>
      <c r="D345"/>
      <c r="E345"/>
      <c r="F345"/>
      <c r="G345"/>
      <c r="H345"/>
      <c r="I345"/>
      <c r="J345"/>
      <c r="K345"/>
    </row>
    <row r="346" spans="1:11" ht="17" thickBot="1" x14ac:dyDescent="0.25">
      <c r="A346" s="112" t="s">
        <v>55</v>
      </c>
      <c r="B346" s="114" t="e">
        <f>AVERAGE(DIAFOOT!B196:AN196)</f>
        <v>#DIV/0!</v>
      </c>
      <c r="C346" s="92" t="e">
        <f>_xlfn.STDEV.S(DIAFOOT!B196:AN196)</f>
        <v>#DIV/0!</v>
      </c>
      <c r="D346"/>
      <c r="E346"/>
      <c r="F346"/>
      <c r="G346"/>
      <c r="H346"/>
      <c r="I346"/>
      <c r="J346"/>
      <c r="K346"/>
    </row>
    <row r="347" spans="1:11" ht="17" thickBot="1" x14ac:dyDescent="0.25">
      <c r="A347" s="112" t="s">
        <v>56</v>
      </c>
      <c r="B347" s="114" t="e">
        <f>AVERAGE(DIAFOOT!B197:AN197)</f>
        <v>#DIV/0!</v>
      </c>
      <c r="C347" s="92" t="e">
        <f>_xlfn.STDEV.S(DIAFOOT!B197:AN197)</f>
        <v>#DIV/0!</v>
      </c>
      <c r="D347"/>
      <c r="E347"/>
      <c r="F347"/>
      <c r="G347"/>
      <c r="H347"/>
      <c r="I347"/>
      <c r="J347"/>
      <c r="K347"/>
    </row>
    <row r="348" spans="1:11" ht="17" thickBot="1" x14ac:dyDescent="0.25">
      <c r="A348" s="112" t="s">
        <v>57</v>
      </c>
      <c r="B348" s="114" t="e">
        <f>AVERAGE(DIAFOOT!B198:AN198)</f>
        <v>#DIV/0!</v>
      </c>
      <c r="C348" s="92" t="e">
        <f>_xlfn.STDEV.S(DIAFOOT!B198:AN198)</f>
        <v>#DIV/0!</v>
      </c>
      <c r="D348"/>
      <c r="E348"/>
      <c r="F348"/>
      <c r="G348"/>
      <c r="H348"/>
      <c r="I348"/>
      <c r="J348"/>
      <c r="K348"/>
    </row>
    <row r="349" spans="1:11" ht="17" thickBot="1" x14ac:dyDescent="0.25">
      <c r="A349" s="125" t="s">
        <v>281</v>
      </c>
      <c r="B349" s="114">
        <f>AVERAGE(DIAFOOT!B213:AN213)</f>
        <v>43.3125</v>
      </c>
      <c r="C349" s="92">
        <f>_xlfn.STDEV.S(DIAFOOT!B213:AN213)</f>
        <v>20.460429288425662</v>
      </c>
      <c r="D349"/>
      <c r="E349"/>
      <c r="F349"/>
      <c r="G349"/>
      <c r="H349"/>
      <c r="I349"/>
      <c r="J349"/>
      <c r="K349"/>
    </row>
    <row r="350" spans="1:11" ht="17" thickBot="1" x14ac:dyDescent="0.25">
      <c r="A350" s="125" t="s">
        <v>282</v>
      </c>
      <c r="B350" s="114">
        <f>AVERAGE(DIAFOOT!B214:AN214)</f>
        <v>43.6875</v>
      </c>
      <c r="C350" s="92">
        <f>_xlfn.STDEV.S(DIAFOOT!B214:AN214)</f>
        <v>20.155127552726295</v>
      </c>
      <c r="D350"/>
      <c r="E350"/>
      <c r="F350"/>
      <c r="G350"/>
      <c r="H350"/>
      <c r="I350"/>
      <c r="J350"/>
      <c r="K350"/>
    </row>
    <row r="351" spans="1:11" ht="17" thickBot="1" x14ac:dyDescent="0.25">
      <c r="A351" s="125" t="s">
        <v>283</v>
      </c>
      <c r="B351" s="114">
        <f>AVERAGE(DIAFOOT!B215:AN215)</f>
        <v>53.625</v>
      </c>
      <c r="C351" s="92">
        <f>_xlfn.STDEV.S(DIAFOOT!B215:AN215)</f>
        <v>23.061873297718034</v>
      </c>
      <c r="D351"/>
      <c r="E351"/>
      <c r="F351"/>
      <c r="G351"/>
      <c r="H351"/>
      <c r="I351"/>
      <c r="J351"/>
      <c r="K351"/>
    </row>
    <row r="352" spans="1:11" x14ac:dyDescent="0.2">
      <c r="A352" s="125" t="s">
        <v>284</v>
      </c>
      <c r="B352" s="114">
        <f>AVERAGE(DIAFOOT!B216:AN216)</f>
        <v>53.25</v>
      </c>
      <c r="C352" s="92">
        <f>_xlfn.STDEV.S(DIAFOOT!B216:AN216)</f>
        <v>22.596459899727655</v>
      </c>
      <c r="D352"/>
      <c r="E352"/>
      <c r="F352"/>
      <c r="G352"/>
      <c r="H352"/>
      <c r="I352"/>
      <c r="J352"/>
      <c r="K352"/>
    </row>
    <row r="353" spans="1:44" x14ac:dyDescent="0.2">
      <c r="A353"/>
      <c r="B353"/>
      <c r="C353"/>
      <c r="D353"/>
      <c r="E353"/>
      <c r="F353"/>
      <c r="G353"/>
      <c r="H353"/>
      <c r="I353"/>
      <c r="J353"/>
      <c r="K353"/>
    </row>
    <row r="354" spans="1:44" x14ac:dyDescent="0.2">
      <c r="A354"/>
      <c r="B354"/>
      <c r="C354"/>
      <c r="D354"/>
      <c r="E354"/>
      <c r="F354"/>
      <c r="G354"/>
      <c r="H354"/>
      <c r="I354"/>
      <c r="J354"/>
      <c r="K354"/>
    </row>
    <row r="355" spans="1:44" x14ac:dyDescent="0.2">
      <c r="A355"/>
      <c r="B355"/>
      <c r="C355"/>
      <c r="D355"/>
      <c r="E355"/>
      <c r="F355"/>
      <c r="G355"/>
      <c r="H355"/>
      <c r="I355"/>
      <c r="J355"/>
      <c r="K355"/>
    </row>
    <row r="356" spans="1:44" x14ac:dyDescent="0.2">
      <c r="A356"/>
      <c r="B356"/>
      <c r="C356"/>
      <c r="D356"/>
      <c r="E356"/>
      <c r="F356"/>
      <c r="G356"/>
      <c r="H356"/>
      <c r="I356"/>
      <c r="J356"/>
      <c r="K356"/>
    </row>
    <row r="357" spans="1:44" x14ac:dyDescent="0.2">
      <c r="A357"/>
      <c r="B357"/>
      <c r="C357"/>
      <c r="D357"/>
      <c r="E357"/>
      <c r="F357"/>
      <c r="G357"/>
      <c r="H357"/>
      <c r="I357"/>
      <c r="J357"/>
      <c r="K357"/>
    </row>
    <row r="358" spans="1:44" x14ac:dyDescent="0.2">
      <c r="A358" s="127" t="s">
        <v>285</v>
      </c>
      <c r="B358"/>
      <c r="C358"/>
      <c r="D358"/>
      <c r="E358"/>
      <c r="F358"/>
      <c r="G358"/>
      <c r="H358"/>
      <c r="I358"/>
      <c r="J358"/>
      <c r="K358"/>
    </row>
    <row r="359" spans="1:44" x14ac:dyDescent="0.2">
      <c r="A359" t="s">
        <v>286</v>
      </c>
      <c r="B359" s="126">
        <f>B18-$B244</f>
        <v>-6.9444444444444642E-2</v>
      </c>
      <c r="C359" s="126">
        <f>C18-$B244</f>
        <v>0.10055555555555551</v>
      </c>
      <c r="D359" s="126">
        <f>D18-$B244</f>
        <v>-6.9444444444444642E-2</v>
      </c>
      <c r="E359" s="126">
        <f t="shared" ref="E359:AN359" si="89">E18-$B244</f>
        <v>-0.12944444444444447</v>
      </c>
      <c r="F359" s="126">
        <f t="shared" si="89"/>
        <v>5.0555555555555465E-2</v>
      </c>
      <c r="G359" s="126">
        <f t="shared" si="89"/>
        <v>-1.6994444444444445</v>
      </c>
      <c r="H359" s="126">
        <f t="shared" si="89"/>
        <v>-1.6994444444444445</v>
      </c>
      <c r="I359" s="126">
        <f t="shared" si="89"/>
        <v>-1.6994444444444445</v>
      </c>
      <c r="J359" s="126">
        <f t="shared" si="89"/>
        <v>1.0555555555555429E-2</v>
      </c>
      <c r="K359" s="126">
        <f t="shared" si="89"/>
        <v>-4.9444444444444624E-2</v>
      </c>
      <c r="L359" s="126">
        <f t="shared" si="89"/>
        <v>0.22055555555555539</v>
      </c>
      <c r="M359" s="126">
        <f t="shared" si="89"/>
        <v>0.11055555555555552</v>
      </c>
      <c r="N359" s="126">
        <f t="shared" si="89"/>
        <v>-1.9444444444444597E-2</v>
      </c>
      <c r="O359" s="126">
        <f t="shared" si="89"/>
        <v>5.0555555555555465E-2</v>
      </c>
      <c r="P359" s="126">
        <f t="shared" si="89"/>
        <v>5.5555555555542036E-4</v>
      </c>
      <c r="Q359" s="126">
        <f t="shared" si="89"/>
        <v>-0.11944444444444446</v>
      </c>
      <c r="R359" s="126">
        <f t="shared" si="89"/>
        <v>-6.9444444444444642E-2</v>
      </c>
      <c r="S359" s="126">
        <f t="shared" si="89"/>
        <v>8.0555555555555491E-2</v>
      </c>
      <c r="T359" s="126">
        <f t="shared" si="89"/>
        <v>-6.9444444444444642E-2</v>
      </c>
      <c r="U359" s="126">
        <f t="shared" si="89"/>
        <v>-8.9444444444444438E-2</v>
      </c>
      <c r="V359" s="126">
        <f t="shared" si="89"/>
        <v>6.0555555555555474E-2</v>
      </c>
      <c r="W359" s="126">
        <f t="shared" si="89"/>
        <v>-1.6994444444444445</v>
      </c>
      <c r="X359" s="126">
        <f t="shared" si="89"/>
        <v>-1.6994444444444445</v>
      </c>
      <c r="Y359" s="126">
        <f t="shared" si="89"/>
        <v>-1.6994444444444445</v>
      </c>
      <c r="Z359" s="126">
        <f t="shared" si="89"/>
        <v>-1.6994444444444445</v>
      </c>
      <c r="AA359" s="126">
        <f t="shared" si="89"/>
        <v>-1.6994444444444445</v>
      </c>
      <c r="AB359" s="126">
        <f t="shared" si="89"/>
        <v>-1.6994444444444445</v>
      </c>
      <c r="AC359" s="126">
        <f t="shared" si="89"/>
        <v>-1.6994444444444445</v>
      </c>
      <c r="AD359" s="126">
        <f t="shared" si="89"/>
        <v>-1.6994444444444445</v>
      </c>
      <c r="AE359" s="126">
        <f t="shared" si="89"/>
        <v>-1.6994444444444445</v>
      </c>
      <c r="AF359" s="126">
        <f t="shared" si="89"/>
        <v>-1.6994444444444445</v>
      </c>
      <c r="AG359" s="126">
        <f t="shared" si="89"/>
        <v>-1.6994444444444445</v>
      </c>
      <c r="AH359" s="126">
        <f t="shared" si="89"/>
        <v>-1.6994444444444445</v>
      </c>
      <c r="AI359" s="126">
        <f t="shared" si="89"/>
        <v>-1.6994444444444445</v>
      </c>
      <c r="AJ359" s="126">
        <f t="shared" si="89"/>
        <v>-1.6994444444444445</v>
      </c>
      <c r="AK359" s="126">
        <f t="shared" si="89"/>
        <v>-1.6994444444444445</v>
      </c>
      <c r="AL359" s="126">
        <f t="shared" si="89"/>
        <v>-1.6994444444444445</v>
      </c>
      <c r="AM359" s="126">
        <f t="shared" si="89"/>
        <v>-1.6994444444444445</v>
      </c>
      <c r="AN359" s="126">
        <f t="shared" si="89"/>
        <v>-1.6994444444444445</v>
      </c>
    </row>
    <row r="360" spans="1:44" x14ac:dyDescent="0.2">
      <c r="A360" t="s">
        <v>287</v>
      </c>
      <c r="B360" s="126">
        <f>B19-$B245</f>
        <v>-15.833333333333329</v>
      </c>
      <c r="C360" s="126">
        <f t="shared" ref="C360:AN360" si="90">C19-$B245</f>
        <v>22.166666666666671</v>
      </c>
      <c r="D360" s="126">
        <f t="shared" si="90"/>
        <v>18.166666666666671</v>
      </c>
      <c r="E360" s="126">
        <f t="shared" si="90"/>
        <v>0.1666666666666714</v>
      </c>
      <c r="F360" s="126">
        <f t="shared" si="90"/>
        <v>-10.833333333333329</v>
      </c>
      <c r="G360" s="126">
        <f t="shared" si="90"/>
        <v>-74.833333333333329</v>
      </c>
      <c r="H360" s="126">
        <f t="shared" si="90"/>
        <v>-74.833333333333329</v>
      </c>
      <c r="I360" s="126">
        <f t="shared" si="90"/>
        <v>-74.833333333333329</v>
      </c>
      <c r="J360" s="126">
        <f t="shared" si="90"/>
        <v>-21.833333333333329</v>
      </c>
      <c r="K360" s="126">
        <f t="shared" si="90"/>
        <v>-5.8333333333333286</v>
      </c>
      <c r="L360" s="126">
        <f t="shared" si="90"/>
        <v>29.166666666666671</v>
      </c>
      <c r="M360" s="126">
        <f t="shared" si="90"/>
        <v>9.1666666666666714</v>
      </c>
      <c r="N360" s="126">
        <f t="shared" si="90"/>
        <v>0.1666666666666714</v>
      </c>
      <c r="O360" s="126">
        <f t="shared" si="90"/>
        <v>22.166666666666671</v>
      </c>
      <c r="P360" s="126">
        <f t="shared" si="90"/>
        <v>22.166666666666671</v>
      </c>
      <c r="Q360" s="126">
        <f t="shared" si="90"/>
        <v>-26.833333333333329</v>
      </c>
      <c r="R360" s="126">
        <f t="shared" si="90"/>
        <v>9.1666666666666714</v>
      </c>
      <c r="S360" s="126">
        <f t="shared" si="90"/>
        <v>-6.8333333333333286</v>
      </c>
      <c r="T360" s="126">
        <f t="shared" si="90"/>
        <v>-13.833333333333329</v>
      </c>
      <c r="U360" s="126">
        <f t="shared" si="90"/>
        <v>-15.833333333333329</v>
      </c>
      <c r="V360" s="126">
        <f t="shared" si="90"/>
        <v>-14.833333333333329</v>
      </c>
      <c r="W360" s="126">
        <f t="shared" si="90"/>
        <v>-74.833333333333329</v>
      </c>
      <c r="X360" s="126">
        <f t="shared" si="90"/>
        <v>-74.833333333333329</v>
      </c>
      <c r="Y360" s="126">
        <f t="shared" si="90"/>
        <v>-74.833333333333329</v>
      </c>
      <c r="Z360" s="126">
        <f t="shared" si="90"/>
        <v>-74.833333333333329</v>
      </c>
      <c r="AA360" s="126">
        <f t="shared" si="90"/>
        <v>-74.833333333333329</v>
      </c>
      <c r="AB360" s="126">
        <f t="shared" si="90"/>
        <v>-74.833333333333329</v>
      </c>
      <c r="AC360" s="126">
        <f t="shared" si="90"/>
        <v>-74.833333333333329</v>
      </c>
      <c r="AD360" s="126">
        <f t="shared" si="90"/>
        <v>-74.833333333333329</v>
      </c>
      <c r="AE360" s="126">
        <f t="shared" si="90"/>
        <v>-74.833333333333329</v>
      </c>
      <c r="AF360" s="126">
        <f t="shared" si="90"/>
        <v>-74.833333333333329</v>
      </c>
      <c r="AG360" s="126">
        <f t="shared" si="90"/>
        <v>-74.833333333333329</v>
      </c>
      <c r="AH360" s="126">
        <f t="shared" si="90"/>
        <v>-74.833333333333329</v>
      </c>
      <c r="AI360" s="126">
        <f t="shared" si="90"/>
        <v>-74.833333333333329</v>
      </c>
      <c r="AJ360" s="126">
        <f t="shared" si="90"/>
        <v>-74.833333333333329</v>
      </c>
      <c r="AK360" s="126">
        <f t="shared" si="90"/>
        <v>-74.833333333333329</v>
      </c>
      <c r="AL360" s="126">
        <f t="shared" si="90"/>
        <v>-74.833333333333329</v>
      </c>
      <c r="AM360" s="126">
        <f t="shared" si="90"/>
        <v>-74.833333333333329</v>
      </c>
      <c r="AN360" s="126">
        <f t="shared" si="90"/>
        <v>-74.833333333333329</v>
      </c>
    </row>
    <row r="361" spans="1:44" x14ac:dyDescent="0.2">
      <c r="A361" t="s">
        <v>288</v>
      </c>
      <c r="B361" s="126">
        <f>B36-$B251</f>
        <v>-56.25</v>
      </c>
      <c r="C361" s="126">
        <f t="shared" ref="C361:AN364" si="91">C36-$B251</f>
        <v>-32.25</v>
      </c>
      <c r="D361" s="126">
        <f t="shared" si="91"/>
        <v>55.75</v>
      </c>
      <c r="E361" s="126">
        <f t="shared" si="91"/>
        <v>26.75</v>
      </c>
      <c r="F361" s="126">
        <f t="shared" si="91"/>
        <v>-126.25</v>
      </c>
      <c r="G361" s="126">
        <f t="shared" si="91"/>
        <v>-126.25</v>
      </c>
      <c r="H361" s="126">
        <f t="shared" si="91"/>
        <v>-126.25</v>
      </c>
      <c r="I361" s="126">
        <f t="shared" si="91"/>
        <v>-126.25</v>
      </c>
      <c r="J361" s="126">
        <f t="shared" si="91"/>
        <v>-21.25</v>
      </c>
      <c r="K361" s="126">
        <f t="shared" si="91"/>
        <v>50.75</v>
      </c>
      <c r="L361" s="126">
        <f t="shared" si="91"/>
        <v>-44.25</v>
      </c>
      <c r="M361" s="126">
        <f t="shared" si="91"/>
        <v>-3.25</v>
      </c>
      <c r="N361" s="126">
        <f t="shared" si="91"/>
        <v>37.75</v>
      </c>
      <c r="O361" s="126">
        <f t="shared" si="91"/>
        <v>-126.25</v>
      </c>
      <c r="P361" s="126">
        <f t="shared" si="91"/>
        <v>10.75</v>
      </c>
      <c r="Q361" s="126">
        <f t="shared" si="91"/>
        <v>12.75</v>
      </c>
      <c r="R361" s="126">
        <f t="shared" si="91"/>
        <v>11.75</v>
      </c>
      <c r="S361" s="126">
        <f t="shared" si="91"/>
        <v>35.75</v>
      </c>
      <c r="T361" s="126">
        <f t="shared" si="91"/>
        <v>-22.25</v>
      </c>
      <c r="U361" s="126">
        <f t="shared" si="91"/>
        <v>-78.25</v>
      </c>
      <c r="V361" s="126">
        <f t="shared" si="91"/>
        <v>15.75</v>
      </c>
      <c r="W361" s="126">
        <f t="shared" si="91"/>
        <v>-126.25</v>
      </c>
      <c r="X361" s="126">
        <f t="shared" si="91"/>
        <v>-126.25</v>
      </c>
      <c r="Y361" s="126">
        <f t="shared" si="91"/>
        <v>-126.25</v>
      </c>
      <c r="Z361" s="126">
        <f t="shared" si="91"/>
        <v>-126.25</v>
      </c>
      <c r="AA361" s="126">
        <f t="shared" si="91"/>
        <v>-126.25</v>
      </c>
      <c r="AB361" s="126">
        <f t="shared" si="91"/>
        <v>-126.25</v>
      </c>
      <c r="AC361" s="126">
        <f t="shared" si="91"/>
        <v>-126.25</v>
      </c>
      <c r="AD361" s="126">
        <f t="shared" si="91"/>
        <v>-126.25</v>
      </c>
      <c r="AE361" s="126">
        <f t="shared" si="91"/>
        <v>-126.25</v>
      </c>
      <c r="AF361" s="126">
        <f t="shared" si="91"/>
        <v>-126.25</v>
      </c>
      <c r="AG361" s="126">
        <f t="shared" si="91"/>
        <v>-126.25</v>
      </c>
      <c r="AH361" s="126">
        <f t="shared" si="91"/>
        <v>-126.25</v>
      </c>
      <c r="AI361" s="126">
        <f t="shared" si="91"/>
        <v>-126.25</v>
      </c>
      <c r="AJ361" s="126">
        <f t="shared" si="91"/>
        <v>-126.25</v>
      </c>
      <c r="AK361" s="126">
        <f t="shared" si="91"/>
        <v>-126.25</v>
      </c>
      <c r="AL361" s="126">
        <f t="shared" si="91"/>
        <v>-126.25</v>
      </c>
      <c r="AM361" s="126">
        <f t="shared" si="91"/>
        <v>-126.25</v>
      </c>
      <c r="AN361" s="126">
        <f t="shared" si="91"/>
        <v>-126.25</v>
      </c>
    </row>
    <row r="362" spans="1:44" x14ac:dyDescent="0.2">
      <c r="A362" t="s">
        <v>289</v>
      </c>
      <c r="B362" s="126">
        <f>B37-$B252</f>
        <v>-35.599999999999994</v>
      </c>
      <c r="C362" s="126">
        <f t="shared" si="91"/>
        <v>-38.599999999999994</v>
      </c>
      <c r="D362" s="126">
        <f t="shared" si="91"/>
        <v>45.400000000000006</v>
      </c>
      <c r="E362" s="126">
        <f t="shared" si="91"/>
        <v>21.400000000000006</v>
      </c>
      <c r="F362" s="126">
        <f t="shared" si="91"/>
        <v>-136.6</v>
      </c>
      <c r="G362" s="126">
        <f t="shared" si="91"/>
        <v>-136.6</v>
      </c>
      <c r="H362" s="126">
        <f t="shared" si="91"/>
        <v>-136.6</v>
      </c>
      <c r="I362" s="126">
        <f t="shared" si="91"/>
        <v>-136.6</v>
      </c>
      <c r="J362" s="126">
        <f t="shared" si="91"/>
        <v>18.400000000000006</v>
      </c>
      <c r="K362" s="126">
        <f t="shared" si="91"/>
        <v>51.400000000000006</v>
      </c>
      <c r="L362" s="126">
        <f t="shared" si="91"/>
        <v>-136.6</v>
      </c>
      <c r="M362" s="126">
        <f t="shared" si="91"/>
        <v>2.4000000000000057</v>
      </c>
      <c r="N362" s="126">
        <f t="shared" si="91"/>
        <v>14.400000000000006</v>
      </c>
      <c r="O362" s="126">
        <f t="shared" si="91"/>
        <v>-136.6</v>
      </c>
      <c r="P362" s="126">
        <f t="shared" si="91"/>
        <v>-39.599999999999994</v>
      </c>
      <c r="Q362" s="126">
        <f t="shared" si="91"/>
        <v>-0.59999999999999432</v>
      </c>
      <c r="R362" s="126">
        <f t="shared" si="91"/>
        <v>15.400000000000006</v>
      </c>
      <c r="S362" s="126">
        <f t="shared" si="91"/>
        <v>11.400000000000006</v>
      </c>
      <c r="T362" s="126">
        <f t="shared" si="91"/>
        <v>-18.599999999999994</v>
      </c>
      <c r="U362" s="126">
        <f t="shared" si="91"/>
        <v>-80.599999999999994</v>
      </c>
      <c r="V362" s="126">
        <f t="shared" si="91"/>
        <v>33.400000000000006</v>
      </c>
      <c r="W362" s="126">
        <f t="shared" si="91"/>
        <v>-136.6</v>
      </c>
      <c r="X362" s="126">
        <f t="shared" si="91"/>
        <v>-136.6</v>
      </c>
      <c r="Y362" s="126">
        <f t="shared" si="91"/>
        <v>-136.6</v>
      </c>
      <c r="Z362" s="126">
        <f t="shared" si="91"/>
        <v>-136.6</v>
      </c>
      <c r="AA362" s="126">
        <f t="shared" si="91"/>
        <v>-136.6</v>
      </c>
      <c r="AB362" s="126">
        <f t="shared" si="91"/>
        <v>-136.6</v>
      </c>
      <c r="AC362" s="126">
        <f t="shared" si="91"/>
        <v>-136.6</v>
      </c>
      <c r="AD362" s="126">
        <f t="shared" si="91"/>
        <v>-136.6</v>
      </c>
      <c r="AE362" s="126">
        <f t="shared" si="91"/>
        <v>-136.6</v>
      </c>
      <c r="AF362" s="126">
        <f t="shared" si="91"/>
        <v>-136.6</v>
      </c>
      <c r="AG362" s="126">
        <f t="shared" si="91"/>
        <v>-136.6</v>
      </c>
      <c r="AH362" s="126">
        <f t="shared" si="91"/>
        <v>-136.6</v>
      </c>
      <c r="AI362" s="126">
        <f t="shared" si="91"/>
        <v>-136.6</v>
      </c>
      <c r="AJ362" s="126">
        <f t="shared" si="91"/>
        <v>-136.6</v>
      </c>
      <c r="AK362" s="126">
        <f t="shared" si="91"/>
        <v>-136.6</v>
      </c>
      <c r="AL362" s="126">
        <f t="shared" si="91"/>
        <v>-136.6</v>
      </c>
      <c r="AM362" s="126">
        <f t="shared" si="91"/>
        <v>-136.6</v>
      </c>
      <c r="AN362" s="126">
        <f t="shared" si="91"/>
        <v>-136.6</v>
      </c>
      <c r="AO362" s="126"/>
      <c r="AP362" s="126"/>
      <c r="AQ362" s="126"/>
      <c r="AR362" s="126"/>
    </row>
    <row r="363" spans="1:44" x14ac:dyDescent="0.2">
      <c r="A363" t="s">
        <v>290</v>
      </c>
      <c r="B363" s="126">
        <f t="shared" ref="B363:Q364" si="92">B38-$B253</f>
        <v>-0.40750000000000008</v>
      </c>
      <c r="C363" s="126">
        <f t="shared" si="92"/>
        <v>-0.16750000000000009</v>
      </c>
      <c r="D363" s="126">
        <f t="shared" si="92"/>
        <v>0.14249999999999985</v>
      </c>
      <c r="E363" s="126">
        <f t="shared" si="92"/>
        <v>0.23249999999999993</v>
      </c>
      <c r="F363" s="126">
        <f t="shared" si="92"/>
        <v>-1.0075000000000001</v>
      </c>
      <c r="G363" s="126">
        <f t="shared" si="92"/>
        <v>-1.0075000000000001</v>
      </c>
      <c r="H363" s="126">
        <f t="shared" si="92"/>
        <v>-1.0075000000000001</v>
      </c>
      <c r="I363" s="126">
        <f t="shared" si="92"/>
        <v>-1.0075000000000001</v>
      </c>
      <c r="J363" s="126">
        <f t="shared" si="92"/>
        <v>-0.10750000000000004</v>
      </c>
      <c r="K363" s="126">
        <f t="shared" si="92"/>
        <v>0.22249999999999992</v>
      </c>
      <c r="L363" s="126">
        <f t="shared" si="92"/>
        <v>-0.38750000000000007</v>
      </c>
      <c r="M363" s="126">
        <f t="shared" si="92"/>
        <v>4.2499999999999982E-2</v>
      </c>
      <c r="N363" s="126">
        <f t="shared" si="92"/>
        <v>0.17249999999999988</v>
      </c>
      <c r="O363" s="126">
        <f t="shared" si="92"/>
        <v>-1.0075000000000001</v>
      </c>
      <c r="P363" s="126">
        <f t="shared" si="92"/>
        <v>8.2500000000000018E-2</v>
      </c>
      <c r="Q363" s="126">
        <f t="shared" si="92"/>
        <v>9.2500000000000027E-2</v>
      </c>
      <c r="R363" s="126">
        <f t="shared" si="91"/>
        <v>7.2500000000000009E-2</v>
      </c>
      <c r="S363" s="126">
        <f t="shared" si="91"/>
        <v>0.44249999999999989</v>
      </c>
      <c r="T363" s="126">
        <f t="shared" si="91"/>
        <v>-2.750000000000008E-2</v>
      </c>
      <c r="U363" s="126">
        <f t="shared" si="91"/>
        <v>-0.57750000000000012</v>
      </c>
      <c r="V363" s="126">
        <f t="shared" si="91"/>
        <v>0.17249999999999988</v>
      </c>
      <c r="W363" s="126">
        <f t="shared" si="91"/>
        <v>-1.0075000000000001</v>
      </c>
      <c r="X363" s="126">
        <f t="shared" si="91"/>
        <v>-1.0075000000000001</v>
      </c>
      <c r="Y363" s="126">
        <f t="shared" si="91"/>
        <v>-1.0075000000000001</v>
      </c>
      <c r="Z363" s="126">
        <f t="shared" si="91"/>
        <v>-1.0075000000000001</v>
      </c>
      <c r="AA363" s="126">
        <f t="shared" si="91"/>
        <v>-1.0075000000000001</v>
      </c>
      <c r="AB363" s="126">
        <f t="shared" si="91"/>
        <v>-1.0075000000000001</v>
      </c>
      <c r="AC363" s="126">
        <f t="shared" si="91"/>
        <v>-1.0075000000000001</v>
      </c>
      <c r="AD363" s="126">
        <f t="shared" si="91"/>
        <v>-1.0075000000000001</v>
      </c>
      <c r="AE363" s="126">
        <f t="shared" si="91"/>
        <v>-1.0075000000000001</v>
      </c>
      <c r="AF363" s="126">
        <f t="shared" si="91"/>
        <v>-1.0075000000000001</v>
      </c>
      <c r="AG363" s="126">
        <f t="shared" si="91"/>
        <v>-1.0075000000000001</v>
      </c>
      <c r="AH363" s="126">
        <f t="shared" si="91"/>
        <v>-1.0075000000000001</v>
      </c>
      <c r="AI363" s="126">
        <f t="shared" si="91"/>
        <v>-1.0075000000000001</v>
      </c>
      <c r="AJ363" s="126">
        <f t="shared" si="91"/>
        <v>-1.0075000000000001</v>
      </c>
      <c r="AK363" s="126">
        <f t="shared" si="91"/>
        <v>-1.0075000000000001</v>
      </c>
      <c r="AL363" s="126">
        <f t="shared" si="91"/>
        <v>-1.0075000000000001</v>
      </c>
      <c r="AM363" s="126">
        <f t="shared" si="91"/>
        <v>-1.0075000000000001</v>
      </c>
      <c r="AN363" s="126">
        <f t="shared" si="91"/>
        <v>-1.0075000000000001</v>
      </c>
    </row>
    <row r="364" spans="1:44" x14ac:dyDescent="0.2">
      <c r="A364" t="s">
        <v>291</v>
      </c>
      <c r="B364" s="126">
        <f t="shared" si="92"/>
        <v>-0.21800000000000008</v>
      </c>
      <c r="C364" s="126">
        <f t="shared" si="92"/>
        <v>-0.22800000000000009</v>
      </c>
      <c r="D364" s="126">
        <f t="shared" si="92"/>
        <v>6.1999999999999833E-2</v>
      </c>
      <c r="E364" s="126">
        <f t="shared" si="92"/>
        <v>0.19199999999999995</v>
      </c>
      <c r="F364" s="126">
        <f t="shared" si="92"/>
        <v>-1.0880000000000001</v>
      </c>
      <c r="G364" s="126">
        <f t="shared" si="92"/>
        <v>-1.0880000000000001</v>
      </c>
      <c r="H364" s="126">
        <f t="shared" si="92"/>
        <v>-1.0880000000000001</v>
      </c>
      <c r="I364" s="126">
        <f t="shared" si="92"/>
        <v>-1.0880000000000001</v>
      </c>
      <c r="J364" s="126">
        <f t="shared" si="92"/>
        <v>0.21199999999999997</v>
      </c>
      <c r="K364" s="126">
        <f t="shared" si="92"/>
        <v>0.22199999999999998</v>
      </c>
      <c r="L364" s="126">
        <f t="shared" si="92"/>
        <v>-1.0880000000000001</v>
      </c>
      <c r="M364" s="126">
        <f t="shared" si="92"/>
        <v>0.10199999999999987</v>
      </c>
      <c r="N364" s="126">
        <f t="shared" si="92"/>
        <v>2.0000000000000018E-3</v>
      </c>
      <c r="O364" s="126">
        <f t="shared" si="92"/>
        <v>-1.0880000000000001</v>
      </c>
      <c r="P364" s="126">
        <f t="shared" si="92"/>
        <v>-0.27800000000000002</v>
      </c>
      <c r="Q364" s="126">
        <f t="shared" si="92"/>
        <v>-1.8000000000000016E-2</v>
      </c>
      <c r="R364" s="126">
        <f t="shared" si="91"/>
        <v>-1.8000000000000016E-2</v>
      </c>
      <c r="S364" s="126">
        <f t="shared" si="91"/>
        <v>0.23199999999999998</v>
      </c>
      <c r="T364" s="126">
        <f t="shared" si="91"/>
        <v>2.200000000000002E-2</v>
      </c>
      <c r="U364" s="126">
        <f t="shared" si="91"/>
        <v>-0.51800000000000013</v>
      </c>
      <c r="V364" s="126">
        <f t="shared" si="91"/>
        <v>0.23199999999999998</v>
      </c>
      <c r="W364" s="126">
        <f t="shared" si="91"/>
        <v>-1.0880000000000001</v>
      </c>
      <c r="X364" s="126">
        <f t="shared" si="91"/>
        <v>-1.0880000000000001</v>
      </c>
      <c r="Y364" s="126">
        <f t="shared" si="91"/>
        <v>-1.0880000000000001</v>
      </c>
      <c r="Z364" s="126">
        <f t="shared" si="91"/>
        <v>-1.0880000000000001</v>
      </c>
      <c r="AA364" s="126">
        <f t="shared" si="91"/>
        <v>-1.0880000000000001</v>
      </c>
      <c r="AB364" s="126">
        <f t="shared" si="91"/>
        <v>-1.0880000000000001</v>
      </c>
      <c r="AC364" s="126">
        <f t="shared" si="91"/>
        <v>-1.0880000000000001</v>
      </c>
      <c r="AD364" s="126">
        <f t="shared" si="91"/>
        <v>-1.0880000000000001</v>
      </c>
      <c r="AE364" s="126">
        <f t="shared" si="91"/>
        <v>-1.0880000000000001</v>
      </c>
      <c r="AF364" s="126">
        <f t="shared" si="91"/>
        <v>-1.0880000000000001</v>
      </c>
      <c r="AG364" s="126">
        <f t="shared" si="91"/>
        <v>-1.0880000000000001</v>
      </c>
      <c r="AH364" s="126">
        <f t="shared" si="91"/>
        <v>-1.0880000000000001</v>
      </c>
      <c r="AI364" s="126">
        <f t="shared" si="91"/>
        <v>-1.0880000000000001</v>
      </c>
      <c r="AJ364" s="126">
        <f t="shared" si="91"/>
        <v>-1.0880000000000001</v>
      </c>
      <c r="AK364" s="126">
        <f t="shared" si="91"/>
        <v>-1.0880000000000001</v>
      </c>
      <c r="AL364" s="126">
        <f t="shared" si="91"/>
        <v>-1.0880000000000001</v>
      </c>
      <c r="AM364" s="126">
        <f t="shared" si="91"/>
        <v>-1.0880000000000001</v>
      </c>
      <c r="AN364" s="126">
        <f t="shared" si="91"/>
        <v>-1.0880000000000001</v>
      </c>
    </row>
    <row r="365" spans="1:44" x14ac:dyDescent="0.2">
      <c r="A365" t="s">
        <v>292</v>
      </c>
      <c r="B365" s="126">
        <f>B95-$B255</f>
        <v>0.3125</v>
      </c>
      <c r="C365" s="126">
        <f t="shared" ref="C365:AN367" si="93">C95-$B255</f>
        <v>-25.6875</v>
      </c>
      <c r="D365" s="126">
        <f t="shared" si="93"/>
        <v>7.3125</v>
      </c>
      <c r="E365" s="126">
        <f t="shared" si="93"/>
        <v>-6.6875</v>
      </c>
      <c r="F365" s="126">
        <f t="shared" si="93"/>
        <v>-79.6875</v>
      </c>
      <c r="G365" s="126">
        <f t="shared" si="93"/>
        <v>-79.6875</v>
      </c>
      <c r="H365" s="126">
        <f t="shared" si="93"/>
        <v>-79.6875</v>
      </c>
      <c r="I365" s="126">
        <f t="shared" si="93"/>
        <v>-79.6875</v>
      </c>
      <c r="J365" s="126">
        <f t="shared" si="93"/>
        <v>0.3125</v>
      </c>
      <c r="K365" s="126">
        <f t="shared" si="93"/>
        <v>0.3125</v>
      </c>
      <c r="L365" s="126">
        <f t="shared" si="93"/>
        <v>-10.6875</v>
      </c>
      <c r="M365" s="126">
        <f t="shared" si="93"/>
        <v>-0.6875</v>
      </c>
      <c r="N365" s="126">
        <f t="shared" si="93"/>
        <v>22.3125</v>
      </c>
      <c r="O365" s="126">
        <f t="shared" si="93"/>
        <v>-79.6875</v>
      </c>
      <c r="P365" s="126">
        <f t="shared" si="93"/>
        <v>-18.6875</v>
      </c>
      <c r="Q365" s="126">
        <f t="shared" si="93"/>
        <v>0.3125</v>
      </c>
      <c r="R365" s="126">
        <f t="shared" si="93"/>
        <v>6.3125</v>
      </c>
      <c r="S365" s="126">
        <f t="shared" si="93"/>
        <v>17.3125</v>
      </c>
      <c r="T365" s="126">
        <f t="shared" si="93"/>
        <v>-4.6875</v>
      </c>
      <c r="U365" s="126">
        <f t="shared" si="93"/>
        <v>7.3125</v>
      </c>
      <c r="V365" s="126">
        <f t="shared" si="93"/>
        <v>5.3125</v>
      </c>
      <c r="W365" s="126">
        <f t="shared" si="93"/>
        <v>-79.6875</v>
      </c>
      <c r="X365" s="126">
        <f t="shared" si="93"/>
        <v>-79.6875</v>
      </c>
      <c r="Y365" s="126">
        <f t="shared" si="93"/>
        <v>-79.6875</v>
      </c>
      <c r="Z365" s="126">
        <f t="shared" si="93"/>
        <v>-79.6875</v>
      </c>
      <c r="AA365" s="126">
        <f t="shared" si="93"/>
        <v>-79.6875</v>
      </c>
      <c r="AB365" s="126">
        <f t="shared" si="93"/>
        <v>-79.6875</v>
      </c>
      <c r="AC365" s="126">
        <f t="shared" si="93"/>
        <v>-79.6875</v>
      </c>
      <c r="AD365" s="126">
        <f t="shared" si="93"/>
        <v>-79.6875</v>
      </c>
      <c r="AE365" s="126">
        <f t="shared" si="93"/>
        <v>-79.6875</v>
      </c>
      <c r="AF365" s="126">
        <f t="shared" si="93"/>
        <v>-79.6875</v>
      </c>
      <c r="AG365" s="126">
        <f t="shared" si="93"/>
        <v>-79.6875</v>
      </c>
      <c r="AH365" s="126">
        <f t="shared" si="93"/>
        <v>-79.6875</v>
      </c>
      <c r="AI365" s="126">
        <f t="shared" si="93"/>
        <v>-79.6875</v>
      </c>
      <c r="AJ365" s="126">
        <f t="shared" si="93"/>
        <v>-79.6875</v>
      </c>
      <c r="AK365" s="126">
        <f t="shared" si="93"/>
        <v>-79.6875</v>
      </c>
      <c r="AL365" s="126">
        <f t="shared" si="93"/>
        <v>-79.6875</v>
      </c>
      <c r="AM365" s="126">
        <f t="shared" si="93"/>
        <v>-79.6875</v>
      </c>
      <c r="AN365" s="126">
        <f t="shared" si="93"/>
        <v>-79.6875</v>
      </c>
    </row>
    <row r="366" spans="1:44" x14ac:dyDescent="0.2">
      <c r="A366" t="s">
        <v>293</v>
      </c>
      <c r="B366" s="126">
        <f t="shared" ref="B366:Q367" si="94">B96-$B256</f>
        <v>6.8125</v>
      </c>
      <c r="C366" s="126">
        <f t="shared" si="94"/>
        <v>-27.1875</v>
      </c>
      <c r="D366" s="126">
        <f t="shared" si="94"/>
        <v>7.8125</v>
      </c>
      <c r="E366" s="126">
        <f t="shared" si="94"/>
        <v>-4.1875</v>
      </c>
      <c r="F366" s="126">
        <f t="shared" si="94"/>
        <v>-77.1875</v>
      </c>
      <c r="G366" s="126">
        <f t="shared" si="94"/>
        <v>-77.1875</v>
      </c>
      <c r="H366" s="126">
        <f t="shared" si="94"/>
        <v>-77.1875</v>
      </c>
      <c r="I366" s="126">
        <f t="shared" si="94"/>
        <v>-77.1875</v>
      </c>
      <c r="J366" s="126">
        <f t="shared" si="94"/>
        <v>-4.1875</v>
      </c>
      <c r="K366" s="126">
        <f t="shared" si="94"/>
        <v>3.8125</v>
      </c>
      <c r="L366" s="126">
        <f t="shared" si="94"/>
        <v>-77.1875</v>
      </c>
      <c r="M366" s="126">
        <f t="shared" si="94"/>
        <v>-42.1875</v>
      </c>
      <c r="N366" s="126">
        <f t="shared" si="94"/>
        <v>3.8125</v>
      </c>
      <c r="O366" s="126">
        <f t="shared" si="94"/>
        <v>20.8125</v>
      </c>
      <c r="P366" s="126">
        <f t="shared" si="94"/>
        <v>-15.1875</v>
      </c>
      <c r="Q366" s="126">
        <f t="shared" si="94"/>
        <v>-3.1875</v>
      </c>
      <c r="R366" s="126">
        <f t="shared" si="93"/>
        <v>9.8125</v>
      </c>
      <c r="S366" s="126">
        <f t="shared" si="93"/>
        <v>3.8125</v>
      </c>
      <c r="T366" s="126">
        <f t="shared" si="93"/>
        <v>0.8125</v>
      </c>
      <c r="U366" s="126">
        <f t="shared" si="93"/>
        <v>12.8125</v>
      </c>
      <c r="V366" s="126">
        <f t="shared" si="93"/>
        <v>25.8125</v>
      </c>
      <c r="W366" s="126">
        <f t="shared" si="93"/>
        <v>-77.1875</v>
      </c>
      <c r="X366" s="126">
        <f t="shared" si="93"/>
        <v>-77.1875</v>
      </c>
      <c r="Y366" s="126">
        <f t="shared" si="93"/>
        <v>-77.1875</v>
      </c>
      <c r="Z366" s="126">
        <f t="shared" si="93"/>
        <v>-77.1875</v>
      </c>
      <c r="AA366" s="126">
        <f t="shared" si="93"/>
        <v>-77.1875</v>
      </c>
      <c r="AB366" s="126">
        <f t="shared" si="93"/>
        <v>-77.1875</v>
      </c>
      <c r="AC366" s="126">
        <f t="shared" si="93"/>
        <v>-77.1875</v>
      </c>
      <c r="AD366" s="126">
        <f t="shared" si="93"/>
        <v>-77.1875</v>
      </c>
      <c r="AE366" s="126">
        <f t="shared" si="93"/>
        <v>-77.1875</v>
      </c>
      <c r="AF366" s="126">
        <f t="shared" si="93"/>
        <v>-77.1875</v>
      </c>
      <c r="AG366" s="126">
        <f t="shared" si="93"/>
        <v>-77.1875</v>
      </c>
      <c r="AH366" s="126">
        <f t="shared" si="93"/>
        <v>-77.1875</v>
      </c>
      <c r="AI366" s="126">
        <f t="shared" si="93"/>
        <v>-77.1875</v>
      </c>
      <c r="AJ366" s="126">
        <f t="shared" si="93"/>
        <v>-77.1875</v>
      </c>
      <c r="AK366" s="126">
        <f t="shared" si="93"/>
        <v>-77.1875</v>
      </c>
      <c r="AL366" s="126">
        <f t="shared" si="93"/>
        <v>-77.1875</v>
      </c>
      <c r="AM366" s="126">
        <f t="shared" si="93"/>
        <v>-77.1875</v>
      </c>
      <c r="AN366" s="126">
        <f t="shared" si="93"/>
        <v>-77.1875</v>
      </c>
    </row>
    <row r="367" spans="1:44" x14ac:dyDescent="0.2">
      <c r="A367" t="s">
        <v>294</v>
      </c>
      <c r="B367" s="126">
        <f t="shared" si="94"/>
        <v>-8.8235294117647065</v>
      </c>
      <c r="C367" s="126">
        <f t="shared" si="93"/>
        <v>-11.823529411764707</v>
      </c>
      <c r="D367" s="126">
        <f t="shared" si="93"/>
        <v>5.1764705882352935</v>
      </c>
      <c r="E367" s="126">
        <f t="shared" si="93"/>
        <v>-6.8235294117647065</v>
      </c>
      <c r="F367" s="126">
        <f t="shared" si="93"/>
        <v>-19.823529411764707</v>
      </c>
      <c r="G367" s="126">
        <f t="shared" si="93"/>
        <v>-19.823529411764707</v>
      </c>
      <c r="H367" s="126">
        <f t="shared" si="93"/>
        <v>-19.823529411764707</v>
      </c>
      <c r="I367" s="126">
        <f t="shared" si="93"/>
        <v>-19.823529411764707</v>
      </c>
      <c r="J367" s="126">
        <f t="shared" si="93"/>
        <v>-2.8235294117647065</v>
      </c>
      <c r="K367" s="126">
        <f t="shared" si="93"/>
        <v>10.176470588235293</v>
      </c>
      <c r="L367" s="126">
        <f t="shared" si="93"/>
        <v>10.176470588235293</v>
      </c>
      <c r="M367" s="126">
        <f t="shared" si="93"/>
        <v>-1.8235294117647065</v>
      </c>
      <c r="N367" s="126">
        <f t="shared" si="93"/>
        <v>12.176470588235293</v>
      </c>
      <c r="O367" s="126">
        <f t="shared" si="93"/>
        <v>-4.8235294117647065</v>
      </c>
      <c r="P367" s="126">
        <f t="shared" si="93"/>
        <v>6.1764705882352935</v>
      </c>
      <c r="Q367" s="126">
        <f t="shared" si="93"/>
        <v>-6.8235294117647065</v>
      </c>
      <c r="R367" s="126">
        <f t="shared" si="93"/>
        <v>-11.823529411764707</v>
      </c>
      <c r="S367" s="126">
        <f t="shared" si="93"/>
        <v>-17.823529411764707</v>
      </c>
      <c r="T367" s="126">
        <f t="shared" si="93"/>
        <v>14.176470588235293</v>
      </c>
      <c r="U367" s="126">
        <f t="shared" si="93"/>
        <v>9.1764705882352935</v>
      </c>
      <c r="V367" s="126">
        <f t="shared" si="93"/>
        <v>6.1764705882352935</v>
      </c>
      <c r="W367" s="126">
        <f t="shared" si="93"/>
        <v>-19.823529411764707</v>
      </c>
      <c r="X367" s="126">
        <f t="shared" si="93"/>
        <v>-19.823529411764707</v>
      </c>
      <c r="Y367" s="126">
        <f t="shared" si="93"/>
        <v>-19.823529411764707</v>
      </c>
      <c r="Z367" s="126">
        <f t="shared" si="93"/>
        <v>-19.823529411764707</v>
      </c>
      <c r="AA367" s="126">
        <f t="shared" si="93"/>
        <v>-19.823529411764707</v>
      </c>
      <c r="AB367" s="126">
        <f t="shared" si="93"/>
        <v>-19.823529411764707</v>
      </c>
      <c r="AC367" s="126">
        <f t="shared" si="93"/>
        <v>-19.823529411764707</v>
      </c>
      <c r="AD367" s="126">
        <f t="shared" si="93"/>
        <v>-19.823529411764707</v>
      </c>
      <c r="AE367" s="126">
        <f t="shared" si="93"/>
        <v>-19.823529411764707</v>
      </c>
      <c r="AF367" s="126">
        <f t="shared" si="93"/>
        <v>-19.823529411764707</v>
      </c>
      <c r="AG367" s="126">
        <f t="shared" si="93"/>
        <v>-19.823529411764707</v>
      </c>
      <c r="AH367" s="126">
        <f t="shared" si="93"/>
        <v>-19.823529411764707</v>
      </c>
      <c r="AI367" s="126">
        <f t="shared" si="93"/>
        <v>-19.823529411764707</v>
      </c>
      <c r="AJ367" s="126">
        <f t="shared" si="93"/>
        <v>-19.823529411764707</v>
      </c>
      <c r="AK367" s="126">
        <f t="shared" si="93"/>
        <v>-19.823529411764707</v>
      </c>
      <c r="AL367" s="126">
        <f t="shared" si="93"/>
        <v>-19.823529411764707</v>
      </c>
      <c r="AM367" s="126">
        <f t="shared" si="93"/>
        <v>-19.823529411764707</v>
      </c>
      <c r="AN367" s="126">
        <f t="shared" si="93"/>
        <v>-19.823529411764707</v>
      </c>
    </row>
    <row r="368" spans="1:44" x14ac:dyDescent="0.2">
      <c r="A368" t="s">
        <v>295</v>
      </c>
      <c r="B368" s="126">
        <f>B98-$B258</f>
        <v>-9.470588235294116</v>
      </c>
      <c r="C368" s="126">
        <f t="shared" ref="C368:AN368" si="95">C98-$B258</f>
        <v>-33.470588235294116</v>
      </c>
      <c r="D368" s="126">
        <f t="shared" si="95"/>
        <v>4.529411764705884</v>
      </c>
      <c r="E368" s="126">
        <f t="shared" si="95"/>
        <v>5.529411764705884</v>
      </c>
      <c r="F368" s="126">
        <f t="shared" si="95"/>
        <v>-18.470588235294116</v>
      </c>
      <c r="G368" s="126">
        <f t="shared" si="95"/>
        <v>-18.470588235294116</v>
      </c>
      <c r="H368" s="126">
        <f t="shared" si="95"/>
        <v>-18.470588235294116</v>
      </c>
      <c r="I368" s="126">
        <f t="shared" si="95"/>
        <v>-18.470588235294116</v>
      </c>
      <c r="J368" s="126">
        <f t="shared" si="95"/>
        <v>-2.470588235294116</v>
      </c>
      <c r="K368" s="126">
        <f t="shared" si="95"/>
        <v>24.529411764705884</v>
      </c>
      <c r="L368" s="126">
        <f t="shared" si="95"/>
        <v>4.529411764705884</v>
      </c>
      <c r="M368" s="126">
        <f t="shared" si="95"/>
        <v>0.52941176470588402</v>
      </c>
      <c r="N368" s="126">
        <f t="shared" si="95"/>
        <v>8.529411764705884</v>
      </c>
      <c r="O368" s="126">
        <f t="shared" si="95"/>
        <v>-0.47058823529411598</v>
      </c>
      <c r="P368" s="126">
        <f t="shared" si="95"/>
        <v>13.529411764705884</v>
      </c>
      <c r="Q368" s="126">
        <f t="shared" si="95"/>
        <v>-1.470588235294116</v>
      </c>
      <c r="R368" s="126">
        <f t="shared" si="95"/>
        <v>-1.470588235294116</v>
      </c>
      <c r="S368" s="126">
        <f t="shared" si="95"/>
        <v>-11.470588235294116</v>
      </c>
      <c r="T368" s="126">
        <f t="shared" si="95"/>
        <v>-6.470588235294116</v>
      </c>
      <c r="U368" s="126">
        <f t="shared" si="95"/>
        <v>7.529411764705884</v>
      </c>
      <c r="V368" s="126">
        <f t="shared" si="95"/>
        <v>-2.470588235294116</v>
      </c>
      <c r="W368" s="126">
        <f t="shared" si="95"/>
        <v>-18.470588235294116</v>
      </c>
      <c r="X368" s="126">
        <f t="shared" si="95"/>
        <v>-18.470588235294116</v>
      </c>
      <c r="Y368" s="126">
        <f t="shared" si="95"/>
        <v>-18.470588235294116</v>
      </c>
      <c r="Z368" s="126">
        <f t="shared" si="95"/>
        <v>-18.470588235294116</v>
      </c>
      <c r="AA368" s="126">
        <f t="shared" si="95"/>
        <v>-18.470588235294116</v>
      </c>
      <c r="AB368" s="126">
        <f t="shared" si="95"/>
        <v>-18.470588235294116</v>
      </c>
      <c r="AC368" s="126">
        <f t="shared" si="95"/>
        <v>-18.470588235294116</v>
      </c>
      <c r="AD368" s="126">
        <f t="shared" si="95"/>
        <v>-18.470588235294116</v>
      </c>
      <c r="AE368" s="126">
        <f t="shared" si="95"/>
        <v>-18.470588235294116</v>
      </c>
      <c r="AF368" s="126">
        <f t="shared" si="95"/>
        <v>-18.470588235294116</v>
      </c>
      <c r="AG368" s="126">
        <f t="shared" si="95"/>
        <v>-18.470588235294116</v>
      </c>
      <c r="AH368" s="126">
        <f t="shared" si="95"/>
        <v>-18.470588235294116</v>
      </c>
      <c r="AI368" s="126">
        <f t="shared" si="95"/>
        <v>-18.470588235294116</v>
      </c>
      <c r="AJ368" s="126">
        <f t="shared" si="95"/>
        <v>-18.470588235294116</v>
      </c>
      <c r="AK368" s="126">
        <f t="shared" si="95"/>
        <v>-18.470588235294116</v>
      </c>
      <c r="AL368" s="126">
        <f t="shared" si="95"/>
        <v>-18.470588235294116</v>
      </c>
      <c r="AM368" s="126">
        <f t="shared" si="95"/>
        <v>-18.470588235294116</v>
      </c>
      <c r="AN368" s="126">
        <f t="shared" si="95"/>
        <v>-18.470588235294116</v>
      </c>
    </row>
    <row r="369" spans="1:40" x14ac:dyDescent="0.2">
      <c r="A369" t="s">
        <v>296</v>
      </c>
      <c r="B369" s="126">
        <f>B109-$B259</f>
        <v>-3.176470588235297</v>
      </c>
      <c r="C369" s="126">
        <f t="shared" ref="C369:AN371" si="96">C109-$B259</f>
        <v>-6.176470588235297</v>
      </c>
      <c r="D369" s="126">
        <f t="shared" si="96"/>
        <v>51.823529411764703</v>
      </c>
      <c r="E369" s="126">
        <f t="shared" si="96"/>
        <v>-16.176470588235297</v>
      </c>
      <c r="F369" s="126">
        <f t="shared" si="96"/>
        <v>-33.176470588235297</v>
      </c>
      <c r="G369" s="126">
        <f t="shared" si="96"/>
        <v>-33.176470588235297</v>
      </c>
      <c r="H369" s="126">
        <f t="shared" si="96"/>
        <v>-33.176470588235297</v>
      </c>
      <c r="I369" s="126">
        <f t="shared" si="96"/>
        <v>-33.176470588235297</v>
      </c>
      <c r="J369" s="126">
        <f t="shared" si="96"/>
        <v>-9.176470588235297</v>
      </c>
      <c r="K369" s="126">
        <f t="shared" si="96"/>
        <v>18.823529411764703</v>
      </c>
      <c r="L369" s="126">
        <f t="shared" si="96"/>
        <v>-15.176470588235297</v>
      </c>
      <c r="M369" s="126">
        <f t="shared" si="96"/>
        <v>-24.176470588235297</v>
      </c>
      <c r="N369" s="126">
        <f t="shared" si="96"/>
        <v>-13.176470588235297</v>
      </c>
      <c r="O369" s="126">
        <f t="shared" si="96"/>
        <v>62.823529411764703</v>
      </c>
      <c r="P369" s="126">
        <f t="shared" si="96"/>
        <v>-9.176470588235297</v>
      </c>
      <c r="Q369" s="126">
        <f t="shared" si="96"/>
        <v>-13.176470588235297</v>
      </c>
      <c r="R369" s="126">
        <f t="shared" si="96"/>
        <v>-16.176470588235297</v>
      </c>
      <c r="S369" s="126">
        <f t="shared" si="96"/>
        <v>14.823529411764703</v>
      </c>
      <c r="T369" s="126">
        <f t="shared" si="96"/>
        <v>-8.176470588235297</v>
      </c>
      <c r="U369" s="126">
        <f t="shared" si="96"/>
        <v>-18.176470588235297</v>
      </c>
      <c r="V369" s="126">
        <f t="shared" si="96"/>
        <v>3.823529411764703</v>
      </c>
      <c r="W369" s="126">
        <f t="shared" si="96"/>
        <v>-33.176470588235297</v>
      </c>
      <c r="X369" s="126">
        <f t="shared" si="96"/>
        <v>-33.176470588235297</v>
      </c>
      <c r="Y369" s="126">
        <f t="shared" si="96"/>
        <v>-33.176470588235297</v>
      </c>
      <c r="Z369" s="126">
        <f t="shared" si="96"/>
        <v>-33.176470588235297</v>
      </c>
      <c r="AA369" s="126">
        <f t="shared" si="96"/>
        <v>-33.176470588235297</v>
      </c>
      <c r="AB369" s="126">
        <f t="shared" si="96"/>
        <v>-33.176470588235297</v>
      </c>
      <c r="AC369" s="126">
        <f t="shared" si="96"/>
        <v>-33.176470588235297</v>
      </c>
      <c r="AD369" s="126">
        <f t="shared" si="96"/>
        <v>-33.176470588235297</v>
      </c>
      <c r="AE369" s="126">
        <f t="shared" si="96"/>
        <v>-33.176470588235297</v>
      </c>
      <c r="AF369" s="126">
        <f t="shared" si="96"/>
        <v>-33.176470588235297</v>
      </c>
      <c r="AG369" s="126">
        <f t="shared" si="96"/>
        <v>-33.176470588235297</v>
      </c>
      <c r="AH369" s="126">
        <f t="shared" si="96"/>
        <v>-33.176470588235297</v>
      </c>
      <c r="AI369" s="126">
        <f t="shared" si="96"/>
        <v>-33.176470588235297</v>
      </c>
      <c r="AJ369" s="126">
        <f t="shared" si="96"/>
        <v>-33.176470588235297</v>
      </c>
      <c r="AK369" s="126">
        <f t="shared" si="96"/>
        <v>-33.176470588235297</v>
      </c>
      <c r="AL369" s="126">
        <f t="shared" si="96"/>
        <v>-33.176470588235297</v>
      </c>
      <c r="AM369" s="126">
        <f t="shared" si="96"/>
        <v>-33.176470588235297</v>
      </c>
      <c r="AN369" s="126">
        <f t="shared" si="96"/>
        <v>-33.176470588235297</v>
      </c>
    </row>
    <row r="370" spans="1:40" x14ac:dyDescent="0.2">
      <c r="A370" t="s">
        <v>297</v>
      </c>
      <c r="B370" s="126">
        <f t="shared" ref="B370:Q371" si="97">B110-$B260</f>
        <v>16.1875</v>
      </c>
      <c r="C370" s="126">
        <f t="shared" si="97"/>
        <v>-3.8125</v>
      </c>
      <c r="D370" s="126">
        <f t="shared" si="97"/>
        <v>-15.8125</v>
      </c>
      <c r="E370" s="126">
        <f t="shared" si="97"/>
        <v>-4.8125</v>
      </c>
      <c r="F370" s="126">
        <f t="shared" si="97"/>
        <v>-34.8125</v>
      </c>
      <c r="G370" s="126">
        <f t="shared" si="97"/>
        <v>-34.8125</v>
      </c>
      <c r="H370" s="126">
        <f t="shared" si="97"/>
        <v>-34.8125</v>
      </c>
      <c r="I370" s="126">
        <f t="shared" si="97"/>
        <v>-34.8125</v>
      </c>
      <c r="J370" s="126">
        <f t="shared" si="97"/>
        <v>-21.8125</v>
      </c>
      <c r="K370" s="126">
        <f t="shared" si="97"/>
        <v>7.1875</v>
      </c>
      <c r="L370" s="126">
        <f t="shared" si="97"/>
        <v>17.1875</v>
      </c>
      <c r="M370" s="126">
        <f t="shared" si="97"/>
        <v>18.1875</v>
      </c>
      <c r="N370" s="126">
        <f t="shared" si="97"/>
        <v>-16.8125</v>
      </c>
      <c r="O370" s="126">
        <f t="shared" si="97"/>
        <v>-34.8125</v>
      </c>
      <c r="P370" s="126">
        <f t="shared" si="97"/>
        <v>22.1875</v>
      </c>
      <c r="Q370" s="126">
        <f t="shared" si="97"/>
        <v>-5.8125</v>
      </c>
      <c r="R370" s="126">
        <f t="shared" si="96"/>
        <v>-0.8125</v>
      </c>
      <c r="S370" s="126">
        <f t="shared" si="96"/>
        <v>-7.8125</v>
      </c>
      <c r="T370" s="126">
        <f t="shared" si="96"/>
        <v>-2.8125</v>
      </c>
      <c r="U370" s="126">
        <f t="shared" si="96"/>
        <v>-10.8125</v>
      </c>
      <c r="V370" s="126">
        <f t="shared" si="96"/>
        <v>10.1875</v>
      </c>
      <c r="W370" s="126">
        <f t="shared" si="96"/>
        <v>-34.8125</v>
      </c>
      <c r="X370" s="126">
        <f t="shared" si="96"/>
        <v>-34.8125</v>
      </c>
      <c r="Y370" s="126">
        <f t="shared" si="96"/>
        <v>-34.8125</v>
      </c>
      <c r="Z370" s="126">
        <f t="shared" si="96"/>
        <v>-34.8125</v>
      </c>
      <c r="AA370" s="126">
        <f t="shared" si="96"/>
        <v>-34.8125</v>
      </c>
      <c r="AB370" s="126">
        <f t="shared" si="96"/>
        <v>-34.8125</v>
      </c>
      <c r="AC370" s="126">
        <f t="shared" si="96"/>
        <v>-34.8125</v>
      </c>
      <c r="AD370" s="126">
        <f t="shared" si="96"/>
        <v>-34.8125</v>
      </c>
      <c r="AE370" s="126">
        <f t="shared" si="96"/>
        <v>-34.8125</v>
      </c>
      <c r="AF370" s="126">
        <f t="shared" si="96"/>
        <v>-34.8125</v>
      </c>
      <c r="AG370" s="126">
        <f t="shared" si="96"/>
        <v>-34.8125</v>
      </c>
      <c r="AH370" s="126">
        <f t="shared" si="96"/>
        <v>-34.8125</v>
      </c>
      <c r="AI370" s="126">
        <f t="shared" si="96"/>
        <v>-34.8125</v>
      </c>
      <c r="AJ370" s="126">
        <f t="shared" si="96"/>
        <v>-34.8125</v>
      </c>
      <c r="AK370" s="126">
        <f t="shared" si="96"/>
        <v>-34.8125</v>
      </c>
      <c r="AL370" s="126">
        <f t="shared" si="96"/>
        <v>-34.8125</v>
      </c>
      <c r="AM370" s="126">
        <f t="shared" si="96"/>
        <v>-34.8125</v>
      </c>
      <c r="AN370" s="126">
        <f t="shared" si="96"/>
        <v>-34.8125</v>
      </c>
    </row>
    <row r="371" spans="1:40" x14ac:dyDescent="0.2">
      <c r="A371" t="s">
        <v>298</v>
      </c>
      <c r="B371" s="126">
        <f t="shared" si="97"/>
        <v>9.117647058823529</v>
      </c>
      <c r="C371" s="126">
        <f t="shared" si="96"/>
        <v>41.117647058823529</v>
      </c>
      <c r="D371" s="126">
        <f t="shared" si="96"/>
        <v>26.117647058823529</v>
      </c>
      <c r="E371" s="126">
        <f t="shared" si="96"/>
        <v>-2.882352941176471</v>
      </c>
      <c r="F371" s="126">
        <f t="shared" si="96"/>
        <v>-37.882352941176471</v>
      </c>
      <c r="G371" s="126">
        <f t="shared" si="96"/>
        <v>-37.882352941176471</v>
      </c>
      <c r="H371" s="126">
        <f t="shared" si="96"/>
        <v>-37.882352941176471</v>
      </c>
      <c r="I371" s="126">
        <f t="shared" si="96"/>
        <v>-37.882352941176471</v>
      </c>
      <c r="J371" s="126">
        <f t="shared" si="96"/>
        <v>9.117647058823529</v>
      </c>
      <c r="K371" s="126">
        <f t="shared" si="96"/>
        <v>-14.882352941176471</v>
      </c>
      <c r="L371" s="126">
        <f t="shared" si="96"/>
        <v>34.117647058823529</v>
      </c>
      <c r="M371" s="126">
        <f t="shared" si="96"/>
        <v>-12.882352941176471</v>
      </c>
      <c r="N371" s="126">
        <f t="shared" si="96"/>
        <v>-20.882352941176471</v>
      </c>
      <c r="O371" s="126">
        <f t="shared" si="96"/>
        <v>-23.882352941176471</v>
      </c>
      <c r="P371" s="126">
        <f t="shared" si="96"/>
        <v>-13.882352941176471</v>
      </c>
      <c r="Q371" s="126">
        <f t="shared" si="96"/>
        <v>-15.882352941176471</v>
      </c>
      <c r="R371" s="126">
        <f t="shared" si="96"/>
        <v>-8.882352941176471</v>
      </c>
      <c r="S371" s="126">
        <f t="shared" si="96"/>
        <v>19.117647058823529</v>
      </c>
      <c r="T371" s="126">
        <f t="shared" si="96"/>
        <v>-3.882352941176471</v>
      </c>
      <c r="U371" s="126">
        <f t="shared" si="96"/>
        <v>-13.882352941176471</v>
      </c>
      <c r="V371" s="126">
        <f t="shared" si="96"/>
        <v>-6.882352941176471</v>
      </c>
      <c r="W371" s="126">
        <f t="shared" si="96"/>
        <v>-37.882352941176471</v>
      </c>
      <c r="X371" s="126">
        <f t="shared" si="96"/>
        <v>-37.882352941176471</v>
      </c>
      <c r="Y371" s="126">
        <f t="shared" si="96"/>
        <v>-37.882352941176471</v>
      </c>
      <c r="Z371" s="126">
        <f t="shared" si="96"/>
        <v>-37.882352941176471</v>
      </c>
      <c r="AA371" s="126">
        <f t="shared" si="96"/>
        <v>-37.882352941176471</v>
      </c>
      <c r="AB371" s="126">
        <f t="shared" si="96"/>
        <v>-37.882352941176471</v>
      </c>
      <c r="AC371" s="126">
        <f t="shared" si="96"/>
        <v>-37.882352941176471</v>
      </c>
      <c r="AD371" s="126">
        <f t="shared" si="96"/>
        <v>-37.882352941176471</v>
      </c>
      <c r="AE371" s="126">
        <f t="shared" si="96"/>
        <v>-37.882352941176471</v>
      </c>
      <c r="AF371" s="126">
        <f t="shared" si="96"/>
        <v>-37.882352941176471</v>
      </c>
      <c r="AG371" s="126">
        <f t="shared" si="96"/>
        <v>-37.882352941176471</v>
      </c>
      <c r="AH371" s="126">
        <f t="shared" si="96"/>
        <v>-37.882352941176471</v>
      </c>
      <c r="AI371" s="126">
        <f t="shared" si="96"/>
        <v>-37.882352941176471</v>
      </c>
      <c r="AJ371" s="126">
        <f t="shared" si="96"/>
        <v>-37.882352941176471</v>
      </c>
      <c r="AK371" s="126">
        <f t="shared" si="96"/>
        <v>-37.882352941176471</v>
      </c>
      <c r="AL371" s="126">
        <f t="shared" si="96"/>
        <v>-37.882352941176471</v>
      </c>
      <c r="AM371" s="126">
        <f t="shared" si="96"/>
        <v>-37.882352941176471</v>
      </c>
      <c r="AN371" s="126">
        <f t="shared" si="96"/>
        <v>-37.882352941176471</v>
      </c>
    </row>
    <row r="372" spans="1:40" x14ac:dyDescent="0.2">
      <c r="A372" t="s">
        <v>299</v>
      </c>
      <c r="B372" s="126">
        <f>B114-$B264</f>
        <v>-9.058823529411768</v>
      </c>
      <c r="C372" s="126">
        <f t="shared" ref="C372:AN374" si="98">C114-$B264</f>
        <v>-5.882352941176805E-2</v>
      </c>
      <c r="D372" s="126">
        <f t="shared" si="98"/>
        <v>28.941176470588232</v>
      </c>
      <c r="E372" s="126">
        <f t="shared" si="98"/>
        <v>-12.058823529411768</v>
      </c>
      <c r="F372" s="126">
        <f t="shared" si="98"/>
        <v>-32.058823529411768</v>
      </c>
      <c r="G372" s="126">
        <f t="shared" si="98"/>
        <v>-32.058823529411768</v>
      </c>
      <c r="H372" s="126">
        <f t="shared" si="98"/>
        <v>-32.058823529411768</v>
      </c>
      <c r="I372" s="126">
        <f t="shared" si="98"/>
        <v>-32.058823529411768</v>
      </c>
      <c r="J372" s="126">
        <f t="shared" si="98"/>
        <v>-5.058823529411768</v>
      </c>
      <c r="K372" s="126">
        <f t="shared" si="98"/>
        <v>24.941176470588232</v>
      </c>
      <c r="L372" s="126">
        <f t="shared" si="98"/>
        <v>9.941176470588232</v>
      </c>
      <c r="M372" s="126">
        <f t="shared" si="98"/>
        <v>-18.058823529411768</v>
      </c>
      <c r="N372" s="126">
        <f t="shared" si="98"/>
        <v>-10.058823529411768</v>
      </c>
      <c r="O372" s="126">
        <f t="shared" si="98"/>
        <v>29.941176470588232</v>
      </c>
      <c r="P372" s="126">
        <f t="shared" si="98"/>
        <v>-12.058823529411768</v>
      </c>
      <c r="Q372" s="126">
        <f t="shared" si="98"/>
        <v>-17.058823529411768</v>
      </c>
      <c r="R372" s="126">
        <f t="shared" si="98"/>
        <v>-5.882352941176805E-2</v>
      </c>
      <c r="S372" s="126">
        <f t="shared" si="98"/>
        <v>6.941176470588232</v>
      </c>
      <c r="T372" s="126">
        <f t="shared" si="98"/>
        <v>-4.058823529411768</v>
      </c>
      <c r="U372" s="126">
        <f t="shared" si="98"/>
        <v>-13.058823529411768</v>
      </c>
      <c r="V372" s="126">
        <f t="shared" si="98"/>
        <v>-5.882352941176805E-2</v>
      </c>
      <c r="W372" s="126">
        <f t="shared" si="98"/>
        <v>-32.058823529411768</v>
      </c>
      <c r="X372" s="126">
        <f t="shared" si="98"/>
        <v>-32.058823529411768</v>
      </c>
      <c r="Y372" s="126">
        <f t="shared" si="98"/>
        <v>-32.058823529411768</v>
      </c>
      <c r="Z372" s="126">
        <f t="shared" si="98"/>
        <v>-32.058823529411768</v>
      </c>
      <c r="AA372" s="126">
        <f t="shared" si="98"/>
        <v>-32.058823529411768</v>
      </c>
      <c r="AB372" s="126">
        <f t="shared" si="98"/>
        <v>-32.058823529411768</v>
      </c>
      <c r="AC372" s="126">
        <f t="shared" si="98"/>
        <v>-32.058823529411768</v>
      </c>
      <c r="AD372" s="126">
        <f t="shared" si="98"/>
        <v>-32.058823529411768</v>
      </c>
      <c r="AE372" s="126">
        <f t="shared" si="98"/>
        <v>-32.058823529411768</v>
      </c>
      <c r="AF372" s="126">
        <f t="shared" si="98"/>
        <v>-32.058823529411768</v>
      </c>
      <c r="AG372" s="126">
        <f t="shared" si="98"/>
        <v>-32.058823529411768</v>
      </c>
      <c r="AH372" s="126">
        <f t="shared" si="98"/>
        <v>-32.058823529411768</v>
      </c>
      <c r="AI372" s="126">
        <f t="shared" si="98"/>
        <v>-32.058823529411768</v>
      </c>
      <c r="AJ372" s="126">
        <f t="shared" si="98"/>
        <v>-32.058823529411768</v>
      </c>
      <c r="AK372" s="126">
        <f t="shared" si="98"/>
        <v>-32.058823529411768</v>
      </c>
      <c r="AL372" s="126">
        <f t="shared" si="98"/>
        <v>-32.058823529411768</v>
      </c>
      <c r="AM372" s="126">
        <f t="shared" si="98"/>
        <v>-32.058823529411768</v>
      </c>
      <c r="AN372" s="126">
        <f t="shared" si="98"/>
        <v>-32.058823529411768</v>
      </c>
    </row>
    <row r="373" spans="1:40" x14ac:dyDescent="0.2">
      <c r="A373" t="s">
        <v>300</v>
      </c>
      <c r="B373" s="126">
        <f t="shared" ref="B373:Q374" si="99">B115-$B265</f>
        <v>-4</v>
      </c>
      <c r="C373" s="126">
        <f t="shared" si="99"/>
        <v>-3</v>
      </c>
      <c r="D373" s="126">
        <f t="shared" si="99"/>
        <v>-11</v>
      </c>
      <c r="E373" s="126">
        <f t="shared" si="99"/>
        <v>20</v>
      </c>
      <c r="F373" s="126">
        <f t="shared" si="99"/>
        <v>-31</v>
      </c>
      <c r="G373" s="126">
        <f t="shared" si="99"/>
        <v>-31</v>
      </c>
      <c r="H373" s="126">
        <f t="shared" si="99"/>
        <v>-31</v>
      </c>
      <c r="I373" s="126">
        <f t="shared" si="99"/>
        <v>-31</v>
      </c>
      <c r="J373" s="126">
        <f t="shared" si="99"/>
        <v>-10</v>
      </c>
      <c r="K373" s="126">
        <f t="shared" si="99"/>
        <v>21</v>
      </c>
      <c r="L373" s="126">
        <f t="shared" si="99"/>
        <v>-31</v>
      </c>
      <c r="M373" s="126">
        <f t="shared" si="99"/>
        <v>9</v>
      </c>
      <c r="N373" s="126">
        <f t="shared" si="99"/>
        <v>-15</v>
      </c>
      <c r="O373" s="126">
        <f t="shared" si="99"/>
        <v>12</v>
      </c>
      <c r="P373" s="126">
        <f t="shared" si="99"/>
        <v>8</v>
      </c>
      <c r="Q373" s="126">
        <f t="shared" si="99"/>
        <v>-5</v>
      </c>
      <c r="R373" s="126">
        <f t="shared" si="98"/>
        <v>-9</v>
      </c>
      <c r="S373" s="126">
        <f t="shared" si="98"/>
        <v>-10</v>
      </c>
      <c r="T373" s="126">
        <f t="shared" si="98"/>
        <v>-4</v>
      </c>
      <c r="U373" s="126">
        <f t="shared" si="98"/>
        <v>-1</v>
      </c>
      <c r="V373" s="126">
        <f t="shared" si="98"/>
        <v>2</v>
      </c>
      <c r="W373" s="126">
        <f t="shared" si="98"/>
        <v>-31</v>
      </c>
      <c r="X373" s="126">
        <f t="shared" si="98"/>
        <v>-31</v>
      </c>
      <c r="Y373" s="126">
        <f t="shared" si="98"/>
        <v>-31</v>
      </c>
      <c r="Z373" s="126">
        <f t="shared" si="98"/>
        <v>-31</v>
      </c>
      <c r="AA373" s="126">
        <f t="shared" si="98"/>
        <v>-31</v>
      </c>
      <c r="AB373" s="126">
        <f t="shared" si="98"/>
        <v>-31</v>
      </c>
      <c r="AC373" s="126">
        <f t="shared" si="98"/>
        <v>-31</v>
      </c>
      <c r="AD373" s="126">
        <f t="shared" si="98"/>
        <v>-31</v>
      </c>
      <c r="AE373" s="126">
        <f t="shared" si="98"/>
        <v>-31</v>
      </c>
      <c r="AF373" s="126">
        <f t="shared" si="98"/>
        <v>-31</v>
      </c>
      <c r="AG373" s="126">
        <f t="shared" si="98"/>
        <v>-31</v>
      </c>
      <c r="AH373" s="126">
        <f t="shared" si="98"/>
        <v>-31</v>
      </c>
      <c r="AI373" s="126">
        <f t="shared" si="98"/>
        <v>-31</v>
      </c>
      <c r="AJ373" s="126">
        <f t="shared" si="98"/>
        <v>-31</v>
      </c>
      <c r="AK373" s="126">
        <f t="shared" si="98"/>
        <v>-31</v>
      </c>
      <c r="AL373" s="126">
        <f t="shared" si="98"/>
        <v>-31</v>
      </c>
      <c r="AM373" s="126">
        <f t="shared" si="98"/>
        <v>-31</v>
      </c>
      <c r="AN373" s="126">
        <f t="shared" si="98"/>
        <v>-31</v>
      </c>
    </row>
    <row r="374" spans="1:40" x14ac:dyDescent="0.2">
      <c r="A374" t="s">
        <v>301</v>
      </c>
      <c r="B374" s="126">
        <f t="shared" si="99"/>
        <v>-3.0588235294117645</v>
      </c>
      <c r="C374" s="126">
        <f t="shared" si="98"/>
        <v>6.9411764705882355</v>
      </c>
      <c r="D374" s="126">
        <f t="shared" si="98"/>
        <v>-6.0588235294117645</v>
      </c>
      <c r="E374" s="126">
        <f t="shared" si="98"/>
        <v>-6.0588235294117645</v>
      </c>
      <c r="F374" s="126">
        <f t="shared" si="98"/>
        <v>-27.058823529411764</v>
      </c>
      <c r="G374" s="126">
        <f t="shared" si="98"/>
        <v>-27.058823529411764</v>
      </c>
      <c r="H374" s="126">
        <f t="shared" si="98"/>
        <v>-27.058823529411764</v>
      </c>
      <c r="I374" s="126">
        <f t="shared" si="98"/>
        <v>-27.058823529411764</v>
      </c>
      <c r="J374" s="126">
        <f t="shared" si="98"/>
        <v>20.941176470588236</v>
      </c>
      <c r="K374" s="126">
        <f t="shared" si="98"/>
        <v>-11.058823529411764</v>
      </c>
      <c r="L374" s="126">
        <f t="shared" si="98"/>
        <v>28.941176470588236</v>
      </c>
      <c r="M374" s="126">
        <f t="shared" si="98"/>
        <v>-12.058823529411764</v>
      </c>
      <c r="N374" s="126">
        <f t="shared" si="98"/>
        <v>-14.058823529411764</v>
      </c>
      <c r="O374" s="126">
        <f t="shared" si="98"/>
        <v>-17.058823529411764</v>
      </c>
      <c r="P374" s="126">
        <f t="shared" si="98"/>
        <v>-4.0588235294117645</v>
      </c>
      <c r="Q374" s="126">
        <f t="shared" si="98"/>
        <v>-3.0588235294117645</v>
      </c>
      <c r="R374" s="126">
        <f t="shared" si="98"/>
        <v>14.941176470588236</v>
      </c>
      <c r="S374" s="126">
        <f t="shared" si="98"/>
        <v>15.941176470588236</v>
      </c>
      <c r="T374" s="126">
        <f t="shared" si="98"/>
        <v>-13.058823529411764</v>
      </c>
      <c r="U374" s="126">
        <f t="shared" si="98"/>
        <v>-2.0588235294117645</v>
      </c>
      <c r="V374" s="126">
        <f t="shared" si="98"/>
        <v>3.9411764705882355</v>
      </c>
      <c r="W374" s="126">
        <f t="shared" si="98"/>
        <v>-27.058823529411764</v>
      </c>
      <c r="X374" s="126">
        <f t="shared" si="98"/>
        <v>-27.058823529411764</v>
      </c>
      <c r="Y374" s="126">
        <f t="shared" si="98"/>
        <v>-27.058823529411764</v>
      </c>
      <c r="Z374" s="126">
        <f t="shared" si="98"/>
        <v>-27.058823529411764</v>
      </c>
      <c r="AA374" s="126">
        <f t="shared" si="98"/>
        <v>-27.058823529411764</v>
      </c>
      <c r="AB374" s="126">
        <f t="shared" si="98"/>
        <v>-27.058823529411764</v>
      </c>
      <c r="AC374" s="126">
        <f t="shared" si="98"/>
        <v>-27.058823529411764</v>
      </c>
      <c r="AD374" s="126">
        <f t="shared" si="98"/>
        <v>-27.058823529411764</v>
      </c>
      <c r="AE374" s="126">
        <f t="shared" si="98"/>
        <v>-27.058823529411764</v>
      </c>
      <c r="AF374" s="126">
        <f t="shared" si="98"/>
        <v>-27.058823529411764</v>
      </c>
      <c r="AG374" s="126">
        <f t="shared" si="98"/>
        <v>-27.058823529411764</v>
      </c>
      <c r="AH374" s="126">
        <f t="shared" si="98"/>
        <v>-27.058823529411764</v>
      </c>
      <c r="AI374" s="126">
        <f t="shared" si="98"/>
        <v>-27.058823529411764</v>
      </c>
      <c r="AJ374" s="126">
        <f t="shared" si="98"/>
        <v>-27.058823529411764</v>
      </c>
      <c r="AK374" s="126">
        <f t="shared" si="98"/>
        <v>-27.058823529411764</v>
      </c>
      <c r="AL374" s="126">
        <f t="shared" si="98"/>
        <v>-27.058823529411764</v>
      </c>
      <c r="AM374" s="126">
        <f t="shared" si="98"/>
        <v>-27.058823529411764</v>
      </c>
      <c r="AN374" s="126">
        <f t="shared" si="98"/>
        <v>-27.058823529411764</v>
      </c>
    </row>
    <row r="375" spans="1:40" x14ac:dyDescent="0.2">
      <c r="A375" t="s">
        <v>302</v>
      </c>
      <c r="B375" s="126">
        <f>B119-$B269</f>
        <v>4.8333333333333339</v>
      </c>
      <c r="C375" s="126">
        <f t="shared" ref="C375:AN377" si="100">C119-$B269</f>
        <v>-5.1666666666666661</v>
      </c>
      <c r="D375" s="126">
        <f t="shared" si="100"/>
        <v>-10.666666666666666</v>
      </c>
      <c r="E375" s="126">
        <f t="shared" si="100"/>
        <v>-10.666666666666666</v>
      </c>
      <c r="F375" s="126">
        <f t="shared" si="100"/>
        <v>-10.666666666666666</v>
      </c>
      <c r="G375" s="126">
        <f t="shared" si="100"/>
        <v>-10.666666666666666</v>
      </c>
      <c r="H375" s="126">
        <f t="shared" si="100"/>
        <v>-10.666666666666666</v>
      </c>
      <c r="I375" s="126">
        <f t="shared" si="100"/>
        <v>-10.666666666666666</v>
      </c>
      <c r="J375" s="126">
        <f t="shared" si="100"/>
        <v>-3.1666666666666661</v>
      </c>
      <c r="K375" s="126">
        <f t="shared" si="100"/>
        <v>-0.16666666666666607</v>
      </c>
      <c r="L375" s="126">
        <f t="shared" si="100"/>
        <v>-4.1666666666666661</v>
      </c>
      <c r="M375" s="126">
        <f t="shared" si="100"/>
        <v>-10.666666666666666</v>
      </c>
      <c r="N375" s="126">
        <f t="shared" si="100"/>
        <v>-8.1666666666666661</v>
      </c>
      <c r="O375" s="126">
        <f t="shared" si="100"/>
        <v>18.833333333333336</v>
      </c>
      <c r="P375" s="126">
        <f t="shared" si="100"/>
        <v>-3.1666666666666661</v>
      </c>
      <c r="Q375" s="126">
        <f t="shared" si="100"/>
        <v>5.8333333333333339</v>
      </c>
      <c r="R375" s="126">
        <f t="shared" si="100"/>
        <v>-9.1666666666666661</v>
      </c>
      <c r="S375" s="126">
        <f t="shared" si="100"/>
        <v>32.833333333333336</v>
      </c>
      <c r="T375" s="126">
        <f t="shared" si="100"/>
        <v>-6.1666666666666661</v>
      </c>
      <c r="U375" s="126">
        <f t="shared" si="100"/>
        <v>-6.6666666666666661</v>
      </c>
      <c r="V375" s="126">
        <f t="shared" si="100"/>
        <v>-5.6666666666666661</v>
      </c>
      <c r="W375" s="126">
        <f t="shared" si="100"/>
        <v>-10.666666666666666</v>
      </c>
      <c r="X375" s="126">
        <f t="shared" si="100"/>
        <v>-10.666666666666666</v>
      </c>
      <c r="Y375" s="126">
        <f t="shared" si="100"/>
        <v>-10.666666666666666</v>
      </c>
      <c r="Z375" s="126">
        <f t="shared" si="100"/>
        <v>-10.666666666666666</v>
      </c>
      <c r="AA375" s="126">
        <f t="shared" si="100"/>
        <v>-10.666666666666666</v>
      </c>
      <c r="AB375" s="126">
        <f t="shared" si="100"/>
        <v>-10.666666666666666</v>
      </c>
      <c r="AC375" s="126">
        <f t="shared" si="100"/>
        <v>-10.666666666666666</v>
      </c>
      <c r="AD375" s="126">
        <f t="shared" si="100"/>
        <v>-10.666666666666666</v>
      </c>
      <c r="AE375" s="126">
        <f t="shared" si="100"/>
        <v>-10.666666666666666</v>
      </c>
      <c r="AF375" s="126">
        <f t="shared" si="100"/>
        <v>-10.666666666666666</v>
      </c>
      <c r="AG375" s="126">
        <f t="shared" si="100"/>
        <v>-10.666666666666666</v>
      </c>
      <c r="AH375" s="126">
        <f t="shared" si="100"/>
        <v>-10.666666666666666</v>
      </c>
      <c r="AI375" s="126">
        <f t="shared" si="100"/>
        <v>-10.666666666666666</v>
      </c>
      <c r="AJ375" s="126">
        <f t="shared" si="100"/>
        <v>-10.666666666666666</v>
      </c>
      <c r="AK375" s="126">
        <f t="shared" si="100"/>
        <v>-10.666666666666666</v>
      </c>
      <c r="AL375" s="126">
        <f t="shared" si="100"/>
        <v>-10.666666666666666</v>
      </c>
      <c r="AM375" s="126">
        <f t="shared" si="100"/>
        <v>-10.666666666666666</v>
      </c>
      <c r="AN375" s="126">
        <f t="shared" si="100"/>
        <v>-10.666666666666666</v>
      </c>
    </row>
    <row r="376" spans="1:40" x14ac:dyDescent="0.2">
      <c r="A376" t="s">
        <v>303</v>
      </c>
      <c r="B376" s="126">
        <f t="shared" ref="B376:Q377" si="101">B120-$B270</f>
        <v>0.35714285714285765</v>
      </c>
      <c r="C376" s="126">
        <f t="shared" si="101"/>
        <v>-12.142857142857142</v>
      </c>
      <c r="D376" s="126">
        <f t="shared" si="101"/>
        <v>-15.642857142857142</v>
      </c>
      <c r="E376" s="126">
        <f t="shared" si="101"/>
        <v>-15.642857142857142</v>
      </c>
      <c r="F376" s="126">
        <f t="shared" si="101"/>
        <v>-15.642857142857142</v>
      </c>
      <c r="G376" s="126">
        <f t="shared" si="101"/>
        <v>-15.642857142857142</v>
      </c>
      <c r="H376" s="126">
        <f t="shared" si="101"/>
        <v>-15.642857142857142</v>
      </c>
      <c r="I376" s="126">
        <f t="shared" si="101"/>
        <v>-15.642857142857142</v>
      </c>
      <c r="J376" s="126">
        <f t="shared" si="101"/>
        <v>-11.142857142857142</v>
      </c>
      <c r="K376" s="126">
        <f t="shared" si="101"/>
        <v>-5.1428571428571423</v>
      </c>
      <c r="L376" s="126">
        <f t="shared" si="101"/>
        <v>7.3571428571428577</v>
      </c>
      <c r="M376" s="126">
        <f t="shared" si="101"/>
        <v>-6.6428571428571423</v>
      </c>
      <c r="N376" s="126">
        <f t="shared" si="101"/>
        <v>-14.142857142857142</v>
      </c>
      <c r="O376" s="126">
        <f t="shared" si="101"/>
        <v>-15.642857142857142</v>
      </c>
      <c r="P376" s="126">
        <f t="shared" si="101"/>
        <v>11.357142857142858</v>
      </c>
      <c r="Q376" s="126">
        <f t="shared" si="101"/>
        <v>5.3571428571428577</v>
      </c>
      <c r="R376" s="126">
        <f t="shared" si="100"/>
        <v>3.3571428571428577</v>
      </c>
      <c r="S376" s="126">
        <f t="shared" si="100"/>
        <v>-0.64285714285714235</v>
      </c>
      <c r="T376" s="126">
        <f t="shared" si="100"/>
        <v>22.357142857142858</v>
      </c>
      <c r="U376" s="126">
        <f t="shared" si="100"/>
        <v>-1.6428571428571423</v>
      </c>
      <c r="V376" s="126">
        <f t="shared" si="100"/>
        <v>1.3571428571428577</v>
      </c>
      <c r="W376" s="126">
        <f t="shared" si="100"/>
        <v>-15.642857142857142</v>
      </c>
      <c r="X376" s="126">
        <f t="shared" si="100"/>
        <v>-15.642857142857142</v>
      </c>
      <c r="Y376" s="126">
        <f t="shared" si="100"/>
        <v>-15.642857142857142</v>
      </c>
      <c r="Z376" s="126">
        <f t="shared" si="100"/>
        <v>-15.642857142857142</v>
      </c>
      <c r="AA376" s="126">
        <f t="shared" si="100"/>
        <v>-15.642857142857142</v>
      </c>
      <c r="AB376" s="126">
        <f t="shared" si="100"/>
        <v>-15.642857142857142</v>
      </c>
      <c r="AC376" s="126">
        <f t="shared" si="100"/>
        <v>-15.642857142857142</v>
      </c>
      <c r="AD376" s="126">
        <f t="shared" si="100"/>
        <v>-15.642857142857142</v>
      </c>
      <c r="AE376" s="126">
        <f t="shared" si="100"/>
        <v>-15.642857142857142</v>
      </c>
      <c r="AF376" s="126">
        <f t="shared" si="100"/>
        <v>-15.642857142857142</v>
      </c>
      <c r="AG376" s="126">
        <f t="shared" si="100"/>
        <v>-15.642857142857142</v>
      </c>
      <c r="AH376" s="126">
        <f t="shared" si="100"/>
        <v>-15.642857142857142</v>
      </c>
      <c r="AI376" s="126">
        <f t="shared" si="100"/>
        <v>-15.642857142857142</v>
      </c>
      <c r="AJ376" s="126">
        <f t="shared" si="100"/>
        <v>-15.642857142857142</v>
      </c>
      <c r="AK376" s="126">
        <f t="shared" si="100"/>
        <v>-15.642857142857142</v>
      </c>
      <c r="AL376" s="126">
        <f t="shared" si="100"/>
        <v>-15.642857142857142</v>
      </c>
      <c r="AM376" s="126">
        <f t="shared" si="100"/>
        <v>-15.642857142857142</v>
      </c>
      <c r="AN376" s="126">
        <f t="shared" si="100"/>
        <v>-15.642857142857142</v>
      </c>
    </row>
    <row r="377" spans="1:40" x14ac:dyDescent="0.2">
      <c r="A377" t="s">
        <v>304</v>
      </c>
      <c r="B377" s="126">
        <f t="shared" si="101"/>
        <v>-5.9333333333333336</v>
      </c>
      <c r="C377" s="126">
        <f t="shared" si="100"/>
        <v>4.0666666666666664</v>
      </c>
      <c r="D377" s="126">
        <f t="shared" si="100"/>
        <v>-12.433333333333334</v>
      </c>
      <c r="E377" s="126">
        <f t="shared" si="100"/>
        <v>-12.433333333333334</v>
      </c>
      <c r="F377" s="126">
        <f t="shared" si="100"/>
        <v>-12.433333333333334</v>
      </c>
      <c r="G377" s="126">
        <f t="shared" si="100"/>
        <v>-12.433333333333334</v>
      </c>
      <c r="H377" s="126">
        <f t="shared" si="100"/>
        <v>-12.433333333333334</v>
      </c>
      <c r="I377" s="126">
        <f t="shared" si="100"/>
        <v>-12.433333333333334</v>
      </c>
      <c r="J377" s="126">
        <f t="shared" si="100"/>
        <v>23.566666666666666</v>
      </c>
      <c r="K377" s="126">
        <f t="shared" si="100"/>
        <v>-9.9333333333333336</v>
      </c>
      <c r="L377" s="126">
        <f t="shared" si="100"/>
        <v>4.5666666666666664</v>
      </c>
      <c r="M377" s="126">
        <f t="shared" si="100"/>
        <v>-10.933333333333334</v>
      </c>
      <c r="N377" s="126">
        <f t="shared" si="100"/>
        <v>-11.933333333333334</v>
      </c>
      <c r="O377" s="126">
        <f t="shared" si="100"/>
        <v>-6.4333333333333336</v>
      </c>
      <c r="P377" s="126">
        <f t="shared" si="100"/>
        <v>3.5666666666666664</v>
      </c>
      <c r="Q377" s="126">
        <f t="shared" si="100"/>
        <v>-1.4333333333333336</v>
      </c>
      <c r="R377" s="126">
        <f t="shared" si="100"/>
        <v>-7.4333333333333336</v>
      </c>
      <c r="S377" s="126">
        <f t="shared" si="100"/>
        <v>14.566666666666666</v>
      </c>
      <c r="T377" s="126">
        <f t="shared" si="100"/>
        <v>6.0666666666666664</v>
      </c>
      <c r="U377" s="126">
        <f t="shared" si="100"/>
        <v>-1.9333333333333336</v>
      </c>
      <c r="V377" s="126">
        <f t="shared" si="100"/>
        <v>-0.43333333333333357</v>
      </c>
      <c r="W377" s="126">
        <f t="shared" si="100"/>
        <v>-12.433333333333334</v>
      </c>
      <c r="X377" s="126">
        <f t="shared" si="100"/>
        <v>-12.433333333333334</v>
      </c>
      <c r="Y377" s="126">
        <f t="shared" si="100"/>
        <v>-12.433333333333334</v>
      </c>
      <c r="Z377" s="126">
        <f t="shared" si="100"/>
        <v>-12.433333333333334</v>
      </c>
      <c r="AA377" s="126">
        <f t="shared" si="100"/>
        <v>-12.433333333333334</v>
      </c>
      <c r="AB377" s="126">
        <f t="shared" si="100"/>
        <v>-12.433333333333334</v>
      </c>
      <c r="AC377" s="126">
        <f t="shared" si="100"/>
        <v>-12.433333333333334</v>
      </c>
      <c r="AD377" s="126">
        <f t="shared" si="100"/>
        <v>-12.433333333333334</v>
      </c>
      <c r="AE377" s="126">
        <f t="shared" si="100"/>
        <v>-12.433333333333334</v>
      </c>
      <c r="AF377" s="126">
        <f t="shared" si="100"/>
        <v>-12.433333333333334</v>
      </c>
      <c r="AG377" s="126">
        <f t="shared" si="100"/>
        <v>-12.433333333333334</v>
      </c>
      <c r="AH377" s="126">
        <f t="shared" si="100"/>
        <v>-12.433333333333334</v>
      </c>
      <c r="AI377" s="126">
        <f t="shared" si="100"/>
        <v>-12.433333333333334</v>
      </c>
      <c r="AJ377" s="126">
        <f t="shared" si="100"/>
        <v>-12.433333333333334</v>
      </c>
      <c r="AK377" s="126">
        <f t="shared" si="100"/>
        <v>-12.433333333333334</v>
      </c>
      <c r="AL377" s="126">
        <f t="shared" si="100"/>
        <v>-12.433333333333334</v>
      </c>
      <c r="AM377" s="126">
        <f t="shared" si="100"/>
        <v>-12.433333333333334</v>
      </c>
      <c r="AN377" s="126">
        <f t="shared" si="100"/>
        <v>-12.433333333333334</v>
      </c>
    </row>
    <row r="378" spans="1:40" x14ac:dyDescent="0.2">
      <c r="A378" t="s">
        <v>305</v>
      </c>
      <c r="B378" s="126">
        <f>B123-$B273</f>
        <v>6.8000000000000007</v>
      </c>
      <c r="C378" s="126">
        <f t="shared" ref="C378:AN380" si="102">C123-$B273</f>
        <v>-4.6999999999999993</v>
      </c>
      <c r="D378" s="126">
        <f t="shared" si="102"/>
        <v>-8.6999999999999993</v>
      </c>
      <c r="E378" s="126">
        <f t="shared" si="102"/>
        <v>-8.6999999999999993</v>
      </c>
      <c r="F378" s="126">
        <f t="shared" si="102"/>
        <v>-8.6999999999999993</v>
      </c>
      <c r="G378" s="126">
        <f t="shared" si="102"/>
        <v>-8.6999999999999993</v>
      </c>
      <c r="H378" s="126">
        <f t="shared" si="102"/>
        <v>-8.6999999999999993</v>
      </c>
      <c r="I378" s="126">
        <f t="shared" si="102"/>
        <v>-8.6999999999999993</v>
      </c>
      <c r="J378" s="126">
        <f t="shared" si="102"/>
        <v>2.8000000000000007</v>
      </c>
      <c r="K378" s="126">
        <f t="shared" si="102"/>
        <v>6.3000000000000007</v>
      </c>
      <c r="L378" s="126">
        <f t="shared" si="102"/>
        <v>-4.1999999999999993</v>
      </c>
      <c r="M378" s="126">
        <f t="shared" si="102"/>
        <v>-5.6999999999999993</v>
      </c>
      <c r="N378" s="126">
        <f t="shared" si="102"/>
        <v>-6.6999999999999993</v>
      </c>
      <c r="O378" s="126">
        <f t="shared" si="102"/>
        <v>-2.6999999999999993</v>
      </c>
      <c r="P378" s="126">
        <f t="shared" si="102"/>
        <v>3.3000000000000007</v>
      </c>
      <c r="Q378" s="126">
        <f t="shared" si="102"/>
        <v>-3.6999999999999993</v>
      </c>
      <c r="R378" s="126">
        <f t="shared" si="102"/>
        <v>-4.6999999999999993</v>
      </c>
      <c r="S378" s="126">
        <f t="shared" si="102"/>
        <v>6.8000000000000007</v>
      </c>
      <c r="T378" s="126">
        <f t="shared" si="102"/>
        <v>10.8</v>
      </c>
      <c r="U378" s="126">
        <f t="shared" si="102"/>
        <v>-4.6999999999999993</v>
      </c>
      <c r="V378" s="126">
        <f t="shared" si="102"/>
        <v>0.30000000000000071</v>
      </c>
      <c r="W378" s="126">
        <f t="shared" si="102"/>
        <v>-8.6999999999999993</v>
      </c>
      <c r="X378" s="126">
        <f t="shared" si="102"/>
        <v>-8.6999999999999993</v>
      </c>
      <c r="Y378" s="126">
        <f t="shared" si="102"/>
        <v>-8.6999999999999993</v>
      </c>
      <c r="Z378" s="126">
        <f t="shared" si="102"/>
        <v>-8.6999999999999993</v>
      </c>
      <c r="AA378" s="126">
        <f t="shared" si="102"/>
        <v>-8.6999999999999993</v>
      </c>
      <c r="AB378" s="126">
        <f t="shared" si="102"/>
        <v>-8.6999999999999993</v>
      </c>
      <c r="AC378" s="126">
        <f t="shared" si="102"/>
        <v>-8.6999999999999993</v>
      </c>
      <c r="AD378" s="126">
        <f t="shared" si="102"/>
        <v>-8.6999999999999993</v>
      </c>
      <c r="AE378" s="126">
        <f t="shared" si="102"/>
        <v>-8.6999999999999993</v>
      </c>
      <c r="AF378" s="126">
        <f t="shared" si="102"/>
        <v>-8.6999999999999993</v>
      </c>
      <c r="AG378" s="126">
        <f t="shared" si="102"/>
        <v>-8.6999999999999993</v>
      </c>
      <c r="AH378" s="126">
        <f t="shared" si="102"/>
        <v>-8.6999999999999993</v>
      </c>
      <c r="AI378" s="126">
        <f t="shared" si="102"/>
        <v>-8.6999999999999993</v>
      </c>
      <c r="AJ378" s="126">
        <f t="shared" si="102"/>
        <v>-8.6999999999999993</v>
      </c>
      <c r="AK378" s="126">
        <f t="shared" si="102"/>
        <v>-8.6999999999999993</v>
      </c>
      <c r="AL378" s="126">
        <f t="shared" si="102"/>
        <v>-8.6999999999999993</v>
      </c>
      <c r="AM378" s="126">
        <f t="shared" si="102"/>
        <v>-8.6999999999999993</v>
      </c>
      <c r="AN378" s="126">
        <f t="shared" si="102"/>
        <v>-8.6999999999999993</v>
      </c>
    </row>
    <row r="379" spans="1:40" x14ac:dyDescent="0.2">
      <c r="A379" t="s">
        <v>306</v>
      </c>
      <c r="B379" s="126">
        <f t="shared" ref="B379:Q380" si="103">B124-$B274</f>
        <v>-5.3571428571428577</v>
      </c>
      <c r="C379" s="126">
        <f t="shared" si="103"/>
        <v>-9.3571428571428577</v>
      </c>
      <c r="D379" s="126">
        <f t="shared" si="103"/>
        <v>-12.857142857142858</v>
      </c>
      <c r="E379" s="126">
        <f t="shared" si="103"/>
        <v>-12.857142857142858</v>
      </c>
      <c r="F379" s="126">
        <f t="shared" si="103"/>
        <v>-12.857142857142858</v>
      </c>
      <c r="G379" s="126">
        <f t="shared" si="103"/>
        <v>-12.857142857142858</v>
      </c>
      <c r="H379" s="126">
        <f t="shared" si="103"/>
        <v>-12.857142857142858</v>
      </c>
      <c r="I379" s="126">
        <f t="shared" si="103"/>
        <v>-12.857142857142858</v>
      </c>
      <c r="J379" s="126">
        <f t="shared" si="103"/>
        <v>-1.3571428571428577</v>
      </c>
      <c r="K379" s="126">
        <f t="shared" si="103"/>
        <v>-5.8571428571428577</v>
      </c>
      <c r="L379" s="126">
        <f t="shared" si="103"/>
        <v>-12.857142857142858</v>
      </c>
      <c r="M379" s="126">
        <f t="shared" si="103"/>
        <v>-2.8571428571428577</v>
      </c>
      <c r="N379" s="126">
        <f t="shared" si="103"/>
        <v>-9.3571428571428577</v>
      </c>
      <c r="O379" s="126">
        <f t="shared" si="103"/>
        <v>-5.8571428571428577</v>
      </c>
      <c r="P379" s="126">
        <f t="shared" si="103"/>
        <v>12.142857142857142</v>
      </c>
      <c r="Q379" s="126">
        <f t="shared" si="103"/>
        <v>5.1428571428571423</v>
      </c>
      <c r="R379" s="126">
        <f t="shared" si="102"/>
        <v>-3.8571428571428577</v>
      </c>
      <c r="S379" s="126">
        <f t="shared" si="102"/>
        <v>4.1428571428571423</v>
      </c>
      <c r="T379" s="126">
        <f t="shared" si="102"/>
        <v>21.642857142857142</v>
      </c>
      <c r="U379" s="126">
        <f t="shared" si="102"/>
        <v>-1.3571428571428577</v>
      </c>
      <c r="V379" s="126">
        <f t="shared" si="102"/>
        <v>2.1428571428571423</v>
      </c>
      <c r="W379" s="126">
        <f t="shared" si="102"/>
        <v>-12.857142857142858</v>
      </c>
      <c r="X379" s="126">
        <f t="shared" si="102"/>
        <v>-12.857142857142858</v>
      </c>
      <c r="Y379" s="126">
        <f t="shared" si="102"/>
        <v>-12.857142857142858</v>
      </c>
      <c r="Z379" s="126">
        <f t="shared" si="102"/>
        <v>-12.857142857142858</v>
      </c>
      <c r="AA379" s="126">
        <f t="shared" si="102"/>
        <v>-12.857142857142858</v>
      </c>
      <c r="AB379" s="126">
        <f t="shared" si="102"/>
        <v>-12.857142857142858</v>
      </c>
      <c r="AC379" s="126">
        <f t="shared" si="102"/>
        <v>-12.857142857142858</v>
      </c>
      <c r="AD379" s="126">
        <f t="shared" si="102"/>
        <v>-12.857142857142858</v>
      </c>
      <c r="AE379" s="126">
        <f t="shared" si="102"/>
        <v>-12.857142857142858</v>
      </c>
      <c r="AF379" s="126">
        <f t="shared" si="102"/>
        <v>-12.857142857142858</v>
      </c>
      <c r="AG379" s="126">
        <f t="shared" si="102"/>
        <v>-12.857142857142858</v>
      </c>
      <c r="AH379" s="126">
        <f t="shared" si="102"/>
        <v>-12.857142857142858</v>
      </c>
      <c r="AI379" s="126">
        <f t="shared" si="102"/>
        <v>-12.857142857142858</v>
      </c>
      <c r="AJ379" s="126">
        <f t="shared" si="102"/>
        <v>-12.857142857142858</v>
      </c>
      <c r="AK379" s="126">
        <f t="shared" si="102"/>
        <v>-12.857142857142858</v>
      </c>
      <c r="AL379" s="126">
        <f t="shared" si="102"/>
        <v>-12.857142857142858</v>
      </c>
      <c r="AM379" s="126">
        <f t="shared" si="102"/>
        <v>-12.857142857142858</v>
      </c>
      <c r="AN379" s="126">
        <f t="shared" si="102"/>
        <v>-12.857142857142858</v>
      </c>
    </row>
    <row r="380" spans="1:40" x14ac:dyDescent="0.2">
      <c r="A380" t="s">
        <v>307</v>
      </c>
      <c r="B380" s="126">
        <f t="shared" si="103"/>
        <v>-12.826666666666666</v>
      </c>
      <c r="C380" s="126">
        <f t="shared" si="102"/>
        <v>-7.4266666666666659</v>
      </c>
      <c r="D380" s="126">
        <f t="shared" si="102"/>
        <v>-12.826666666666666</v>
      </c>
      <c r="E380" s="126">
        <f t="shared" si="102"/>
        <v>-12.826666666666666</v>
      </c>
      <c r="F380" s="126">
        <f t="shared" si="102"/>
        <v>-12.826666666666666</v>
      </c>
      <c r="G380" s="126">
        <f t="shared" si="102"/>
        <v>-12.826666666666666</v>
      </c>
      <c r="H380" s="126">
        <f t="shared" si="102"/>
        <v>-12.826666666666666</v>
      </c>
      <c r="I380" s="126">
        <f t="shared" si="102"/>
        <v>-12.826666666666666</v>
      </c>
      <c r="J380" s="126">
        <f t="shared" si="102"/>
        <v>2.1733333333333338</v>
      </c>
      <c r="K380" s="126">
        <f t="shared" si="102"/>
        <v>-8.8266666666666662</v>
      </c>
      <c r="L380" s="126">
        <f t="shared" si="102"/>
        <v>14.673333333333334</v>
      </c>
      <c r="M380" s="126">
        <f t="shared" si="102"/>
        <v>-12.326666666666666</v>
      </c>
      <c r="N380" s="126">
        <f t="shared" si="102"/>
        <v>-10.326666666666666</v>
      </c>
      <c r="O380" s="126">
        <f t="shared" si="102"/>
        <v>0.17333333333333378</v>
      </c>
      <c r="P380" s="126">
        <f t="shared" si="102"/>
        <v>10.173333333333334</v>
      </c>
      <c r="Q380" s="126">
        <f t="shared" si="102"/>
        <v>2.1733333333333338</v>
      </c>
      <c r="R380" s="126">
        <f t="shared" si="102"/>
        <v>-2.3266666666666662</v>
      </c>
      <c r="S380" s="126">
        <f t="shared" si="102"/>
        <v>23.673333333333332</v>
      </c>
      <c r="T380" s="126">
        <f t="shared" si="102"/>
        <v>0.17333333333333378</v>
      </c>
      <c r="U380" s="126">
        <f t="shared" si="102"/>
        <v>2.6733333333333338</v>
      </c>
      <c r="V380" s="126">
        <f t="shared" si="102"/>
        <v>-1.8266666666666662</v>
      </c>
      <c r="W380" s="126">
        <f t="shared" si="102"/>
        <v>-12.826666666666666</v>
      </c>
      <c r="X380" s="126">
        <f t="shared" si="102"/>
        <v>-12.826666666666666</v>
      </c>
      <c r="Y380" s="126">
        <f t="shared" si="102"/>
        <v>-12.826666666666666</v>
      </c>
      <c r="Z380" s="126">
        <f t="shared" si="102"/>
        <v>-12.826666666666666</v>
      </c>
      <c r="AA380" s="126">
        <f t="shared" si="102"/>
        <v>-12.826666666666666</v>
      </c>
      <c r="AB380" s="126">
        <f t="shared" si="102"/>
        <v>-12.826666666666666</v>
      </c>
      <c r="AC380" s="126">
        <f t="shared" si="102"/>
        <v>-12.826666666666666</v>
      </c>
      <c r="AD380" s="126">
        <f t="shared" si="102"/>
        <v>-12.826666666666666</v>
      </c>
      <c r="AE380" s="126">
        <f t="shared" si="102"/>
        <v>-12.826666666666666</v>
      </c>
      <c r="AF380" s="126">
        <f t="shared" si="102"/>
        <v>-12.826666666666666</v>
      </c>
      <c r="AG380" s="126">
        <f t="shared" si="102"/>
        <v>-12.826666666666666</v>
      </c>
      <c r="AH380" s="126">
        <f t="shared" si="102"/>
        <v>-12.826666666666666</v>
      </c>
      <c r="AI380" s="126">
        <f t="shared" si="102"/>
        <v>-12.826666666666666</v>
      </c>
      <c r="AJ380" s="126">
        <f t="shared" si="102"/>
        <v>-12.826666666666666</v>
      </c>
      <c r="AK380" s="126">
        <f t="shared" si="102"/>
        <v>-12.826666666666666</v>
      </c>
      <c r="AL380" s="126">
        <f t="shared" si="102"/>
        <v>-12.826666666666666</v>
      </c>
      <c r="AM380" s="126">
        <f t="shared" si="102"/>
        <v>-12.826666666666666</v>
      </c>
      <c r="AN380" s="126">
        <f t="shared" si="102"/>
        <v>-12.826666666666666</v>
      </c>
    </row>
    <row r="381" spans="1:40" x14ac:dyDescent="0.2">
      <c r="A381" t="s">
        <v>308</v>
      </c>
      <c r="B381" s="126">
        <f>B143-$B293</f>
        <v>0.55218519681058265</v>
      </c>
      <c r="C381" s="126">
        <f t="shared" ref="C381:AN383" si="104">C143-$B293</f>
        <v>0.11312612141449829</v>
      </c>
      <c r="D381" s="126">
        <f t="shared" si="104"/>
        <v>3.179961102829739</v>
      </c>
      <c r="E381" s="126">
        <f t="shared" si="104"/>
        <v>6.9468300759516319</v>
      </c>
      <c r="F381" s="126">
        <f t="shared" si="104"/>
        <v>-4.0365337425310868</v>
      </c>
      <c r="G381" s="126">
        <f t="shared" si="104"/>
        <v>-4.0365337425310868</v>
      </c>
      <c r="H381" s="126">
        <f t="shared" si="104"/>
        <v>-4.0365337425310868</v>
      </c>
      <c r="I381" s="126">
        <f t="shared" si="104"/>
        <v>-4.0365337425310868</v>
      </c>
      <c r="J381" s="126">
        <f t="shared" si="104"/>
        <v>3.0649155328312325</v>
      </c>
      <c r="K381" s="126">
        <f t="shared" si="104"/>
        <v>12.770188946544547</v>
      </c>
      <c r="L381" s="126">
        <f t="shared" si="104"/>
        <v>10.871441717591619</v>
      </c>
      <c r="M381" s="126">
        <f t="shared" si="104"/>
        <v>12.064095188286519</v>
      </c>
      <c r="N381" s="126">
        <f t="shared" si="104"/>
        <v>4.5983868923895548</v>
      </c>
      <c r="O381" s="126">
        <f t="shared" si="104"/>
        <v>3.1380694320720908</v>
      </c>
      <c r="P381" s="126">
        <f t="shared" si="104"/>
        <v>5.4237837177863701</v>
      </c>
      <c r="Q381" s="126">
        <f t="shared" si="104"/>
        <v>3.0745773685800204</v>
      </c>
      <c r="R381" s="126">
        <f t="shared" si="104"/>
        <v>4.62588663963452</v>
      </c>
      <c r="S381" s="126">
        <f t="shared" si="104"/>
        <v>3.4395045961270556</v>
      </c>
      <c r="T381" s="126">
        <f t="shared" si="104"/>
        <v>7.9634662574689132</v>
      </c>
      <c r="U381" s="126">
        <f t="shared" si="104"/>
        <v>3.9252496969593649</v>
      </c>
      <c r="V381" s="126">
        <f t="shared" si="104"/>
        <v>3.0520738524056226</v>
      </c>
      <c r="W381" s="126">
        <f t="shared" si="104"/>
        <v>-4.0365337425310868</v>
      </c>
      <c r="X381" s="126">
        <f t="shared" si="104"/>
        <v>-4.0365337425310868</v>
      </c>
      <c r="Y381" s="126">
        <f t="shared" si="104"/>
        <v>-4.0365337425310868</v>
      </c>
      <c r="Z381" s="126">
        <f t="shared" si="104"/>
        <v>-4.0365337425310868</v>
      </c>
      <c r="AA381" s="126">
        <f t="shared" si="104"/>
        <v>-4.0365337425310868</v>
      </c>
      <c r="AB381" s="126">
        <f t="shared" si="104"/>
        <v>-4.0365337425310868</v>
      </c>
      <c r="AC381" s="126">
        <f t="shared" si="104"/>
        <v>-4.0365337425310868</v>
      </c>
      <c r="AD381" s="126">
        <f t="shared" si="104"/>
        <v>-4.0365337425310868</v>
      </c>
      <c r="AE381" s="126">
        <f t="shared" si="104"/>
        <v>-4.0365337425310868</v>
      </c>
      <c r="AF381" s="126">
        <f t="shared" si="104"/>
        <v>-4.0365337425310868</v>
      </c>
      <c r="AG381" s="126">
        <f t="shared" si="104"/>
        <v>-4.0365337425310868</v>
      </c>
      <c r="AH381" s="126">
        <f t="shared" si="104"/>
        <v>-4.0365337425310868</v>
      </c>
      <c r="AI381" s="126">
        <f t="shared" si="104"/>
        <v>-4.0365337425310868</v>
      </c>
      <c r="AJ381" s="126">
        <f t="shared" si="104"/>
        <v>-4.0365337425310868</v>
      </c>
      <c r="AK381" s="126">
        <f t="shared" si="104"/>
        <v>-4.0365337425310868</v>
      </c>
      <c r="AL381" s="126">
        <f t="shared" si="104"/>
        <v>-4.0365337425310868</v>
      </c>
      <c r="AM381" s="126">
        <f t="shared" si="104"/>
        <v>-4.0365337425310868</v>
      </c>
      <c r="AN381" s="126">
        <f t="shared" si="104"/>
        <v>-4.0365337425310868</v>
      </c>
    </row>
    <row r="382" spans="1:40" x14ac:dyDescent="0.2">
      <c r="A382" t="s">
        <v>309</v>
      </c>
      <c r="B382" s="126">
        <f t="shared" ref="B382:Q383" si="105">B144-$B294</f>
        <v>5.1101693963746424</v>
      </c>
      <c r="C382" s="126">
        <f t="shared" si="105"/>
        <v>5.1292840990764592</v>
      </c>
      <c r="D382" s="126">
        <f t="shared" si="105"/>
        <v>3.6226778480311626</v>
      </c>
      <c r="E382" s="126">
        <f t="shared" si="105"/>
        <v>3.5818895355878628</v>
      </c>
      <c r="F382" s="126">
        <f t="shared" si="105"/>
        <v>-2.9290462898998677</v>
      </c>
      <c r="G382" s="126">
        <f t="shared" si="105"/>
        <v>-2.9290462898998677</v>
      </c>
      <c r="H382" s="126">
        <f t="shared" si="105"/>
        <v>-2.9290462898998677</v>
      </c>
      <c r="I382" s="126">
        <f t="shared" si="105"/>
        <v>-2.9290462898998677</v>
      </c>
      <c r="J382" s="126">
        <f t="shared" si="105"/>
        <v>1.6336913526856836</v>
      </c>
      <c r="K382" s="126">
        <f t="shared" si="105"/>
        <v>5.1006934870518084</v>
      </c>
      <c r="L382" s="126">
        <f t="shared" si="105"/>
        <v>5.1722195328849416</v>
      </c>
      <c r="M382" s="126">
        <f t="shared" si="105"/>
        <v>5.6059855572338932</v>
      </c>
      <c r="N382" s="126">
        <f t="shared" si="105"/>
        <v>3.1026997418461639</v>
      </c>
      <c r="O382" s="126">
        <f t="shared" si="105"/>
        <v>-2.9290462898998677</v>
      </c>
      <c r="P382" s="126">
        <f t="shared" si="105"/>
        <v>6.3114600392140545</v>
      </c>
      <c r="Q382" s="126">
        <f t="shared" si="105"/>
        <v>2.7852394243858503</v>
      </c>
      <c r="R382" s="126">
        <f t="shared" si="104"/>
        <v>4.8804775196239447</v>
      </c>
      <c r="S382" s="126">
        <f t="shared" si="104"/>
        <v>4.9439695831160027</v>
      </c>
      <c r="T382" s="126">
        <f t="shared" si="104"/>
        <v>2.7671562417457038</v>
      </c>
      <c r="U382" s="126">
        <f t="shared" si="104"/>
        <v>3.4201600593064847</v>
      </c>
      <c r="V382" s="126">
        <f t="shared" si="104"/>
        <v>4.2002912495323041</v>
      </c>
      <c r="W382" s="126">
        <f t="shared" si="104"/>
        <v>-2.9290462898998677</v>
      </c>
      <c r="X382" s="126">
        <f t="shared" si="104"/>
        <v>-2.9290462898998677</v>
      </c>
      <c r="Y382" s="126">
        <f t="shared" si="104"/>
        <v>-2.9290462898998677</v>
      </c>
      <c r="Z382" s="126">
        <f t="shared" si="104"/>
        <v>-2.9290462898998677</v>
      </c>
      <c r="AA382" s="126">
        <f t="shared" si="104"/>
        <v>-2.9290462898998677</v>
      </c>
      <c r="AB382" s="126">
        <f t="shared" si="104"/>
        <v>-2.9290462898998677</v>
      </c>
      <c r="AC382" s="126">
        <f t="shared" si="104"/>
        <v>-2.9290462898998677</v>
      </c>
      <c r="AD382" s="126">
        <f t="shared" si="104"/>
        <v>-2.9290462898998677</v>
      </c>
      <c r="AE382" s="126">
        <f t="shared" si="104"/>
        <v>-2.9290462898998677</v>
      </c>
      <c r="AF382" s="126">
        <f t="shared" si="104"/>
        <v>-2.9290462898998677</v>
      </c>
      <c r="AG382" s="126">
        <f t="shared" si="104"/>
        <v>-2.9290462898998677</v>
      </c>
      <c r="AH382" s="126">
        <f t="shared" si="104"/>
        <v>-2.9290462898998677</v>
      </c>
      <c r="AI382" s="126">
        <f t="shared" si="104"/>
        <v>-2.9290462898998677</v>
      </c>
      <c r="AJ382" s="126">
        <f t="shared" si="104"/>
        <v>-2.9290462898998677</v>
      </c>
      <c r="AK382" s="126">
        <f t="shared" si="104"/>
        <v>-2.9290462898998677</v>
      </c>
      <c r="AL382" s="126">
        <f t="shared" si="104"/>
        <v>-2.9290462898998677</v>
      </c>
      <c r="AM382" s="126">
        <f t="shared" si="104"/>
        <v>-2.9290462898998677</v>
      </c>
      <c r="AN382" s="126">
        <f t="shared" si="104"/>
        <v>-2.9290462898998677</v>
      </c>
    </row>
    <row r="383" spans="1:40" x14ac:dyDescent="0.2">
      <c r="A383" t="s">
        <v>313</v>
      </c>
      <c r="B383" s="126">
        <f t="shared" si="105"/>
        <v>4.6289640217134433</v>
      </c>
      <c r="C383" s="126">
        <f t="shared" si="104"/>
        <v>5.2326196253690433</v>
      </c>
      <c r="D383" s="126">
        <f t="shared" si="104"/>
        <v>5.5073449000943171</v>
      </c>
      <c r="E383" s="126">
        <f t="shared" si="104"/>
        <v>7.1762270256852432</v>
      </c>
      <c r="F383" s="126">
        <f t="shared" si="104"/>
        <v>-4.5292851365357212</v>
      </c>
      <c r="G383" s="126">
        <f t="shared" si="104"/>
        <v>-4.5292851365357212</v>
      </c>
      <c r="H383" s="126">
        <f t="shared" si="104"/>
        <v>-4.5292851365357212</v>
      </c>
      <c r="I383" s="126">
        <f t="shared" si="104"/>
        <v>-4.5292851365357212</v>
      </c>
      <c r="J383" s="126">
        <f t="shared" si="104"/>
        <v>4.411891334052509</v>
      </c>
      <c r="K383" s="126">
        <f t="shared" si="104"/>
        <v>6.1645924144846891</v>
      </c>
      <c r="L383" s="126">
        <f t="shared" si="104"/>
        <v>10.407423724223781</v>
      </c>
      <c r="M383" s="126">
        <f t="shared" si="104"/>
        <v>7.2057306363349447</v>
      </c>
      <c r="N383" s="126">
        <f t="shared" si="104"/>
        <v>5.3754767682261857</v>
      </c>
      <c r="O383" s="126">
        <f t="shared" si="104"/>
        <v>7.6859047368820033</v>
      </c>
      <c r="P383" s="126">
        <f t="shared" si="104"/>
        <v>6.3913497840992033</v>
      </c>
      <c r="Q383" s="126">
        <f t="shared" si="104"/>
        <v>5.629445022194437</v>
      </c>
      <c r="R383" s="126">
        <f t="shared" si="104"/>
        <v>5.5024608952103122</v>
      </c>
      <c r="S383" s="126">
        <f t="shared" si="104"/>
        <v>4.7358905823141217</v>
      </c>
      <c r="T383" s="126">
        <f t="shared" si="104"/>
        <v>3.978651371400785</v>
      </c>
      <c r="U383" s="126">
        <f t="shared" si="104"/>
        <v>5.1522435258846606</v>
      </c>
      <c r="V383" s="126">
        <f t="shared" si="104"/>
        <v>4.458056635616181</v>
      </c>
      <c r="W383" s="126">
        <f t="shared" si="104"/>
        <v>-4.5292851365357212</v>
      </c>
      <c r="X383" s="126">
        <f t="shared" si="104"/>
        <v>-4.5292851365357212</v>
      </c>
      <c r="Y383" s="126">
        <f t="shared" si="104"/>
        <v>-4.5292851365357212</v>
      </c>
      <c r="Z383" s="126">
        <f t="shared" si="104"/>
        <v>-4.5292851365357212</v>
      </c>
      <c r="AA383" s="126">
        <f t="shared" si="104"/>
        <v>-4.5292851365357212</v>
      </c>
      <c r="AB383" s="126">
        <f t="shared" si="104"/>
        <v>-4.5292851365357212</v>
      </c>
      <c r="AC383" s="126">
        <f t="shared" si="104"/>
        <v>-4.5292851365357212</v>
      </c>
      <c r="AD383" s="126">
        <f t="shared" si="104"/>
        <v>-4.5292851365357212</v>
      </c>
      <c r="AE383" s="126">
        <f t="shared" si="104"/>
        <v>-4.5292851365357212</v>
      </c>
      <c r="AF383" s="126">
        <f t="shared" si="104"/>
        <v>-4.5292851365357212</v>
      </c>
      <c r="AG383" s="126">
        <f t="shared" si="104"/>
        <v>-4.5292851365357212</v>
      </c>
      <c r="AH383" s="126">
        <f t="shared" si="104"/>
        <v>-4.5292851365357212</v>
      </c>
      <c r="AI383" s="126">
        <f t="shared" si="104"/>
        <v>-4.5292851365357212</v>
      </c>
      <c r="AJ383" s="126">
        <f t="shared" si="104"/>
        <v>-4.5292851365357212</v>
      </c>
      <c r="AK383" s="126">
        <f t="shared" si="104"/>
        <v>-4.5292851365357212</v>
      </c>
      <c r="AL383" s="126">
        <f t="shared" si="104"/>
        <v>-4.5292851365357212</v>
      </c>
      <c r="AM383" s="126">
        <f t="shared" si="104"/>
        <v>-4.5292851365357212</v>
      </c>
      <c r="AN383" s="126">
        <f t="shared" si="104"/>
        <v>-4.5292851365357212</v>
      </c>
    </row>
    <row r="384" spans="1:40" x14ac:dyDescent="0.2">
      <c r="A384" t="s">
        <v>310</v>
      </c>
      <c r="B384" s="126">
        <f>B147-$B297</f>
        <v>1.6814804124838822</v>
      </c>
      <c r="C384" s="126">
        <f t="shared" ref="C384:AN386" si="106">C147-$B297</f>
        <v>7.8889107530411575</v>
      </c>
      <c r="D384" s="126">
        <f t="shared" si="106"/>
        <v>3.6646993293412438</v>
      </c>
      <c r="E384" s="126">
        <f t="shared" si="106"/>
        <v>7.30635340577793</v>
      </c>
      <c r="F384" s="126">
        <f t="shared" si="106"/>
        <v>-3.5816774822529602</v>
      </c>
      <c r="G384" s="126">
        <f t="shared" si="106"/>
        <v>-3.5816774822529602</v>
      </c>
      <c r="H384" s="126">
        <f t="shared" si="106"/>
        <v>-3.5816774822529602</v>
      </c>
      <c r="I384" s="126">
        <f t="shared" si="106"/>
        <v>-3.5816774822529602</v>
      </c>
      <c r="J384" s="126">
        <f t="shared" si="106"/>
        <v>2.9637770632015874</v>
      </c>
      <c r="K384" s="126">
        <f t="shared" si="106"/>
        <v>3.2250452068226689</v>
      </c>
      <c r="L384" s="126">
        <f t="shared" si="106"/>
        <v>11.322781116473152</v>
      </c>
      <c r="M384" s="126">
        <f t="shared" si="106"/>
        <v>7.1826537279381242</v>
      </c>
      <c r="N384" s="126">
        <f t="shared" si="106"/>
        <v>3.5109742749355384</v>
      </c>
      <c r="O384" s="126">
        <f t="shared" si="106"/>
        <v>3.2119733113978306</v>
      </c>
      <c r="P384" s="126">
        <f t="shared" si="106"/>
        <v>3.8068575495941772</v>
      </c>
      <c r="Q384" s="126">
        <f t="shared" si="106"/>
        <v>4.5453066447311645</v>
      </c>
      <c r="R384" s="126">
        <f t="shared" si="106"/>
        <v>4.6722907717152946</v>
      </c>
      <c r="S384" s="126">
        <f t="shared" si="106"/>
        <v>4.316411689721563</v>
      </c>
      <c r="T384" s="126">
        <f t="shared" si="106"/>
        <v>2.2969167669483124</v>
      </c>
      <c r="U384" s="126">
        <f t="shared" si="106"/>
        <v>4.1154834010277996</v>
      </c>
      <c r="V384" s="126">
        <f t="shared" si="106"/>
        <v>3.0849891844137112</v>
      </c>
      <c r="W384" s="126">
        <f t="shared" si="106"/>
        <v>-3.5816774822529602</v>
      </c>
      <c r="X384" s="126">
        <f t="shared" si="106"/>
        <v>-3.5816774822529602</v>
      </c>
      <c r="Y384" s="126">
        <f t="shared" si="106"/>
        <v>-3.5816774822529602</v>
      </c>
      <c r="Z384" s="126">
        <f t="shared" si="106"/>
        <v>-3.5816774822529602</v>
      </c>
      <c r="AA384" s="126">
        <f t="shared" si="106"/>
        <v>-3.5816774822529602</v>
      </c>
      <c r="AB384" s="126">
        <f t="shared" si="106"/>
        <v>-3.5816774822529602</v>
      </c>
      <c r="AC384" s="126">
        <f t="shared" si="106"/>
        <v>-3.5816774822529602</v>
      </c>
      <c r="AD384" s="126">
        <f t="shared" si="106"/>
        <v>-3.5816774822529602</v>
      </c>
      <c r="AE384" s="126">
        <f t="shared" si="106"/>
        <v>-3.5816774822529602</v>
      </c>
      <c r="AF384" s="126">
        <f t="shared" si="106"/>
        <v>-3.5816774822529602</v>
      </c>
      <c r="AG384" s="126">
        <f t="shared" si="106"/>
        <v>-3.5816774822529602</v>
      </c>
      <c r="AH384" s="126">
        <f t="shared" si="106"/>
        <v>-3.5816774822529602</v>
      </c>
      <c r="AI384" s="126">
        <f t="shared" si="106"/>
        <v>-3.5816774822529602</v>
      </c>
      <c r="AJ384" s="126">
        <f t="shared" si="106"/>
        <v>-3.5816774822529602</v>
      </c>
      <c r="AK384" s="126">
        <f t="shared" si="106"/>
        <v>-3.5816774822529602</v>
      </c>
      <c r="AL384" s="126">
        <f t="shared" si="106"/>
        <v>-3.5816774822529602</v>
      </c>
      <c r="AM384" s="126">
        <f t="shared" si="106"/>
        <v>-3.5816774822529602</v>
      </c>
      <c r="AN384" s="126">
        <f t="shared" si="106"/>
        <v>-3.5816774822529602</v>
      </c>
    </row>
    <row r="385" spans="1:40" x14ac:dyDescent="0.2">
      <c r="A385" t="s">
        <v>311</v>
      </c>
      <c r="B385" s="126">
        <f t="shared" ref="B385:Q386" si="107">B148-$B298</f>
        <v>3.5753008885543665</v>
      </c>
      <c r="C385" s="126">
        <f t="shared" si="107"/>
        <v>7.5264134702401906</v>
      </c>
      <c r="D385" s="126">
        <f t="shared" si="107"/>
        <v>3.2090301486181412</v>
      </c>
      <c r="E385" s="126">
        <f t="shared" si="107"/>
        <v>3.7168295682908266</v>
      </c>
      <c r="F385" s="126">
        <f t="shared" si="107"/>
        <v>-2.9831406698871925</v>
      </c>
      <c r="G385" s="126">
        <f t="shared" si="107"/>
        <v>-2.9831406698871925</v>
      </c>
      <c r="H385" s="126">
        <f t="shared" si="107"/>
        <v>-2.9831406698871925</v>
      </c>
      <c r="I385" s="126">
        <f t="shared" si="107"/>
        <v>-2.9831406698871925</v>
      </c>
      <c r="J385" s="126">
        <f t="shared" si="107"/>
        <v>3.7291880972360927</v>
      </c>
      <c r="K385" s="126">
        <f t="shared" si="107"/>
        <v>6.508384753841626</v>
      </c>
      <c r="L385" s="126">
        <f t="shared" si="107"/>
        <v>-2.9831406698871925</v>
      </c>
      <c r="M385" s="126">
        <f t="shared" si="107"/>
        <v>4.3417000944440183</v>
      </c>
      <c r="N385" s="126">
        <f t="shared" si="107"/>
        <v>3.5358466718849577</v>
      </c>
      <c r="O385" s="126">
        <f t="shared" si="107"/>
        <v>4.191462504715985</v>
      </c>
      <c r="P385" s="126">
        <f t="shared" si="107"/>
        <v>5.0671737955216143</v>
      </c>
      <c r="Q385" s="126">
        <f t="shared" si="107"/>
        <v>3.0928086972014093</v>
      </c>
      <c r="R385" s="126">
        <f t="shared" si="106"/>
        <v>4.1687580642900235</v>
      </c>
      <c r="S385" s="126">
        <f t="shared" si="106"/>
        <v>3.5773688842529348</v>
      </c>
      <c r="T385" s="126">
        <f t="shared" si="106"/>
        <v>2.6856491390300006</v>
      </c>
      <c r="U385" s="126">
        <f t="shared" si="106"/>
        <v>3.2390815523350254</v>
      </c>
      <c r="V385" s="126">
        <f t="shared" si="106"/>
        <v>6.4472390769482528</v>
      </c>
      <c r="W385" s="126">
        <f t="shared" si="106"/>
        <v>-2.9831406698871925</v>
      </c>
      <c r="X385" s="126">
        <f t="shared" si="106"/>
        <v>-2.9831406698871925</v>
      </c>
      <c r="Y385" s="126">
        <f t="shared" si="106"/>
        <v>-2.9831406698871925</v>
      </c>
      <c r="Z385" s="126">
        <f t="shared" si="106"/>
        <v>-2.9831406698871925</v>
      </c>
      <c r="AA385" s="126">
        <f t="shared" si="106"/>
        <v>-2.9831406698871925</v>
      </c>
      <c r="AB385" s="126">
        <f t="shared" si="106"/>
        <v>-2.9831406698871925</v>
      </c>
      <c r="AC385" s="126">
        <f t="shared" si="106"/>
        <v>-2.9831406698871925</v>
      </c>
      <c r="AD385" s="126">
        <f t="shared" si="106"/>
        <v>-2.9831406698871925</v>
      </c>
      <c r="AE385" s="126">
        <f t="shared" si="106"/>
        <v>-2.9831406698871925</v>
      </c>
      <c r="AF385" s="126">
        <f t="shared" si="106"/>
        <v>-2.9831406698871925</v>
      </c>
      <c r="AG385" s="126">
        <f t="shared" si="106"/>
        <v>-2.9831406698871925</v>
      </c>
      <c r="AH385" s="126">
        <f t="shared" si="106"/>
        <v>-2.9831406698871925</v>
      </c>
      <c r="AI385" s="126">
        <f t="shared" si="106"/>
        <v>-2.9831406698871925</v>
      </c>
      <c r="AJ385" s="126">
        <f t="shared" si="106"/>
        <v>-2.9831406698871925</v>
      </c>
      <c r="AK385" s="126">
        <f t="shared" si="106"/>
        <v>-2.9831406698871925</v>
      </c>
      <c r="AL385" s="126">
        <f t="shared" si="106"/>
        <v>-2.9831406698871925</v>
      </c>
      <c r="AM385" s="126">
        <f t="shared" si="106"/>
        <v>-2.9831406698871925</v>
      </c>
      <c r="AN385" s="126">
        <f t="shared" si="106"/>
        <v>-2.9831406698871925</v>
      </c>
    </row>
    <row r="386" spans="1:40" x14ac:dyDescent="0.2">
      <c r="A386" t="s">
        <v>318</v>
      </c>
      <c r="B386" s="126">
        <f t="shared" si="107"/>
        <v>3.5153804497024037</v>
      </c>
      <c r="C386" s="126">
        <f t="shared" si="106"/>
        <v>6.24632455995686</v>
      </c>
      <c r="D386" s="126">
        <f t="shared" si="106"/>
        <v>5.2507304256765996</v>
      </c>
      <c r="E386" s="126">
        <f t="shared" si="106"/>
        <v>5.6520575656898613</v>
      </c>
      <c r="F386" s="126">
        <f t="shared" si="106"/>
        <v>-4.384306070673774</v>
      </c>
      <c r="G386" s="126">
        <f t="shared" si="106"/>
        <v>-4.384306070673774</v>
      </c>
      <c r="H386" s="126">
        <f t="shared" si="106"/>
        <v>-4.384306070673774</v>
      </c>
      <c r="I386" s="126">
        <f t="shared" si="106"/>
        <v>-4.384306070673774</v>
      </c>
      <c r="J386" s="126">
        <f t="shared" si="106"/>
        <v>3.3768879591769743</v>
      </c>
      <c r="K386" s="126">
        <f t="shared" si="106"/>
        <v>6.2572033632884869</v>
      </c>
      <c r="L386" s="126">
        <f t="shared" si="106"/>
        <v>9.3336426472749459</v>
      </c>
      <c r="M386" s="126">
        <f t="shared" si="106"/>
        <v>7.8696621832944809</v>
      </c>
      <c r="N386" s="126">
        <f t="shared" si="106"/>
        <v>6.0587319040097727</v>
      </c>
      <c r="O386" s="126">
        <f t="shared" si="106"/>
        <v>4.5397445622376162</v>
      </c>
      <c r="P386" s="126">
        <f t="shared" si="106"/>
        <v>6.5998209134532102</v>
      </c>
      <c r="Q386" s="126">
        <f t="shared" si="106"/>
        <v>5.4569637705960679</v>
      </c>
      <c r="R386" s="126">
        <f t="shared" si="106"/>
        <v>6.0310293925850109</v>
      </c>
      <c r="S386" s="126">
        <f t="shared" si="106"/>
        <v>5.4559495203805328</v>
      </c>
      <c r="T386" s="126">
        <f t="shared" si="106"/>
        <v>4.1140964852367707</v>
      </c>
      <c r="U386" s="126">
        <f t="shared" si="106"/>
        <v>6.0587319040097674</v>
      </c>
      <c r="V386" s="126">
        <f t="shared" si="106"/>
        <v>4.6377759482536698</v>
      </c>
      <c r="W386" s="126">
        <f t="shared" si="106"/>
        <v>-4.384306070673774</v>
      </c>
      <c r="X386" s="126">
        <f t="shared" si="106"/>
        <v>-4.384306070673774</v>
      </c>
      <c r="Y386" s="126">
        <f t="shared" si="106"/>
        <v>-4.384306070673774</v>
      </c>
      <c r="Z386" s="126">
        <f t="shared" si="106"/>
        <v>-4.384306070673774</v>
      </c>
      <c r="AA386" s="126">
        <f t="shared" si="106"/>
        <v>-4.384306070673774</v>
      </c>
      <c r="AB386" s="126">
        <f t="shared" si="106"/>
        <v>-4.384306070673774</v>
      </c>
      <c r="AC386" s="126">
        <f t="shared" si="106"/>
        <v>-4.384306070673774</v>
      </c>
      <c r="AD386" s="126">
        <f t="shared" si="106"/>
        <v>-4.384306070673774</v>
      </c>
      <c r="AE386" s="126">
        <f t="shared" si="106"/>
        <v>-4.384306070673774</v>
      </c>
      <c r="AF386" s="126">
        <f t="shared" si="106"/>
        <v>-4.384306070673774</v>
      </c>
      <c r="AG386" s="126">
        <f t="shared" si="106"/>
        <v>-4.384306070673774</v>
      </c>
      <c r="AH386" s="126">
        <f t="shared" si="106"/>
        <v>-4.384306070673774</v>
      </c>
      <c r="AI386" s="126">
        <f t="shared" si="106"/>
        <v>-4.384306070673774</v>
      </c>
      <c r="AJ386" s="126">
        <f t="shared" si="106"/>
        <v>-4.384306070673774</v>
      </c>
      <c r="AK386" s="126">
        <f t="shared" si="106"/>
        <v>-4.384306070673774</v>
      </c>
      <c r="AL386" s="126">
        <f t="shared" si="106"/>
        <v>-4.384306070673774</v>
      </c>
      <c r="AM386" s="126">
        <f t="shared" si="106"/>
        <v>-4.384306070673774</v>
      </c>
      <c r="AN386" s="126">
        <f t="shared" si="106"/>
        <v>-4.384306070673774</v>
      </c>
    </row>
    <row r="387" spans="1:40" x14ac:dyDescent="0.2">
      <c r="A387" t="s">
        <v>200</v>
      </c>
      <c r="B387" s="126">
        <f>B151-$B301</f>
        <v>-6.0505860863396634</v>
      </c>
      <c r="C387" s="126">
        <f t="shared" ref="C387:AN389" si="108">C151-$B301</f>
        <v>-42.867764902530539</v>
      </c>
      <c r="D387" s="126">
        <f t="shared" si="108"/>
        <v>-49.338185797296056</v>
      </c>
      <c r="E387" s="126">
        <f t="shared" si="108"/>
        <v>-35.397322537581118</v>
      </c>
      <c r="F387" s="126">
        <f t="shared" si="108"/>
        <v>-100.70413129871791</v>
      </c>
      <c r="G387" s="126">
        <f t="shared" si="108"/>
        <v>-100.70413129871791</v>
      </c>
      <c r="H387" s="126">
        <f t="shared" si="108"/>
        <v>-100.70413129871791</v>
      </c>
      <c r="I387" s="126">
        <f t="shared" si="108"/>
        <v>-100.70413129871791</v>
      </c>
      <c r="J387" s="126">
        <f t="shared" si="108"/>
        <v>-44.851748096414184</v>
      </c>
      <c r="K387" s="126">
        <f t="shared" si="108"/>
        <v>-58.895889166111395</v>
      </c>
      <c r="L387" s="126">
        <f t="shared" si="108"/>
        <v>137.17963273396424</v>
      </c>
      <c r="M387" s="126">
        <f t="shared" si="108"/>
        <v>33.420943163012268</v>
      </c>
      <c r="N387" s="126">
        <f t="shared" si="108"/>
        <v>-19.401843633277721</v>
      </c>
      <c r="O387" s="126">
        <f t="shared" si="108"/>
        <v>49.435570091264211</v>
      </c>
      <c r="P387" s="126">
        <f t="shared" si="108"/>
        <v>-7.4743749546239542</v>
      </c>
      <c r="Q387" s="126">
        <f t="shared" si="108"/>
        <v>0.56798053374890856</v>
      </c>
      <c r="R387" s="126">
        <f t="shared" si="108"/>
        <v>12.545735981020812</v>
      </c>
      <c r="S387" s="126">
        <f t="shared" si="108"/>
        <v>-12.113481170042519</v>
      </c>
      <c r="T387" s="126">
        <f t="shared" si="108"/>
        <v>45.995597061297232</v>
      </c>
      <c r="U387" s="126">
        <f t="shared" si="108"/>
        <v>-2.6997469189792866</v>
      </c>
      <c r="V387" s="126">
        <f t="shared" si="108"/>
        <v>-5.4516301111291909E-2</v>
      </c>
      <c r="W387" s="126">
        <f t="shared" si="108"/>
        <v>-100.70413129871791</v>
      </c>
      <c r="X387" s="126">
        <f t="shared" si="108"/>
        <v>-100.70413129871791</v>
      </c>
      <c r="Y387" s="126">
        <f t="shared" si="108"/>
        <v>-100.70413129871791</v>
      </c>
      <c r="Z387" s="126">
        <f t="shared" si="108"/>
        <v>-100.70413129871791</v>
      </c>
      <c r="AA387" s="126">
        <f t="shared" si="108"/>
        <v>-100.70413129871791</v>
      </c>
      <c r="AB387" s="126">
        <f t="shared" si="108"/>
        <v>-100.70413129871791</v>
      </c>
      <c r="AC387" s="126">
        <f t="shared" si="108"/>
        <v>-100.70413129871791</v>
      </c>
      <c r="AD387" s="126">
        <f t="shared" si="108"/>
        <v>-100.70413129871791</v>
      </c>
      <c r="AE387" s="126">
        <f t="shared" si="108"/>
        <v>-100.70413129871791</v>
      </c>
      <c r="AF387" s="126">
        <f t="shared" si="108"/>
        <v>-100.70413129871791</v>
      </c>
      <c r="AG387" s="126">
        <f t="shared" si="108"/>
        <v>-100.70413129871791</v>
      </c>
      <c r="AH387" s="126">
        <f t="shared" si="108"/>
        <v>-100.70413129871791</v>
      </c>
      <c r="AI387" s="126">
        <f t="shared" si="108"/>
        <v>-100.70413129871791</v>
      </c>
      <c r="AJ387" s="126">
        <f t="shared" si="108"/>
        <v>-100.70413129871791</v>
      </c>
      <c r="AK387" s="126">
        <f t="shared" si="108"/>
        <v>-100.70413129871791</v>
      </c>
      <c r="AL387" s="126">
        <f t="shared" si="108"/>
        <v>-100.70413129871791</v>
      </c>
      <c r="AM387" s="126">
        <f t="shared" si="108"/>
        <v>-100.70413129871791</v>
      </c>
      <c r="AN387" s="126">
        <f t="shared" si="108"/>
        <v>-100.70413129871791</v>
      </c>
    </row>
    <row r="388" spans="1:40" x14ac:dyDescent="0.2">
      <c r="A388" t="s">
        <v>201</v>
      </c>
      <c r="B388" s="126">
        <f t="shared" ref="B388:Q389" si="109">B152-$B302</f>
        <v>-32.25094201092211</v>
      </c>
      <c r="C388" s="126">
        <f t="shared" si="109"/>
        <v>-11.860846645931147</v>
      </c>
      <c r="D388" s="126">
        <f t="shared" si="109"/>
        <v>-37.320905612659438</v>
      </c>
      <c r="E388" s="126">
        <f t="shared" si="109"/>
        <v>-24.003939907157822</v>
      </c>
      <c r="F388" s="126">
        <f t="shared" si="109"/>
        <v>-69.814203212887207</v>
      </c>
      <c r="G388" s="126">
        <f t="shared" si="109"/>
        <v>-69.814203212887207</v>
      </c>
      <c r="H388" s="126">
        <f t="shared" si="109"/>
        <v>-69.814203212887207</v>
      </c>
      <c r="I388" s="126">
        <f t="shared" si="109"/>
        <v>-69.814203212887207</v>
      </c>
      <c r="J388" s="126">
        <f t="shared" si="109"/>
        <v>-32.098626692966121</v>
      </c>
      <c r="K388" s="126">
        <f t="shared" si="109"/>
        <v>-38.385817577387115</v>
      </c>
      <c r="L388" s="126">
        <f t="shared" si="109"/>
        <v>60.82598926233706</v>
      </c>
      <c r="M388" s="126">
        <f t="shared" si="109"/>
        <v>51.478109572897608</v>
      </c>
      <c r="N388" s="126">
        <f t="shared" si="109"/>
        <v>33.982958311423047</v>
      </c>
      <c r="O388" s="126">
        <f t="shared" si="109"/>
        <v>-69.814203212887207</v>
      </c>
      <c r="P388" s="126">
        <f t="shared" si="109"/>
        <v>-18.586025645481989</v>
      </c>
      <c r="Q388" s="126">
        <f t="shared" si="109"/>
        <v>39.358341652570317</v>
      </c>
      <c r="R388" s="126">
        <f t="shared" si="108"/>
        <v>-41.400929497846192</v>
      </c>
      <c r="S388" s="126">
        <f t="shared" si="108"/>
        <v>-5.4539584757118433</v>
      </c>
      <c r="T388" s="126">
        <f t="shared" si="108"/>
        <v>37.961136892806579</v>
      </c>
      <c r="U388" s="126">
        <f t="shared" si="108"/>
        <v>28.096189495129337</v>
      </c>
      <c r="V388" s="126">
        <f t="shared" si="108"/>
        <v>-10.340733121100179</v>
      </c>
      <c r="W388" s="126">
        <f t="shared" si="108"/>
        <v>-69.814203212887207</v>
      </c>
      <c r="X388" s="126">
        <f t="shared" si="108"/>
        <v>-69.814203212887207</v>
      </c>
      <c r="Y388" s="126">
        <f t="shared" si="108"/>
        <v>-69.814203212887207</v>
      </c>
      <c r="Z388" s="126">
        <f t="shared" si="108"/>
        <v>-69.814203212887207</v>
      </c>
      <c r="AA388" s="126">
        <f t="shared" si="108"/>
        <v>-69.814203212887207</v>
      </c>
      <c r="AB388" s="126">
        <f t="shared" si="108"/>
        <v>-69.814203212887207</v>
      </c>
      <c r="AC388" s="126">
        <f t="shared" si="108"/>
        <v>-69.814203212887207</v>
      </c>
      <c r="AD388" s="126">
        <f t="shared" si="108"/>
        <v>-69.814203212887207</v>
      </c>
      <c r="AE388" s="126">
        <f t="shared" si="108"/>
        <v>-69.814203212887207</v>
      </c>
      <c r="AF388" s="126">
        <f t="shared" si="108"/>
        <v>-69.814203212887207</v>
      </c>
      <c r="AG388" s="126">
        <f t="shared" si="108"/>
        <v>-69.814203212887207</v>
      </c>
      <c r="AH388" s="126">
        <f t="shared" si="108"/>
        <v>-69.814203212887207</v>
      </c>
      <c r="AI388" s="126">
        <f t="shared" si="108"/>
        <v>-69.814203212887207</v>
      </c>
      <c r="AJ388" s="126">
        <f t="shared" si="108"/>
        <v>-69.814203212887207</v>
      </c>
      <c r="AK388" s="126">
        <f t="shared" si="108"/>
        <v>-69.814203212887207</v>
      </c>
      <c r="AL388" s="126">
        <f t="shared" si="108"/>
        <v>-69.814203212887207</v>
      </c>
      <c r="AM388" s="126">
        <f t="shared" si="108"/>
        <v>-69.814203212887207</v>
      </c>
      <c r="AN388" s="126">
        <f t="shared" si="108"/>
        <v>-69.814203212887207</v>
      </c>
    </row>
    <row r="389" spans="1:40" x14ac:dyDescent="0.2">
      <c r="A389" t="s">
        <v>202</v>
      </c>
      <c r="B389" s="126">
        <f t="shared" si="109"/>
        <v>-27.140592115241503</v>
      </c>
      <c r="C389" s="126">
        <f t="shared" si="108"/>
        <v>4.1479334564607626</v>
      </c>
      <c r="D389" s="126">
        <f t="shared" si="108"/>
        <v>-38.637779439395459</v>
      </c>
      <c r="E389" s="126">
        <f t="shared" si="108"/>
        <v>-74.144620289452149</v>
      </c>
      <c r="F389" s="126">
        <f t="shared" si="108"/>
        <v>-125.06564479899241</v>
      </c>
      <c r="G389" s="126">
        <f t="shared" si="108"/>
        <v>-125.06564479899241</v>
      </c>
      <c r="H389" s="126">
        <f t="shared" si="108"/>
        <v>-125.06564479899241</v>
      </c>
      <c r="I389" s="126">
        <f t="shared" si="108"/>
        <v>-125.06564479899241</v>
      </c>
      <c r="J389" s="126">
        <f t="shared" si="108"/>
        <v>-40.558772207238505</v>
      </c>
      <c r="K389" s="126">
        <f t="shared" si="108"/>
        <v>-59.515575551824824</v>
      </c>
      <c r="L389" s="126">
        <f t="shared" si="108"/>
        <v>129.79117217291014</v>
      </c>
      <c r="M389" s="126">
        <f t="shared" si="108"/>
        <v>54.418016362732672</v>
      </c>
      <c r="N389" s="126">
        <f t="shared" si="108"/>
        <v>76.768935616965578</v>
      </c>
      <c r="O389" s="126">
        <f t="shared" si="108"/>
        <v>-41.144067339120468</v>
      </c>
      <c r="P389" s="126">
        <f t="shared" si="108"/>
        <v>-18.147088592130373</v>
      </c>
      <c r="Q389" s="126">
        <f t="shared" si="108"/>
        <v>10.785793487328775</v>
      </c>
      <c r="R389" s="126">
        <f t="shared" si="108"/>
        <v>-31.228170496476366</v>
      </c>
      <c r="S389" s="126">
        <f t="shared" si="108"/>
        <v>28.902317496147461</v>
      </c>
      <c r="T389" s="126">
        <f t="shared" si="108"/>
        <v>-18.067462700744869</v>
      </c>
      <c r="U389" s="126">
        <f t="shared" si="108"/>
        <v>-36.45375951077412</v>
      </c>
      <c r="V389" s="126">
        <f t="shared" si="108"/>
        <v>80.223719649853777</v>
      </c>
      <c r="W389" s="126">
        <f t="shared" si="108"/>
        <v>-125.06564479899241</v>
      </c>
      <c r="X389" s="126">
        <f t="shared" si="108"/>
        <v>-125.06564479899241</v>
      </c>
      <c r="Y389" s="126">
        <f t="shared" si="108"/>
        <v>-125.06564479899241</v>
      </c>
      <c r="Z389" s="126">
        <f t="shared" si="108"/>
        <v>-125.06564479899241</v>
      </c>
      <c r="AA389" s="126">
        <f t="shared" si="108"/>
        <v>-125.06564479899241</v>
      </c>
      <c r="AB389" s="126">
        <f t="shared" si="108"/>
        <v>-125.06564479899241</v>
      </c>
      <c r="AC389" s="126">
        <f t="shared" si="108"/>
        <v>-125.06564479899241</v>
      </c>
      <c r="AD389" s="126">
        <f t="shared" si="108"/>
        <v>-125.06564479899241</v>
      </c>
      <c r="AE389" s="126">
        <f t="shared" si="108"/>
        <v>-125.06564479899241</v>
      </c>
      <c r="AF389" s="126">
        <f t="shared" si="108"/>
        <v>-125.06564479899241</v>
      </c>
      <c r="AG389" s="126">
        <f t="shared" si="108"/>
        <v>-125.06564479899241</v>
      </c>
      <c r="AH389" s="126">
        <f t="shared" si="108"/>
        <v>-125.06564479899241</v>
      </c>
      <c r="AI389" s="126">
        <f t="shared" si="108"/>
        <v>-125.06564479899241</v>
      </c>
      <c r="AJ389" s="126">
        <f t="shared" si="108"/>
        <v>-125.06564479899241</v>
      </c>
      <c r="AK389" s="126">
        <f t="shared" si="108"/>
        <v>-125.06564479899241</v>
      </c>
      <c r="AL389" s="126">
        <f t="shared" si="108"/>
        <v>-125.06564479899241</v>
      </c>
      <c r="AM389" s="126">
        <f t="shared" si="108"/>
        <v>-125.06564479899241</v>
      </c>
      <c r="AN389" s="126">
        <f t="shared" si="108"/>
        <v>-125.06564479899241</v>
      </c>
    </row>
    <row r="390" spans="1:40" x14ac:dyDescent="0.2">
      <c r="A390" t="s">
        <v>203</v>
      </c>
      <c r="B390" s="126">
        <f>B155-$B305</f>
        <v>-33.110025343519162</v>
      </c>
      <c r="C390" s="126">
        <f t="shared" ref="C390:AN392" si="110">C155-$B305</f>
        <v>-18.774168399080168</v>
      </c>
      <c r="D390" s="126">
        <f t="shared" si="110"/>
        <v>-16.333195678006362</v>
      </c>
      <c r="E390" s="126">
        <f t="shared" si="110"/>
        <v>-14.446546660732253</v>
      </c>
      <c r="F390" s="126">
        <f t="shared" si="110"/>
        <v>-94.071259591682178</v>
      </c>
      <c r="G390" s="126">
        <f t="shared" si="110"/>
        <v>-94.071259591682178</v>
      </c>
      <c r="H390" s="126">
        <f t="shared" si="110"/>
        <v>-94.071259591682178</v>
      </c>
      <c r="I390" s="126">
        <f t="shared" si="110"/>
        <v>-94.071259591682178</v>
      </c>
      <c r="J390" s="126">
        <f t="shared" si="110"/>
        <v>-45.742237622985009</v>
      </c>
      <c r="K390" s="126">
        <f t="shared" si="110"/>
        <v>-37.136233153239083</v>
      </c>
      <c r="L390" s="126">
        <f t="shared" si="110"/>
        <v>185.6080729837206</v>
      </c>
      <c r="M390" s="126">
        <f t="shared" si="110"/>
        <v>44.330332673080846</v>
      </c>
      <c r="N390" s="126">
        <f t="shared" si="110"/>
        <v>6.0480454348696355</v>
      </c>
      <c r="O390" s="126">
        <f t="shared" si="110"/>
        <v>22.952299061772649</v>
      </c>
      <c r="P390" s="126">
        <f t="shared" si="110"/>
        <v>-24.645258290193993</v>
      </c>
      <c r="Q390" s="126">
        <f t="shared" si="110"/>
        <v>-4.608125739405267</v>
      </c>
      <c r="R390" s="126">
        <f t="shared" si="110"/>
        <v>-1.7175988511712319</v>
      </c>
      <c r="S390" s="126">
        <f t="shared" si="110"/>
        <v>8.9253681993933185</v>
      </c>
      <c r="T390" s="126">
        <f t="shared" si="110"/>
        <v>-8.9202741567270181</v>
      </c>
      <c r="U390" s="126">
        <f t="shared" si="110"/>
        <v>-40.821943729193464</v>
      </c>
      <c r="V390" s="126">
        <f t="shared" si="110"/>
        <v>-21.608510728584292</v>
      </c>
      <c r="W390" s="126">
        <f t="shared" si="110"/>
        <v>-94.071259591682178</v>
      </c>
      <c r="X390" s="126">
        <f t="shared" si="110"/>
        <v>-94.071259591682178</v>
      </c>
      <c r="Y390" s="126">
        <f t="shared" si="110"/>
        <v>-94.071259591682178</v>
      </c>
      <c r="Z390" s="126">
        <f t="shared" si="110"/>
        <v>-94.071259591682178</v>
      </c>
      <c r="AA390" s="126">
        <f t="shared" si="110"/>
        <v>-94.071259591682178</v>
      </c>
      <c r="AB390" s="126">
        <f t="shared" si="110"/>
        <v>-94.071259591682178</v>
      </c>
      <c r="AC390" s="126">
        <f t="shared" si="110"/>
        <v>-94.071259591682178</v>
      </c>
      <c r="AD390" s="126">
        <f t="shared" si="110"/>
        <v>-94.071259591682178</v>
      </c>
      <c r="AE390" s="126">
        <f t="shared" si="110"/>
        <v>-94.071259591682178</v>
      </c>
      <c r="AF390" s="126">
        <f t="shared" si="110"/>
        <v>-94.071259591682178</v>
      </c>
      <c r="AG390" s="126">
        <f t="shared" si="110"/>
        <v>-94.071259591682178</v>
      </c>
      <c r="AH390" s="126">
        <f t="shared" si="110"/>
        <v>-94.071259591682178</v>
      </c>
      <c r="AI390" s="126">
        <f t="shared" si="110"/>
        <v>-94.071259591682178</v>
      </c>
      <c r="AJ390" s="126">
        <f t="shared" si="110"/>
        <v>-94.071259591682178</v>
      </c>
      <c r="AK390" s="126">
        <f t="shared" si="110"/>
        <v>-94.071259591682178</v>
      </c>
      <c r="AL390" s="126">
        <f t="shared" si="110"/>
        <v>-94.071259591682178</v>
      </c>
      <c r="AM390" s="126">
        <f t="shared" si="110"/>
        <v>-94.071259591682178</v>
      </c>
      <c r="AN390" s="126">
        <f t="shared" si="110"/>
        <v>-94.071259591682178</v>
      </c>
    </row>
    <row r="391" spans="1:40" x14ac:dyDescent="0.2">
      <c r="A391" t="s">
        <v>204</v>
      </c>
      <c r="B391" s="126">
        <f t="shared" ref="B391:Q392" si="111">B156-$B306</f>
        <v>-36.495035807152476</v>
      </c>
      <c r="C391" s="126">
        <f t="shared" si="111"/>
        <v>-57.384676240941126</v>
      </c>
      <c r="D391" s="126">
        <f t="shared" si="111"/>
        <v>-36.68646047985402</v>
      </c>
      <c r="E391" s="126">
        <f t="shared" si="111"/>
        <v>-34.227342996297295</v>
      </c>
      <c r="F391" s="126">
        <f t="shared" si="111"/>
        <v>-80.380632215862633</v>
      </c>
      <c r="G391" s="126">
        <f t="shared" si="111"/>
        <v>-80.380632215862633</v>
      </c>
      <c r="H391" s="126">
        <f t="shared" si="111"/>
        <v>-80.380632215862633</v>
      </c>
      <c r="I391" s="126">
        <f t="shared" si="111"/>
        <v>-80.380632215862633</v>
      </c>
      <c r="J391" s="126">
        <f t="shared" si="111"/>
        <v>-23.698980088639452</v>
      </c>
      <c r="K391" s="126">
        <f t="shared" si="111"/>
        <v>58.061778096094045</v>
      </c>
      <c r="L391" s="126">
        <f t="shared" si="111"/>
        <v>-80.380632215862633</v>
      </c>
      <c r="M391" s="126">
        <f t="shared" si="111"/>
        <v>56.591607748043131</v>
      </c>
      <c r="N391" s="126">
        <f t="shared" si="111"/>
        <v>6.5735016909521704</v>
      </c>
      <c r="O391" s="126">
        <f t="shared" si="111"/>
        <v>40.23381012439782</v>
      </c>
      <c r="P391" s="126">
        <f t="shared" si="111"/>
        <v>17.747171404568064</v>
      </c>
      <c r="Q391" s="126">
        <f t="shared" si="111"/>
        <v>21.390960675282983</v>
      </c>
      <c r="R391" s="126">
        <f t="shared" si="110"/>
        <v>-28.902887151307233</v>
      </c>
      <c r="S391" s="126">
        <f t="shared" si="110"/>
        <v>-1.4960620112555034</v>
      </c>
      <c r="T391" s="126">
        <f t="shared" si="110"/>
        <v>32.94053703046572</v>
      </c>
      <c r="U391" s="126">
        <f t="shared" si="110"/>
        <v>14.603016407820689</v>
      </c>
      <c r="V391" s="126">
        <f t="shared" si="110"/>
        <v>-29.250938402177411</v>
      </c>
      <c r="W391" s="126">
        <f t="shared" si="110"/>
        <v>-80.380632215862633</v>
      </c>
      <c r="X391" s="126">
        <f t="shared" si="110"/>
        <v>-80.380632215862633</v>
      </c>
      <c r="Y391" s="126">
        <f t="shared" si="110"/>
        <v>-80.380632215862633</v>
      </c>
      <c r="Z391" s="126">
        <f t="shared" si="110"/>
        <v>-80.380632215862633</v>
      </c>
      <c r="AA391" s="126">
        <f t="shared" si="110"/>
        <v>-80.380632215862633</v>
      </c>
      <c r="AB391" s="126">
        <f t="shared" si="110"/>
        <v>-80.380632215862633</v>
      </c>
      <c r="AC391" s="126">
        <f t="shared" si="110"/>
        <v>-80.380632215862633</v>
      </c>
      <c r="AD391" s="126">
        <f t="shared" si="110"/>
        <v>-80.380632215862633</v>
      </c>
      <c r="AE391" s="126">
        <f t="shared" si="110"/>
        <v>-80.380632215862633</v>
      </c>
      <c r="AF391" s="126">
        <f t="shared" si="110"/>
        <v>-80.380632215862633</v>
      </c>
      <c r="AG391" s="126">
        <f t="shared" si="110"/>
        <v>-80.380632215862633</v>
      </c>
      <c r="AH391" s="126">
        <f t="shared" si="110"/>
        <v>-80.380632215862633</v>
      </c>
      <c r="AI391" s="126">
        <f t="shared" si="110"/>
        <v>-80.380632215862633</v>
      </c>
      <c r="AJ391" s="126">
        <f t="shared" si="110"/>
        <v>-80.380632215862633</v>
      </c>
      <c r="AK391" s="126">
        <f t="shared" si="110"/>
        <v>-80.380632215862633</v>
      </c>
      <c r="AL391" s="126">
        <f t="shared" si="110"/>
        <v>-80.380632215862633</v>
      </c>
      <c r="AM391" s="126">
        <f t="shared" si="110"/>
        <v>-80.380632215862633</v>
      </c>
      <c r="AN391" s="126">
        <f t="shared" si="110"/>
        <v>-80.380632215862633</v>
      </c>
    </row>
    <row r="392" spans="1:40" x14ac:dyDescent="0.2">
      <c r="A392" t="s">
        <v>205</v>
      </c>
      <c r="B392" s="126">
        <f t="shared" si="111"/>
        <v>-55.642782839235565</v>
      </c>
      <c r="C392" s="126">
        <f t="shared" si="110"/>
        <v>-26.931353560978636</v>
      </c>
      <c r="D392" s="126">
        <f t="shared" si="110"/>
        <v>-37.013217350525167</v>
      </c>
      <c r="E392" s="126">
        <f t="shared" si="110"/>
        <v>-60.458246384428165</v>
      </c>
      <c r="F392" s="126">
        <f t="shared" si="110"/>
        <v>-130.99430627294151</v>
      </c>
      <c r="G392" s="126">
        <f t="shared" si="110"/>
        <v>-130.99430627294151</v>
      </c>
      <c r="H392" s="126">
        <f t="shared" si="110"/>
        <v>-130.99430627294151</v>
      </c>
      <c r="I392" s="126">
        <f t="shared" si="110"/>
        <v>-130.99430627294151</v>
      </c>
      <c r="J392" s="126">
        <f t="shared" si="110"/>
        <v>-46.521119940684812</v>
      </c>
      <c r="K392" s="126">
        <f t="shared" si="110"/>
        <v>-57.899920386687512</v>
      </c>
      <c r="L392" s="126">
        <f t="shared" si="110"/>
        <v>45.794468987222416</v>
      </c>
      <c r="M392" s="126">
        <f t="shared" si="110"/>
        <v>22.356169100122685</v>
      </c>
      <c r="N392" s="126">
        <f t="shared" si="110"/>
        <v>-25.10846891071462</v>
      </c>
      <c r="O392" s="126">
        <f t="shared" si="110"/>
        <v>46.116880379295367</v>
      </c>
      <c r="P392" s="126">
        <f t="shared" si="110"/>
        <v>38.256787593696941</v>
      </c>
      <c r="Q392" s="126">
        <f t="shared" si="110"/>
        <v>0.3855966180057635</v>
      </c>
      <c r="R392" s="126">
        <f t="shared" si="110"/>
        <v>53.962044608790535</v>
      </c>
      <c r="S392" s="126">
        <f t="shared" si="110"/>
        <v>24.092678319104692</v>
      </c>
      <c r="T392" s="126">
        <f t="shared" si="110"/>
        <v>17.23763269370005</v>
      </c>
      <c r="U392" s="126">
        <f t="shared" si="110"/>
        <v>-19.007520166245826</v>
      </c>
      <c r="V392" s="126">
        <f t="shared" si="110"/>
        <v>80.380371239562066</v>
      </c>
      <c r="W392" s="126">
        <f t="shared" si="110"/>
        <v>-130.99430627294151</v>
      </c>
      <c r="X392" s="126">
        <f t="shared" si="110"/>
        <v>-130.99430627294151</v>
      </c>
      <c r="Y392" s="126">
        <f t="shared" si="110"/>
        <v>-130.99430627294151</v>
      </c>
      <c r="Z392" s="126">
        <f t="shared" si="110"/>
        <v>-130.99430627294151</v>
      </c>
      <c r="AA392" s="126">
        <f t="shared" si="110"/>
        <v>-130.99430627294151</v>
      </c>
      <c r="AB392" s="126">
        <f t="shared" si="110"/>
        <v>-130.99430627294151</v>
      </c>
      <c r="AC392" s="126">
        <f t="shared" si="110"/>
        <v>-130.99430627294151</v>
      </c>
      <c r="AD392" s="126">
        <f t="shared" si="110"/>
        <v>-130.99430627294151</v>
      </c>
      <c r="AE392" s="126">
        <f t="shared" si="110"/>
        <v>-130.99430627294151</v>
      </c>
      <c r="AF392" s="126">
        <f t="shared" si="110"/>
        <v>-130.99430627294151</v>
      </c>
      <c r="AG392" s="126">
        <f t="shared" si="110"/>
        <v>-130.99430627294151</v>
      </c>
      <c r="AH392" s="126">
        <f t="shared" si="110"/>
        <v>-130.99430627294151</v>
      </c>
      <c r="AI392" s="126">
        <f t="shared" si="110"/>
        <v>-130.99430627294151</v>
      </c>
      <c r="AJ392" s="126">
        <f t="shared" si="110"/>
        <v>-130.99430627294151</v>
      </c>
      <c r="AK392" s="126">
        <f t="shared" si="110"/>
        <v>-130.99430627294151</v>
      </c>
      <c r="AL392" s="126">
        <f t="shared" si="110"/>
        <v>-130.99430627294151</v>
      </c>
      <c r="AM392" s="126">
        <f t="shared" si="110"/>
        <v>-130.99430627294151</v>
      </c>
      <c r="AN392" s="126">
        <f t="shared" si="110"/>
        <v>-130.99430627294151</v>
      </c>
    </row>
    <row r="393" spans="1:40" x14ac:dyDescent="0.2">
      <c r="A393" t="s">
        <v>348</v>
      </c>
      <c r="B393" s="126">
        <f>C213-$B349</f>
        <v>0.6875</v>
      </c>
      <c r="C393" s="126">
        <f t="shared" ref="C393:AN396" si="112">D213-$B349</f>
        <v>37.6875</v>
      </c>
      <c r="D393" s="126">
        <f t="shared" si="112"/>
        <v>4.6875</v>
      </c>
      <c r="E393" s="126">
        <f t="shared" si="112"/>
        <v>-43.3125</v>
      </c>
      <c r="F393" s="126">
        <f t="shared" si="112"/>
        <v>-43.3125</v>
      </c>
      <c r="G393" s="126">
        <f t="shared" si="112"/>
        <v>-43.3125</v>
      </c>
      <c r="H393" s="126">
        <f t="shared" si="112"/>
        <v>-43.3125</v>
      </c>
      <c r="I393" s="126">
        <f t="shared" si="112"/>
        <v>-32.3125</v>
      </c>
      <c r="J393" s="126">
        <f t="shared" si="112"/>
        <v>8.6875</v>
      </c>
      <c r="K393" s="126">
        <f t="shared" si="112"/>
        <v>2.6875</v>
      </c>
      <c r="L393" s="126">
        <f t="shared" si="112"/>
        <v>-19.3125</v>
      </c>
      <c r="M393" s="126">
        <f t="shared" si="112"/>
        <v>2.6875</v>
      </c>
      <c r="N393" s="126">
        <f t="shared" si="112"/>
        <v>-43.3125</v>
      </c>
      <c r="O393" s="126">
        <f t="shared" si="112"/>
        <v>-32.3125</v>
      </c>
      <c r="P393" s="126">
        <f t="shared" si="112"/>
        <v>11.6875</v>
      </c>
      <c r="Q393" s="126">
        <f t="shared" si="112"/>
        <v>4.6875</v>
      </c>
      <c r="R393" s="126">
        <f t="shared" si="112"/>
        <v>-22.3125</v>
      </c>
      <c r="S393" s="126">
        <f t="shared" si="112"/>
        <v>-21.3125</v>
      </c>
      <c r="T393" s="126">
        <f t="shared" si="112"/>
        <v>21.6875</v>
      </c>
      <c r="U393" s="126">
        <f t="shared" si="112"/>
        <v>6.6875</v>
      </c>
      <c r="V393" s="126">
        <f t="shared" si="112"/>
        <v>-43.3125</v>
      </c>
      <c r="W393" s="126">
        <f t="shared" si="112"/>
        <v>-43.3125</v>
      </c>
      <c r="X393" s="126">
        <f t="shared" si="112"/>
        <v>-43.3125</v>
      </c>
      <c r="Y393" s="126">
        <f t="shared" si="112"/>
        <v>-43.3125</v>
      </c>
      <c r="Z393" s="126">
        <f t="shared" si="112"/>
        <v>-43.3125</v>
      </c>
      <c r="AA393" s="126">
        <f t="shared" si="112"/>
        <v>-43.3125</v>
      </c>
      <c r="AB393" s="126">
        <f t="shared" si="112"/>
        <v>-43.3125</v>
      </c>
      <c r="AC393" s="126">
        <f t="shared" si="112"/>
        <v>-43.3125</v>
      </c>
      <c r="AD393" s="126">
        <f t="shared" si="112"/>
        <v>-43.3125</v>
      </c>
      <c r="AE393" s="126">
        <f t="shared" si="112"/>
        <v>-43.3125</v>
      </c>
      <c r="AF393" s="126">
        <f t="shared" si="112"/>
        <v>-43.3125</v>
      </c>
      <c r="AG393" s="126">
        <f t="shared" si="112"/>
        <v>-43.3125</v>
      </c>
      <c r="AH393" s="126">
        <f t="shared" si="112"/>
        <v>-43.3125</v>
      </c>
      <c r="AI393" s="126">
        <f t="shared" si="112"/>
        <v>-43.3125</v>
      </c>
      <c r="AJ393" s="126">
        <f t="shared" si="112"/>
        <v>-43.3125</v>
      </c>
      <c r="AK393" s="126">
        <f t="shared" si="112"/>
        <v>-43.3125</v>
      </c>
      <c r="AL393" s="126">
        <f t="shared" si="112"/>
        <v>-43.3125</v>
      </c>
      <c r="AM393" s="126">
        <f t="shared" si="112"/>
        <v>-43.3125</v>
      </c>
      <c r="AN393" s="126">
        <f t="shared" si="112"/>
        <v>-43.3125</v>
      </c>
    </row>
    <row r="394" spans="1:40" x14ac:dyDescent="0.2">
      <c r="A394" t="s">
        <v>349</v>
      </c>
      <c r="B394" s="126">
        <f t="shared" ref="B394:Q396" si="113">C214-$B350</f>
        <v>11.3125</v>
      </c>
      <c r="C394" s="126">
        <f t="shared" si="113"/>
        <v>35.3125</v>
      </c>
      <c r="D394" s="126">
        <f t="shared" si="113"/>
        <v>2.3125</v>
      </c>
      <c r="E394" s="126">
        <f t="shared" si="113"/>
        <v>-43.6875</v>
      </c>
      <c r="F394" s="126">
        <f t="shared" si="113"/>
        <v>-43.6875</v>
      </c>
      <c r="G394" s="126">
        <f t="shared" si="113"/>
        <v>-43.6875</v>
      </c>
      <c r="H394" s="126">
        <f t="shared" si="113"/>
        <v>-43.6875</v>
      </c>
      <c r="I394" s="126">
        <f t="shared" si="113"/>
        <v>-33.6875</v>
      </c>
      <c r="J394" s="126">
        <f t="shared" si="113"/>
        <v>0.3125</v>
      </c>
      <c r="K394" s="126">
        <f t="shared" si="113"/>
        <v>6.3125</v>
      </c>
      <c r="L394" s="126">
        <f t="shared" si="113"/>
        <v>-17.6875</v>
      </c>
      <c r="M394" s="126">
        <f t="shared" si="113"/>
        <v>3.3125</v>
      </c>
      <c r="N394" s="126">
        <f t="shared" si="113"/>
        <v>-43.6875</v>
      </c>
      <c r="O394" s="126">
        <f t="shared" si="113"/>
        <v>-33.6875</v>
      </c>
      <c r="P394" s="126">
        <f t="shared" si="113"/>
        <v>7.3125</v>
      </c>
      <c r="Q394" s="126">
        <f t="shared" si="113"/>
        <v>3.3125</v>
      </c>
      <c r="R394" s="126">
        <f t="shared" si="112"/>
        <v>-24.6875</v>
      </c>
      <c r="S394" s="126">
        <f t="shared" si="112"/>
        <v>-13.6875</v>
      </c>
      <c r="T394" s="126">
        <f t="shared" si="112"/>
        <v>22.3125</v>
      </c>
      <c r="U394" s="126">
        <f t="shared" si="112"/>
        <v>5.3125</v>
      </c>
      <c r="V394" s="126">
        <f t="shared" si="112"/>
        <v>-43.6875</v>
      </c>
      <c r="W394" s="126">
        <f t="shared" si="112"/>
        <v>-43.6875</v>
      </c>
      <c r="X394" s="126">
        <f t="shared" si="112"/>
        <v>-43.6875</v>
      </c>
      <c r="Y394" s="126">
        <f t="shared" si="112"/>
        <v>-43.6875</v>
      </c>
      <c r="Z394" s="126">
        <f t="shared" si="112"/>
        <v>-43.6875</v>
      </c>
      <c r="AA394" s="126">
        <f t="shared" si="112"/>
        <v>-43.6875</v>
      </c>
      <c r="AB394" s="126">
        <f t="shared" si="112"/>
        <v>-43.6875</v>
      </c>
      <c r="AC394" s="126">
        <f t="shared" si="112"/>
        <v>-43.6875</v>
      </c>
      <c r="AD394" s="126">
        <f t="shared" si="112"/>
        <v>-43.6875</v>
      </c>
      <c r="AE394" s="126">
        <f t="shared" si="112"/>
        <v>-43.6875</v>
      </c>
      <c r="AF394" s="126">
        <f t="shared" si="112"/>
        <v>-43.6875</v>
      </c>
      <c r="AG394" s="126">
        <f t="shared" si="112"/>
        <v>-43.6875</v>
      </c>
      <c r="AH394" s="126">
        <f t="shared" si="112"/>
        <v>-43.6875</v>
      </c>
      <c r="AI394" s="126">
        <f t="shared" si="112"/>
        <v>-43.6875</v>
      </c>
      <c r="AJ394" s="126">
        <f t="shared" si="112"/>
        <v>-43.6875</v>
      </c>
      <c r="AK394" s="126">
        <f t="shared" si="112"/>
        <v>-43.6875</v>
      </c>
      <c r="AL394" s="126">
        <f t="shared" si="112"/>
        <v>-43.6875</v>
      </c>
      <c r="AM394" s="126">
        <f t="shared" si="112"/>
        <v>-43.6875</v>
      </c>
      <c r="AN394" s="126">
        <f t="shared" si="112"/>
        <v>-43.6875</v>
      </c>
    </row>
    <row r="395" spans="1:40" x14ac:dyDescent="0.2">
      <c r="A395" t="s">
        <v>350</v>
      </c>
      <c r="B395" s="126">
        <f t="shared" si="113"/>
        <v>-10.625</v>
      </c>
      <c r="C395" s="126">
        <f t="shared" si="112"/>
        <v>20.375</v>
      </c>
      <c r="D395" s="126">
        <f t="shared" si="112"/>
        <v>25.375</v>
      </c>
      <c r="E395" s="126">
        <f t="shared" si="112"/>
        <v>-53.625</v>
      </c>
      <c r="F395" s="126">
        <f t="shared" si="112"/>
        <v>-53.625</v>
      </c>
      <c r="G395" s="126">
        <f t="shared" si="112"/>
        <v>-53.625</v>
      </c>
      <c r="H395" s="126">
        <f t="shared" si="112"/>
        <v>-53.625</v>
      </c>
      <c r="I395" s="126">
        <f t="shared" si="112"/>
        <v>-36.625</v>
      </c>
      <c r="J395" s="126">
        <f t="shared" si="112"/>
        <v>6.375</v>
      </c>
      <c r="K395" s="126">
        <f t="shared" si="112"/>
        <v>-33.625</v>
      </c>
      <c r="L395" s="126">
        <f t="shared" si="112"/>
        <v>-26.625</v>
      </c>
      <c r="M395" s="126">
        <f t="shared" si="112"/>
        <v>19.375</v>
      </c>
      <c r="N395" s="126">
        <f t="shared" si="112"/>
        <v>-53.625</v>
      </c>
      <c r="O395" s="126">
        <f t="shared" si="112"/>
        <v>-17.625</v>
      </c>
      <c r="P395" s="126">
        <f t="shared" si="112"/>
        <v>16.375</v>
      </c>
      <c r="Q395" s="126">
        <f t="shared" si="112"/>
        <v>16.375</v>
      </c>
      <c r="R395" s="126">
        <f t="shared" si="112"/>
        <v>-34.625</v>
      </c>
      <c r="S395" s="126">
        <f t="shared" si="112"/>
        <v>0.375</v>
      </c>
      <c r="T395" s="126">
        <f t="shared" si="112"/>
        <v>23.375</v>
      </c>
      <c r="U395" s="126">
        <f t="shared" si="112"/>
        <v>23.375</v>
      </c>
      <c r="V395" s="126">
        <f t="shared" si="112"/>
        <v>-53.625</v>
      </c>
      <c r="W395" s="126">
        <f t="shared" si="112"/>
        <v>-53.625</v>
      </c>
      <c r="X395" s="126">
        <f t="shared" si="112"/>
        <v>-53.625</v>
      </c>
      <c r="Y395" s="126">
        <f t="shared" si="112"/>
        <v>-53.625</v>
      </c>
      <c r="Z395" s="126">
        <f t="shared" si="112"/>
        <v>-53.625</v>
      </c>
      <c r="AA395" s="126">
        <f t="shared" si="112"/>
        <v>-53.625</v>
      </c>
      <c r="AB395" s="126">
        <f t="shared" si="112"/>
        <v>-53.625</v>
      </c>
      <c r="AC395" s="126">
        <f t="shared" si="112"/>
        <v>-53.625</v>
      </c>
      <c r="AD395" s="126">
        <f t="shared" si="112"/>
        <v>-53.625</v>
      </c>
      <c r="AE395" s="126">
        <f t="shared" si="112"/>
        <v>-53.625</v>
      </c>
      <c r="AF395" s="126">
        <f t="shared" si="112"/>
        <v>-53.625</v>
      </c>
      <c r="AG395" s="126">
        <f t="shared" si="112"/>
        <v>-53.625</v>
      </c>
      <c r="AH395" s="126">
        <f t="shared" si="112"/>
        <v>-53.625</v>
      </c>
      <c r="AI395" s="126">
        <f t="shared" si="112"/>
        <v>-53.625</v>
      </c>
      <c r="AJ395" s="126">
        <f t="shared" si="112"/>
        <v>-53.625</v>
      </c>
      <c r="AK395" s="126">
        <f t="shared" si="112"/>
        <v>-53.625</v>
      </c>
      <c r="AL395" s="126">
        <f t="shared" si="112"/>
        <v>-53.625</v>
      </c>
      <c r="AM395" s="126">
        <f t="shared" si="112"/>
        <v>-53.625</v>
      </c>
      <c r="AN395" s="126">
        <f t="shared" si="112"/>
        <v>-53.625</v>
      </c>
    </row>
    <row r="396" spans="1:40" x14ac:dyDescent="0.2">
      <c r="A396" t="s">
        <v>317</v>
      </c>
      <c r="B396" s="126">
        <f t="shared" si="113"/>
        <v>-8.25</v>
      </c>
      <c r="C396" s="126">
        <f t="shared" si="112"/>
        <v>19.75</v>
      </c>
      <c r="D396" s="126">
        <f t="shared" si="112"/>
        <v>24.75</v>
      </c>
      <c r="E396" s="126">
        <f t="shared" si="112"/>
        <v>-53.25</v>
      </c>
      <c r="F396" s="126">
        <f t="shared" si="112"/>
        <v>-53.25</v>
      </c>
      <c r="G396" s="126">
        <f t="shared" si="112"/>
        <v>-53.25</v>
      </c>
      <c r="H396" s="126">
        <f t="shared" si="112"/>
        <v>-53.25</v>
      </c>
      <c r="I396" s="126">
        <f t="shared" si="112"/>
        <v>-32.25</v>
      </c>
      <c r="J396" s="126">
        <f t="shared" si="112"/>
        <v>6.75</v>
      </c>
      <c r="K396" s="126">
        <f t="shared" si="112"/>
        <v>-34.25</v>
      </c>
      <c r="L396" s="126">
        <f t="shared" si="112"/>
        <v>-28.25</v>
      </c>
      <c r="M396" s="126">
        <f t="shared" si="112"/>
        <v>20.75</v>
      </c>
      <c r="N396" s="126">
        <f t="shared" si="112"/>
        <v>-53.25</v>
      </c>
      <c r="O396" s="126">
        <f t="shared" si="112"/>
        <v>-21.25</v>
      </c>
      <c r="P396" s="126">
        <f t="shared" si="112"/>
        <v>15.75</v>
      </c>
      <c r="Q396" s="126">
        <f t="shared" si="112"/>
        <v>14.75</v>
      </c>
      <c r="R396" s="126">
        <f t="shared" si="112"/>
        <v>-33.25</v>
      </c>
      <c r="S396" s="126">
        <f t="shared" si="112"/>
        <v>-0.25</v>
      </c>
      <c r="T396" s="126">
        <f t="shared" si="112"/>
        <v>18.75</v>
      </c>
      <c r="U396" s="126">
        <f t="shared" si="112"/>
        <v>23.75</v>
      </c>
      <c r="V396" s="126">
        <f t="shared" si="112"/>
        <v>-53.25</v>
      </c>
      <c r="W396" s="126">
        <f t="shared" si="112"/>
        <v>-53.25</v>
      </c>
      <c r="X396" s="126">
        <f t="shared" si="112"/>
        <v>-53.25</v>
      </c>
      <c r="Y396" s="126">
        <f t="shared" si="112"/>
        <v>-53.25</v>
      </c>
      <c r="Z396" s="126">
        <f t="shared" si="112"/>
        <v>-53.25</v>
      </c>
      <c r="AA396" s="126">
        <f t="shared" si="112"/>
        <v>-53.25</v>
      </c>
      <c r="AB396" s="126">
        <f t="shared" si="112"/>
        <v>-53.25</v>
      </c>
      <c r="AC396" s="126">
        <f t="shared" si="112"/>
        <v>-53.25</v>
      </c>
      <c r="AD396" s="126">
        <f t="shared" si="112"/>
        <v>-53.25</v>
      </c>
      <c r="AE396" s="126">
        <f t="shared" si="112"/>
        <v>-53.25</v>
      </c>
      <c r="AF396" s="126">
        <f t="shared" si="112"/>
        <v>-53.25</v>
      </c>
      <c r="AG396" s="126">
        <f t="shared" si="112"/>
        <v>-53.25</v>
      </c>
      <c r="AH396" s="126">
        <f t="shared" si="112"/>
        <v>-53.25</v>
      </c>
      <c r="AI396" s="126">
        <f t="shared" si="112"/>
        <v>-53.25</v>
      </c>
      <c r="AJ396" s="126">
        <f t="shared" si="112"/>
        <v>-53.25</v>
      </c>
      <c r="AK396" s="126">
        <f t="shared" si="112"/>
        <v>-53.25</v>
      </c>
      <c r="AL396" s="126">
        <f t="shared" si="112"/>
        <v>-53.25</v>
      </c>
      <c r="AM396" s="126">
        <f t="shared" si="112"/>
        <v>-53.25</v>
      </c>
      <c r="AN396" s="126">
        <f t="shared" si="112"/>
        <v>-53.25</v>
      </c>
    </row>
    <row r="397" spans="1:40" x14ac:dyDescent="0.2">
      <c r="A397"/>
      <c r="B397"/>
      <c r="C397"/>
      <c r="D397"/>
      <c r="E397"/>
      <c r="F397"/>
      <c r="G397"/>
      <c r="H397"/>
      <c r="I397"/>
      <c r="J397"/>
      <c r="K397"/>
    </row>
    <row r="398" spans="1:40" x14ac:dyDescent="0.2">
      <c r="A398"/>
      <c r="B398"/>
      <c r="C398"/>
      <c r="D398"/>
      <c r="E398"/>
      <c r="F398"/>
      <c r="G398"/>
      <c r="H398"/>
      <c r="I398"/>
      <c r="J398"/>
      <c r="K398"/>
    </row>
    <row r="399" spans="1:40" x14ac:dyDescent="0.2">
      <c r="A399"/>
      <c r="B399"/>
      <c r="C399"/>
      <c r="D399"/>
      <c r="E399"/>
      <c r="F399"/>
      <c r="G399"/>
      <c r="H399"/>
      <c r="I399"/>
      <c r="J399"/>
      <c r="K399"/>
    </row>
    <row r="400" spans="1:40" x14ac:dyDescent="0.2">
      <c r="A400"/>
      <c r="B400"/>
      <c r="C400"/>
      <c r="D400"/>
      <c r="E400"/>
      <c r="F400"/>
      <c r="G400"/>
      <c r="H400"/>
      <c r="I400"/>
      <c r="J400"/>
      <c r="K400"/>
    </row>
    <row r="401" spans="1:11" x14ac:dyDescent="0.2">
      <c r="A401"/>
      <c r="B401"/>
      <c r="C401"/>
      <c r="D401"/>
      <c r="E401"/>
      <c r="F401"/>
      <c r="G401"/>
      <c r="H401"/>
      <c r="I401"/>
      <c r="J401"/>
      <c r="K401"/>
    </row>
    <row r="402" spans="1:11" x14ac:dyDescent="0.2">
      <c r="A402"/>
      <c r="B402"/>
      <c r="C402"/>
      <c r="D402"/>
      <c r="E402"/>
      <c r="F402"/>
      <c r="G402"/>
      <c r="H402"/>
      <c r="I402"/>
      <c r="J402"/>
      <c r="K402"/>
    </row>
    <row r="403" spans="1:11" x14ac:dyDescent="0.2">
      <c r="A403"/>
      <c r="B403"/>
      <c r="C403"/>
      <c r="D403"/>
      <c r="E403"/>
      <c r="F403"/>
      <c r="G403"/>
      <c r="H403"/>
      <c r="I403"/>
      <c r="J403"/>
      <c r="K403"/>
    </row>
    <row r="404" spans="1:11" x14ac:dyDescent="0.2">
      <c r="A404"/>
      <c r="B404"/>
      <c r="C404"/>
      <c r="D404"/>
      <c r="E404"/>
      <c r="F404"/>
      <c r="G404"/>
      <c r="H404"/>
      <c r="I404"/>
      <c r="J404"/>
      <c r="K404"/>
    </row>
    <row r="405" spans="1:11" x14ac:dyDescent="0.2">
      <c r="A405"/>
      <c r="B405"/>
      <c r="C405"/>
      <c r="D405"/>
      <c r="E405"/>
      <c r="F405"/>
      <c r="G405"/>
      <c r="H405"/>
      <c r="I405"/>
      <c r="J405"/>
      <c r="K405"/>
    </row>
    <row r="406" spans="1:11" x14ac:dyDescent="0.2">
      <c r="A406"/>
      <c r="B406"/>
      <c r="C406"/>
      <c r="D406"/>
      <c r="E406"/>
      <c r="F406"/>
      <c r="G406"/>
      <c r="H406"/>
      <c r="I406"/>
      <c r="J406"/>
      <c r="K406"/>
    </row>
    <row r="407" spans="1:11" x14ac:dyDescent="0.2">
      <c r="A407"/>
      <c r="B407"/>
      <c r="C407"/>
      <c r="D407"/>
      <c r="E407"/>
      <c r="F407"/>
      <c r="G407"/>
      <c r="H407"/>
      <c r="I407"/>
      <c r="J407"/>
      <c r="K407"/>
    </row>
    <row r="408" spans="1:11" x14ac:dyDescent="0.2">
      <c r="A408"/>
      <c r="B408"/>
      <c r="C408"/>
      <c r="D408"/>
      <c r="E408"/>
      <c r="F408"/>
      <c r="G408"/>
      <c r="H408"/>
      <c r="I408"/>
      <c r="J408"/>
      <c r="K408"/>
    </row>
    <row r="409" spans="1:11" x14ac:dyDescent="0.2">
      <c r="A409"/>
      <c r="B409"/>
      <c r="C409"/>
      <c r="D409"/>
      <c r="E409"/>
      <c r="F409"/>
      <c r="G409"/>
      <c r="H409"/>
      <c r="I409"/>
      <c r="J409"/>
      <c r="K409"/>
    </row>
    <row r="410" spans="1:11" x14ac:dyDescent="0.2">
      <c r="A410"/>
      <c r="B410"/>
      <c r="C410"/>
      <c r="D410"/>
      <c r="E410"/>
      <c r="F410"/>
      <c r="G410"/>
      <c r="H410"/>
      <c r="I410"/>
      <c r="J410"/>
      <c r="K410"/>
    </row>
  </sheetData>
  <phoneticPr fontId="1"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B05DF-C69A-A942-98BF-A7DF914597FE}">
  <dimension ref="A1:AN154"/>
  <sheetViews>
    <sheetView topLeftCell="A103" workbookViewId="0">
      <selection activeCell="B3" sqref="B3"/>
    </sheetView>
  </sheetViews>
  <sheetFormatPr baseColWidth="10" defaultRowHeight="16" x14ac:dyDescent="0.2"/>
  <cols>
    <col min="1" max="1" width="106" customWidth="1"/>
    <col min="2" max="2" width="11.6640625" bestFit="1" customWidth="1"/>
    <col min="3" max="3" width="11" bestFit="1" customWidth="1"/>
  </cols>
  <sheetData>
    <row r="1" spans="1:3" ht="17" thickBot="1" x14ac:dyDescent="0.25">
      <c r="B1" s="113" t="s">
        <v>263</v>
      </c>
      <c r="C1" s="113" t="s">
        <v>264</v>
      </c>
    </row>
    <row r="2" spans="1:3" x14ac:dyDescent="0.2">
      <c r="A2" s="90" t="s">
        <v>14</v>
      </c>
      <c r="B2" s="114">
        <f>AVERAGE(DIAFOOT!B18:AN18)</f>
        <v>1.6994444444444445</v>
      </c>
      <c r="C2" s="92">
        <f>_xlfn.STDEV.S(DIAFOOT!B18:AN18)</f>
        <v>9.3145820039600674E-2</v>
      </c>
    </row>
    <row r="3" spans="1:3" x14ac:dyDescent="0.2">
      <c r="A3" s="91" t="s">
        <v>15</v>
      </c>
      <c r="B3" s="115">
        <f>AVERAGE(DIAFOOT!B19:AN19)</f>
        <v>74.833333333333329</v>
      </c>
      <c r="C3" s="93">
        <f>_xlfn.STDEV.S(DIAFOOT!B19:AN19)</f>
        <v>17.372222588001193</v>
      </c>
    </row>
    <row r="4" spans="1:3" ht="17" thickBot="1" x14ac:dyDescent="0.25">
      <c r="A4" s="91" t="s">
        <v>134</v>
      </c>
      <c r="B4" s="116" t="e">
        <f>AVERAGE(DIAFOOT!B20:AN20)</f>
        <v>#DIV/0!</v>
      </c>
      <c r="C4" s="94" t="e">
        <f>_xlfn.STDEV.S(DIAFOOT!B20:AN20)</f>
        <v>#DIV/0!</v>
      </c>
    </row>
    <row r="5" spans="1:3" x14ac:dyDescent="0.2">
      <c r="A5" s="95" t="s">
        <v>77</v>
      </c>
      <c r="B5" s="114" t="e">
        <f>AVERAGE(DIAFOOT!B32:AN32)</f>
        <v>#DIV/0!</v>
      </c>
      <c r="C5" s="92" t="e">
        <f>_xlfn.STDEV.S(DIAFOOT!B32:AN32)</f>
        <v>#DIV/0!</v>
      </c>
    </row>
    <row r="6" spans="1:3" x14ac:dyDescent="0.2">
      <c r="A6" s="95" t="s">
        <v>78</v>
      </c>
      <c r="B6" s="115" t="e">
        <f>AVERAGE(DIAFOOT!B33:AN33)</f>
        <v>#DIV/0!</v>
      </c>
      <c r="C6" s="93" t="e">
        <f>_xlfn.STDEV.S(DIAFOOT!B33:AN33)</f>
        <v>#DIV/0!</v>
      </c>
    </row>
    <row r="7" spans="1:3" x14ac:dyDescent="0.2">
      <c r="A7" s="95" t="s">
        <v>79</v>
      </c>
      <c r="B7" s="115" t="e">
        <f>AVERAGE(DIAFOOT!B34:AN34)</f>
        <v>#DIV/0!</v>
      </c>
      <c r="C7" s="93" t="e">
        <f>_xlfn.STDEV.S(DIAFOOT!B34:AN34)</f>
        <v>#DIV/0!</v>
      </c>
    </row>
    <row r="8" spans="1:3" x14ac:dyDescent="0.2">
      <c r="A8" s="95" t="s">
        <v>80</v>
      </c>
      <c r="B8" s="115" t="e">
        <f>AVERAGE(DIAFOOT!B35:AN35)</f>
        <v>#DIV/0!</v>
      </c>
      <c r="C8" s="93" t="e">
        <f>_xlfn.STDEV.S(DIAFOOT!B35:AN35)</f>
        <v>#DIV/0!</v>
      </c>
    </row>
    <row r="9" spans="1:3" x14ac:dyDescent="0.2">
      <c r="A9" s="95" t="s">
        <v>186</v>
      </c>
      <c r="B9" s="115">
        <f>AVERAGE(DIAFOOT!B36:AN36)</f>
        <v>126.25</v>
      </c>
      <c r="C9" s="93">
        <f>_xlfn.STDEV.S(DIAFOOT!B36:AN36)</f>
        <v>39.165460974350005</v>
      </c>
    </row>
    <row r="10" spans="1:3" x14ac:dyDescent="0.2">
      <c r="A10" s="95" t="s">
        <v>187</v>
      </c>
      <c r="B10" s="115">
        <f>AVERAGE(DIAFOOT!B37:AN37)</f>
        <v>136.6</v>
      </c>
      <c r="C10" s="93">
        <f>_xlfn.STDEV.S(DIAFOOT!B37:AN37)</f>
        <v>36.217201911325404</v>
      </c>
    </row>
    <row r="11" spans="1:3" x14ac:dyDescent="0.2">
      <c r="A11" s="95" t="s">
        <v>188</v>
      </c>
      <c r="B11" s="115">
        <f>AVERAGE(DIAFOOT!B38:AN38)</f>
        <v>1.0075000000000001</v>
      </c>
      <c r="C11" s="93">
        <f>_xlfn.STDEV.S(DIAFOOT!B38:AN38)</f>
        <v>0.26977768625295895</v>
      </c>
    </row>
    <row r="12" spans="1:3" ht="17" thickBot="1" x14ac:dyDescent="0.25">
      <c r="A12" s="95" t="s">
        <v>189</v>
      </c>
      <c r="B12" s="115">
        <f>AVERAGE(DIAFOOT!B39:AN39)</f>
        <v>1.0880000000000001</v>
      </c>
      <c r="C12" s="93">
        <f>_xlfn.STDEV.S(DIAFOOT!B39:AN39)</f>
        <v>0.22348537823695369</v>
      </c>
    </row>
    <row r="13" spans="1:3" ht="17" thickBot="1" x14ac:dyDescent="0.25">
      <c r="A13" s="96" t="s">
        <v>265</v>
      </c>
      <c r="B13" s="114">
        <f>AVERAGE(DIAFOOT!B95:AN95)</f>
        <v>79.6875</v>
      </c>
      <c r="C13" s="92">
        <f>_xlfn.STDEV.S(DIAFOOT!B95:AN95)</f>
        <v>12.009544815132115</v>
      </c>
    </row>
    <row r="14" spans="1:3" ht="17" thickBot="1" x14ac:dyDescent="0.25">
      <c r="A14" s="96" t="s">
        <v>266</v>
      </c>
      <c r="B14" s="114">
        <f>AVERAGE(DIAFOOT!B96:AN96)</f>
        <v>77.1875</v>
      </c>
      <c r="C14" s="92">
        <f>_xlfn.STDEV.S(DIAFOOT!B96:AN96)</f>
        <v>16.943902541425732</v>
      </c>
    </row>
    <row r="15" spans="1:3" ht="17" thickBot="1" x14ac:dyDescent="0.25">
      <c r="A15" s="96" t="s">
        <v>267</v>
      </c>
      <c r="B15" s="114">
        <f>AVERAGE(DIAFOOT!B97:AN97)</f>
        <v>19.823529411764707</v>
      </c>
      <c r="C15" s="92">
        <f>_xlfn.STDEV.S(DIAFOOT!B97:AN97)</f>
        <v>9.8312975626163333</v>
      </c>
    </row>
    <row r="16" spans="1:3" ht="17" thickBot="1" x14ac:dyDescent="0.25">
      <c r="A16" s="96" t="s">
        <v>268</v>
      </c>
      <c r="B16" s="114">
        <f>AVERAGE(DIAFOOT!B98:AN98)</f>
        <v>18.470588235294116</v>
      </c>
      <c r="C16" s="92">
        <f>_xlfn.STDEV.S(DIAFOOT!B98:AN98)</f>
        <v>12.21227685087236</v>
      </c>
    </row>
    <row r="17" spans="1:3" ht="17" thickBot="1" x14ac:dyDescent="0.25">
      <c r="A17" s="97" t="s">
        <v>269</v>
      </c>
      <c r="B17" s="114">
        <f>AVERAGE(DIAFOOT!B109:AN109)</f>
        <v>33.176470588235297</v>
      </c>
      <c r="C17" s="92">
        <f>_xlfn.STDEV.S(DIAFOOT!B109:AN109)</f>
        <v>24.393224710249072</v>
      </c>
    </row>
    <row r="18" spans="1:3" ht="17" thickBot="1" x14ac:dyDescent="0.25">
      <c r="A18" s="97" t="s">
        <v>270</v>
      </c>
      <c r="B18" s="114">
        <f>AVERAGE(DIAFOOT!B110:AN110)</f>
        <v>34.8125</v>
      </c>
      <c r="C18" s="92">
        <f>_xlfn.STDEV.S(DIAFOOT!B110:AN110)</f>
        <v>13.668546618666767</v>
      </c>
    </row>
    <row r="19" spans="1:3" ht="17" thickBot="1" x14ac:dyDescent="0.25">
      <c r="A19" s="97" t="s">
        <v>271</v>
      </c>
      <c r="B19" s="114">
        <f>AVERAGE(DIAFOOT!B111:AN111)</f>
        <v>37.882352941176471</v>
      </c>
      <c r="C19" s="92">
        <f>_xlfn.STDEV.S(DIAFOOT!B111:AN111)</f>
        <v>19.763863339884921</v>
      </c>
    </row>
    <row r="20" spans="1:3" ht="17" thickBot="1" x14ac:dyDescent="0.25">
      <c r="A20" s="95" t="s">
        <v>135</v>
      </c>
      <c r="B20" s="114" t="e">
        <f>AVERAGE(DIAFOOT!B112:AN112)</f>
        <v>#DIV/0!</v>
      </c>
      <c r="C20" s="92" t="e">
        <f>_xlfn.STDEV.S(DIAFOOT!B112:AN112)</f>
        <v>#DIV/0!</v>
      </c>
    </row>
    <row r="21" spans="1:3" ht="17" thickBot="1" x14ac:dyDescent="0.25">
      <c r="A21" s="98" t="s">
        <v>272</v>
      </c>
      <c r="B21" s="114">
        <f>AVERAGE(DIAFOOT!B113:AN113)</f>
        <v>49.4</v>
      </c>
      <c r="C21" s="92">
        <f>_xlfn.STDEV.S(DIAFOOT!B113:AN113)</f>
        <v>12.764534199622542</v>
      </c>
    </row>
    <row r="22" spans="1:3" ht="17" thickBot="1" x14ac:dyDescent="0.25">
      <c r="A22" s="99" t="s">
        <v>273</v>
      </c>
      <c r="B22" s="114">
        <f>AVERAGE(DIAFOOT!B114:AN114)</f>
        <v>32.058823529411768</v>
      </c>
      <c r="C22" s="92">
        <f>_xlfn.STDEV.S(DIAFOOT!B114:AN114)</f>
        <v>15.425103679697317</v>
      </c>
    </row>
    <row r="23" spans="1:3" ht="17" thickBot="1" x14ac:dyDescent="0.25">
      <c r="A23" s="97" t="s">
        <v>274</v>
      </c>
      <c r="B23" s="114">
        <f>AVERAGE(DIAFOOT!B115:AN115)</f>
        <v>31</v>
      </c>
      <c r="C23" s="92">
        <f>_xlfn.STDEV.S(DIAFOOT!B115:AN115)</f>
        <v>11.039323650779819</v>
      </c>
    </row>
    <row r="24" spans="1:3" ht="17" thickBot="1" x14ac:dyDescent="0.25">
      <c r="A24" s="97" t="s">
        <v>275</v>
      </c>
      <c r="B24" s="114">
        <f>AVERAGE(DIAFOOT!B116:AN116)</f>
        <v>27.058823529411764</v>
      </c>
      <c r="C24" s="92">
        <f>_xlfn.STDEV.S(DIAFOOT!B116:AN116)</f>
        <v>13.362590449812181</v>
      </c>
    </row>
    <row r="25" spans="1:3" ht="17" thickBot="1" x14ac:dyDescent="0.25">
      <c r="A25" s="95" t="s">
        <v>136</v>
      </c>
      <c r="B25" s="114" t="e">
        <f>AVERAGE(DIAFOOT!B117:AN117)</f>
        <v>#DIV/0!</v>
      </c>
      <c r="C25" s="92" t="e">
        <f>_xlfn.STDEV.S(DIAFOOT!B117:AN117)</f>
        <v>#DIV/0!</v>
      </c>
    </row>
    <row r="26" spans="1:3" ht="17" thickBot="1" x14ac:dyDescent="0.25">
      <c r="A26" s="97" t="s">
        <v>276</v>
      </c>
      <c r="B26" s="114">
        <f>AVERAGE(DIAFOOT!B118:AN118)</f>
        <v>47.9</v>
      </c>
      <c r="C26" s="92">
        <f>_xlfn.STDEV.S(DIAFOOT!B118:AN118)</f>
        <v>17.10393067234677</v>
      </c>
    </row>
    <row r="27" spans="1:3" ht="17" thickBot="1" x14ac:dyDescent="0.25">
      <c r="A27" s="100" t="s">
        <v>59</v>
      </c>
      <c r="B27" s="114">
        <f>AVERAGE(DIAFOOT!B119:AN119)</f>
        <v>10.666666666666666</v>
      </c>
      <c r="C27" s="92">
        <f>_xlfn.STDEV.S(DIAFOOT!B119:AN119)</f>
        <v>11.751393027860063</v>
      </c>
    </row>
    <row r="28" spans="1:3" ht="17" thickBot="1" x14ac:dyDescent="0.25">
      <c r="A28" s="100" t="s">
        <v>60</v>
      </c>
      <c r="B28" s="114">
        <f>AVERAGE(DIAFOOT!B120:AN120)</f>
        <v>15.642857142857142</v>
      </c>
      <c r="C28" s="92">
        <f>_xlfn.STDEV.S(DIAFOOT!B120:AN120)</f>
        <v>9.8847757288059501</v>
      </c>
    </row>
    <row r="29" spans="1:3" ht="17" thickBot="1" x14ac:dyDescent="0.25">
      <c r="A29" s="100" t="s">
        <v>61</v>
      </c>
      <c r="B29" s="114">
        <f>AVERAGE(DIAFOOT!B121:AN121)</f>
        <v>12.433333333333334</v>
      </c>
      <c r="C29" s="92">
        <f>_xlfn.STDEV.S(DIAFOOT!B121:AN121)</f>
        <v>9.8304677018998063</v>
      </c>
    </row>
    <row r="30" spans="1:3" ht="17" thickBot="1" x14ac:dyDescent="0.25">
      <c r="A30" s="100" t="s">
        <v>137</v>
      </c>
      <c r="B30" s="114">
        <f>AVERAGE(DIAFOOT!B122:AN122)</f>
        <v>3.9285714285714284</v>
      </c>
      <c r="C30" s="92">
        <f>_xlfn.STDEV.S(DIAFOOT!B122:AN122)</f>
        <v>3.5287931297231001</v>
      </c>
    </row>
    <row r="31" spans="1:3" ht="17" thickBot="1" x14ac:dyDescent="0.25">
      <c r="A31" s="100" t="s">
        <v>62</v>
      </c>
      <c r="B31" s="114">
        <f>AVERAGE(DIAFOOT!B123:AN123)</f>
        <v>8.6999999999999993</v>
      </c>
      <c r="C31" s="92">
        <f>_xlfn.STDEV.S(DIAFOOT!B123:AN123)</f>
        <v>5.6688371193494609</v>
      </c>
    </row>
    <row r="32" spans="1:3" ht="17" thickBot="1" x14ac:dyDescent="0.25">
      <c r="A32" s="100" t="s">
        <v>63</v>
      </c>
      <c r="B32" s="114">
        <f>AVERAGE(DIAFOOT!B124:AN124)</f>
        <v>12.857142857142858</v>
      </c>
      <c r="C32" s="92">
        <f>_xlfn.STDEV.S(DIAFOOT!B124:AN124)</f>
        <v>8.607752702849135</v>
      </c>
    </row>
    <row r="33" spans="1:3" ht="17" thickBot="1" x14ac:dyDescent="0.25">
      <c r="A33" s="100" t="s">
        <v>64</v>
      </c>
      <c r="B33" s="114">
        <f>AVERAGE(DIAFOOT!B125:AN125)</f>
        <v>12.826666666666666</v>
      </c>
      <c r="C33" s="92">
        <f>_xlfn.STDEV.S(DIAFOOT!B125:AN125)</f>
        <v>10.214867782283029</v>
      </c>
    </row>
    <row r="34" spans="1:3" ht="17" thickBot="1" x14ac:dyDescent="0.25">
      <c r="A34" s="100" t="s">
        <v>138</v>
      </c>
      <c r="B34" s="114">
        <f>AVERAGE(DIAFOOT!B126:AN126)</f>
        <v>3.6</v>
      </c>
      <c r="C34" s="92">
        <f>_xlfn.STDEV.S(DIAFOOT!B126:AN126)</f>
        <v>4.0849316599750685</v>
      </c>
    </row>
    <row r="35" spans="1:3" ht="17" thickBot="1" x14ac:dyDescent="0.25">
      <c r="A35" s="95" t="s">
        <v>206</v>
      </c>
      <c r="B35" s="114">
        <f>AVERAGE(DIAFOOT!B127:AN127)</f>
        <v>1.1314339630227204</v>
      </c>
      <c r="C35" s="92">
        <f>_xlfn.STDEV.S(DIAFOOT!B127:AN127)</f>
        <v>0.50950376708619349</v>
      </c>
    </row>
    <row r="36" spans="1:3" ht="17" thickBot="1" x14ac:dyDescent="0.25">
      <c r="A36" s="95" t="s">
        <v>207</v>
      </c>
      <c r="B36" s="114">
        <f>AVERAGE(DIAFOOT!B128:AN128)</f>
        <v>0.97835437743072962</v>
      </c>
      <c r="C36" s="92">
        <f>_xlfn.STDEV.S(DIAFOOT!B128:AN128)</f>
        <v>0.29459103646271445</v>
      </c>
    </row>
    <row r="37" spans="1:3" ht="17" thickBot="1" x14ac:dyDescent="0.25">
      <c r="A37" s="95" t="s">
        <v>208</v>
      </c>
      <c r="B37" s="114">
        <f>AVERAGE(DIAFOOT!B129:AN129)</f>
        <v>0.86069174167796014</v>
      </c>
      <c r="C37" s="92">
        <f>_xlfn.STDEV.S(DIAFOOT!B129:AN129)</f>
        <v>0.40369704196695394</v>
      </c>
    </row>
    <row r="38" spans="1:3" ht="17" thickBot="1" x14ac:dyDescent="0.25">
      <c r="A38" s="101" t="s">
        <v>209</v>
      </c>
      <c r="B38" s="114">
        <f>AVERAGE(DIAFOOT!B130:AN130)</f>
        <v>0.92926885220575661</v>
      </c>
      <c r="C38" s="92">
        <f>_xlfn.STDEV.S(DIAFOOT!B130:AN130)</f>
        <v>0.27171330276288558</v>
      </c>
    </row>
    <row r="39" spans="1:3" ht="17" thickBot="1" x14ac:dyDescent="0.25">
      <c r="A39" s="102" t="s">
        <v>210</v>
      </c>
      <c r="B39" s="114">
        <f>AVERAGE(DIAFOOT!B131:AN131)</f>
        <v>0.90364221525906607</v>
      </c>
      <c r="C39" s="92">
        <f>_xlfn.STDEV.S(DIAFOOT!B131:AN131)</f>
        <v>0.31162623288402636</v>
      </c>
    </row>
    <row r="40" spans="1:3" ht="17" thickBot="1" x14ac:dyDescent="0.25">
      <c r="A40" s="95" t="s">
        <v>211</v>
      </c>
      <c r="B40" s="114">
        <f>AVERAGE(DIAFOOT!B132:AN132)</f>
        <v>0.85072352256813455</v>
      </c>
      <c r="C40" s="92">
        <f>_xlfn.STDEV.S(DIAFOOT!B132:AN132)</f>
        <v>0.20113207753216908</v>
      </c>
    </row>
    <row r="41" spans="1:3" ht="17" thickBot="1" x14ac:dyDescent="0.25">
      <c r="A41" s="95" t="s">
        <v>212</v>
      </c>
      <c r="B41" s="114">
        <f>AVERAGE(DIAFOOT!B133:AN133)</f>
        <v>0.85971253942522141</v>
      </c>
      <c r="C41" s="92">
        <f>_xlfn.STDEV.S(DIAFOOT!B133:AN133)</f>
        <v>0.25968873061956793</v>
      </c>
    </row>
    <row r="42" spans="1:3" ht="17" thickBot="1" x14ac:dyDescent="0.25">
      <c r="A42" s="95" t="s">
        <v>213</v>
      </c>
      <c r="B42" s="114">
        <f>AVERAGE(DIAFOOT!B134:AN134)</f>
        <v>0.83233399077395487</v>
      </c>
      <c r="C42" s="92">
        <f>_xlfn.STDEV.S(DIAFOOT!B134:AN134)</f>
        <v>0.35476465244163419</v>
      </c>
    </row>
    <row r="43" spans="1:3" ht="17" thickBot="1" x14ac:dyDescent="0.25">
      <c r="A43" s="103" t="s">
        <v>214</v>
      </c>
      <c r="B43" s="114">
        <f>AVERAGE(DIAFOOT!B135:AN135)</f>
        <v>8.1288493286662415</v>
      </c>
      <c r="C43" s="92">
        <f>_xlfn.STDEV.S(DIAFOOT!B135:AN135)</f>
        <v>3.8040217618896657</v>
      </c>
    </row>
    <row r="44" spans="1:3" ht="17" thickBot="1" x14ac:dyDescent="0.25">
      <c r="A44" s="103" t="s">
        <v>215</v>
      </c>
      <c r="B44" s="114">
        <f>AVERAGE(DIAFOOT!B136:AN136)</f>
        <v>6.1611959542001991</v>
      </c>
      <c r="C44" s="92">
        <f>_xlfn.STDEV.S(DIAFOOT!B136:AN136)</f>
        <v>1.3057975261054231</v>
      </c>
    </row>
    <row r="45" spans="1:3" ht="17" thickBot="1" x14ac:dyDescent="0.25">
      <c r="A45" s="103" t="s">
        <v>216</v>
      </c>
      <c r="B45" s="114">
        <f>AVERAGE(DIAFOOT!B137:AN137)</f>
        <v>9.5300212186098676</v>
      </c>
      <c r="C45" s="92">
        <f>_xlfn.STDEV.S(DIAFOOT!B137:AN137)</f>
        <v>1.6514667152838562</v>
      </c>
    </row>
    <row r="46" spans="1:3" ht="17" thickBot="1" x14ac:dyDescent="0.25">
      <c r="A46" s="104" t="s">
        <v>217</v>
      </c>
      <c r="B46" s="114">
        <f>AVERAGE(DIAFOOT!B138:AN138)</f>
        <v>10.326699501546559</v>
      </c>
      <c r="C46" s="92">
        <f>_xlfn.STDEV.S(DIAFOOT!B138:AN138)</f>
        <v>2.0702782404882565</v>
      </c>
    </row>
    <row r="47" spans="1:3" ht="17" thickBot="1" x14ac:dyDescent="0.25">
      <c r="A47" s="105" t="s">
        <v>218</v>
      </c>
      <c r="B47" s="114">
        <f>AVERAGE(DIAFOOT!B139:AN139)</f>
        <v>7.3131473028506679</v>
      </c>
      <c r="C47" s="92">
        <f>_xlfn.STDEV.S(DIAFOOT!B139:AN139)</f>
        <v>2.5537485751961957</v>
      </c>
    </row>
    <row r="48" spans="1:3" ht="17" thickBot="1" x14ac:dyDescent="0.25">
      <c r="A48" s="103" t="s">
        <v>219</v>
      </c>
      <c r="B48" s="114">
        <f>AVERAGE(DIAFOOT!B140:AN140)</f>
        <v>6.4206818602819</v>
      </c>
      <c r="C48" s="92">
        <f>_xlfn.STDEV.S(DIAFOOT!B140:AN140)</f>
        <v>1.4818313431189361</v>
      </c>
    </row>
    <row r="49" spans="1:3" ht="17" thickBot="1" x14ac:dyDescent="0.25">
      <c r="A49" s="103" t="s">
        <v>221</v>
      </c>
      <c r="B49" s="114">
        <f>AVERAGE(DIAFOOT!B141:AN141)</f>
        <v>9.1984013874146129</v>
      </c>
      <c r="C49" s="92">
        <f>_xlfn.STDEV.S(DIAFOOT!B141:AN141)</f>
        <v>1.5815040501420257</v>
      </c>
    </row>
    <row r="50" spans="1:3" ht="17" thickBot="1" x14ac:dyDescent="0.25">
      <c r="A50" s="103" t="s">
        <v>220</v>
      </c>
      <c r="B50" s="114">
        <f>AVERAGE(DIAFOOT!B142:AN142)</f>
        <v>11.725809492553584</v>
      </c>
      <c r="C50" s="92">
        <f>_xlfn.STDEV.S(DIAFOOT!B142:AN142)</f>
        <v>2.3112818533328316</v>
      </c>
    </row>
    <row r="51" spans="1:3" ht="17" thickBot="1" x14ac:dyDescent="0.25">
      <c r="A51" s="123" t="s">
        <v>277</v>
      </c>
      <c r="B51" s="114">
        <f>AVERAGE(DIAFOOT!B143:AN143)</f>
        <v>4.0365337425310868</v>
      </c>
      <c r="C51" s="92">
        <f>_xlfn.STDEV.S(DIAFOOT!B143:AN143)</f>
        <v>5.2429936488943785</v>
      </c>
    </row>
    <row r="52" spans="1:3" ht="17" thickBot="1" x14ac:dyDescent="0.25">
      <c r="A52" s="123" t="s">
        <v>278</v>
      </c>
      <c r="B52" s="114">
        <f>AVERAGE(DIAFOOT!B144:AN144)</f>
        <v>2.9290462898998677</v>
      </c>
      <c r="C52" s="92">
        <f>_xlfn.STDEV.S(DIAFOOT!B144:AN144)</f>
        <v>3.6456320933723516</v>
      </c>
    </row>
    <row r="53" spans="1:3" ht="17" thickBot="1" x14ac:dyDescent="0.25">
      <c r="A53" s="106" t="s">
        <v>196</v>
      </c>
      <c r="B53" s="114">
        <f>AVERAGE(DIAFOOT!B145:AN145)</f>
        <v>4.5292851365357212</v>
      </c>
      <c r="C53" s="92">
        <f>_xlfn.STDEV.S(DIAFOOT!B145:AN145)</f>
        <v>5.3190872788484524</v>
      </c>
    </row>
    <row r="54" spans="1:3" ht="17" thickBot="1" x14ac:dyDescent="0.25">
      <c r="A54" s="107" t="s">
        <v>197</v>
      </c>
      <c r="B54" s="114">
        <f>AVERAGE(DIAFOOT!B146:AN146)</f>
        <v>2.5975311585582266</v>
      </c>
      <c r="C54" s="92">
        <f>_xlfn.STDEV.S(DIAFOOT!B146:AN146)</f>
        <v>4.8788540545550463</v>
      </c>
    </row>
    <row r="55" spans="1:3" ht="17" thickBot="1" x14ac:dyDescent="0.25">
      <c r="A55" s="124" t="s">
        <v>279</v>
      </c>
      <c r="B55" s="114">
        <f>AVERAGE(DIAFOOT!B147:AN147)</f>
        <v>3.5816774822529602</v>
      </c>
      <c r="C55" s="92">
        <f>_xlfn.STDEV.S(DIAFOOT!B147:AN147)</f>
        <v>4.4220398262366762</v>
      </c>
    </row>
    <row r="56" spans="1:3" ht="17" thickBot="1" x14ac:dyDescent="0.25">
      <c r="A56" s="123" t="s">
        <v>280</v>
      </c>
      <c r="B56" s="114">
        <f>AVERAGE(DIAFOOT!B148:AN148)</f>
        <v>2.9831406698871925</v>
      </c>
      <c r="C56" s="92">
        <f>_xlfn.STDEV.S(DIAFOOT!B148:AN148)</f>
        <v>3.7279112539314965</v>
      </c>
    </row>
    <row r="57" spans="1:3" ht="17" thickBot="1" x14ac:dyDescent="0.25">
      <c r="A57" s="106" t="s">
        <v>198</v>
      </c>
      <c r="B57" s="114">
        <f>AVERAGE(DIAFOOT!B149:AN149)</f>
        <v>4.384306070673774</v>
      </c>
      <c r="C57" s="92">
        <f>_xlfn.STDEV.S(DIAFOOT!B149:AN149)</f>
        <v>5.1435171108878235</v>
      </c>
    </row>
    <row r="58" spans="1:3" ht="17" thickBot="1" x14ac:dyDescent="0.25">
      <c r="A58" s="106" t="s">
        <v>199</v>
      </c>
      <c r="B58" s="114">
        <f>AVERAGE(DIAFOOT!B150:AN150)</f>
        <v>3.2200367905968048</v>
      </c>
      <c r="C58" s="92">
        <f>_xlfn.STDEV.S(DIAFOOT!B150:AN150)</f>
        <v>5.6460972427590024</v>
      </c>
    </row>
    <row r="59" spans="1:3" ht="17" thickBot="1" x14ac:dyDescent="0.25">
      <c r="A59" s="108" t="s">
        <v>200</v>
      </c>
      <c r="B59" s="114">
        <f>AVERAGE(DIAFOOT!B151:AN151)</f>
        <v>100.70413129871791</v>
      </c>
      <c r="C59" s="92">
        <f>_xlfn.STDEV.S(DIAFOOT!B151:AN151)</f>
        <v>47.618675766798276</v>
      </c>
    </row>
    <row r="60" spans="1:3" ht="17" thickBot="1" x14ac:dyDescent="0.25">
      <c r="A60" s="108" t="s">
        <v>201</v>
      </c>
      <c r="B60" s="114">
        <f>AVERAGE(DIAFOOT!B152:AN152)</f>
        <v>69.814203212887207</v>
      </c>
      <c r="C60" s="92">
        <f>_xlfn.STDEV.S(DIAFOOT!B152:AN152)</f>
        <v>35.715495853442853</v>
      </c>
    </row>
    <row r="61" spans="1:3" ht="17" thickBot="1" x14ac:dyDescent="0.25">
      <c r="A61" s="108" t="s">
        <v>202</v>
      </c>
      <c r="B61" s="114">
        <f>AVERAGE(DIAFOOT!B153:AN153)</f>
        <v>125.06564479899241</v>
      </c>
      <c r="C61" s="92">
        <f>_xlfn.STDEV.S(DIAFOOT!B153:AN153)</f>
        <v>56.27608168571782</v>
      </c>
    </row>
    <row r="62" spans="1:3" ht="17" thickBot="1" x14ac:dyDescent="0.25">
      <c r="A62" s="109" t="s">
        <v>139</v>
      </c>
      <c r="B62" s="114">
        <f>AVERAGE(DIAFOOT!B154:AN154)</f>
        <v>94.285656380034183</v>
      </c>
      <c r="C62" s="92">
        <f>_xlfn.STDEV.S(DIAFOOT!B154:AN154)</f>
        <v>32.882451985823899</v>
      </c>
    </row>
    <row r="63" spans="1:3" ht="17" thickBot="1" x14ac:dyDescent="0.25">
      <c r="A63" s="110" t="s">
        <v>203</v>
      </c>
      <c r="B63" s="114">
        <f>AVERAGE(DIAFOOT!B155:AN155)</f>
        <v>94.071259591682178</v>
      </c>
      <c r="C63" s="92">
        <f>_xlfn.STDEV.S(DIAFOOT!B155:AN155)</f>
        <v>53.208763000625574</v>
      </c>
    </row>
    <row r="64" spans="1:3" ht="17" thickBot="1" x14ac:dyDescent="0.25">
      <c r="A64" s="108" t="s">
        <v>204</v>
      </c>
      <c r="B64" s="114">
        <f>AVERAGE(DIAFOOT!B156:AN156)</f>
        <v>80.380632215862633</v>
      </c>
      <c r="C64" s="92">
        <f>_xlfn.STDEV.S(DIAFOOT!B156:AN156)</f>
        <v>36.243420684012122</v>
      </c>
    </row>
    <row r="65" spans="1:3" ht="17" thickBot="1" x14ac:dyDescent="0.25">
      <c r="A65" s="108" t="s">
        <v>205</v>
      </c>
      <c r="B65" s="114">
        <f>AVERAGE(DIAFOOT!B157:AN157)</f>
        <v>130.99430627294151</v>
      </c>
      <c r="C65" s="92">
        <f>_xlfn.STDEV.S(DIAFOOT!B157:AN157)</f>
        <v>44.576380803925375</v>
      </c>
    </row>
    <row r="66" spans="1:3" ht="17" thickBot="1" x14ac:dyDescent="0.25">
      <c r="A66" s="108" t="s">
        <v>140</v>
      </c>
      <c r="B66" s="114">
        <f>AVERAGE(DIAFOOT!B158:AN158)</f>
        <v>125.19861741030309</v>
      </c>
      <c r="C66" s="92">
        <f>_xlfn.STDEV.S(DIAFOOT!B158:AN158)</f>
        <v>35.343781499131602</v>
      </c>
    </row>
    <row r="67" spans="1:3" ht="17" thickBot="1" x14ac:dyDescent="0.25">
      <c r="A67" s="111" t="s">
        <v>82</v>
      </c>
      <c r="B67" s="114">
        <f>AVERAGE(DIAFOOT!B159:AN159)</f>
        <v>25.985714285714291</v>
      </c>
      <c r="C67" s="92">
        <f>_xlfn.STDEV.S(DIAFOOT!B159:AN159)</f>
        <v>1.6906335375360797</v>
      </c>
    </row>
    <row r="68" spans="1:3" ht="17" thickBot="1" x14ac:dyDescent="0.25">
      <c r="A68" s="111" t="s">
        <v>83</v>
      </c>
      <c r="B68" s="114">
        <f>AVERAGE(DIAFOOT!B160:AN160)</f>
        <v>25.835714285714282</v>
      </c>
      <c r="C68" s="92">
        <f>_xlfn.STDEV.S(DIAFOOT!B160:AN160)</f>
        <v>2.1879414782136917</v>
      </c>
    </row>
    <row r="69" spans="1:3" ht="17" thickBot="1" x14ac:dyDescent="0.25">
      <c r="A69" s="111" t="s">
        <v>84</v>
      </c>
      <c r="B69" s="114">
        <f>AVERAGE(DIAFOOT!B161:AN161)</f>
        <v>28.473333333333333</v>
      </c>
      <c r="C69" s="92">
        <f>_xlfn.STDEV.S(DIAFOOT!B161:AN161)</f>
        <v>1.467975606388737</v>
      </c>
    </row>
    <row r="70" spans="1:3" ht="17" thickBot="1" x14ac:dyDescent="0.25">
      <c r="A70" s="111" t="s">
        <v>101</v>
      </c>
      <c r="B70" s="114">
        <f>AVERAGE(DIAFOOT!B162:AN162)</f>
        <v>27.259999999999998</v>
      </c>
      <c r="C70" s="92">
        <f>_xlfn.STDEV.S(DIAFOOT!B162:AN162)</f>
        <v>1.6902239919185686</v>
      </c>
    </row>
    <row r="71" spans="1:3" ht="17" thickBot="1" x14ac:dyDescent="0.25">
      <c r="A71" s="111" t="s">
        <v>85</v>
      </c>
      <c r="B71" s="114">
        <f>AVERAGE(DIAFOOT!B163:AN163)</f>
        <v>25.86</v>
      </c>
      <c r="C71" s="92">
        <f>_xlfn.STDEV.S(DIAFOOT!B163:AN163)</f>
        <v>2.2247953356914176</v>
      </c>
    </row>
    <row r="72" spans="1:3" ht="17" thickBot="1" x14ac:dyDescent="0.25">
      <c r="A72" s="111" t="s">
        <v>86</v>
      </c>
      <c r="B72" s="114">
        <f>AVERAGE(DIAFOOT!B164:AN164)</f>
        <v>26.573333333333334</v>
      </c>
      <c r="C72" s="92">
        <f>_xlfn.STDEV.S(DIAFOOT!B164:AN164)</f>
        <v>2.0669047481911784</v>
      </c>
    </row>
    <row r="73" spans="1:3" ht="17" thickBot="1" x14ac:dyDescent="0.25">
      <c r="A73" s="111" t="s">
        <v>87</v>
      </c>
      <c r="B73" s="114">
        <f>AVERAGE(DIAFOOT!B165:AN165)</f>
        <v>25.333333333333329</v>
      </c>
      <c r="C73" s="92">
        <f>_xlfn.STDEV.S(DIAFOOT!B165:AN165)</f>
        <v>2.5336779214264409</v>
      </c>
    </row>
    <row r="74" spans="1:3" ht="17" thickBot="1" x14ac:dyDescent="0.25">
      <c r="A74" s="111" t="s">
        <v>88</v>
      </c>
      <c r="B74" s="114">
        <f>AVERAGE(DIAFOOT!B166:AN166)</f>
        <v>24.966666666666672</v>
      </c>
      <c r="C74" s="92">
        <f>_xlfn.STDEV.S(DIAFOOT!B166:AN166)</f>
        <v>3.0936955863420503</v>
      </c>
    </row>
    <row r="75" spans="1:3" ht="17" thickBot="1" x14ac:dyDescent="0.25">
      <c r="A75" s="111" t="s">
        <v>89</v>
      </c>
      <c r="B75" s="114">
        <f>AVERAGE(DIAFOOT!B167:AN167)</f>
        <v>27.666666666666664</v>
      </c>
      <c r="C75" s="92">
        <f>_xlfn.STDEV.S(DIAFOOT!B167:AN167)</f>
        <v>1.667618775665584</v>
      </c>
    </row>
    <row r="76" spans="1:3" ht="17" thickBot="1" x14ac:dyDescent="0.25">
      <c r="A76" s="111" t="s">
        <v>90</v>
      </c>
      <c r="B76" s="114">
        <f>AVERAGE(DIAFOOT!B168:AN168)</f>
        <v>25.033333333333339</v>
      </c>
      <c r="C76" s="92">
        <f>_xlfn.STDEV.S(DIAFOOT!B168:AN168)</f>
        <v>1.9923663843590136</v>
      </c>
    </row>
    <row r="77" spans="1:3" ht="17" thickBot="1" x14ac:dyDescent="0.25">
      <c r="A77" s="111" t="s">
        <v>91</v>
      </c>
      <c r="B77" s="114">
        <f>AVERAGE(DIAFOOT!B169:AN169)</f>
        <v>26.119999999999997</v>
      </c>
      <c r="C77" s="92">
        <f>_xlfn.STDEV.S(DIAFOOT!B169:AN169)</f>
        <v>2.7946888403337344</v>
      </c>
    </row>
    <row r="78" spans="1:3" ht="17" thickBot="1" x14ac:dyDescent="0.25">
      <c r="A78" s="111" t="s">
        <v>92</v>
      </c>
      <c r="B78" s="114">
        <f>AVERAGE(DIAFOOT!B170:AN170)</f>
        <v>26.406666666666663</v>
      </c>
      <c r="C78" s="92">
        <f>_xlfn.STDEV.S(DIAFOOT!B170:AN170)</f>
        <v>2.0530349195647846</v>
      </c>
    </row>
    <row r="79" spans="1:3" ht="17" thickBot="1" x14ac:dyDescent="0.25">
      <c r="A79" s="111" t="s">
        <v>93</v>
      </c>
      <c r="B79" s="114">
        <f>AVERAGE(DIAFOOT!B171:AN171)</f>
        <v>31.793333333333337</v>
      </c>
      <c r="C79" s="92">
        <f>_xlfn.STDEV.S(DIAFOOT!B171:AN171)</f>
        <v>1.580897876283631</v>
      </c>
    </row>
    <row r="80" spans="1:3" ht="17" thickBot="1" x14ac:dyDescent="0.25">
      <c r="A80" s="111" t="s">
        <v>94</v>
      </c>
      <c r="B80" s="114">
        <f>AVERAGE(DIAFOOT!B172:AN172)</f>
        <v>31.25333333333333</v>
      </c>
      <c r="C80" s="92">
        <f>_xlfn.STDEV.S(DIAFOOT!B172:AN172)</f>
        <v>1.9111950885942197</v>
      </c>
    </row>
    <row r="81" spans="1:3" ht="17" thickBot="1" x14ac:dyDescent="0.25">
      <c r="A81" s="112" t="s">
        <v>95</v>
      </c>
      <c r="B81" s="114" t="e">
        <f>AVERAGE(DIAFOOT!B173:AN173)</f>
        <v>#DIV/0!</v>
      </c>
      <c r="C81" s="92" t="e">
        <f>_xlfn.STDEV.S(DIAFOOT!B173:AN173)</f>
        <v>#DIV/0!</v>
      </c>
    </row>
    <row r="82" spans="1:3" ht="17" thickBot="1" x14ac:dyDescent="0.25">
      <c r="A82" s="112" t="s">
        <v>96</v>
      </c>
      <c r="B82" s="114" t="e">
        <f>AVERAGE(DIAFOOT!B174:AN174)</f>
        <v>#DIV/0!</v>
      </c>
      <c r="C82" s="92" t="e">
        <f>_xlfn.STDEV.S(DIAFOOT!B174:AN174)</f>
        <v>#DIV/0!</v>
      </c>
    </row>
    <row r="83" spans="1:3" ht="17" thickBot="1" x14ac:dyDescent="0.25">
      <c r="A83" s="112" t="s">
        <v>54</v>
      </c>
      <c r="B83" s="114" t="e">
        <f>AVERAGE(DIAFOOT!B175:AN175)</f>
        <v>#DIV/0!</v>
      </c>
      <c r="C83" s="92" t="e">
        <f>_xlfn.STDEV.S(DIAFOOT!B175:AN175)</f>
        <v>#DIV/0!</v>
      </c>
    </row>
    <row r="84" spans="1:3" ht="17" thickBot="1" x14ac:dyDescent="0.25">
      <c r="A84" s="112" t="s">
        <v>55</v>
      </c>
      <c r="B84" s="114" t="e">
        <f>AVERAGE(DIAFOOT!B176:AN176)</f>
        <v>#DIV/0!</v>
      </c>
      <c r="C84" s="92" t="e">
        <f>_xlfn.STDEV.S(DIAFOOT!B176:AN176)</f>
        <v>#DIV/0!</v>
      </c>
    </row>
    <row r="85" spans="1:3" ht="17" thickBot="1" x14ac:dyDescent="0.25">
      <c r="A85" s="112" t="s">
        <v>56</v>
      </c>
      <c r="B85" s="114" t="e">
        <f>AVERAGE(DIAFOOT!B177:AN177)</f>
        <v>#DIV/0!</v>
      </c>
      <c r="C85" s="92" t="e">
        <f>_xlfn.STDEV.S(DIAFOOT!B177:AN177)</f>
        <v>#DIV/0!</v>
      </c>
    </row>
    <row r="86" spans="1:3" ht="17" thickBot="1" x14ac:dyDescent="0.25">
      <c r="A86" s="112" t="s">
        <v>57</v>
      </c>
      <c r="B86" s="114" t="e">
        <f>AVERAGE(DIAFOOT!B178:AN178)</f>
        <v>#DIV/0!</v>
      </c>
      <c r="C86" s="92" t="e">
        <f>_xlfn.STDEV.S(DIAFOOT!B178:AN178)</f>
        <v>#DIV/0!</v>
      </c>
    </row>
    <row r="87" spans="1:3" ht="17" thickBot="1" x14ac:dyDescent="0.25">
      <c r="A87" s="111" t="s">
        <v>97</v>
      </c>
      <c r="B87" s="114" t="e">
        <f>AVERAGE(DIAFOOT!B179:AN179)</f>
        <v>#DIV/0!</v>
      </c>
      <c r="C87" s="92" t="e">
        <f>_xlfn.STDEV.S(DIAFOOT!B179:AN179)</f>
        <v>#DIV/0!</v>
      </c>
    </row>
    <row r="88" spans="1:3" ht="17" thickBot="1" x14ac:dyDescent="0.25">
      <c r="A88" s="111" t="s">
        <v>98</v>
      </c>
      <c r="B88" s="114" t="e">
        <f>AVERAGE(DIAFOOT!B180:AN180)</f>
        <v>#DIV/0!</v>
      </c>
      <c r="C88" s="92" t="e">
        <f>_xlfn.STDEV.S(DIAFOOT!B180:AN180)</f>
        <v>#DIV/0!</v>
      </c>
    </row>
    <row r="89" spans="1:3" ht="17" thickBot="1" x14ac:dyDescent="0.25">
      <c r="A89" s="111" t="s">
        <v>99</v>
      </c>
      <c r="B89" s="114" t="e">
        <f>AVERAGE(DIAFOOT!B181:AN181)</f>
        <v>#DIV/0!</v>
      </c>
      <c r="C89" s="92" t="e">
        <f>_xlfn.STDEV.S(DIAFOOT!B181:AN181)</f>
        <v>#DIV/0!</v>
      </c>
    </row>
    <row r="90" spans="1:3" ht="17" thickBot="1" x14ac:dyDescent="0.25">
      <c r="A90" s="111" t="s">
        <v>100</v>
      </c>
      <c r="B90" s="114" t="e">
        <f>AVERAGE(DIAFOOT!B182:AN182)</f>
        <v>#DIV/0!</v>
      </c>
      <c r="C90" s="92" t="e">
        <f>_xlfn.STDEV.S(DIAFOOT!B182:AN182)</f>
        <v>#DIV/0!</v>
      </c>
    </row>
    <row r="91" spans="1:3" ht="17" thickBot="1" x14ac:dyDescent="0.25">
      <c r="A91" s="111" t="s">
        <v>102</v>
      </c>
      <c r="B91" s="114" t="e">
        <f>AVERAGE(DIAFOOT!B183:AN183)</f>
        <v>#DIV/0!</v>
      </c>
      <c r="C91" s="92" t="e">
        <f>_xlfn.STDEV.S(DIAFOOT!B183:AN183)</f>
        <v>#DIV/0!</v>
      </c>
    </row>
    <row r="92" spans="1:3" ht="17" thickBot="1" x14ac:dyDescent="0.25">
      <c r="A92" s="111" t="s">
        <v>103</v>
      </c>
      <c r="B92" s="114" t="e">
        <f>AVERAGE(DIAFOOT!B184:AN184)</f>
        <v>#DIV/0!</v>
      </c>
      <c r="C92" s="92" t="e">
        <f>_xlfn.STDEV.S(DIAFOOT!B184:AN184)</f>
        <v>#DIV/0!</v>
      </c>
    </row>
    <row r="93" spans="1:3" ht="17" thickBot="1" x14ac:dyDescent="0.25">
      <c r="A93" s="111" t="s">
        <v>104</v>
      </c>
      <c r="B93" s="114" t="e">
        <f>AVERAGE(DIAFOOT!B185:AN185)</f>
        <v>#DIV/0!</v>
      </c>
      <c r="C93" s="92" t="e">
        <f>_xlfn.STDEV.S(DIAFOOT!B185:AN185)</f>
        <v>#DIV/0!</v>
      </c>
    </row>
    <row r="94" spans="1:3" ht="17" thickBot="1" x14ac:dyDescent="0.25">
      <c r="A94" s="111" t="s">
        <v>105</v>
      </c>
      <c r="B94" s="114" t="e">
        <f>AVERAGE(DIAFOOT!B186:AN186)</f>
        <v>#DIV/0!</v>
      </c>
      <c r="C94" s="92" t="e">
        <f>_xlfn.STDEV.S(DIAFOOT!B186:AN186)</f>
        <v>#DIV/0!</v>
      </c>
    </row>
    <row r="95" spans="1:3" ht="17" thickBot="1" x14ac:dyDescent="0.25">
      <c r="A95" s="111" t="s">
        <v>106</v>
      </c>
      <c r="B95" s="114" t="e">
        <f>AVERAGE(DIAFOOT!B187:AN187)</f>
        <v>#DIV/0!</v>
      </c>
      <c r="C95" s="92" t="e">
        <f>_xlfn.STDEV.S(DIAFOOT!B187:AN187)</f>
        <v>#DIV/0!</v>
      </c>
    </row>
    <row r="96" spans="1:3" ht="17" thickBot="1" x14ac:dyDescent="0.25">
      <c r="A96" s="111" t="s">
        <v>107</v>
      </c>
      <c r="B96" s="114" t="e">
        <f>AVERAGE(DIAFOOT!B188:AN188)</f>
        <v>#DIV/0!</v>
      </c>
      <c r="C96" s="92" t="e">
        <f>_xlfn.STDEV.S(DIAFOOT!B188:AN188)</f>
        <v>#DIV/0!</v>
      </c>
    </row>
    <row r="97" spans="1:3" ht="17" thickBot="1" x14ac:dyDescent="0.25">
      <c r="A97" s="111" t="s">
        <v>108</v>
      </c>
      <c r="B97" s="114" t="e">
        <f>AVERAGE(DIAFOOT!B189:AN189)</f>
        <v>#DIV/0!</v>
      </c>
      <c r="C97" s="92" t="e">
        <f>_xlfn.STDEV.S(DIAFOOT!B189:AN189)</f>
        <v>#DIV/0!</v>
      </c>
    </row>
    <row r="98" spans="1:3" ht="17" thickBot="1" x14ac:dyDescent="0.25">
      <c r="A98" s="111" t="s">
        <v>109</v>
      </c>
      <c r="B98" s="114" t="e">
        <f>AVERAGE(DIAFOOT!B190:AN190)</f>
        <v>#DIV/0!</v>
      </c>
      <c r="C98" s="92" t="e">
        <f>_xlfn.STDEV.S(DIAFOOT!B190:AN190)</f>
        <v>#DIV/0!</v>
      </c>
    </row>
    <row r="99" spans="1:3" ht="17" thickBot="1" x14ac:dyDescent="0.25">
      <c r="A99" s="111" t="s">
        <v>110</v>
      </c>
      <c r="B99" s="114" t="e">
        <f>AVERAGE(DIAFOOT!B191:AN191)</f>
        <v>#DIV/0!</v>
      </c>
      <c r="C99" s="92" t="e">
        <f>_xlfn.STDEV.S(DIAFOOT!B191:AN191)</f>
        <v>#DIV/0!</v>
      </c>
    </row>
    <row r="100" spans="1:3" ht="17" thickBot="1" x14ac:dyDescent="0.25">
      <c r="A100" s="111" t="s">
        <v>112</v>
      </c>
      <c r="B100" s="114" t="e">
        <f>AVERAGE(DIAFOOT!B192:AN192)</f>
        <v>#DIV/0!</v>
      </c>
      <c r="C100" s="92" t="e">
        <f>_xlfn.STDEV.S(DIAFOOT!B192:AN192)</f>
        <v>#DIV/0!</v>
      </c>
    </row>
    <row r="101" spans="1:3" ht="17" thickBot="1" x14ac:dyDescent="0.25">
      <c r="A101" s="112" t="s">
        <v>111</v>
      </c>
      <c r="B101" s="114" t="e">
        <f>AVERAGE(DIAFOOT!B193:AN193)</f>
        <v>#DIV/0!</v>
      </c>
      <c r="C101" s="92" t="e">
        <f>_xlfn.STDEV.S(DIAFOOT!B193:AN193)</f>
        <v>#DIV/0!</v>
      </c>
    </row>
    <row r="102" spans="1:3" ht="17" thickBot="1" x14ac:dyDescent="0.25">
      <c r="A102" s="112" t="s">
        <v>113</v>
      </c>
      <c r="B102" s="114" t="e">
        <f>AVERAGE(DIAFOOT!B194:AN194)</f>
        <v>#DIV/0!</v>
      </c>
      <c r="C102" s="92" t="e">
        <f>_xlfn.STDEV.S(DIAFOOT!B194:AN194)</f>
        <v>#DIV/0!</v>
      </c>
    </row>
    <row r="103" spans="1:3" ht="17" thickBot="1" x14ac:dyDescent="0.25">
      <c r="A103" s="112" t="s">
        <v>54</v>
      </c>
      <c r="B103" s="114" t="e">
        <f>AVERAGE(DIAFOOT!B195:AN195)</f>
        <v>#DIV/0!</v>
      </c>
      <c r="C103" s="92" t="e">
        <f>_xlfn.STDEV.S(DIAFOOT!B195:AN195)</f>
        <v>#DIV/0!</v>
      </c>
    </row>
    <row r="104" spans="1:3" ht="17" thickBot="1" x14ac:dyDescent="0.25">
      <c r="A104" s="112" t="s">
        <v>55</v>
      </c>
      <c r="B104" s="114" t="e">
        <f>AVERAGE(DIAFOOT!B196:AN196)</f>
        <v>#DIV/0!</v>
      </c>
      <c r="C104" s="92" t="e">
        <f>_xlfn.STDEV.S(DIAFOOT!B196:AN196)</f>
        <v>#DIV/0!</v>
      </c>
    </row>
    <row r="105" spans="1:3" ht="17" thickBot="1" x14ac:dyDescent="0.25">
      <c r="A105" s="112" t="s">
        <v>56</v>
      </c>
      <c r="B105" s="114" t="e">
        <f>AVERAGE(DIAFOOT!B197:AN197)</f>
        <v>#DIV/0!</v>
      </c>
      <c r="C105" s="92" t="e">
        <f>_xlfn.STDEV.S(DIAFOOT!B197:AN197)</f>
        <v>#DIV/0!</v>
      </c>
    </row>
    <row r="106" spans="1:3" ht="17" thickBot="1" x14ac:dyDescent="0.25">
      <c r="A106" s="112" t="s">
        <v>57</v>
      </c>
      <c r="B106" s="114" t="e">
        <f>AVERAGE(DIAFOOT!B198:AN198)</f>
        <v>#DIV/0!</v>
      </c>
      <c r="C106" s="92" t="e">
        <f>_xlfn.STDEV.S(DIAFOOT!B198:AN198)</f>
        <v>#DIV/0!</v>
      </c>
    </row>
    <row r="107" spans="1:3" ht="17" thickBot="1" x14ac:dyDescent="0.25">
      <c r="A107" s="125" t="s">
        <v>281</v>
      </c>
      <c r="B107" s="114">
        <f>AVERAGE(DIAFOOT!B213:AN213)</f>
        <v>43.3125</v>
      </c>
      <c r="C107" s="92">
        <f>_xlfn.STDEV.S(DIAFOOT!B213:AN213)</f>
        <v>20.460429288425662</v>
      </c>
    </row>
    <row r="108" spans="1:3" ht="17" thickBot="1" x14ac:dyDescent="0.25">
      <c r="A108" s="125" t="s">
        <v>282</v>
      </c>
      <c r="B108" s="114">
        <f>AVERAGE(DIAFOOT!B214:AN214)</f>
        <v>43.6875</v>
      </c>
      <c r="C108" s="92">
        <f>_xlfn.STDEV.S(DIAFOOT!B214:AN214)</f>
        <v>20.155127552726295</v>
      </c>
    </row>
    <row r="109" spans="1:3" ht="17" thickBot="1" x14ac:dyDescent="0.25">
      <c r="A109" s="125" t="s">
        <v>283</v>
      </c>
      <c r="B109" s="114">
        <f>AVERAGE(DIAFOOT!B215:AN215)</f>
        <v>53.625</v>
      </c>
      <c r="C109" s="92">
        <f>_xlfn.STDEV.S(DIAFOOT!B215:AN215)</f>
        <v>23.061873297718034</v>
      </c>
    </row>
    <row r="110" spans="1:3" x14ac:dyDescent="0.2">
      <c r="A110" s="125" t="s">
        <v>284</v>
      </c>
      <c r="B110" s="114">
        <f>AVERAGE(DIAFOOT!B216:AN216)</f>
        <v>53.25</v>
      </c>
      <c r="C110" s="92">
        <f>_xlfn.STDEV.S(DIAFOOT!B216:AN216)</f>
        <v>22.596459899727655</v>
      </c>
    </row>
    <row r="116" spans="1:40" x14ac:dyDescent="0.2">
      <c r="A116" s="127" t="s">
        <v>285</v>
      </c>
    </row>
    <row r="117" spans="1:40" x14ac:dyDescent="0.2">
      <c r="A117" t="s">
        <v>286</v>
      </c>
    </row>
    <row r="118" spans="1:40" x14ac:dyDescent="0.2">
      <c r="A118" t="s">
        <v>287</v>
      </c>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c r="AK118" s="126"/>
      <c r="AL118" s="126"/>
      <c r="AM118" s="126"/>
      <c r="AN118" s="126"/>
    </row>
    <row r="119" spans="1:40" x14ac:dyDescent="0.2">
      <c r="A119" t="s">
        <v>288</v>
      </c>
    </row>
    <row r="120" spans="1:40" x14ac:dyDescent="0.2">
      <c r="A120" t="s">
        <v>289</v>
      </c>
    </row>
    <row r="121" spans="1:40" x14ac:dyDescent="0.2">
      <c r="A121" t="s">
        <v>290</v>
      </c>
    </row>
    <row r="122" spans="1:40" x14ac:dyDescent="0.2">
      <c r="A122" t="s">
        <v>291</v>
      </c>
    </row>
    <row r="123" spans="1:40" x14ac:dyDescent="0.2">
      <c r="A123" t="s">
        <v>292</v>
      </c>
    </row>
    <row r="124" spans="1:40" x14ac:dyDescent="0.2">
      <c r="A124" t="s">
        <v>293</v>
      </c>
    </row>
    <row r="125" spans="1:40" x14ac:dyDescent="0.2">
      <c r="A125" t="s">
        <v>294</v>
      </c>
    </row>
    <row r="126" spans="1:40" x14ac:dyDescent="0.2">
      <c r="A126" t="s">
        <v>295</v>
      </c>
    </row>
    <row r="127" spans="1:40" x14ac:dyDescent="0.2">
      <c r="A127" t="s">
        <v>296</v>
      </c>
    </row>
    <row r="128" spans="1:40" x14ac:dyDescent="0.2">
      <c r="A128" t="s">
        <v>297</v>
      </c>
    </row>
    <row r="129" spans="1:40" x14ac:dyDescent="0.2">
      <c r="A129" t="s">
        <v>298</v>
      </c>
    </row>
    <row r="130" spans="1:40" x14ac:dyDescent="0.2">
      <c r="A130" t="s">
        <v>299</v>
      </c>
    </row>
    <row r="131" spans="1:40" x14ac:dyDescent="0.2">
      <c r="A131" t="s">
        <v>300</v>
      </c>
    </row>
    <row r="132" spans="1:40" x14ac:dyDescent="0.2">
      <c r="A132" t="s">
        <v>301</v>
      </c>
    </row>
    <row r="133" spans="1:40" x14ac:dyDescent="0.2">
      <c r="A133" t="s">
        <v>302</v>
      </c>
    </row>
    <row r="134" spans="1:40" x14ac:dyDescent="0.2">
      <c r="A134" t="s">
        <v>303</v>
      </c>
    </row>
    <row r="135" spans="1:40" x14ac:dyDescent="0.2">
      <c r="A135" t="s">
        <v>304</v>
      </c>
    </row>
    <row r="136" spans="1:40" x14ac:dyDescent="0.2">
      <c r="A136" t="s">
        <v>305</v>
      </c>
    </row>
    <row r="137" spans="1:40" x14ac:dyDescent="0.2">
      <c r="A137" t="s">
        <v>306</v>
      </c>
    </row>
    <row r="138" spans="1:40" x14ac:dyDescent="0.2">
      <c r="A138" t="s">
        <v>307</v>
      </c>
    </row>
    <row r="139" spans="1:40" x14ac:dyDescent="0.2">
      <c r="A139" t="s">
        <v>308</v>
      </c>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c r="AK139" s="126"/>
      <c r="AL139" s="126"/>
      <c r="AM139" s="126"/>
      <c r="AN139" s="126"/>
    </row>
    <row r="140" spans="1:40" x14ac:dyDescent="0.2">
      <c r="A140" t="s">
        <v>309</v>
      </c>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c r="AK140" s="126"/>
      <c r="AL140" s="126"/>
      <c r="AM140" s="126"/>
      <c r="AN140" s="126"/>
    </row>
    <row r="141" spans="1:40" x14ac:dyDescent="0.2">
      <c r="A141" t="s">
        <v>313</v>
      </c>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c r="AK141" s="126"/>
      <c r="AL141" s="126"/>
      <c r="AM141" s="126"/>
      <c r="AN141" s="126"/>
    </row>
    <row r="142" spans="1:40" x14ac:dyDescent="0.2">
      <c r="A142" t="s">
        <v>310</v>
      </c>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c r="AK142" s="126"/>
      <c r="AL142" s="126"/>
      <c r="AM142" s="126"/>
      <c r="AN142" s="126"/>
    </row>
    <row r="143" spans="1:40" x14ac:dyDescent="0.2">
      <c r="A143" t="s">
        <v>311</v>
      </c>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c r="AK143" s="126"/>
      <c r="AL143" s="126"/>
      <c r="AM143" s="126"/>
      <c r="AN143" s="126"/>
    </row>
    <row r="144" spans="1:40" x14ac:dyDescent="0.2">
      <c r="A144" t="s">
        <v>312</v>
      </c>
      <c r="B144" s="126"/>
    </row>
    <row r="145" spans="1:1" x14ac:dyDescent="0.2">
      <c r="A145" t="s">
        <v>200</v>
      </c>
    </row>
    <row r="146" spans="1:1" x14ac:dyDescent="0.2">
      <c r="A146" t="s">
        <v>201</v>
      </c>
    </row>
    <row r="147" spans="1:1" x14ac:dyDescent="0.2">
      <c r="A147" t="s">
        <v>202</v>
      </c>
    </row>
    <row r="148" spans="1:1" x14ac:dyDescent="0.2">
      <c r="A148" t="s">
        <v>203</v>
      </c>
    </row>
    <row r="149" spans="1:1" x14ac:dyDescent="0.2">
      <c r="A149" t="s">
        <v>204</v>
      </c>
    </row>
    <row r="150" spans="1:1" x14ac:dyDescent="0.2">
      <c r="A150" t="s">
        <v>205</v>
      </c>
    </row>
    <row r="151" spans="1:1" x14ac:dyDescent="0.2">
      <c r="A151" t="s">
        <v>314</v>
      </c>
    </row>
    <row r="152" spans="1:1" x14ac:dyDescent="0.2">
      <c r="A152" t="s">
        <v>315</v>
      </c>
    </row>
    <row r="153" spans="1:1" x14ac:dyDescent="0.2">
      <c r="A153" t="s">
        <v>316</v>
      </c>
    </row>
    <row r="154" spans="1:1" x14ac:dyDescent="0.2">
      <c r="A154"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DIAFOOT</vt:lpstr>
      <vt:lpstr>MOY 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Jérôme HADDAD</cp:lastModifiedBy>
  <cp:revision/>
  <dcterms:created xsi:type="dcterms:W3CDTF">2022-02-07T22:15:43Z</dcterms:created>
  <dcterms:modified xsi:type="dcterms:W3CDTF">2025-07-25T11:22:01Z</dcterms:modified>
  <cp:category/>
  <cp:contentStatus/>
</cp:coreProperties>
</file>