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ct\2cours\excel\домашнеезадание6\"/>
    </mc:Choice>
  </mc:AlternateContent>
  <xr:revisionPtr revIDLastSave="0" documentId="13_ncr:1_{175F8842-21B5-45F9-A667-43655FEF2CA8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Лист2" sheetId="2" r:id="rId1"/>
    <sheet name="Лист1" sheetId="1" r:id="rId2"/>
  </sheets>
  <definedNames>
    <definedName name="ExternalData_1" localSheetId="1" hidden="1">Лист1!$A$1:$G$46</definedName>
    <definedName name="solver_adj" localSheetId="1" hidden="1">Лист1!$C$58:$H$58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Лист1!$B$66</definedName>
    <definedName name="solver_lhs2" localSheetId="1" hidden="1">Лист1!$B$67</definedName>
    <definedName name="solver_lhs3" localSheetId="1" hidden="1">Лист1!$C$58</definedName>
    <definedName name="solver_lhs4" localSheetId="1" hidden="1">Лист1!$D$58</definedName>
    <definedName name="solver_lhs5" localSheetId="1" hidden="1">Лист1!$E$58</definedName>
    <definedName name="solver_lhs6" localSheetId="1" hidden="1">Лист1!$F$58</definedName>
    <definedName name="solver_lhs7" localSheetId="1" hidden="1">Лист1!$G$58</definedName>
    <definedName name="solver_lhs8" localSheetId="1" hidden="1">Лист1!$H$58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8</definedName>
    <definedName name="solver_nwt" localSheetId="1" hidden="1">1</definedName>
    <definedName name="solver_opt" localSheetId="1" hidden="1">Лист1!$B$65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2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hs1" localSheetId="1" hidden="1">0.001</definedName>
    <definedName name="solver_rhs2" localSheetId="1" hidden="1">1</definedName>
    <definedName name="solver_rhs3" localSheetId="1" hidden="1">0</definedName>
    <definedName name="solver_rhs4" localSheetId="1" hidden="1">0</definedName>
    <definedName name="solver_rhs5" localSheetId="1" hidden="1">0</definedName>
    <definedName name="solver_rhs6" localSheetId="1" hidden="1">0</definedName>
    <definedName name="solver_rhs7" localSheetId="1" hidden="1">0</definedName>
    <definedName name="solver_rhs8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M2" i="1"/>
  <c r="N2" i="1"/>
  <c r="O2" i="1"/>
  <c r="L3" i="1"/>
  <c r="M3" i="1"/>
  <c r="N3" i="1"/>
  <c r="O3" i="1"/>
  <c r="L4" i="1"/>
  <c r="M4" i="1"/>
  <c r="N4" i="1"/>
  <c r="O4" i="1"/>
  <c r="L5" i="1"/>
  <c r="M5" i="1"/>
  <c r="N5" i="1"/>
  <c r="F6" i="2" s="1"/>
  <c r="O5" i="1"/>
  <c r="G7" i="2" s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F55" i="1" s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K4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47" i="1" s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2" i="1"/>
  <c r="B67" i="1"/>
  <c r="H56" i="1"/>
  <c r="H55" i="1"/>
  <c r="H54" i="1"/>
  <c r="H53" i="1"/>
  <c r="H52" i="1"/>
  <c r="G55" i="1"/>
  <c r="G54" i="1"/>
  <c r="G53" i="1"/>
  <c r="G52" i="1"/>
  <c r="F54" i="1"/>
  <c r="F53" i="1"/>
  <c r="F52" i="1"/>
  <c r="E53" i="1"/>
  <c r="E52" i="1"/>
  <c r="D52" i="1"/>
  <c r="A57" i="1"/>
  <c r="A56" i="1"/>
  <c r="A55" i="1"/>
  <c r="A54" i="1"/>
  <c r="A53" i="1"/>
  <c r="A52" i="1"/>
  <c r="H57" i="1"/>
  <c r="G56" i="1"/>
  <c r="E54" i="1"/>
  <c r="D4" i="2"/>
  <c r="E5" i="2" l="1"/>
  <c r="C3" i="2"/>
  <c r="C52" i="1"/>
  <c r="B2" i="2"/>
  <c r="D53" i="1"/>
  <c r="B65" i="1" l="1" a="1"/>
  <c r="B65" i="1" s="1"/>
  <c r="O48" i="1" l="1"/>
  <c r="O47" i="1"/>
  <c r="J48" i="1" l="1"/>
  <c r="K47" i="1"/>
  <c r="N48" i="1"/>
  <c r="M48" i="1"/>
  <c r="L48" i="1"/>
  <c r="K48" i="1"/>
  <c r="N47" i="1"/>
  <c r="M47" i="1"/>
  <c r="L47" i="1"/>
  <c r="B6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734A5-88F6-4485-BA9B-4807635D6A3B}" keepAlive="1" name="Запрос — AKRN_210801_211001" description="Соединение с запросом &quot;AKRN_210801_211001&quot; в книге." type="5" refreshedVersion="0" background="1">
    <dbPr connection="Provider=Microsoft.Mashup.OleDb.1;Data Source=$Workbook$;Location=AKRN_210801_211001;Extended Properties=&quot;&quot;" command="SELECT * FROM [AKRN_210801_211001]"/>
  </connection>
  <connection id="2" xr16:uid="{D50E2D5D-A70B-496C-924E-7BB392431F34}" keepAlive="1" name="Запрос — BANE_210801_211001" description="Соединение с запросом &quot;BANE_210801_211001&quot; в книге." type="5" refreshedVersion="0" background="1">
    <dbPr connection="Provider=Microsoft.Mashup.OleDb.1;Data Source=$Workbook$;Location=BANE_210801_211001;Extended Properties=&quot;&quot;" command="SELECT * FROM [BANE_210801_211001]"/>
  </connection>
  <connection id="3" xr16:uid="{7907A2CE-684B-4D05-AF2E-D7B352285F10}" keepAlive="1" name="Запрос — GAZP_210801_211001" description="Соединение с запросом &quot;GAZP_210801_211001&quot; в книге." type="5" refreshedVersion="0" background="1">
    <dbPr connection="Provider=Microsoft.Mashup.OleDb.1;Data Source=$Workbook$;Location=GAZP_210801_211001;Extended Properties=&quot;&quot;" command="SELECT * FROM [GAZP_210801_211001]"/>
  </connection>
  <connection id="4" xr16:uid="{F6CA1F88-1B4B-4091-9D3C-0AD3D68ECC64}" keepAlive="1" name="Запрос — LKOH_210801_211001" description="Соединение с запросом &quot;LKOH_210801_211001&quot; в книге." type="5" refreshedVersion="0" background="1">
    <dbPr connection="Provider=Microsoft.Mashup.OleDb.1;Data Source=$Workbook$;Location=LKOH_210801_211001;Extended Properties=&quot;&quot;" command="SELECT * FROM [LKOH_210801_211001]"/>
  </connection>
  <connection id="5" xr16:uid="{CE680DCB-310C-40AE-83D5-2AECCAF7D821}" keepAlive="1" name="Запрос — NLMK_210801_211001" description="Соединение с запросом &quot;NLMK_210801_211001&quot; в книге." type="5" refreshedVersion="0" background="1">
    <dbPr connection="Provider=Microsoft.Mashup.OleDb.1;Data Source=$Workbook$;Location=NLMK_210801_211001;Extended Properties=&quot;&quot;" command="SELECT * FROM [NLMK_210801_211001]"/>
  </connection>
  <connection id="6" xr16:uid="{816B7C0B-3F35-4CA7-BB6A-8746F20F94F8}" keepAlive="1" name="Запрос — SBER_210801_211001" description="Соединение с запросом &quot;SBER_210801_211001&quot; в книге." type="5" refreshedVersion="0" background="1">
    <dbPr connection="Provider=Microsoft.Mashup.OleDb.1;Data Source=$Workbook$;Location=SBER_210801_211001;Extended Properties=&quot;&quot;" command="SELECT * FROM [SBER_210801_211001]"/>
  </connection>
  <connection id="7" xr16:uid="{C0073EA5-0682-46BB-A3D6-EEBC881D1C95}" keepAlive="1" name="Запрос — Слияние1" description="Соединение с запросом &quot;Слияние1&quot; в книге." type="5" refreshedVersion="8" background="1" saveData="1">
    <dbPr connection="Provider=Microsoft.Mashup.OleDb.1;Data Source=$Workbook$;Location=Слияние1;Extended Properties=&quot;&quot;" command="SELECT * FROM [Слияние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<sst xmlns="http://schemas.openxmlformats.org/spreadsheetml/2006/main" count="46" uniqueCount="34">
  <si>
    <t>&lt;DATE&gt;</t>
  </si>
  <si>
    <t>GAZP.&lt;CLOSE&gt;</t>
  </si>
  <si>
    <t>SBER.&lt;CLOSE&gt;</t>
  </si>
  <si>
    <t>LKOH.&lt;CLOSE&gt;</t>
  </si>
  <si>
    <t>BANE.&lt;CLOSE&gt;</t>
  </si>
  <si>
    <t>NLMK.&lt;CLOSE&gt;</t>
  </si>
  <si>
    <t>Количество по полю NLMK.&lt;CLOSE&gt;</t>
  </si>
  <si>
    <t>Доходность GAZP</t>
  </si>
  <si>
    <t>Доходность SBER</t>
  </si>
  <si>
    <t>Доходность LKOH</t>
  </si>
  <si>
    <t>Доходность BANE</t>
  </si>
  <si>
    <t>Доходность NLMK</t>
  </si>
  <si>
    <t>ожидаемая доходность "R"</t>
  </si>
  <si>
    <t>риск</t>
  </si>
  <si>
    <t>AKRN.&lt;CLOSE&gt;</t>
  </si>
  <si>
    <t>Доходность AKRN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</si>
  <si>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</si>
  <si>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</si>
  <si>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</si>
  <si>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</si>
  <si>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</si>
  <si>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</si>
  <si>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GAZP</t>
  </si>
  <si>
    <t>SBER</t>
  </si>
  <si>
    <t>LKOH</t>
  </si>
  <si>
    <t>BANE</t>
  </si>
  <si>
    <t>NLMK</t>
  </si>
  <si>
    <t>AKRN</t>
  </si>
  <si>
    <t>Ковариационнаяматрица</t>
  </si>
  <si>
    <t>Доля</t>
  </si>
  <si>
    <t>Доля(w)</t>
  </si>
  <si>
    <t>общий риск портфеля</t>
  </si>
  <si>
    <t>общая доходность портфеля</t>
  </si>
  <si>
    <t>ограничение долей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</si>
</sst>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59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colors>
    <mruColors>
      <color rgb="FFFF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que(genudza)akaMelnikGennadiy" refreshedDate="45046.577210300929" createdVersion="8" refreshedVersion="8" minRefreshableVersion="3" recordCount="45" xr:uid="{2DE19146-10E6-4379-89AB-AED11679FB52}">
  <cacheSource type="worksheet">
    <worksheetSource name="Слияние1"/>
  </cacheSource>
  <cacheFields count="7">
    <cacheField name="&lt;DATE&gt;" numFmtId="14">
      <sharedItems containsSemiMixedTypes="0" containsNonDate="0" containsDate="1" containsString="0" minDate="2021-08-02T00:00:00" maxDate="2021-10-02T00:00:00" count="45"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</sharedItems>
      <fieldGroup par="6" base="0">
        <rangePr groupBy="days" startDate="2021-08-02T00:00:00" endDate="2021-10-02T00:00:00"/>
        <groupItems count="368">
          <s v="&lt;02.08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0.2021"/>
        </groupItems>
      </fieldGroup>
    </cacheField>
    <cacheField name="GAZP.&lt;CLOSE&gt;" numFmtId="0">
      <sharedItems containsSemiMixedTypes="0" containsString="0" containsNumber="1" minValue="282.27" maxValue="363.25"/>
    </cacheField>
    <cacheField name="SBER.&lt;CLOSE&gt;" numFmtId="0">
      <sharedItems containsSemiMixedTypes="0" containsString="0" containsNumber="1" minValue="306.51" maxValue="340.99"/>
    </cacheField>
    <cacheField name="LKOH.&lt;CLOSE&gt;" numFmtId="0">
      <sharedItems containsSemiMixedTypes="0" containsString="0" containsNumber="1" minValue="6235" maxValue="6992"/>
    </cacheField>
    <cacheField name="BANE.&lt;CLOSE&gt;" numFmtId="0">
      <sharedItems containsSemiMixedTypes="0" containsString="0" containsNumber="1" minValue="1336" maxValue="1520.5"/>
    </cacheField>
    <cacheField name="NLMK.&lt;CLOSE&gt;" numFmtId="0">
      <sharedItems containsSemiMixedTypes="0" containsString="0" containsNumber="1" minValue="212.36" maxValue="262.33999999999997" count="45">
        <n v="256.86"/>
        <n v="258"/>
        <n v="257.94"/>
        <n v="262.33999999999997"/>
        <n v="256.02"/>
        <n v="253.92"/>
        <n v="256.64"/>
        <n v="254.42"/>
        <n v="252.2"/>
        <n v="250.86"/>
        <n v="251.22"/>
        <n v="250.74"/>
        <n v="245.8"/>
        <n v="240.5"/>
        <n v="238.78"/>
        <n v="239.96"/>
        <n v="239.4"/>
        <n v="244.7"/>
        <n v="241.38"/>
        <n v="246.76"/>
        <n v="250.96"/>
        <n v="247.6"/>
        <n v="246.4"/>
        <n v="245.34"/>
        <n v="246.32"/>
        <n v="237.38"/>
        <n v="236.2"/>
        <n v="236.26"/>
        <n v="226.42"/>
        <n v="231.24"/>
        <n v="234.74"/>
        <n v="229.56"/>
        <n v="230.3"/>
        <n v="226.62"/>
        <n v="221.1"/>
        <n v="212.36"/>
        <n v="214"/>
        <n v="220.82"/>
        <n v="224.12"/>
        <n v="224.5"/>
        <n v="223.14"/>
        <n v="218.4"/>
        <n v="218.52"/>
        <n v="216.62"/>
        <n v="212.5"/>
      </sharedItems>
    </cacheField>
    <cacheField name="Месяцы" numFmtId="0" databaseField="0">
      <fieldGroup base="0">
        <rangePr groupBy="months" startDate="2021-08-02T00:00:00" endDate="2021-10-02T00:00:00"/>
        <groupItems count="14">
          <s v="&lt;02.08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0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n v="286.75"/>
    <n v="306.51"/>
    <n v="6308"/>
    <n v="1400"/>
    <x v="0"/>
  </r>
  <r>
    <x v="1"/>
    <n v="287.08999999999997"/>
    <n v="309.89"/>
    <n v="6297"/>
    <n v="1387"/>
    <x v="1"/>
  </r>
  <r>
    <x v="2"/>
    <n v="287.94"/>
    <n v="311.10000000000002"/>
    <n v="6235"/>
    <n v="1395.5"/>
    <x v="2"/>
  </r>
  <r>
    <x v="3"/>
    <n v="285.95"/>
    <n v="315.82"/>
    <n v="6312"/>
    <n v="1360"/>
    <x v="3"/>
  </r>
  <r>
    <x v="4"/>
    <n v="282.27"/>
    <n v="319.14999999999998"/>
    <n v="6236"/>
    <n v="1355"/>
    <x v="4"/>
  </r>
  <r>
    <x v="5"/>
    <n v="286.68"/>
    <n v="326.91000000000003"/>
    <n v="6290"/>
    <n v="1336"/>
    <x v="5"/>
  </r>
  <r>
    <x v="6"/>
    <n v="288.61"/>
    <n v="330.11"/>
    <n v="6423.5"/>
    <n v="1343"/>
    <x v="6"/>
  </r>
  <r>
    <x v="7"/>
    <n v="290.35000000000002"/>
    <n v="329.9"/>
    <n v="6450"/>
    <n v="1360"/>
    <x v="7"/>
  </r>
  <r>
    <x v="8"/>
    <n v="293.23"/>
    <n v="328.57"/>
    <n v="6504.5"/>
    <n v="1357"/>
    <x v="8"/>
  </r>
  <r>
    <x v="9"/>
    <n v="292.7"/>
    <n v="328.68"/>
    <n v="6429.5"/>
    <n v="1397"/>
    <x v="9"/>
  </r>
  <r>
    <x v="10"/>
    <n v="295.10000000000002"/>
    <n v="329.36"/>
    <n v="6495.5"/>
    <n v="1415"/>
    <x v="10"/>
  </r>
  <r>
    <x v="11"/>
    <n v="298.32"/>
    <n v="334.5"/>
    <n v="6567.5"/>
    <n v="1519.5"/>
    <x v="11"/>
  </r>
  <r>
    <x v="12"/>
    <n v="295.05"/>
    <n v="334.9"/>
    <n v="6445"/>
    <n v="1520.5"/>
    <x v="12"/>
  </r>
  <r>
    <x v="13"/>
    <n v="293.68"/>
    <n v="332.69"/>
    <n v="6332"/>
    <n v="1457.5"/>
    <x v="13"/>
  </r>
  <r>
    <x v="14"/>
    <n v="292.57"/>
    <n v="325.67"/>
    <n v="6339.5"/>
    <n v="1445.5"/>
    <x v="14"/>
  </r>
  <r>
    <x v="15"/>
    <n v="297.69"/>
    <n v="329.22"/>
    <n v="6475.5"/>
    <n v="1473"/>
    <x v="15"/>
  </r>
  <r>
    <x v="16"/>
    <n v="298.7"/>
    <n v="324.83"/>
    <n v="6488"/>
    <n v="1464.5"/>
    <x v="16"/>
  </r>
  <r>
    <x v="17"/>
    <n v="296.7"/>
    <n v="324.57"/>
    <n v="6431"/>
    <n v="1458"/>
    <x v="17"/>
  </r>
  <r>
    <x v="18"/>
    <n v="294.33999999999997"/>
    <n v="322.54000000000002"/>
    <n v="6343.5"/>
    <n v="1435"/>
    <x v="18"/>
  </r>
  <r>
    <x v="19"/>
    <n v="299.66000000000003"/>
    <n v="327.41000000000003"/>
    <n v="6429.5"/>
    <n v="1442"/>
    <x v="19"/>
  </r>
  <r>
    <x v="20"/>
    <n v="305.17"/>
    <n v="328.28"/>
    <n v="6439"/>
    <n v="1446.5"/>
    <x v="20"/>
  </r>
  <r>
    <x v="21"/>
    <n v="305.64999999999998"/>
    <n v="327.94"/>
    <n v="6283.5"/>
    <n v="1445"/>
    <x v="21"/>
  </r>
  <r>
    <x v="22"/>
    <n v="312.89"/>
    <n v="334.57"/>
    <n v="6334"/>
    <n v="1454"/>
    <x v="22"/>
  </r>
  <r>
    <x v="23"/>
    <n v="312.3"/>
    <n v="329"/>
    <n v="6350.5"/>
    <n v="1486"/>
    <x v="23"/>
  </r>
  <r>
    <x v="24"/>
    <n v="317.94"/>
    <n v="329.71"/>
    <n v="6330"/>
    <n v="1461.5"/>
    <x v="24"/>
  </r>
  <r>
    <x v="25"/>
    <n v="328.93"/>
    <n v="329.37"/>
    <n v="6325"/>
    <n v="1448"/>
    <x v="25"/>
  </r>
  <r>
    <x v="26"/>
    <n v="327.73"/>
    <n v="325.95999999999998"/>
    <n v="6280"/>
    <n v="1448.5"/>
    <x v="26"/>
  </r>
  <r>
    <x v="27"/>
    <n v="327.60000000000002"/>
    <n v="331.7"/>
    <n v="6341.5"/>
    <n v="1441"/>
    <x v="27"/>
  </r>
  <r>
    <x v="28"/>
    <n v="324.57"/>
    <n v="326.01"/>
    <n v="6269.5"/>
    <n v="1452.5"/>
    <x v="28"/>
  </r>
  <r>
    <x v="29"/>
    <n v="326.43"/>
    <n v="326.25"/>
    <n v="6300"/>
    <n v="1446"/>
    <x v="29"/>
  </r>
  <r>
    <x v="30"/>
    <n v="332.75"/>
    <n v="327.41000000000003"/>
    <n v="6420.5"/>
    <n v="1454"/>
    <x v="30"/>
  </r>
  <r>
    <x v="31"/>
    <n v="338.98"/>
    <n v="326.48"/>
    <n v="6570"/>
    <n v="1436.5"/>
    <x v="31"/>
  </r>
  <r>
    <x v="32"/>
    <n v="343.34"/>
    <n v="333.51"/>
    <n v="6724.5"/>
    <n v="1518.5"/>
    <x v="32"/>
  </r>
  <r>
    <x v="33"/>
    <n v="338.5"/>
    <n v="326.99"/>
    <n v="6664"/>
    <n v="1455"/>
    <x v="33"/>
  </r>
  <r>
    <x v="34"/>
    <n v="334.5"/>
    <n v="329.56"/>
    <n v="6600.5"/>
    <n v="1463.5"/>
    <x v="34"/>
  </r>
  <r>
    <x v="35"/>
    <n v="325.7"/>
    <n v="326.92"/>
    <n v="6551"/>
    <n v="1418"/>
    <x v="35"/>
  </r>
  <r>
    <x v="36"/>
    <n v="335.3"/>
    <n v="323.25"/>
    <n v="6605"/>
    <n v="1405"/>
    <x v="36"/>
  </r>
  <r>
    <x v="37"/>
    <n v="340.59"/>
    <n v="327.8"/>
    <n v="6702"/>
    <n v="1416.5"/>
    <x v="37"/>
  </r>
  <r>
    <x v="38"/>
    <n v="343.47"/>
    <n v="327.02"/>
    <n v="6801"/>
    <n v="1414.5"/>
    <x v="38"/>
  </r>
  <r>
    <x v="39"/>
    <n v="344.29"/>
    <n v="325.44"/>
    <n v="6825"/>
    <n v="1415"/>
    <x v="39"/>
  </r>
  <r>
    <x v="40"/>
    <n v="355.19"/>
    <n v="331.68"/>
    <n v="6986"/>
    <n v="1443"/>
    <x v="40"/>
  </r>
  <r>
    <x v="41"/>
    <n v="354.07"/>
    <n v="329.3"/>
    <n v="6968"/>
    <n v="1472"/>
    <x v="41"/>
  </r>
  <r>
    <x v="42"/>
    <n v="360.88"/>
    <n v="328.43"/>
    <n v="6992"/>
    <n v="1449.5"/>
    <x v="42"/>
  </r>
  <r>
    <x v="43"/>
    <n v="360.8"/>
    <n v="340.99"/>
    <n v="6903.5"/>
    <n v="1454"/>
    <x v="43"/>
  </r>
  <r>
    <x v="44"/>
    <n v="363.25"/>
    <n v="338.48"/>
    <n v="6987.5"/>
    <n v="1464"/>
    <x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DF234D-CF56-4273-BB79-D78488F9664B}" name="Сводная таблица1" cacheId="3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F47:F48" firstHeaderRow="1" firstDataRow="1" firstDataCol="0"/>
  <pivotFields count="7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dataField="1" showAll="0" sumSubtotal="1" countASubtotal="1">
      <items count="47">
        <item x="35"/>
        <item x="44"/>
        <item x="36"/>
        <item x="43"/>
        <item x="41"/>
        <item x="42"/>
        <item x="37"/>
        <item x="34"/>
        <item x="40"/>
        <item x="38"/>
        <item x="39"/>
        <item x="28"/>
        <item x="33"/>
        <item x="31"/>
        <item x="32"/>
        <item x="29"/>
        <item x="30"/>
        <item x="26"/>
        <item x="27"/>
        <item x="25"/>
        <item x="14"/>
        <item x="16"/>
        <item x="15"/>
        <item x="13"/>
        <item x="18"/>
        <item x="17"/>
        <item x="23"/>
        <item x="12"/>
        <item x="24"/>
        <item x="22"/>
        <item x="19"/>
        <item x="21"/>
        <item x="11"/>
        <item x="9"/>
        <item x="20"/>
        <item x="10"/>
        <item x="8"/>
        <item x="5"/>
        <item x="7"/>
        <item x="4"/>
        <item x="6"/>
        <item x="0"/>
        <item x="2"/>
        <item x="1"/>
        <item x="3"/>
        <item t="sum"/>
        <item t="countA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Items count="1">
    <i/>
  </rowItems>
  <colItems count="1">
    <i/>
  </colItems>
  <dataFields count="1">
    <dataField name="Количество по полю NLMK.&lt;CLOSE&gt;" fld="5" subtotal="count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1C805C7-0FBB-4D89-9ACD-389D7CA837B7}" autoFormatId="16" applyNumberFormats="0" applyBorderFormats="0" applyFontFormats="0" applyPatternFormats="0" applyAlignmentFormats="0" applyWidthHeightFormats="0">
  <queryTableRefresh nextId="8">
    <queryTableFields count="7">
      <queryTableField id="1" name="&lt;DATE&gt;" tableColumnId="1"/>
      <queryTableField id="2" name="GAZP.&lt;CLOSE&gt;" tableColumnId="2"/>
      <queryTableField id="3" name="SBER.&lt;CLOSE&gt;" tableColumnId="3"/>
      <queryTableField id="4" name="LKOH.&lt;CLOSE&gt;" tableColumnId="4"/>
      <queryTableField id="5" name="BANE.&lt;CLOSE&gt;" tableColumnId="5"/>
      <queryTableField id="6" name="NLMK.&lt;CLOSE&gt;" tableColumnId="6"/>
      <queryTableField id="7" name="AKRN.&lt;CLOSE&gt;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94887-A114-4091-A9E1-50AEE9831677}" name="Слияние1" displayName="Слияние1" ref="A1:G46" tableType="queryTable">
  <autoFilter ref="A1:G46" xr:uid="{65094887-A114-4091-A9E1-50AEE9831677}"/>
  <tableColumns count="7">
    <tableColumn id="1" xr3:uid="{1784E86D-ACC3-433C-9088-7E484A417786}" uniqueName="1" name="&lt;DATE&gt;" totalsRowLabel="Итог" queryTableFieldId="1" dataDxfId="0"/>
    <tableColumn id="2" xr3:uid="{C251497A-023D-43A1-8115-3CE49FEA4AC4}" uniqueName="2" name="GAZP.&lt;CLOSE&gt;" queryTableFieldId="2"/>
    <tableColumn id="3" xr3:uid="{9CCB49D2-A34F-4560-B9D3-79C8A3FECFDF}" uniqueName="3" name="SBER.&lt;CLOSE&gt;" queryTableFieldId="3"/>
    <tableColumn id="4" xr3:uid="{B095E8C2-340A-4063-8D41-0D8498503F2B}" uniqueName="4" name="LKOH.&lt;CLOSE&gt;" queryTableFieldId="4"/>
    <tableColumn id="5" xr3:uid="{9FCB7C5C-60C8-42DB-9607-68A357208E66}" uniqueName="5" name="BANE.&lt;CLOSE&gt;" queryTableFieldId="5"/>
    <tableColumn id="6" xr3:uid="{59B1DEE2-15CA-4402-B9CF-200B02E37E79}" uniqueName="6" name="NLMK.&lt;CLOSE&gt;" totalsRowFunction="sum" queryTableFieldId="6"/>
    <tableColumn id="7" xr3:uid="{EF1FA888-5202-41ED-9B52-C64282AC9B2A}" uniqueName="7" name="AKRN.&lt;CLOSE&gt;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0369-5255-4D23-8A0D-EB238E3BB9F3}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 s="8"/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</row>
    <row r="2" spans="1:7" x14ac:dyDescent="0.25">
      <c r="A2" s="6" t="s">
        <v>16</v>
      </c>
      <c r="B2" s="6">
        <f>VARP(Лист1!$J$2:$J$45)</f>
        <v>1.6908217968736918E-4</v>
      </c>
      <c r="C2" s="6"/>
      <c r="D2" s="6"/>
      <c r="E2" s="6"/>
      <c r="F2" s="6"/>
      <c r="G2" s="6"/>
    </row>
    <row r="3" spans="1:7" x14ac:dyDescent="0.25">
      <c r="A3" s="6" t="s">
        <v>17</v>
      </c>
      <c r="B3" s="6">
        <v>5.003114287817941E-5</v>
      </c>
      <c r="C3" s="6">
        <f>VARP(Лист1!$K$2:$K$45)</f>
        <v>1.5631875401630725E-4</v>
      </c>
      <c r="D3" s="6"/>
      <c r="E3" s="6"/>
      <c r="F3" s="6"/>
      <c r="G3" s="6"/>
    </row>
    <row r="4" spans="1:7" x14ac:dyDescent="0.25">
      <c r="A4" s="6" t="s">
        <v>18</v>
      </c>
      <c r="B4" s="6">
        <v>1.0117436286182748E-4</v>
      </c>
      <c r="C4" s="6">
        <v>4.7878888754606942E-5</v>
      </c>
      <c r="D4" s="6">
        <f>VARP(Лист1!$L$2:$L$45)</f>
        <v>1.525591343654819E-4</v>
      </c>
      <c r="E4" s="6"/>
      <c r="F4" s="6"/>
      <c r="G4" s="6"/>
    </row>
    <row r="5" spans="1:7" x14ac:dyDescent="0.25">
      <c r="A5" s="6" t="s">
        <v>19</v>
      </c>
      <c r="B5" s="6">
        <v>6.819870378815197E-5</v>
      </c>
      <c r="C5" s="6">
        <v>8.2869644016573261E-5</v>
      </c>
      <c r="D5" s="6">
        <v>8.6306852533418084E-5</v>
      </c>
      <c r="E5" s="6">
        <f>VARP(Лист1!$M$2:$M$45)</f>
        <v>4.1167424007538308E-4</v>
      </c>
      <c r="F5" s="6"/>
      <c r="G5" s="6"/>
    </row>
    <row r="6" spans="1:7" x14ac:dyDescent="0.25">
      <c r="A6" s="6" t="s">
        <v>20</v>
      </c>
      <c r="B6" s="6">
        <v>7.7522462493276079E-5</v>
      </c>
      <c r="C6" s="6">
        <v>6.375363130414203E-5</v>
      </c>
      <c r="D6" s="6">
        <v>9.4797741334387467E-5</v>
      </c>
      <c r="E6" s="6">
        <v>5.5334018438139947E-5</v>
      </c>
      <c r="F6" s="6">
        <f>VARP(Лист1!$N$2:$N$45)</f>
        <v>2.7643393518443681E-4</v>
      </c>
      <c r="G6" s="6"/>
    </row>
    <row r="7" spans="1:7" ht="15.75" thickBot="1" x14ac:dyDescent="0.3">
      <c r="A7" s="7" t="s">
        <v>21</v>
      </c>
      <c r="B7" s="7">
        <v>1.0909699270608128E-4</v>
      </c>
      <c r="C7" s="7">
        <v>2.6545038268141867E-5</v>
      </c>
      <c r="D7" s="7">
        <v>5.4791753730865134E-5</v>
      </c>
      <c r="E7" s="7">
        <v>-1.078671740243737E-5</v>
      </c>
      <c r="F7" s="7">
        <v>1.3646418819982268E-4</v>
      </c>
      <c r="G7" s="7">
        <f>VARP(Лист1!$O$2:$O$45)</f>
        <v>6.0175842966796991E-4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1" workbookViewId="0">
      <selection activeCell="D65" sqref="D65"/>
    </sheetView>
  </sheetViews>
  <sheetFormatPr defaultRowHeight="15" x14ac:dyDescent="0.25"/>
  <cols>
    <col min="1" max="1" width="27" customWidth="1"/>
    <col min="2" max="2" width="16.28515625" bestFit="1" customWidth="1"/>
    <col min="3" max="3" width="15.7109375" bestFit="1" customWidth="1"/>
    <col min="4" max="4" width="16.140625" bestFit="1" customWidth="1"/>
    <col min="5" max="5" width="16.28515625" bestFit="1" customWidth="1"/>
    <col min="6" max="6" width="34.28515625" bestFit="1" customWidth="1"/>
    <col min="7" max="7" width="16.42578125" bestFit="1" customWidth="1"/>
    <col min="8" max="8" width="34.28515625" customWidth="1"/>
    <col min="9" max="9" width="32.42578125" customWidth="1"/>
    <col min="10" max="52" width="20.85546875" bestFit="1" customWidth="1"/>
    <col min="53" max="53" width="1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15</v>
      </c>
    </row>
    <row r="2" spans="1:15" x14ac:dyDescent="0.25">
      <c r="A2" s="1">
        <v>44410</v>
      </c>
      <c r="B2">
        <v>286.75</v>
      </c>
      <c r="C2">
        <v>306.51</v>
      </c>
      <c r="D2">
        <v>6308</v>
      </c>
      <c r="E2">
        <v>1400</v>
      </c>
      <c r="F2">
        <v>256.86</v>
      </c>
      <c r="G2">
        <v>6052</v>
      </c>
      <c r="J2" s="5">
        <f>LN(B3/Слияние1[[#This Row],[GAZP.&lt;CLOSE&gt;]])</f>
        <v>1.1849994416084418E-3</v>
      </c>
      <c r="K2" s="4">
        <f>LN(C3/Слияние1[[#This Row],[SBER.&lt;CLOSE&gt;]])</f>
        <v>1.096701452792106E-2</v>
      </c>
      <c r="L2" s="12">
        <f>LN(D3/Слияние1[[#This Row],[LKOH.&lt;CLOSE&gt;]])</f>
        <v>-1.7453395941863738E-3</v>
      </c>
      <c r="M2" s="13">
        <f>LN(E3/Слияние1[[#This Row],[BANE.&lt;CLOSE&gt;]])</f>
        <v>-9.3290952885183385E-3</v>
      </c>
      <c r="N2" s="14">
        <f>LN(F3/Слияние1[[#This Row],[NLMK.&lt;CLOSE&gt;]])</f>
        <v>4.4283955367075585E-3</v>
      </c>
      <c r="O2" s="15">
        <f>LN(G3/Слияние1[[#This Row],[AKRN.&lt;CLOSE&gt;]])</f>
        <v>-7.2968814642758563E-3</v>
      </c>
    </row>
    <row r="3" spans="1:15" x14ac:dyDescent="0.25">
      <c r="A3" s="1">
        <v>44411</v>
      </c>
      <c r="B3">
        <v>287.08999999999997</v>
      </c>
      <c r="C3">
        <v>309.89</v>
      </c>
      <c r="D3">
        <v>6297</v>
      </c>
      <c r="E3">
        <v>1387</v>
      </c>
      <c r="F3">
        <v>258</v>
      </c>
      <c r="G3">
        <v>6008</v>
      </c>
      <c r="J3" s="5">
        <f>LN(B4/Слияние1[[#This Row],[GAZP.&lt;CLOSE&gt;]])</f>
        <v>2.9563696471206617E-3</v>
      </c>
      <c r="K3" s="4">
        <f>LN(C4/Слияние1[[#This Row],[SBER.&lt;CLOSE&gt;]])</f>
        <v>3.8970081042284375E-3</v>
      </c>
      <c r="L3" s="12">
        <f>LN(D4/Слияние1[[#This Row],[LKOH.&lt;CLOSE&gt;]])</f>
        <v>-9.8947503746058436E-3</v>
      </c>
      <c r="M3" s="13">
        <f>LN(E4/Слияние1[[#This Row],[BANE.&lt;CLOSE&gt;]])</f>
        <v>6.1096326615453543E-3</v>
      </c>
      <c r="N3" s="14">
        <f>LN(F4/Слияние1[[#This Row],[NLMK.&lt;CLOSE&gt;]])</f>
        <v>-2.3258518537229932E-4</v>
      </c>
      <c r="O3" s="15">
        <f>LN(G4/Слияние1[[#This Row],[AKRN.&lt;CLOSE&gt;]])</f>
        <v>-1.0373189885927732E-2</v>
      </c>
    </row>
    <row r="4" spans="1:15" x14ac:dyDescent="0.25">
      <c r="A4" s="1">
        <v>44412</v>
      </c>
      <c r="B4">
        <v>287.94</v>
      </c>
      <c r="C4">
        <v>311.10000000000002</v>
      </c>
      <c r="D4">
        <v>6235</v>
      </c>
      <c r="E4">
        <v>1395.5</v>
      </c>
      <c r="F4">
        <v>257.94</v>
      </c>
      <c r="G4">
        <v>5946</v>
      </c>
      <c r="J4" s="5">
        <f>LN(B5/Слияние1[[#This Row],[GAZP.&lt;CLOSE&gt;]])</f>
        <v>-6.9351547368839998E-3</v>
      </c>
      <c r="K4" s="4">
        <f>LN(C5/Слияние1[[#This Row],[SBER.&lt;CLOSE&gt;]])</f>
        <v>1.505802713490579E-2</v>
      </c>
      <c r="L4" s="12">
        <f>LN(D5/Слияние1[[#This Row],[LKOH.&lt;CLOSE&gt;]])</f>
        <v>1.2274004411573442E-2</v>
      </c>
      <c r="M4" s="13">
        <f>LN(E5/Слияние1[[#This Row],[BANE.&lt;CLOSE&gt;]])</f>
        <v>-2.5768074246279155E-2</v>
      </c>
      <c r="N4" s="14">
        <f>LN(F5/Слияние1[[#This Row],[NLMK.&lt;CLOSE&gt;]])</f>
        <v>1.6914372650754312E-2</v>
      </c>
      <c r="O4" s="15">
        <f>LN(G5/Слияние1[[#This Row],[AKRN.&lt;CLOSE&gt;]])</f>
        <v>8.0402443185655439E-3</v>
      </c>
    </row>
    <row r="5" spans="1:15" x14ac:dyDescent="0.25">
      <c r="A5" s="1">
        <v>44413</v>
      </c>
      <c r="B5">
        <v>285.95</v>
      </c>
      <c r="C5">
        <v>315.82</v>
      </c>
      <c r="D5">
        <v>6312</v>
      </c>
      <c r="E5">
        <v>1360</v>
      </c>
      <c r="F5">
        <v>262.33999999999997</v>
      </c>
      <c r="G5">
        <v>5994</v>
      </c>
      <c r="J5" s="5">
        <f>LN(B6/Слияние1[[#This Row],[GAZP.&lt;CLOSE&gt;]])</f>
        <v>-1.2952910674541256E-2</v>
      </c>
      <c r="K5" s="4">
        <f>LN(C6/Слияние1[[#This Row],[SBER.&lt;CLOSE&gt;]])</f>
        <v>1.0488780663569256E-2</v>
      </c>
      <c r="L5" s="12">
        <f>LN(D6/Слияние1[[#This Row],[LKOH.&lt;CLOSE&gt;]])</f>
        <v>-1.2113632348043043E-2</v>
      </c>
      <c r="M5" s="13">
        <f>LN(E6/Слияние1[[#This Row],[BANE.&lt;CLOSE&gt;]])</f>
        <v>-3.6832454162964048E-3</v>
      </c>
      <c r="N5" s="14">
        <f>LN(F6/Слияние1[[#This Row],[NLMK.&lt;CLOSE&gt;]])</f>
        <v>-2.4385805959035983E-2</v>
      </c>
      <c r="O5" s="15">
        <f>LN(G6/Слияние1[[#This Row],[AKRN.&lt;CLOSE&gt;]])</f>
        <v>-2.3384009319310462E-3</v>
      </c>
    </row>
    <row r="6" spans="1:15" x14ac:dyDescent="0.25">
      <c r="A6" s="1">
        <v>44414</v>
      </c>
      <c r="B6">
        <v>282.27</v>
      </c>
      <c r="C6">
        <v>319.14999999999998</v>
      </c>
      <c r="D6">
        <v>6236</v>
      </c>
      <c r="E6">
        <v>1355</v>
      </c>
      <c r="F6">
        <v>256.02</v>
      </c>
      <c r="G6">
        <v>5980</v>
      </c>
      <c r="J6" s="5">
        <f>LN(B7/Слияние1[[#This Row],[GAZP.&lt;CLOSE&gt;]])</f>
        <v>1.5502551438934661E-2</v>
      </c>
      <c r="K6" s="4">
        <f>LN(C7/Слияние1[[#This Row],[SBER.&lt;CLOSE&gt;]])</f>
        <v>2.4023691954838181E-2</v>
      </c>
      <c r="L6" s="12">
        <f>LN(D7/Слияние1[[#This Row],[LKOH.&lt;CLOSE&gt;]])</f>
        <v>8.6221195168191059E-3</v>
      </c>
      <c r="M6" s="13">
        <f>LN(E7/Слияние1[[#This Row],[BANE.&lt;CLOSE&gt;]])</f>
        <v>-1.4121379217210272E-2</v>
      </c>
      <c r="N6" s="14">
        <f>LN(F7/Слияние1[[#This Row],[NLMK.&lt;CLOSE&gt;]])</f>
        <v>-8.2363096498646888E-3</v>
      </c>
      <c r="O6" s="15">
        <f>LN(G7/Слияние1[[#This Row],[AKRN.&lt;CLOSE&gt;]])</f>
        <v>0</v>
      </c>
    </row>
    <row r="7" spans="1:15" x14ac:dyDescent="0.25">
      <c r="A7" s="1">
        <v>44417</v>
      </c>
      <c r="B7">
        <v>286.68</v>
      </c>
      <c r="C7">
        <v>326.91000000000003</v>
      </c>
      <c r="D7">
        <v>6290</v>
      </c>
      <c r="E7">
        <v>1336</v>
      </c>
      <c r="F7">
        <v>253.92</v>
      </c>
      <c r="G7">
        <v>5980</v>
      </c>
      <c r="J7" s="5">
        <f>LN(B8/Слияние1[[#This Row],[GAZP.&lt;CLOSE&gt;]])</f>
        <v>6.7096846484034313E-3</v>
      </c>
      <c r="K7" s="4">
        <f>LN(C8/Слияние1[[#This Row],[SBER.&lt;CLOSE&gt;]])</f>
        <v>9.7410285937417612E-3</v>
      </c>
      <c r="L7" s="12">
        <f>LN(D8/Слияние1[[#This Row],[LKOH.&lt;CLOSE&gt;]])</f>
        <v>2.1002069777178119E-2</v>
      </c>
      <c r="M7" s="13">
        <f>LN(E8/Слияние1[[#This Row],[BANE.&lt;CLOSE&gt;]])</f>
        <v>5.2258424266464834E-3</v>
      </c>
      <c r="N7" s="14">
        <f>LN(F8/Слияние1[[#This Row],[NLMK.&lt;CLOSE&gt;]])</f>
        <v>1.065506790005076E-2</v>
      </c>
      <c r="O7" s="15">
        <f>LN(G8/Слияние1[[#This Row],[AKRN.&lt;CLOSE&gt;]])</f>
        <v>-1.3386882855964594E-3</v>
      </c>
    </row>
    <row r="8" spans="1:15" x14ac:dyDescent="0.25">
      <c r="A8" s="1">
        <v>44418</v>
      </c>
      <c r="B8">
        <v>288.61</v>
      </c>
      <c r="C8">
        <v>330.11</v>
      </c>
      <c r="D8">
        <v>6423.5</v>
      </c>
      <c r="E8">
        <v>1343</v>
      </c>
      <c r="F8">
        <v>256.64</v>
      </c>
      <c r="G8">
        <v>5972</v>
      </c>
      <c r="J8" s="5">
        <f>LN(B9/Слияние1[[#This Row],[GAZP.&lt;CLOSE&gt;]])</f>
        <v>6.0107960439369501E-3</v>
      </c>
      <c r="K8" s="4">
        <f>LN(C9/Слияние1[[#This Row],[SBER.&lt;CLOSE&gt;]])</f>
        <v>-6.3635401611071432E-4</v>
      </c>
      <c r="L8" s="12">
        <f>LN(D9/Слияние1[[#This Row],[LKOH.&lt;CLOSE&gt;]])</f>
        <v>4.1169903181537256E-3</v>
      </c>
      <c r="M8" s="13">
        <f>LN(E9/Слияние1[[#This Row],[BANE.&lt;CLOSE&gt;]])</f>
        <v>1.2578782206860185E-2</v>
      </c>
      <c r="N8" s="14">
        <f>LN(F9/Слияние1[[#This Row],[NLMK.&lt;CLOSE&gt;]])</f>
        <v>-8.6878799500847564E-3</v>
      </c>
      <c r="O8" s="15">
        <f>LN(G9/Слияние1[[#This Row],[AKRN.&lt;CLOSE&gt;]])</f>
        <v>4.6775895511109973E-3</v>
      </c>
    </row>
    <row r="9" spans="1:15" x14ac:dyDescent="0.25">
      <c r="A9" s="1">
        <v>44419</v>
      </c>
      <c r="B9">
        <v>290.35000000000002</v>
      </c>
      <c r="C9">
        <v>329.9</v>
      </c>
      <c r="D9">
        <v>6450</v>
      </c>
      <c r="E9">
        <v>1360</v>
      </c>
      <c r="F9">
        <v>254.42</v>
      </c>
      <c r="G9">
        <v>6000</v>
      </c>
      <c r="J9" s="5">
        <f>LN(B10/Слияние1[[#This Row],[GAZP.&lt;CLOSE&gt;]])</f>
        <v>9.8701921961979119E-3</v>
      </c>
      <c r="K9" s="4">
        <f>LN(C10/Слияние1[[#This Row],[SBER.&lt;CLOSE&gt;]])</f>
        <v>-4.0396732081467608E-3</v>
      </c>
      <c r="L9" s="12">
        <f>LN(D10/Слияние1[[#This Row],[LKOH.&lt;CLOSE&gt;]])</f>
        <v>8.4141142517956072E-3</v>
      </c>
      <c r="M9" s="13">
        <f>LN(E10/Слияние1[[#This Row],[BANE.&lt;CLOSE&gt;]])</f>
        <v>-2.2083188952285431E-3</v>
      </c>
      <c r="N9" s="14">
        <f>LN(F10/Слияние1[[#This Row],[NLMK.&lt;CLOSE&gt;]])</f>
        <v>-8.7640211972457114E-3</v>
      </c>
      <c r="O9" s="15">
        <f>LN(G10/Слияние1[[#This Row],[AKRN.&lt;CLOSE&gt;]])</f>
        <v>-1.2072581234269249E-2</v>
      </c>
    </row>
    <row r="10" spans="1:15" x14ac:dyDescent="0.25">
      <c r="A10" s="1">
        <v>44420</v>
      </c>
      <c r="B10">
        <v>293.23</v>
      </c>
      <c r="C10">
        <v>328.57</v>
      </c>
      <c r="D10">
        <v>6504.5</v>
      </c>
      <c r="E10">
        <v>1357</v>
      </c>
      <c r="F10">
        <v>252.2</v>
      </c>
      <c r="G10">
        <v>5928</v>
      </c>
      <c r="J10" s="5">
        <f>LN(B11/Слияние1[[#This Row],[GAZP.&lt;CLOSE&gt;]])</f>
        <v>-1.8090903164167066E-3</v>
      </c>
      <c r="K10" s="4">
        <f>LN(C11/Слияние1[[#This Row],[SBER.&lt;CLOSE&gt;]])</f>
        <v>3.347280365982571E-4</v>
      </c>
      <c r="L10" s="12">
        <f>LN(D11/Слияние1[[#This Row],[LKOH.&lt;CLOSE&gt;]])</f>
        <v>-1.159747033112012E-2</v>
      </c>
      <c r="M10" s="13">
        <f>LN(E11/Слияние1[[#This Row],[BANE.&lt;CLOSE&gt;]])</f>
        <v>2.9050699422092693E-2</v>
      </c>
      <c r="N10" s="14">
        <f>LN(F11/Слияние1[[#This Row],[NLMK.&lt;CLOSE&gt;]])</f>
        <v>-5.3274089342904077E-3</v>
      </c>
      <c r="O10" s="15">
        <f>LN(G11/Слияние1[[#This Row],[AKRN.&lt;CLOSE&gt;]])</f>
        <v>-4.7345370821119861E-3</v>
      </c>
    </row>
    <row r="11" spans="1:15" x14ac:dyDescent="0.25">
      <c r="A11" s="1">
        <v>44421</v>
      </c>
      <c r="B11">
        <v>292.7</v>
      </c>
      <c r="C11">
        <v>328.68</v>
      </c>
      <c r="D11">
        <v>6429.5</v>
      </c>
      <c r="E11">
        <v>1397</v>
      </c>
      <c r="F11">
        <v>250.86</v>
      </c>
      <c r="G11">
        <v>5900</v>
      </c>
      <c r="J11" s="5">
        <f>LN(B12/Слияние1[[#This Row],[GAZP.&lt;CLOSE&gt;]])</f>
        <v>8.1660882510535809E-3</v>
      </c>
      <c r="K11" s="4">
        <f>LN(C12/Слияние1[[#This Row],[SBER.&lt;CLOSE&gt;]])</f>
        <v>2.0667443986621113E-3</v>
      </c>
      <c r="L11" s="12">
        <f>LN(D12/Слияние1[[#This Row],[LKOH.&lt;CLOSE&gt;]])</f>
        <v>1.0212854725293815E-2</v>
      </c>
      <c r="M11" s="13">
        <f>LN(E12/Слияние1[[#This Row],[BANE.&lt;CLOSE&gt;]])</f>
        <v>1.280245082037618E-2</v>
      </c>
      <c r="N11" s="14">
        <f>LN(F12/Слияние1[[#This Row],[NLMK.&lt;CLOSE&gt;]])</f>
        <v>1.4340346625782516E-3</v>
      </c>
      <c r="O11" s="15">
        <f>LN(G12/Слияние1[[#This Row],[AKRN.&lt;CLOSE&gt;]])</f>
        <v>2.7081939368795564E-3</v>
      </c>
    </row>
    <row r="12" spans="1:15" x14ac:dyDescent="0.25">
      <c r="A12" s="1">
        <v>44424</v>
      </c>
      <c r="B12">
        <v>295.10000000000002</v>
      </c>
      <c r="C12">
        <v>329.36</v>
      </c>
      <c r="D12">
        <v>6495.5</v>
      </c>
      <c r="E12">
        <v>1415</v>
      </c>
      <c r="F12">
        <v>251.22</v>
      </c>
      <c r="G12">
        <v>5916</v>
      </c>
      <c r="J12" s="5">
        <f>LN(B13/Слияние1[[#This Row],[GAZP.&lt;CLOSE&gt;]])</f>
        <v>1.0852453921671643E-2</v>
      </c>
      <c r="K12" s="4">
        <f>LN(C13/Слияние1[[#This Row],[SBER.&lt;CLOSE&gt;]])</f>
        <v>1.5485502106633849E-2</v>
      </c>
      <c r="L12" s="12">
        <f>LN(D13/Слияние1[[#This Row],[LKOH.&lt;CLOSE&gt;]])</f>
        <v>1.1023613123907323E-2</v>
      </c>
      <c r="M12" s="13">
        <f>LN(E13/Слияние1[[#This Row],[BANE.&lt;CLOSE&gt;]])</f>
        <v>7.1251802279509752E-2</v>
      </c>
      <c r="N12" s="14">
        <f>LN(F13/Слияние1[[#This Row],[NLMK.&lt;CLOSE&gt;]])</f>
        <v>-1.9125035712278459E-3</v>
      </c>
      <c r="O12" s="15">
        <f>LN(G13/Слияние1[[#This Row],[AKRN.&lt;CLOSE&gt;]])</f>
        <v>-1.3531801794199703E-3</v>
      </c>
    </row>
    <row r="13" spans="1:15" x14ac:dyDescent="0.25">
      <c r="A13" s="1">
        <v>44425</v>
      </c>
      <c r="B13">
        <v>298.32</v>
      </c>
      <c r="C13">
        <v>334.5</v>
      </c>
      <c r="D13">
        <v>6567.5</v>
      </c>
      <c r="E13">
        <v>1519.5</v>
      </c>
      <c r="F13">
        <v>250.74</v>
      </c>
      <c r="G13">
        <v>5908</v>
      </c>
      <c r="J13" s="5">
        <f>LN(B14/Слияние1[[#This Row],[GAZP.&lt;CLOSE&gt;]])</f>
        <v>-1.1021902367387586E-2</v>
      </c>
      <c r="K13" s="4">
        <f>LN(C14/Слияние1[[#This Row],[SBER.&lt;CLOSE&gt;]])</f>
        <v>1.1951002318757362E-3</v>
      </c>
      <c r="L13" s="12">
        <f>LN(D14/Слияние1[[#This Row],[LKOH.&lt;CLOSE&gt;]])</f>
        <v>-1.8828606186407217E-2</v>
      </c>
      <c r="M13" s="13">
        <f>LN(E14/Слияние1[[#This Row],[BANE.&lt;CLOSE&gt;]])</f>
        <v>6.5789476057165753E-4</v>
      </c>
      <c r="N13" s="14">
        <f>LN(F14/Слияние1[[#This Row],[NLMK.&lt;CLOSE&gt;]])</f>
        <v>-1.9898348555944557E-2</v>
      </c>
      <c r="O13" s="15">
        <f>LN(G14/Слияние1[[#This Row],[AKRN.&lt;CLOSE&gt;]])</f>
        <v>2.7045317364190729E-3</v>
      </c>
    </row>
    <row r="14" spans="1:15" x14ac:dyDescent="0.25">
      <c r="A14" s="1">
        <v>44426</v>
      </c>
      <c r="B14">
        <v>295.05</v>
      </c>
      <c r="C14">
        <v>334.9</v>
      </c>
      <c r="D14">
        <v>6445</v>
      </c>
      <c r="E14">
        <v>1520.5</v>
      </c>
      <c r="F14">
        <v>245.8</v>
      </c>
      <c r="G14">
        <v>5924</v>
      </c>
      <c r="J14" s="5">
        <f>LN(B15/Слияние1[[#This Row],[GAZP.&lt;CLOSE&gt;]])</f>
        <v>-4.6540943145989095E-3</v>
      </c>
      <c r="K14" s="4">
        <f>LN(C15/Слияние1[[#This Row],[SBER.&lt;CLOSE&gt;]])</f>
        <v>-6.6208543359578568E-3</v>
      </c>
      <c r="L14" s="12">
        <f>LN(D15/Слияние1[[#This Row],[LKOH.&lt;CLOSE&gt;]])</f>
        <v>-1.7688494372384986E-2</v>
      </c>
      <c r="M14" s="13">
        <f>LN(E15/Слияние1[[#This Row],[BANE.&lt;CLOSE&gt;]])</f>
        <v>-4.2316588892771935E-2</v>
      </c>
      <c r="N14" s="14">
        <f>LN(F15/Слияние1[[#This Row],[NLMK.&lt;CLOSE&gt;]])</f>
        <v>-2.1798107586118637E-2</v>
      </c>
      <c r="O14" s="15">
        <f>LN(G15/Слияние1[[#This Row],[AKRN.&lt;CLOSE&gt;]])</f>
        <v>4.0431321923563249E-3</v>
      </c>
    </row>
    <row r="15" spans="1:15" x14ac:dyDescent="0.25">
      <c r="A15" s="1">
        <v>44427</v>
      </c>
      <c r="B15">
        <v>293.68</v>
      </c>
      <c r="C15">
        <v>332.69</v>
      </c>
      <c r="D15">
        <v>6332</v>
      </c>
      <c r="E15">
        <v>1457.5</v>
      </c>
      <c r="F15">
        <v>240.5</v>
      </c>
      <c r="G15">
        <v>5948</v>
      </c>
      <c r="J15" s="5">
        <f>LN(B16/Слияние1[[#This Row],[GAZP.&lt;CLOSE&gt;]])</f>
        <v>-3.7867849089147803E-3</v>
      </c>
      <c r="K15" s="4">
        <f>LN(C16/Слияние1[[#This Row],[SBER.&lt;CLOSE&gt;]])</f>
        <v>-2.1326526727375093E-2</v>
      </c>
      <c r="L15" s="12">
        <f>LN(D16/Слияние1[[#This Row],[LKOH.&lt;CLOSE&gt;]])</f>
        <v>1.1837589670998531E-3</v>
      </c>
      <c r="M15" s="13">
        <f>LN(E16/Слияние1[[#This Row],[BANE.&lt;CLOSE&gt;]])</f>
        <v>-8.2673567682466798E-3</v>
      </c>
      <c r="N15" s="14">
        <f>LN(F16/Слияние1[[#This Row],[NLMK.&lt;CLOSE&gt;]])</f>
        <v>-7.177463628573617E-3</v>
      </c>
      <c r="O15" s="15">
        <f>LN(G16/Слияние1[[#This Row],[AKRN.&lt;CLOSE&gt;]])</f>
        <v>4.0268510790352242E-3</v>
      </c>
    </row>
    <row r="16" spans="1:15" x14ac:dyDescent="0.25">
      <c r="A16" s="1">
        <v>44428</v>
      </c>
      <c r="B16">
        <v>292.57</v>
      </c>
      <c r="C16">
        <v>325.67</v>
      </c>
      <c r="D16">
        <v>6339.5</v>
      </c>
      <c r="E16">
        <v>1445.5</v>
      </c>
      <c r="F16">
        <v>238.78</v>
      </c>
      <c r="G16">
        <v>5972</v>
      </c>
      <c r="J16" s="5">
        <f>LN(B17/Слияние1[[#This Row],[GAZP.&lt;CLOSE&gt;]])</f>
        <v>1.7348722314595819E-2</v>
      </c>
      <c r="K16" s="4">
        <f>LN(C17/Слияние1[[#This Row],[SBER.&lt;CLOSE&gt;]])</f>
        <v>1.0841621562113121E-2</v>
      </c>
      <c r="L16" s="12">
        <f>LN(D17/Слияние1[[#This Row],[LKOH.&lt;CLOSE&gt;]])</f>
        <v>2.1225923695639262E-2</v>
      </c>
      <c r="M16" s="13">
        <f>LN(E17/Слияние1[[#This Row],[BANE.&lt;CLOSE&gt;]])</f>
        <v>1.8845855006229557E-2</v>
      </c>
      <c r="N16" s="14">
        <f>LN(F17/Слияние1[[#This Row],[NLMK.&lt;CLOSE&gt;]])</f>
        <v>4.9296168676500381E-3</v>
      </c>
      <c r="O16" s="15">
        <f>LN(G17/Слияние1[[#This Row],[AKRN.&lt;CLOSE&gt;]])</f>
        <v>9.0015610311655527E-3</v>
      </c>
    </row>
    <row r="17" spans="1:15" x14ac:dyDescent="0.25">
      <c r="A17" s="1">
        <v>44431</v>
      </c>
      <c r="B17">
        <v>297.69</v>
      </c>
      <c r="C17">
        <v>329.22</v>
      </c>
      <c r="D17">
        <v>6475.5</v>
      </c>
      <c r="E17">
        <v>1473</v>
      </c>
      <c r="F17">
        <v>239.96</v>
      </c>
      <c r="G17">
        <v>6026</v>
      </c>
      <c r="J17" s="5">
        <f>LN(B18/Слияние1[[#This Row],[GAZP.&lt;CLOSE&gt;]])</f>
        <v>3.3870486278043052E-3</v>
      </c>
      <c r="K17" s="4">
        <f>LN(C18/Слияние1[[#This Row],[SBER.&lt;CLOSE&gt;]])</f>
        <v>-1.3424251744737339E-2</v>
      </c>
      <c r="L17" s="12">
        <f>LN(D18/Слияние1[[#This Row],[LKOH.&lt;CLOSE&gt;]])</f>
        <v>1.928492131607E-3</v>
      </c>
      <c r="M17" s="13">
        <f>LN(E18/Слияние1[[#This Row],[BANE.&lt;CLOSE&gt;]])</f>
        <v>-5.7872501948420633E-3</v>
      </c>
      <c r="N17" s="14">
        <f>LN(F18/Слияние1[[#This Row],[NLMK.&lt;CLOSE&gt;]])</f>
        <v>-2.3364496610195989E-3</v>
      </c>
      <c r="O17" s="15">
        <f>LN(G18/Слияние1[[#This Row],[AKRN.&lt;CLOSE&gt;]])</f>
        <v>1.05646410136962E-2</v>
      </c>
    </row>
    <row r="18" spans="1:15" x14ac:dyDescent="0.25">
      <c r="A18" s="1">
        <v>44432</v>
      </c>
      <c r="B18">
        <v>298.7</v>
      </c>
      <c r="C18">
        <v>324.83</v>
      </c>
      <c r="D18">
        <v>6488</v>
      </c>
      <c r="E18">
        <v>1464.5</v>
      </c>
      <c r="F18">
        <v>239.4</v>
      </c>
      <c r="G18">
        <v>6090</v>
      </c>
      <c r="J18" s="5">
        <f>LN(B19/Слияние1[[#This Row],[GAZP.&lt;CLOSE&gt;]])</f>
        <v>-6.7181979252880393E-3</v>
      </c>
      <c r="K18" s="4">
        <f>LN(C19/Слияние1[[#This Row],[SBER.&lt;CLOSE&gt;]])</f>
        <v>-8.0073918661011524E-4</v>
      </c>
      <c r="L18" s="12">
        <f>LN(D19/Слияние1[[#This Row],[LKOH.&lt;CLOSE&gt;]])</f>
        <v>-8.8242696603857401E-3</v>
      </c>
      <c r="M18" s="13">
        <f>LN(E19/Слияние1[[#This Row],[BANE.&lt;CLOSE&gt;]])</f>
        <v>-4.4482536991847189E-3</v>
      </c>
      <c r="N18" s="14">
        <f>LN(F19/Слияние1[[#This Row],[NLMK.&lt;CLOSE&gt;]])</f>
        <v>2.1897177324753232E-2</v>
      </c>
      <c r="O18" s="15">
        <f>LN(G19/Слияние1[[#This Row],[AKRN.&lt;CLOSE&gt;]])</f>
        <v>6.6384107634985617E-2</v>
      </c>
    </row>
    <row r="19" spans="1:15" x14ac:dyDescent="0.25">
      <c r="A19" s="1">
        <v>44433</v>
      </c>
      <c r="B19">
        <v>296.7</v>
      </c>
      <c r="C19">
        <v>324.57</v>
      </c>
      <c r="D19">
        <v>6431</v>
      </c>
      <c r="E19">
        <v>1458</v>
      </c>
      <c r="F19">
        <v>244.7</v>
      </c>
      <c r="G19">
        <v>6508</v>
      </c>
      <c r="J19" s="5">
        <f>LN(B20/Слияние1[[#This Row],[GAZP.&lt;CLOSE&gt;]])</f>
        <v>-7.9859655608094139E-3</v>
      </c>
      <c r="K19" s="4">
        <f>LN(C20/Слияние1[[#This Row],[SBER.&lt;CLOSE&gt;]])</f>
        <v>-6.2740698152220081E-3</v>
      </c>
      <c r="L19" s="12">
        <f>LN(D20/Слияние1[[#This Row],[LKOH.&lt;CLOSE&gt;]])</f>
        <v>-1.3699380554210151E-2</v>
      </c>
      <c r="M19" s="13">
        <f>LN(E20/Слияние1[[#This Row],[BANE.&lt;CLOSE&gt;]])</f>
        <v>-1.5900784374881922E-2</v>
      </c>
      <c r="N19" s="14">
        <f>LN(F20/Слияние1[[#This Row],[NLMK.&lt;CLOSE&gt;]])</f>
        <v>-1.3660515258874094E-2</v>
      </c>
      <c r="O19" s="15">
        <f>LN(G20/Слияние1[[#This Row],[AKRN.&lt;CLOSE&gt;]])</f>
        <v>-1.3302593689469214E-2</v>
      </c>
    </row>
    <row r="20" spans="1:15" x14ac:dyDescent="0.25">
      <c r="A20" s="1">
        <v>44434</v>
      </c>
      <c r="B20">
        <v>294.33999999999997</v>
      </c>
      <c r="C20">
        <v>322.54000000000002</v>
      </c>
      <c r="D20">
        <v>6343.5</v>
      </c>
      <c r="E20">
        <v>1435</v>
      </c>
      <c r="F20">
        <v>241.38</v>
      </c>
      <c r="G20">
        <v>6422</v>
      </c>
      <c r="J20" s="5">
        <f>LN(B21/Слияние1[[#This Row],[GAZP.&lt;CLOSE&gt;]])</f>
        <v>1.7912936879031519E-2</v>
      </c>
      <c r="K20" s="4">
        <f>LN(C21/Слияние1[[#This Row],[SBER.&lt;CLOSE&gt;]])</f>
        <v>1.4986048595674952E-2</v>
      </c>
      <c r="L20" s="12">
        <f>LN(D21/Слияние1[[#This Row],[LKOH.&lt;CLOSE&gt;]])</f>
        <v>1.3466108129840689E-2</v>
      </c>
      <c r="M20" s="13">
        <f>LN(E21/Слияние1[[#This Row],[BANE.&lt;CLOSE&gt;]])</f>
        <v>4.8661896511729063E-3</v>
      </c>
      <c r="N20" s="14">
        <f>LN(F21/Слияние1[[#This Row],[NLMK.&lt;CLOSE&gt;]])</f>
        <v>2.2043749151685978E-2</v>
      </c>
      <c r="O20" s="15">
        <f>LN(G21/Слияние1[[#This Row],[AKRN.&lt;CLOSE&gt;]])</f>
        <v>1.7289717511556158E-2</v>
      </c>
    </row>
    <row r="21" spans="1:15" x14ac:dyDescent="0.25">
      <c r="A21" s="1">
        <v>44435</v>
      </c>
      <c r="B21">
        <v>299.66000000000003</v>
      </c>
      <c r="C21">
        <v>327.41000000000003</v>
      </c>
      <c r="D21">
        <v>6429.5</v>
      </c>
      <c r="E21">
        <v>1442</v>
      </c>
      <c r="F21">
        <v>246.76</v>
      </c>
      <c r="G21">
        <v>6534</v>
      </c>
      <c r="J21" s="5">
        <f>LN(B22/Слияние1[[#This Row],[GAZP.&lt;CLOSE&gt;]])</f>
        <v>1.8220499764702112E-2</v>
      </c>
      <c r="K21" s="4">
        <f>LN(C22/Слияние1[[#This Row],[SBER.&lt;CLOSE&gt;]])</f>
        <v>2.6536946134660799E-3</v>
      </c>
      <c r="L21" s="12">
        <f>LN(D22/Слияние1[[#This Row],[LKOH.&lt;CLOSE&gt;]])</f>
        <v>1.4764738276899028E-3</v>
      </c>
      <c r="M21" s="13">
        <f>LN(E22/Слияние1[[#This Row],[BANE.&lt;CLOSE&gt;]])</f>
        <v>3.1158065712955096E-3</v>
      </c>
      <c r="N21" s="14">
        <f>LN(F22/Слияние1[[#This Row],[NLMK.&lt;CLOSE&gt;]])</f>
        <v>1.6877359540984963E-2</v>
      </c>
      <c r="O21" s="15">
        <f>LN(G22/Слияние1[[#This Row],[AKRN.&lt;CLOSE&gt;]])</f>
        <v>-1.0461633875637123E-2</v>
      </c>
    </row>
    <row r="22" spans="1:15" x14ac:dyDescent="0.25">
      <c r="A22" s="1">
        <v>44438</v>
      </c>
      <c r="B22">
        <v>305.17</v>
      </c>
      <c r="C22">
        <v>328.28</v>
      </c>
      <c r="D22">
        <v>6439</v>
      </c>
      <c r="E22">
        <v>1446.5</v>
      </c>
      <c r="F22">
        <v>250.96</v>
      </c>
      <c r="G22">
        <v>6466</v>
      </c>
      <c r="J22" s="5">
        <f>LN(B23/Слияние1[[#This Row],[GAZP.&lt;CLOSE&gt;]])</f>
        <v>1.5716580950339602E-3</v>
      </c>
      <c r="K22" s="4">
        <f>LN(C23/Слияние1[[#This Row],[SBER.&lt;CLOSE&gt;]])</f>
        <v>-1.0362379397884597E-3</v>
      </c>
      <c r="L22" s="12">
        <f>LN(D23/Слияние1[[#This Row],[LKOH.&lt;CLOSE&gt;]])</f>
        <v>-2.4446098482984291E-2</v>
      </c>
      <c r="M22" s="13">
        <f>LN(E23/Слияние1[[#This Row],[BANE.&lt;CLOSE&gt;]])</f>
        <v>-1.0375238696572796E-3</v>
      </c>
      <c r="N22" s="14">
        <f>LN(F23/Слияние1[[#This Row],[NLMK.&lt;CLOSE&gt;]])</f>
        <v>-1.3479023071981719E-2</v>
      </c>
      <c r="O22" s="15">
        <f>LN(G23/Слияние1[[#This Row],[AKRN.&lt;CLOSE&gt;]])</f>
        <v>1.4737755235668636E-2</v>
      </c>
    </row>
    <row r="23" spans="1:15" x14ac:dyDescent="0.25">
      <c r="A23" s="1">
        <v>44439</v>
      </c>
      <c r="B23">
        <v>305.64999999999998</v>
      </c>
      <c r="C23">
        <v>327.94</v>
      </c>
      <c r="D23">
        <v>6283.5</v>
      </c>
      <c r="E23">
        <v>1445</v>
      </c>
      <c r="F23">
        <v>247.6</v>
      </c>
      <c r="G23">
        <v>6562</v>
      </c>
      <c r="J23" s="5">
        <f>LN(B24/Слияние1[[#This Row],[GAZP.&lt;CLOSE&gt;]])</f>
        <v>2.3411034597037535E-2</v>
      </c>
      <c r="K23" s="4">
        <f>LN(C24/Слияние1[[#This Row],[SBER.&lt;CLOSE&gt;]])</f>
        <v>2.0015460416686209E-2</v>
      </c>
      <c r="L23" s="12">
        <f>LN(D24/Слияние1[[#This Row],[LKOH.&lt;CLOSE&gt;]])</f>
        <v>8.0047980433858874E-3</v>
      </c>
      <c r="M23" s="13">
        <f>LN(E24/Слияние1[[#This Row],[BANE.&lt;CLOSE&gt;]])</f>
        <v>6.2090575469322352E-3</v>
      </c>
      <c r="N23" s="14">
        <f>LN(F24/Слияние1[[#This Row],[NLMK.&lt;CLOSE&gt;]])</f>
        <v>-4.8583091510762946E-3</v>
      </c>
      <c r="O23" s="15">
        <f>LN(G24/Слияние1[[#This Row],[AKRN.&lt;CLOSE&gt;]])</f>
        <v>-3.9700769812081637E-3</v>
      </c>
    </row>
    <row r="24" spans="1:15" x14ac:dyDescent="0.25">
      <c r="A24" s="1">
        <v>44440</v>
      </c>
      <c r="B24">
        <v>312.89</v>
      </c>
      <c r="C24">
        <v>334.57</v>
      </c>
      <c r="D24">
        <v>6334</v>
      </c>
      <c r="E24">
        <v>1454</v>
      </c>
      <c r="F24">
        <v>246.4</v>
      </c>
      <c r="G24">
        <v>6536</v>
      </c>
      <c r="J24" s="5">
        <f>LN(B25/Слияние1[[#This Row],[GAZP.&lt;CLOSE&gt;]])</f>
        <v>-1.8874267827390699E-3</v>
      </c>
      <c r="K24" s="4">
        <f>LN(C25/Слияние1[[#This Row],[SBER.&lt;CLOSE&gt;]])</f>
        <v>-1.6788374473036608E-2</v>
      </c>
      <c r="L24" s="12">
        <f>LN(D25/Слияние1[[#This Row],[LKOH.&lt;CLOSE&gt;]])</f>
        <v>2.6016018457891113E-3</v>
      </c>
      <c r="M24" s="13">
        <f>LN(E25/Слияние1[[#This Row],[BANE.&lt;CLOSE&gt;]])</f>
        <v>2.1769567184239818E-2</v>
      </c>
      <c r="N24" s="14">
        <f>LN(F25/Слияние1[[#This Row],[NLMK.&lt;CLOSE&gt;]])</f>
        <v>-4.3112280547587794E-3</v>
      </c>
      <c r="O24" s="15">
        <f>LN(G25/Слияние1[[#This Row],[AKRN.&lt;CLOSE&gt;]])</f>
        <v>2.2989518224698781E-2</v>
      </c>
    </row>
    <row r="25" spans="1:15" x14ac:dyDescent="0.25">
      <c r="A25" s="1">
        <v>44441</v>
      </c>
      <c r="B25">
        <v>312.3</v>
      </c>
      <c r="C25">
        <v>329</v>
      </c>
      <c r="D25">
        <v>6350.5</v>
      </c>
      <c r="E25">
        <v>1486</v>
      </c>
      <c r="F25">
        <v>245.34</v>
      </c>
      <c r="G25">
        <v>6688</v>
      </c>
      <c r="J25" s="5">
        <f>LN(B26/Слияние1[[#This Row],[GAZP.&lt;CLOSE&gt;]])</f>
        <v>1.7898421443692771E-2</v>
      </c>
      <c r="K25" s="4">
        <f>LN(C26/Слияние1[[#This Row],[SBER.&lt;CLOSE&gt;]])</f>
        <v>2.1557294559289152E-3</v>
      </c>
      <c r="L25" s="12">
        <f>LN(D26/Слияние1[[#This Row],[LKOH.&lt;CLOSE&gt;]])</f>
        <v>-3.2333138061522619E-3</v>
      </c>
      <c r="M25" s="13">
        <f>LN(E26/Слияние1[[#This Row],[BANE.&lt;CLOSE&gt;]])</f>
        <v>-1.6624640726403871E-2</v>
      </c>
      <c r="N25" s="14">
        <f>LN(F26/Слияние1[[#This Row],[NLMK.&lt;CLOSE&gt;]])</f>
        <v>3.9865000116390426E-3</v>
      </c>
      <c r="O25" s="15">
        <f>LN(G26/Слияние1[[#This Row],[AKRN.&lt;CLOSE&gt;]])</f>
        <v>1.366222616990365E-2</v>
      </c>
    </row>
    <row r="26" spans="1:15" x14ac:dyDescent="0.25">
      <c r="A26" s="1">
        <v>44442</v>
      </c>
      <c r="B26">
        <v>317.94</v>
      </c>
      <c r="C26">
        <v>329.71</v>
      </c>
      <c r="D26">
        <v>6330</v>
      </c>
      <c r="E26">
        <v>1461.5</v>
      </c>
      <c r="F26">
        <v>246.32</v>
      </c>
      <c r="G26">
        <v>6780</v>
      </c>
      <c r="J26" s="5">
        <f>LN(B27/Слияние1[[#This Row],[GAZP.&lt;CLOSE&gt;]])</f>
        <v>3.3982276437312053E-2</v>
      </c>
      <c r="K26" s="4">
        <f>LN(C27/Слияние1[[#This Row],[SBER.&lt;CLOSE&gt;]])</f>
        <v>-1.0317413065501389E-3</v>
      </c>
      <c r="L26" s="12">
        <f>LN(D27/Слияние1[[#This Row],[LKOH.&lt;CLOSE&gt;]])</f>
        <v>-7.902015425009138E-4</v>
      </c>
      <c r="M26" s="13">
        <f>LN(E27/Слияние1[[#This Row],[BANE.&lt;CLOSE&gt;]])</f>
        <v>-9.2800116056389551E-3</v>
      </c>
      <c r="N26" s="14">
        <f>LN(F27/Слияние1[[#This Row],[NLMK.&lt;CLOSE&gt;]])</f>
        <v>-3.6969270987885779E-2</v>
      </c>
      <c r="O26" s="15">
        <f>LN(G27/Слияние1[[#This Row],[AKRN.&lt;CLOSE&gt;]])</f>
        <v>2.3612815487290422E-2</v>
      </c>
    </row>
    <row r="27" spans="1:15" x14ac:dyDescent="0.25">
      <c r="A27" s="1">
        <v>44445</v>
      </c>
      <c r="B27">
        <v>328.93</v>
      </c>
      <c r="C27">
        <v>329.37</v>
      </c>
      <c r="D27">
        <v>6325</v>
      </c>
      <c r="E27">
        <v>1448</v>
      </c>
      <c r="F27">
        <v>237.38</v>
      </c>
      <c r="G27">
        <v>6942</v>
      </c>
      <c r="J27" s="5">
        <f>LN(B28/Слияние1[[#This Row],[GAZP.&lt;CLOSE&gt;]])</f>
        <v>-3.654863508672385E-3</v>
      </c>
      <c r="K27" s="4">
        <f>LN(C28/Слияние1[[#This Row],[SBER.&lt;CLOSE&gt;]])</f>
        <v>-1.0407064462731753E-2</v>
      </c>
      <c r="L27" s="12">
        <f>LN(D28/Слияние1[[#This Row],[LKOH.&lt;CLOSE&gt;]])</f>
        <v>-7.1400541334765821E-3</v>
      </c>
      <c r="M27" s="13">
        <f>LN(E28/Слияние1[[#This Row],[BANE.&lt;CLOSE&gt;]])</f>
        <v>3.4524426374337895E-4</v>
      </c>
      <c r="N27" s="14">
        <f>LN(F28/Слияние1[[#This Row],[NLMK.&lt;CLOSE&gt;]])</f>
        <v>-4.9833288650972226E-3</v>
      </c>
      <c r="O27" s="15">
        <f>LN(G28/Слияние1[[#This Row],[AKRN.&lt;CLOSE&gt;]])</f>
        <v>-7.1960599645084083E-2</v>
      </c>
    </row>
    <row r="28" spans="1:15" x14ac:dyDescent="0.25">
      <c r="A28" s="1">
        <v>44446</v>
      </c>
      <c r="B28">
        <v>327.73</v>
      </c>
      <c r="C28">
        <v>325.95999999999998</v>
      </c>
      <c r="D28">
        <v>6280</v>
      </c>
      <c r="E28">
        <v>1448.5</v>
      </c>
      <c r="F28">
        <v>236.2</v>
      </c>
      <c r="G28">
        <v>6460</v>
      </c>
      <c r="J28" s="5">
        <f>LN(B29/Слияние1[[#This Row],[GAZP.&lt;CLOSE&gt;]])</f>
        <v>-3.9674668245080009E-4</v>
      </c>
      <c r="K28" s="4">
        <f>LN(C29/Слияние1[[#This Row],[SBER.&lt;CLOSE&gt;]])</f>
        <v>1.7456271500987702E-2</v>
      </c>
      <c r="L28" s="12">
        <f>LN(D29/Слияние1[[#This Row],[LKOH.&lt;CLOSE&gt;]])</f>
        <v>9.7453530452398292E-3</v>
      </c>
      <c r="M28" s="13">
        <f>LN(E29/Слияние1[[#This Row],[BANE.&lt;CLOSE&gt;]])</f>
        <v>-5.1912212098830148E-3</v>
      </c>
      <c r="N28" s="14">
        <f>LN(F29/Слияние1[[#This Row],[NLMK.&lt;CLOSE&gt;]])</f>
        <v>2.5398975711200486E-4</v>
      </c>
      <c r="O28" s="15">
        <f>LN(G29/Слияние1[[#This Row],[AKRN.&lt;CLOSE&gt;]])</f>
        <v>3.6776671520608248E-2</v>
      </c>
    </row>
    <row r="29" spans="1:15" x14ac:dyDescent="0.25">
      <c r="A29" s="1">
        <v>44447</v>
      </c>
      <c r="B29">
        <v>327.60000000000002</v>
      </c>
      <c r="C29">
        <v>331.7</v>
      </c>
      <c r="D29">
        <v>6341.5</v>
      </c>
      <c r="E29">
        <v>1441</v>
      </c>
      <c r="F29">
        <v>236.26</v>
      </c>
      <c r="G29">
        <v>6702</v>
      </c>
      <c r="J29" s="5">
        <f>LN(B30/Слияние1[[#This Row],[GAZP.&lt;CLOSE&gt;]])</f>
        <v>-9.2921226113227059E-3</v>
      </c>
      <c r="K29" s="4">
        <f>LN(C30/Слияние1[[#This Row],[SBER.&lt;CLOSE&gt;]])</f>
        <v>-1.730289021013676E-2</v>
      </c>
      <c r="L29" s="12">
        <f>LN(D30/Слияние1[[#This Row],[LKOH.&lt;CLOSE&gt;]])</f>
        <v>-1.141872687689173E-2</v>
      </c>
      <c r="M29" s="13">
        <f>LN(E30/Слияние1[[#This Row],[BANE.&lt;CLOSE&gt;]])</f>
        <v>7.9488927265442232E-3</v>
      </c>
      <c r="N29" s="14">
        <f>LN(F30/Слияние1[[#This Row],[NLMK.&lt;CLOSE&gt;]])</f>
        <v>-4.2541211870410531E-2</v>
      </c>
      <c r="O29" s="15">
        <f>LN(G30/Слияние1[[#This Row],[AKRN.&lt;CLOSE&gt;]])</f>
        <v>-2.6918304556351219E-2</v>
      </c>
    </row>
    <row r="30" spans="1:15" x14ac:dyDescent="0.25">
      <c r="A30" s="1">
        <v>44448</v>
      </c>
      <c r="B30">
        <v>324.57</v>
      </c>
      <c r="C30">
        <v>326.01</v>
      </c>
      <c r="D30">
        <v>6269.5</v>
      </c>
      <c r="E30">
        <v>1452.5</v>
      </c>
      <c r="F30">
        <v>226.42</v>
      </c>
      <c r="G30">
        <v>6524</v>
      </c>
      <c r="J30" s="5">
        <f>LN(B31/Слияние1[[#This Row],[GAZP.&lt;CLOSE&gt;]])</f>
        <v>5.7143012634386352E-3</v>
      </c>
      <c r="K30" s="4">
        <f>LN(C31/Слияние1[[#This Row],[SBER.&lt;CLOSE&gt;]])</f>
        <v>7.3590289403327588E-4</v>
      </c>
      <c r="L30" s="12">
        <f>LN(D31/Слияние1[[#This Row],[LKOH.&lt;CLOSE&gt;]])</f>
        <v>4.8530267490315381E-3</v>
      </c>
      <c r="M30" s="13">
        <f>LN(E31/Слияние1[[#This Row],[BANE.&lt;CLOSE&gt;]])</f>
        <v>-4.4850860073563405E-3</v>
      </c>
      <c r="N30" s="14">
        <f>LN(F31/Слияние1[[#This Row],[NLMK.&lt;CLOSE&gt;]])</f>
        <v>2.1064450564312102E-2</v>
      </c>
      <c r="O30" s="15">
        <f>LN(G31/Слияние1[[#This Row],[AKRN.&lt;CLOSE&gt;]])</f>
        <v>2.0331454394065782E-2</v>
      </c>
    </row>
    <row r="31" spans="1:15" x14ac:dyDescent="0.25">
      <c r="A31" s="1">
        <v>44449</v>
      </c>
      <c r="B31">
        <v>326.43</v>
      </c>
      <c r="C31">
        <v>326.25</v>
      </c>
      <c r="D31">
        <v>6300</v>
      </c>
      <c r="E31">
        <v>1446</v>
      </c>
      <c r="F31">
        <v>231.24</v>
      </c>
      <c r="G31">
        <v>6658</v>
      </c>
      <c r="J31" s="5">
        <f>LN(B32/Слияние1[[#This Row],[GAZP.&lt;CLOSE&gt;]])</f>
        <v>1.9175926644190548E-2</v>
      </c>
      <c r="K31" s="4">
        <f>LN(C32/Слияние1[[#This Row],[SBER.&lt;CLOSE&gt;]])</f>
        <v>3.5492495111414894E-3</v>
      </c>
      <c r="L31" s="12">
        <f>LN(D32/Слияние1[[#This Row],[LKOH.&lt;CLOSE&gt;]])</f>
        <v>1.8946362891704569E-2</v>
      </c>
      <c r="M31" s="13">
        <f>LN(E32/Слияние1[[#This Row],[BANE.&lt;CLOSE&gt;]])</f>
        <v>5.5172553747546592E-3</v>
      </c>
      <c r="N31" s="14">
        <f>LN(F32/Слияние1[[#This Row],[NLMK.&lt;CLOSE&gt;]])</f>
        <v>1.5022386457702515E-2</v>
      </c>
      <c r="O31" s="15">
        <f>LN(G32/Слияние1[[#This Row],[AKRN.&lt;CLOSE&gt;]])</f>
        <v>1.2240785771382498E-2</v>
      </c>
    </row>
    <row r="32" spans="1:15" x14ac:dyDescent="0.25">
      <c r="A32" s="1">
        <v>44452</v>
      </c>
      <c r="B32">
        <v>332.75</v>
      </c>
      <c r="C32">
        <v>327.41000000000003</v>
      </c>
      <c r="D32">
        <v>6420.5</v>
      </c>
      <c r="E32">
        <v>1454</v>
      </c>
      <c r="F32">
        <v>234.74</v>
      </c>
      <c r="G32">
        <v>6740</v>
      </c>
      <c r="J32" s="5">
        <f>LN(B33/Слияние1[[#This Row],[GAZP.&lt;CLOSE&gt;]])</f>
        <v>1.8549651314687374E-2</v>
      </c>
      <c r="K32" s="4">
        <f>LN(C33/Слияние1[[#This Row],[SBER.&lt;CLOSE&gt;]])</f>
        <v>-2.8445170504944636E-3</v>
      </c>
      <c r="L32" s="12">
        <f>LN(D33/Слияние1[[#This Row],[LKOH.&lt;CLOSE&gt;]])</f>
        <v>2.3017836207327513E-2</v>
      </c>
      <c r="M32" s="13">
        <f>LN(E33/Слияние1[[#This Row],[BANE.&lt;CLOSE&gt;]])</f>
        <v>-1.2108779674120412E-2</v>
      </c>
      <c r="N32" s="14">
        <f>LN(F33/Слияние1[[#This Row],[NLMK.&lt;CLOSE&gt;]])</f>
        <v>-2.2314085431816115E-2</v>
      </c>
      <c r="O32" s="15">
        <f>LN(G33/Слияние1[[#This Row],[AKRN.&lt;CLOSE&gt;]])</f>
        <v>1.2971880007978564E-2</v>
      </c>
    </row>
    <row r="33" spans="1:15" x14ac:dyDescent="0.25">
      <c r="A33" s="1">
        <v>44453</v>
      </c>
      <c r="B33">
        <v>338.98</v>
      </c>
      <c r="C33">
        <v>326.48</v>
      </c>
      <c r="D33">
        <v>6570</v>
      </c>
      <c r="E33">
        <v>1436.5</v>
      </c>
      <c r="F33">
        <v>229.56</v>
      </c>
      <c r="G33">
        <v>6828</v>
      </c>
      <c r="J33" s="5">
        <f>LN(B34/Слияние1[[#This Row],[GAZP.&lt;CLOSE&gt;]])</f>
        <v>1.2780101252874612E-2</v>
      </c>
      <c r="K33" s="4">
        <f>LN(C34/Слияние1[[#This Row],[SBER.&lt;CLOSE&gt;]])</f>
        <v>2.1304158816082958E-2</v>
      </c>
      <c r="L33" s="12">
        <f>LN(D34/Слияние1[[#This Row],[LKOH.&lt;CLOSE&gt;]])</f>
        <v>2.3243740784947651E-2</v>
      </c>
      <c r="M33" s="13">
        <f>LN(E34/Слияние1[[#This Row],[BANE.&lt;CLOSE&gt;]])</f>
        <v>5.5513406066459117E-2</v>
      </c>
      <c r="N33" s="14">
        <f>LN(F34/Слияние1[[#This Row],[NLMK.&lt;CLOSE&gt;]])</f>
        <v>3.2183735864777575E-3</v>
      </c>
      <c r="O33" s="15">
        <f>LN(G34/Слияние1[[#This Row],[AKRN.&lt;CLOSE&gt;]])</f>
        <v>-3.227228853480227E-3</v>
      </c>
    </row>
    <row r="34" spans="1:15" x14ac:dyDescent="0.25">
      <c r="A34" s="1">
        <v>44454</v>
      </c>
      <c r="B34">
        <v>343.34</v>
      </c>
      <c r="C34">
        <v>333.51</v>
      </c>
      <c r="D34">
        <v>6724.5</v>
      </c>
      <c r="E34">
        <v>1518.5</v>
      </c>
      <c r="F34">
        <v>230.3</v>
      </c>
      <c r="G34">
        <v>6806</v>
      </c>
      <c r="J34" s="5">
        <f>LN(B35/Слияние1[[#This Row],[GAZP.&lt;CLOSE&gt;]])</f>
        <v>-1.4197117490453446E-2</v>
      </c>
      <c r="K34" s="4">
        <f>LN(C35/Слияние1[[#This Row],[SBER.&lt;CLOSE&gt;]])</f>
        <v>-1.97432605237448E-2</v>
      </c>
      <c r="L34" s="12">
        <f>LN(D35/Слияние1[[#This Row],[LKOH.&lt;CLOSE&gt;]])</f>
        <v>-9.0376684169252396E-3</v>
      </c>
      <c r="M34" s="13">
        <f>LN(E35/Слияние1[[#This Row],[BANE.&lt;CLOSE&gt;]])</f>
        <v>-4.2717104880210584E-2</v>
      </c>
      <c r="N34" s="14">
        <f>LN(F35/Слияние1[[#This Row],[NLMK.&lt;CLOSE&gt;]])</f>
        <v>-1.6108200874219082E-2</v>
      </c>
      <c r="O34" s="15">
        <f>LN(G35/Слияние1[[#This Row],[AKRN.&lt;CLOSE&gt;]])</f>
        <v>-1.1229432422077532E-2</v>
      </c>
    </row>
    <row r="35" spans="1:15" x14ac:dyDescent="0.25">
      <c r="A35" s="1">
        <v>44455</v>
      </c>
      <c r="B35">
        <v>338.5</v>
      </c>
      <c r="C35">
        <v>326.99</v>
      </c>
      <c r="D35">
        <v>6664</v>
      </c>
      <c r="E35">
        <v>1455</v>
      </c>
      <c r="F35">
        <v>226.62</v>
      </c>
      <c r="G35">
        <v>6730</v>
      </c>
      <c r="J35" s="5">
        <f>LN(B36/Слияние1[[#This Row],[GAZP.&lt;CLOSE&gt;]])</f>
        <v>-1.1887212784046593E-2</v>
      </c>
      <c r="K35" s="4">
        <f>LN(C36/Слияние1[[#This Row],[SBER.&lt;CLOSE&gt;]])</f>
        <v>7.8288420575007289E-3</v>
      </c>
      <c r="L35" s="12">
        <f>LN(D36/Слияние1[[#This Row],[LKOH.&lt;CLOSE&gt;]])</f>
        <v>-9.5745011258643337E-3</v>
      </c>
      <c r="M35" s="13">
        <f>LN(E36/Слияние1[[#This Row],[BANE.&lt;CLOSE&gt;]])</f>
        <v>5.8249265263476306E-3</v>
      </c>
      <c r="N35" s="14">
        <f>LN(F36/Слияние1[[#This Row],[NLMK.&lt;CLOSE&gt;]])</f>
        <v>-2.4659518089019901E-2</v>
      </c>
      <c r="O35" s="15">
        <f>LN(G36/Слияние1[[#This Row],[AKRN.&lt;CLOSE&gt;]])</f>
        <v>-7.7566021351736297E-3</v>
      </c>
    </row>
    <row r="36" spans="1:15" x14ac:dyDescent="0.25">
      <c r="A36" s="1">
        <v>44456</v>
      </c>
      <c r="B36">
        <v>334.5</v>
      </c>
      <c r="C36">
        <v>329.56</v>
      </c>
      <c r="D36">
        <v>6600.5</v>
      </c>
      <c r="E36">
        <v>1463.5</v>
      </c>
      <c r="F36">
        <v>221.1</v>
      </c>
      <c r="G36">
        <v>6678</v>
      </c>
      <c r="J36" s="5">
        <f>LN(B37/Слияние1[[#This Row],[GAZP.&lt;CLOSE&gt;]])</f>
        <v>-2.6660167286095313E-2</v>
      </c>
      <c r="K36" s="4">
        <f>LN(C37/Слияние1[[#This Row],[SBER.&lt;CLOSE&gt;]])</f>
        <v>-8.0429387994602978E-3</v>
      </c>
      <c r="L36" s="12">
        <f>LN(D37/Слияние1[[#This Row],[LKOH.&lt;CLOSE&gt;]])</f>
        <v>-7.5276939889378754E-3</v>
      </c>
      <c r="M36" s="13">
        <f>LN(E37/Слияние1[[#This Row],[BANE.&lt;CLOSE&gt;]])</f>
        <v>-3.1583399039867691E-2</v>
      </c>
      <c r="N36" s="14">
        <f>LN(F37/Слияние1[[#This Row],[NLMK.&lt;CLOSE&gt;]])</f>
        <v>-4.0332140147929761E-2</v>
      </c>
      <c r="O36" s="15">
        <f>LN(G37/Слияние1[[#This Row],[AKRN.&lt;CLOSE&gt;]])</f>
        <v>-4.0959270588884142E-2</v>
      </c>
    </row>
    <row r="37" spans="1:15" x14ac:dyDescent="0.25">
      <c r="A37" s="1">
        <v>44459</v>
      </c>
      <c r="B37">
        <v>325.7</v>
      </c>
      <c r="C37">
        <v>326.92</v>
      </c>
      <c r="D37">
        <v>6551</v>
      </c>
      <c r="E37">
        <v>1418</v>
      </c>
      <c r="F37">
        <v>212.36</v>
      </c>
      <c r="G37">
        <v>6410</v>
      </c>
      <c r="J37" s="5">
        <f>LN(B38/Слияние1[[#This Row],[GAZP.&lt;CLOSE&gt;]])</f>
        <v>2.9048941189995122E-2</v>
      </c>
      <c r="K37" s="4">
        <f>LN(C38/Слияние1[[#This Row],[SBER.&lt;CLOSE&gt;]])</f>
        <v>-1.1289474995962159E-2</v>
      </c>
      <c r="L37" s="12">
        <f>LN(D38/Слияние1[[#This Row],[LKOH.&lt;CLOSE&gt;]])</f>
        <v>8.2092282245493278E-3</v>
      </c>
      <c r="M37" s="13">
        <f>LN(E38/Слияние1[[#This Row],[BANE.&lt;CLOSE&gt;]])</f>
        <v>-9.2101253242266538E-3</v>
      </c>
      <c r="N37" s="14">
        <f>LN(F38/Слияние1[[#This Row],[NLMK.&lt;CLOSE&gt;]])</f>
        <v>7.693067306380719E-3</v>
      </c>
      <c r="O37" s="15">
        <f>LN(G38/Слияние1[[#This Row],[AKRN.&lt;CLOSE&gt;]])</f>
        <v>9.0903947105141172E-2</v>
      </c>
    </row>
    <row r="38" spans="1:15" x14ac:dyDescent="0.25">
      <c r="A38" s="1">
        <v>44460</v>
      </c>
      <c r="B38">
        <v>335.3</v>
      </c>
      <c r="C38">
        <v>323.25</v>
      </c>
      <c r="D38">
        <v>6605</v>
      </c>
      <c r="E38">
        <v>1405</v>
      </c>
      <c r="F38">
        <v>214</v>
      </c>
      <c r="G38">
        <v>7020</v>
      </c>
      <c r="J38" s="5">
        <f>LN(B39/Слияние1[[#This Row],[GAZP.&lt;CLOSE&gt;]])</f>
        <v>1.565375437236893E-2</v>
      </c>
      <c r="K38" s="4">
        <f>LN(C39/Слияние1[[#This Row],[SBER.&lt;CLOSE&gt;]])</f>
        <v>1.3977648657762565E-2</v>
      </c>
      <c r="L38" s="12">
        <f>LN(D39/Слияние1[[#This Row],[LKOH.&lt;CLOSE&gt;]])</f>
        <v>1.4579051340829994E-2</v>
      </c>
      <c r="M38" s="13">
        <f>LN(E39/Слияние1[[#This Row],[BANE.&lt;CLOSE&gt;]])</f>
        <v>8.1517375027251975E-3</v>
      </c>
      <c r="N38" s="14">
        <f>LN(F39/Слияние1[[#This Row],[NLMK.&lt;CLOSE&gt;]])</f>
        <v>3.13718749891395E-2</v>
      </c>
      <c r="O38" s="15">
        <f>LN(G39/Слияние1[[#This Row],[AKRN.&lt;CLOSE&gt;]])</f>
        <v>-2.8494087669634092E-4</v>
      </c>
    </row>
    <row r="39" spans="1:15" x14ac:dyDescent="0.25">
      <c r="A39" s="1">
        <v>44461</v>
      </c>
      <c r="B39">
        <v>340.59</v>
      </c>
      <c r="C39">
        <v>327.8</v>
      </c>
      <c r="D39">
        <v>6702</v>
      </c>
      <c r="E39">
        <v>1416.5</v>
      </c>
      <c r="F39">
        <v>220.82</v>
      </c>
      <c r="G39">
        <v>7018</v>
      </c>
      <c r="J39" s="5">
        <f>LN(B40/Слияние1[[#This Row],[GAZP.&lt;CLOSE&gt;]])</f>
        <v>8.4203637592789558E-3</v>
      </c>
      <c r="K39" s="4">
        <f>LN(C40/Слияние1[[#This Row],[SBER.&lt;CLOSE&gt;]])</f>
        <v>-2.3823352032890073E-3</v>
      </c>
      <c r="L39" s="12">
        <f>LN(D40/Слияние1[[#This Row],[LKOH.&lt;CLOSE&gt;]])</f>
        <v>1.466367087838296E-2</v>
      </c>
      <c r="M39" s="13">
        <f>LN(E40/Слияние1[[#This Row],[BANE.&lt;CLOSE&gt;]])</f>
        <v>-1.4129285289493586E-3</v>
      </c>
      <c r="N39" s="14">
        <f>LN(F40/Слияние1[[#This Row],[NLMK.&lt;CLOSE&gt;]])</f>
        <v>1.4833732686092895E-2</v>
      </c>
      <c r="O39" s="15">
        <f>LN(G40/Слияние1[[#This Row],[AKRN.&lt;CLOSE&gt;]])</f>
        <v>1.6113422839870557E-2</v>
      </c>
    </row>
    <row r="40" spans="1:15" x14ac:dyDescent="0.25">
      <c r="A40" s="1">
        <v>44462</v>
      </c>
      <c r="B40">
        <v>343.47</v>
      </c>
      <c r="C40">
        <v>327.02</v>
      </c>
      <c r="D40">
        <v>6801</v>
      </c>
      <c r="E40">
        <v>1414.5</v>
      </c>
      <c r="F40">
        <v>224.12</v>
      </c>
      <c r="G40">
        <v>7132</v>
      </c>
      <c r="J40" s="5">
        <f>LN(B41/Слияние1[[#This Row],[GAZP.&lt;CLOSE&gt;]])</f>
        <v>2.3845538808593514E-3</v>
      </c>
      <c r="K40" s="4">
        <f>LN(C41/Слияние1[[#This Row],[SBER.&lt;CLOSE&gt;]])</f>
        <v>-4.8432182462452306E-3</v>
      </c>
      <c r="L40" s="12">
        <f>LN(D41/Слияние1[[#This Row],[LKOH.&lt;CLOSE&gt;]])</f>
        <v>3.5226808775217864E-3</v>
      </c>
      <c r="M40" s="13">
        <f>LN(E41/Слияние1[[#This Row],[BANE.&lt;CLOSE&gt;]])</f>
        <v>3.5341933571621622E-4</v>
      </c>
      <c r="N40" s="14">
        <f>LN(F41/Слияние1[[#This Row],[NLMK.&lt;CLOSE&gt;]])</f>
        <v>1.6940844852252896E-3</v>
      </c>
      <c r="O40" s="15">
        <f>LN(G41/Слияние1[[#This Row],[AKRN.&lt;CLOSE&gt;]])</f>
        <v>-8.1656092176050944E-3</v>
      </c>
    </row>
    <row r="41" spans="1:15" x14ac:dyDescent="0.25">
      <c r="A41" s="1">
        <v>44463</v>
      </c>
      <c r="B41">
        <v>344.29</v>
      </c>
      <c r="C41">
        <v>325.44</v>
      </c>
      <c r="D41">
        <v>6825</v>
      </c>
      <c r="E41">
        <v>1415</v>
      </c>
      <c r="F41">
        <v>224.5</v>
      </c>
      <c r="G41">
        <v>7074</v>
      </c>
      <c r="J41" s="5">
        <f>LN(B42/Слияние1[[#This Row],[GAZP.&lt;CLOSE&gt;]])</f>
        <v>3.1168532083864255E-2</v>
      </c>
      <c r="K41" s="4">
        <f>LN(C42/Слияние1[[#This Row],[SBER.&lt;CLOSE&gt;]])</f>
        <v>1.899253582727432E-2</v>
      </c>
      <c r="L41" s="12">
        <f>LN(D42/Слияние1[[#This Row],[LKOH.&lt;CLOSE&gt;]])</f>
        <v>2.3315805313616846E-2</v>
      </c>
      <c r="M41" s="13">
        <f>LN(E42/Слияние1[[#This Row],[BANE.&lt;CLOSE&gt;]])</f>
        <v>1.9594748696532879E-2</v>
      </c>
      <c r="N41" s="14">
        <f>LN(F42/Слияние1[[#This Row],[NLMK.&lt;CLOSE&gt;]])</f>
        <v>-6.0763300172753153E-3</v>
      </c>
      <c r="O41" s="15">
        <f>LN(G42/Слияние1[[#This Row],[AKRN.&lt;CLOSE&gt;]])</f>
        <v>-1.4146274816299431E-3</v>
      </c>
    </row>
    <row r="42" spans="1:15" x14ac:dyDescent="0.25">
      <c r="A42" s="1">
        <v>44466</v>
      </c>
      <c r="B42">
        <v>355.19</v>
      </c>
      <c r="C42">
        <v>331.68</v>
      </c>
      <c r="D42">
        <v>6986</v>
      </c>
      <c r="E42">
        <v>1443</v>
      </c>
      <c r="F42">
        <v>223.14</v>
      </c>
      <c r="G42">
        <v>7064</v>
      </c>
      <c r="J42" s="5">
        <f>LN(B43/Слияние1[[#This Row],[GAZP.&lt;CLOSE&gt;]])</f>
        <v>-3.1582238697848426E-3</v>
      </c>
      <c r="K42" s="4">
        <f>LN(C43/Слияние1[[#This Row],[SBER.&lt;CLOSE&gt;]])</f>
        <v>-7.2014593051508381E-3</v>
      </c>
      <c r="L42" s="12">
        <f>LN(D43/Слияние1[[#This Row],[LKOH.&lt;CLOSE&gt;]])</f>
        <v>-2.5799068344385745E-3</v>
      </c>
      <c r="M42" s="13">
        <f>LN(E43/Слияние1[[#This Row],[BANE.&lt;CLOSE&gt;]])</f>
        <v>1.9897740514950659E-2</v>
      </c>
      <c r="N42" s="14">
        <f>LN(F43/Слияние1[[#This Row],[NLMK.&lt;CLOSE&gt;]])</f>
        <v>-2.1471133294283563E-2</v>
      </c>
      <c r="O42" s="15">
        <f>LN(G43/Слияние1[[#This Row],[AKRN.&lt;CLOSE&gt;]])</f>
        <v>-1.3396238529226362E-2</v>
      </c>
    </row>
    <row r="43" spans="1:15" x14ac:dyDescent="0.25">
      <c r="A43" s="1">
        <v>44467</v>
      </c>
      <c r="B43">
        <v>354.07</v>
      </c>
      <c r="C43">
        <v>329.3</v>
      </c>
      <c r="D43">
        <v>6968</v>
      </c>
      <c r="E43">
        <v>1472</v>
      </c>
      <c r="F43">
        <v>218.4</v>
      </c>
      <c r="G43">
        <v>6970</v>
      </c>
      <c r="J43" s="5">
        <f>LN(B44/Слияние1[[#This Row],[GAZP.&lt;CLOSE&gt;]])</f>
        <v>1.9050859401370836E-2</v>
      </c>
      <c r="K43" s="4">
        <f>LN(C44/Слияние1[[#This Row],[SBER.&lt;CLOSE&gt;]])</f>
        <v>-2.6454639666420188E-3</v>
      </c>
      <c r="L43" s="12">
        <f>LN(D44/Слияние1[[#This Row],[LKOH.&lt;CLOSE&gt;]])</f>
        <v>3.4383988030327085E-3</v>
      </c>
      <c r="M43" s="13">
        <f>LN(E44/Слияние1[[#This Row],[BANE.&lt;CLOSE&gt;]])</f>
        <v>-1.5403350927111382E-2</v>
      </c>
      <c r="N43" s="14">
        <f>LN(F44/Слияние1[[#This Row],[NLMK.&lt;CLOSE&gt;]])</f>
        <v>5.4929965676691695E-4</v>
      </c>
      <c r="O43" s="15">
        <f>LN(G44/Слияние1[[#This Row],[AKRN.&lt;CLOSE&gt;]])</f>
        <v>-1.736657249829859E-2</v>
      </c>
    </row>
    <row r="44" spans="1:15" x14ac:dyDescent="0.25">
      <c r="A44" s="1">
        <v>44468</v>
      </c>
      <c r="B44">
        <v>360.88</v>
      </c>
      <c r="C44">
        <v>328.43</v>
      </c>
      <c r="D44">
        <v>6992</v>
      </c>
      <c r="E44">
        <v>1449.5</v>
      </c>
      <c r="F44">
        <v>218.52</v>
      </c>
      <c r="G44">
        <v>6850</v>
      </c>
      <c r="J44" s="5">
        <f>LN(B45/Слияние1[[#This Row],[GAZP.&lt;CLOSE&gt;]])</f>
        <v>-2.2170491167180638E-4</v>
      </c>
      <c r="K44" s="4">
        <f>LN(C45/Слияние1[[#This Row],[SBER.&lt;CLOSE&gt;]])</f>
        <v>3.7529425924642326E-2</v>
      </c>
      <c r="L44" s="12">
        <f>LN(D45/Слияние1[[#This Row],[LKOH.&lt;CLOSE&gt;]])</f>
        <v>-1.2738108979164386E-2</v>
      </c>
      <c r="M44" s="13">
        <f>LN(E45/Слияние1[[#This Row],[BANE.&lt;CLOSE&gt;]])</f>
        <v>3.0997097317543797E-3</v>
      </c>
      <c r="N44" s="14">
        <f>LN(F45/Слияние1[[#This Row],[NLMK.&lt;CLOSE&gt;]])</f>
        <v>-8.7328771199258071E-3</v>
      </c>
      <c r="O44" s="15">
        <f>LN(G45/Слияние1[[#This Row],[AKRN.&lt;CLOSE&gt;]])</f>
        <v>2.1661496781179467E-2</v>
      </c>
    </row>
    <row r="45" spans="1:15" x14ac:dyDescent="0.25">
      <c r="A45" s="1">
        <v>44469</v>
      </c>
      <c r="B45">
        <v>360.8</v>
      </c>
      <c r="C45">
        <v>340.99</v>
      </c>
      <c r="D45">
        <v>6903.5</v>
      </c>
      <c r="E45">
        <v>1454</v>
      </c>
      <c r="F45">
        <v>216.62</v>
      </c>
      <c r="G45">
        <v>7000</v>
      </c>
      <c r="J45" s="5">
        <f>LN(B46/Слияние1[[#This Row],[GAZP.&lt;CLOSE&gt;]])</f>
        <v>6.7675142619237341E-3</v>
      </c>
      <c r="K45" s="4">
        <f>LN(C46/Слияние1[[#This Row],[SBER.&lt;CLOSE&gt;]])</f>
        <v>-7.3881449285070231E-3</v>
      </c>
      <c r="L45" s="12">
        <f>LN(D46/Слияние1[[#This Row],[LKOH.&lt;CLOSE&gt;]])</f>
        <v>1.2094309107147533E-2</v>
      </c>
      <c r="M45" s="13">
        <f>LN(E46/Слияние1[[#This Row],[BANE.&lt;CLOSE&gt;]])</f>
        <v>6.8540364277922131E-3</v>
      </c>
      <c r="N45" s="14">
        <f>LN(F46/Слияние1[[#This Row],[NLMK.&lt;CLOSE&gt;]])</f>
        <v>-1.9202678043119613E-2</v>
      </c>
      <c r="O45" s="15">
        <f>LN(G46/Слияние1[[#This Row],[AKRN.&lt;CLOSE&gt;]])</f>
        <v>2.3716526617316065E-2</v>
      </c>
    </row>
    <row r="46" spans="1:15" x14ac:dyDescent="0.25">
      <c r="A46" s="1">
        <v>44470</v>
      </c>
      <c r="B46">
        <v>363.25</v>
      </c>
      <c r="C46">
        <v>338.48</v>
      </c>
      <c r="D46">
        <v>6987.5</v>
      </c>
      <c r="E46">
        <v>1464</v>
      </c>
      <c r="F46">
        <v>212.5</v>
      </c>
      <c r="G46">
        <v>7168</v>
      </c>
    </row>
    <row r="47" spans="1:15" x14ac:dyDescent="0.25">
      <c r="F47" t="s">
        <v>6</v>
      </c>
      <c r="I47" t="s">
        <v>12</v>
      </c>
      <c r="J47">
        <f>AVERAGE(J2:J45)</f>
        <v>5.3745578736570923E-3</v>
      </c>
      <c r="K47">
        <f t="shared" ref="K47:O47" si="0">AVERAGE(K2:K45)</f>
        <v>2.2548778440993106E-3</v>
      </c>
      <c r="L47">
        <f t="shared" si="0"/>
        <v>2.3250947586460329E-3</v>
      </c>
      <c r="M47">
        <f t="shared" si="0"/>
        <v>1.0159131572251661E-3</v>
      </c>
      <c r="N47">
        <f t="shared" si="0"/>
        <v>-4.3088454777372243E-3</v>
      </c>
      <c r="O47">
        <f t="shared" si="0"/>
        <v>3.8463154487845485E-3</v>
      </c>
    </row>
    <row r="48" spans="1:15" x14ac:dyDescent="0.25">
      <c r="F48" s="2">
        <v>45</v>
      </c>
      <c r="G48" s="2"/>
      <c r="H48" s="2"/>
      <c r="I48" t="s">
        <v>13</v>
      </c>
      <c r="J48">
        <f>STDEV(J2:J45)</f>
        <v>1.3153490920703483E-2</v>
      </c>
      <c r="K48">
        <f t="shared" ref="K48:O48" si="1">STDEV(K2:K45)</f>
        <v>1.264729512097949E-2</v>
      </c>
      <c r="L48">
        <f t="shared" si="1"/>
        <v>1.2494279539500898E-2</v>
      </c>
      <c r="M48">
        <f t="shared" si="1"/>
        <v>2.0524328481390564E-2</v>
      </c>
      <c r="N48">
        <f t="shared" si="1"/>
        <v>1.681852048640179E-2</v>
      </c>
      <c r="O48">
        <f t="shared" si="1"/>
        <v>2.4814367043172216E-2</v>
      </c>
    </row>
    <row r="50" spans="1:8" ht="15.75" thickBot="1" x14ac:dyDescent="0.3">
      <c r="B50" s="9" t="s">
        <v>28</v>
      </c>
      <c r="C50" s="9"/>
    </row>
    <row r="51" spans="1:8" x14ac:dyDescent="0.25">
      <c r="A51" t="s">
        <v>29</v>
      </c>
      <c r="B51" s="8"/>
      <c r="C51" s="8" t="s">
        <v>22</v>
      </c>
      <c r="D51" s="8" t="s">
        <v>23</v>
      </c>
      <c r="E51" s="8" t="s">
        <v>24</v>
      </c>
      <c r="F51" s="8" t="s">
        <v>25</v>
      </c>
      <c r="G51" s="8" t="s">
        <v>26</v>
      </c>
      <c r="H51" s="8" t="s">
        <v>27</v>
      </c>
    </row>
    <row r="52" spans="1:8" x14ac:dyDescent="0.25">
      <c r="A52">
        <f>C58</f>
        <v>0.2</v>
      </c>
      <c r="B52" s="6" t="s">
        <v>22</v>
      </c>
      <c r="C52" s="10">
        <f>VARP(Лист1!$J$2:$J$45)</f>
        <v>1.6908217968736918E-4</v>
      </c>
      <c r="D52" s="10">
        <f>C53</f>
        <v>5.003114287817941E-5</v>
      </c>
      <c r="E52" s="10">
        <f>C54</f>
        <v>1.0117436286182748E-4</v>
      </c>
      <c r="F52" s="10">
        <f>C55</f>
        <v>6.819870378815197E-5</v>
      </c>
      <c r="G52" s="10">
        <f>C56</f>
        <v>7.7522462493276079E-5</v>
      </c>
      <c r="H52" s="10">
        <f>C57</f>
        <v>1.0909699270608128E-4</v>
      </c>
    </row>
    <row r="53" spans="1:8" x14ac:dyDescent="0.25">
      <c r="A53">
        <f>D58</f>
        <v>0.1</v>
      </c>
      <c r="B53" s="6" t="s">
        <v>23</v>
      </c>
      <c r="C53" s="10">
        <v>5.003114287817941E-5</v>
      </c>
      <c r="D53" s="10">
        <f>VARP(Лист1!$K$2:$K$45)</f>
        <v>1.5631875401630725E-4</v>
      </c>
      <c r="E53" s="10">
        <f>D54</f>
        <v>4.7878888754606942E-5</v>
      </c>
      <c r="F53" s="10">
        <f>D55</f>
        <v>8.2869644016573261E-5</v>
      </c>
      <c r="G53" s="10">
        <f>D56</f>
        <v>6.375363130414203E-5</v>
      </c>
      <c r="H53" s="10">
        <f>D57</f>
        <v>2.6545038268141867E-5</v>
      </c>
    </row>
    <row r="54" spans="1:8" x14ac:dyDescent="0.25">
      <c r="A54">
        <f>E58</f>
        <v>0.05</v>
      </c>
      <c r="B54" s="6" t="s">
        <v>24</v>
      </c>
      <c r="C54" s="10">
        <v>1.0117436286182748E-4</v>
      </c>
      <c r="D54" s="10">
        <v>4.7878888754606942E-5</v>
      </c>
      <c r="E54" s="10">
        <f>VARP(Лист1!$L$2:$L$45)</f>
        <v>1.525591343654819E-4</v>
      </c>
      <c r="F54" s="10">
        <f>E55</f>
        <v>8.6306852533418084E-5</v>
      </c>
      <c r="G54" s="10">
        <f>E56</f>
        <v>9.4797741334387467E-5</v>
      </c>
      <c r="H54" s="10">
        <f>E57</f>
        <v>5.4791753730865134E-5</v>
      </c>
    </row>
    <row r="55" spans="1:8" x14ac:dyDescent="0.25">
      <c r="A55">
        <f>F58</f>
        <v>7.0000000000000007E-2</v>
      </c>
      <c r="B55" s="6" t="s">
        <v>25</v>
      </c>
      <c r="C55" s="10">
        <v>6.819870378815197E-5</v>
      </c>
      <c r="D55" s="10">
        <v>8.2869644016573261E-5</v>
      </c>
      <c r="E55" s="10">
        <v>8.6306852533418084E-5</v>
      </c>
      <c r="F55" s="10">
        <f>VARP(Лист1!$M$2:$M$45)</f>
        <v>4.1167424007538308E-4</v>
      </c>
      <c r="G55" s="10">
        <f>F56</f>
        <v>5.5334018438139947E-5</v>
      </c>
      <c r="H55" s="10">
        <f>F57</f>
        <v>-1.078671740243737E-5</v>
      </c>
    </row>
    <row r="56" spans="1:8" x14ac:dyDescent="0.25">
      <c r="A56">
        <f>G58</f>
        <v>0.27</v>
      </c>
      <c r="B56" s="6" t="s">
        <v>26</v>
      </c>
      <c r="C56" s="10">
        <v>7.7522462493276079E-5</v>
      </c>
      <c r="D56" s="10">
        <v>6.375363130414203E-5</v>
      </c>
      <c r="E56" s="10">
        <v>9.4797741334387467E-5</v>
      </c>
      <c r="F56" s="10">
        <v>5.5334018438139947E-5</v>
      </c>
      <c r="G56" s="10">
        <f>VARP(Лист1!$N$2:$N$45)</f>
        <v>2.7643393518443681E-4</v>
      </c>
      <c r="H56" s="10">
        <f>G57</f>
        <v>1.3646418819982268E-4</v>
      </c>
    </row>
    <row r="57" spans="1:8" ht="15.75" thickBot="1" x14ac:dyDescent="0.3">
      <c r="A57">
        <f>H58</f>
        <v>0.31</v>
      </c>
      <c r="B57" s="7" t="s">
        <v>27</v>
      </c>
      <c r="C57" s="11">
        <v>1.0909699270608128E-4</v>
      </c>
      <c r="D57" s="11">
        <v>2.6545038268141867E-5</v>
      </c>
      <c r="E57" s="11">
        <v>5.4791753730865134E-5</v>
      </c>
      <c r="F57" s="11">
        <v>-1.078671740243737E-5</v>
      </c>
      <c r="G57" s="11">
        <v>1.3646418819982268E-4</v>
      </c>
      <c r="H57" s="11">
        <f>VARP(Лист1!$O$2:$O$45)</f>
        <v>6.0175842966796991E-4</v>
      </c>
    </row>
    <row r="58" spans="1:8" x14ac:dyDescent="0.25">
      <c r="A58" t="s">
        <v>30</v>
      </c>
      <c r="C58" s="6">
        <v>0.2</v>
      </c>
      <c r="D58" s="6">
        <v>0.1</v>
      </c>
      <c r="E58" s="6">
        <v>0.05</v>
      </c>
      <c r="F58" s="6">
        <v>7.0000000000000007E-2</v>
      </c>
      <c r="G58" s="6">
        <v>0.27</v>
      </c>
      <c r="H58" s="6">
        <v>0.31</v>
      </c>
    </row>
    <row r="60" spans="1:8" ht="16.5" customHeight="1" x14ac:dyDescent="0.25"/>
    <row r="65" spans="1:2" x14ac:dyDescent="0.25">
      <c r="A65" t="s">
        <v>31</v>
      </c>
      <c r="B65" cm="1">
        <f t="array" ref="B65">MMULT(MMULT(C58:H58,C52:H57),A52:A57)</f>
        <v>1.5259811621183014E-4</v>
      </c>
    </row>
    <row r="66" spans="1:2" x14ac:dyDescent="0.25">
      <c r="A66" t="s">
        <v>32</v>
      </c>
      <c r="B66">
        <f>J47*C58+K47*D58+L47*E58+M47*F58+N47*G58+O47*H58</f>
        <v>1.5167375282135723E-3</v>
      </c>
    </row>
    <row r="67" spans="1:2" x14ac:dyDescent="0.25">
      <c r="A67" t="s">
        <v>33</v>
      </c>
      <c r="B67">
        <f>C58+D58+E58+F58+G58+H58</f>
        <v>1</v>
      </c>
    </row>
  </sheetData>
  <mergeCells count="1">
    <mergeCell ref="B50:C50"/>
  </mergeCell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2B6371-1DEA-4D3E-B46C-4E68435019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deque</dc:creator>
  <cp:lastModifiedBy>deque(genudza)akaMelnikGennadiy</cp:lastModifiedBy>
  <dcterms:created xsi:type="dcterms:W3CDTF">2015-06-05T18:19:34Z</dcterms:created>
  <dcterms:modified xsi:type="dcterms:W3CDTF">2023-04-30T13:21:29Z</dcterms:modified>
</cp:coreProperties>
</file>