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project\2cours\excel\практика10\"/>
    </mc:Choice>
  </mc:AlternateContent>
  <xr:revisionPtr revIDLastSave="0" documentId="13_ncr:1_{A6309CB3-8398-4DA1-93E5-A23D6B2706E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definedNames>
    <definedName name="ExternalData_1" localSheetId="0" hidden="1">Лист1!$A$17:$H$62</definedName>
    <definedName name="solver_adj" localSheetId="0" hidden="1">Лист1!$J$11:$O$11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Лист1!$P$11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Лист1!$S$44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hs1" localSheetId="0" hidden="1">1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1" i="1" l="1"/>
  <c r="X22" i="1" a="1"/>
  <c r="X22" i="1" s="1"/>
  <c r="W21" i="1" a="1"/>
  <c r="W21" i="1" s="1"/>
  <c r="V20" i="1" a="1"/>
  <c r="V20" i="1" s="1"/>
  <c r="U19" i="1" a="1"/>
  <c r="U19" i="1" s="1"/>
  <c r="T18" i="1" a="1"/>
  <c r="T18" i="1" s="1"/>
  <c r="S27" i="1" a="1"/>
  <c r="S27" i="1" s="1"/>
  <c r="Y23" i="1" a="1"/>
  <c r="Y23" i="1" s="1"/>
  <c r="S35" i="1" l="1" a="1"/>
  <c r="S35" i="1" s="1"/>
  <c r="S44" i="1" s="1" a="1"/>
  <c r="S44" i="1" s="1"/>
  <c r="S46" i="1" s="1"/>
  <c r="K14" i="1" l="1"/>
  <c r="L14" i="1"/>
  <c r="M14" i="1"/>
  <c r="N14" i="1"/>
  <c r="O14" i="1"/>
  <c r="P14" i="1"/>
  <c r="J14" i="1"/>
  <c r="P18" i="1"/>
  <c r="K18" i="1"/>
  <c r="L18" i="1"/>
  <c r="M18" i="1"/>
  <c r="N18" i="1"/>
  <c r="O18" i="1"/>
  <c r="K19" i="1"/>
  <c r="L19" i="1"/>
  <c r="M19" i="1"/>
  <c r="N19" i="1"/>
  <c r="O19" i="1"/>
  <c r="P19" i="1"/>
  <c r="K20" i="1"/>
  <c r="L20" i="1"/>
  <c r="M20" i="1"/>
  <c r="N20" i="1"/>
  <c r="O20" i="1"/>
  <c r="P20" i="1"/>
  <c r="K21" i="1"/>
  <c r="L21" i="1"/>
  <c r="M21" i="1"/>
  <c r="N21" i="1"/>
  <c r="O21" i="1"/>
  <c r="P21" i="1"/>
  <c r="K22" i="1"/>
  <c r="L22" i="1"/>
  <c r="M22" i="1"/>
  <c r="N22" i="1"/>
  <c r="O22" i="1"/>
  <c r="P22" i="1"/>
  <c r="K23" i="1"/>
  <c r="L23" i="1"/>
  <c r="M23" i="1"/>
  <c r="N23" i="1"/>
  <c r="O23" i="1"/>
  <c r="P23" i="1"/>
  <c r="K24" i="1"/>
  <c r="L24" i="1"/>
  <c r="M24" i="1"/>
  <c r="N24" i="1"/>
  <c r="O24" i="1"/>
  <c r="P24" i="1"/>
  <c r="K25" i="1"/>
  <c r="L25" i="1"/>
  <c r="M25" i="1"/>
  <c r="N25" i="1"/>
  <c r="O25" i="1"/>
  <c r="P25" i="1"/>
  <c r="K26" i="1"/>
  <c r="L26" i="1"/>
  <c r="M26" i="1"/>
  <c r="N26" i="1"/>
  <c r="O26" i="1"/>
  <c r="P26" i="1"/>
  <c r="K27" i="1"/>
  <c r="L27" i="1"/>
  <c r="M27" i="1"/>
  <c r="N27" i="1"/>
  <c r="O27" i="1"/>
  <c r="P27" i="1"/>
  <c r="K28" i="1"/>
  <c r="L28" i="1"/>
  <c r="M28" i="1"/>
  <c r="N28" i="1"/>
  <c r="O28" i="1"/>
  <c r="P28" i="1"/>
  <c r="K29" i="1"/>
  <c r="L29" i="1"/>
  <c r="M29" i="1"/>
  <c r="N29" i="1"/>
  <c r="O29" i="1"/>
  <c r="P29" i="1"/>
  <c r="K30" i="1"/>
  <c r="L30" i="1"/>
  <c r="M30" i="1"/>
  <c r="N30" i="1"/>
  <c r="O30" i="1"/>
  <c r="P30" i="1"/>
  <c r="K31" i="1"/>
  <c r="L31" i="1"/>
  <c r="M31" i="1"/>
  <c r="N31" i="1"/>
  <c r="O31" i="1"/>
  <c r="P31" i="1"/>
  <c r="K32" i="1"/>
  <c r="L32" i="1"/>
  <c r="M32" i="1"/>
  <c r="N32" i="1"/>
  <c r="O32" i="1"/>
  <c r="P32" i="1"/>
  <c r="K33" i="1"/>
  <c r="L33" i="1"/>
  <c r="M33" i="1"/>
  <c r="N33" i="1"/>
  <c r="O33" i="1"/>
  <c r="P33" i="1"/>
  <c r="K34" i="1"/>
  <c r="L34" i="1"/>
  <c r="M34" i="1"/>
  <c r="N34" i="1"/>
  <c r="O34" i="1"/>
  <c r="P34" i="1"/>
  <c r="K35" i="1"/>
  <c r="L35" i="1"/>
  <c r="M35" i="1"/>
  <c r="N35" i="1"/>
  <c r="O35" i="1"/>
  <c r="P35" i="1"/>
  <c r="K36" i="1"/>
  <c r="L36" i="1"/>
  <c r="M36" i="1"/>
  <c r="N36" i="1"/>
  <c r="O36" i="1"/>
  <c r="P36" i="1"/>
  <c r="K37" i="1"/>
  <c r="L37" i="1"/>
  <c r="M37" i="1"/>
  <c r="N37" i="1"/>
  <c r="O37" i="1"/>
  <c r="P37" i="1"/>
  <c r="K38" i="1"/>
  <c r="L38" i="1"/>
  <c r="M38" i="1"/>
  <c r="N38" i="1"/>
  <c r="O38" i="1"/>
  <c r="P38" i="1"/>
  <c r="K39" i="1"/>
  <c r="L39" i="1"/>
  <c r="M39" i="1"/>
  <c r="N39" i="1"/>
  <c r="O39" i="1"/>
  <c r="P39" i="1"/>
  <c r="K40" i="1"/>
  <c r="L40" i="1"/>
  <c r="M40" i="1"/>
  <c r="N40" i="1"/>
  <c r="O40" i="1"/>
  <c r="P40" i="1"/>
  <c r="K41" i="1"/>
  <c r="L41" i="1"/>
  <c r="M41" i="1"/>
  <c r="N41" i="1"/>
  <c r="O41" i="1"/>
  <c r="P41" i="1"/>
  <c r="K42" i="1"/>
  <c r="L42" i="1"/>
  <c r="M42" i="1"/>
  <c r="N42" i="1"/>
  <c r="O42" i="1"/>
  <c r="P42" i="1"/>
  <c r="K43" i="1"/>
  <c r="L43" i="1"/>
  <c r="M43" i="1"/>
  <c r="N43" i="1"/>
  <c r="O43" i="1"/>
  <c r="P43" i="1"/>
  <c r="K44" i="1"/>
  <c r="L44" i="1"/>
  <c r="M44" i="1"/>
  <c r="N44" i="1"/>
  <c r="O44" i="1"/>
  <c r="P44" i="1"/>
  <c r="K45" i="1"/>
  <c r="L45" i="1"/>
  <c r="M45" i="1"/>
  <c r="N45" i="1"/>
  <c r="O45" i="1"/>
  <c r="P45" i="1"/>
  <c r="K46" i="1"/>
  <c r="L46" i="1"/>
  <c r="M46" i="1"/>
  <c r="N46" i="1"/>
  <c r="O46" i="1"/>
  <c r="P46" i="1"/>
  <c r="K47" i="1"/>
  <c r="L47" i="1"/>
  <c r="M47" i="1"/>
  <c r="N47" i="1"/>
  <c r="O47" i="1"/>
  <c r="P47" i="1"/>
  <c r="K48" i="1"/>
  <c r="L48" i="1"/>
  <c r="M48" i="1"/>
  <c r="N48" i="1"/>
  <c r="O48" i="1"/>
  <c r="P48" i="1"/>
  <c r="K49" i="1"/>
  <c r="L49" i="1"/>
  <c r="M49" i="1"/>
  <c r="N49" i="1"/>
  <c r="O49" i="1"/>
  <c r="P49" i="1"/>
  <c r="K50" i="1"/>
  <c r="L50" i="1"/>
  <c r="M50" i="1"/>
  <c r="N50" i="1"/>
  <c r="O50" i="1"/>
  <c r="P50" i="1"/>
  <c r="K51" i="1"/>
  <c r="L51" i="1"/>
  <c r="M51" i="1"/>
  <c r="N51" i="1"/>
  <c r="O51" i="1"/>
  <c r="P51" i="1"/>
  <c r="K52" i="1"/>
  <c r="L52" i="1"/>
  <c r="M52" i="1"/>
  <c r="N52" i="1"/>
  <c r="O52" i="1"/>
  <c r="P52" i="1"/>
  <c r="K53" i="1"/>
  <c r="L53" i="1"/>
  <c r="M53" i="1"/>
  <c r="N53" i="1"/>
  <c r="O53" i="1"/>
  <c r="P53" i="1"/>
  <c r="K54" i="1"/>
  <c r="L54" i="1"/>
  <c r="M54" i="1"/>
  <c r="N54" i="1"/>
  <c r="O54" i="1"/>
  <c r="P54" i="1"/>
  <c r="K55" i="1"/>
  <c r="L55" i="1"/>
  <c r="M55" i="1"/>
  <c r="N55" i="1"/>
  <c r="O55" i="1"/>
  <c r="P55" i="1"/>
  <c r="K56" i="1"/>
  <c r="L56" i="1"/>
  <c r="M56" i="1"/>
  <c r="N56" i="1"/>
  <c r="O56" i="1"/>
  <c r="P56" i="1"/>
  <c r="K57" i="1"/>
  <c r="L57" i="1"/>
  <c r="M57" i="1"/>
  <c r="N57" i="1"/>
  <c r="O57" i="1"/>
  <c r="P57" i="1"/>
  <c r="K58" i="1"/>
  <c r="L58" i="1"/>
  <c r="M58" i="1"/>
  <c r="N58" i="1"/>
  <c r="O58" i="1"/>
  <c r="P58" i="1"/>
  <c r="K59" i="1"/>
  <c r="L59" i="1"/>
  <c r="M59" i="1"/>
  <c r="N59" i="1"/>
  <c r="O59" i="1"/>
  <c r="P59" i="1"/>
  <c r="K60" i="1"/>
  <c r="L60" i="1"/>
  <c r="M60" i="1"/>
  <c r="N60" i="1"/>
  <c r="O60" i="1"/>
  <c r="P60" i="1"/>
  <c r="K61" i="1"/>
  <c r="L61" i="1"/>
  <c r="M61" i="1"/>
  <c r="N61" i="1"/>
  <c r="O61" i="1"/>
  <c r="P61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18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E62057-5A24-4152-8252-7BEEA53A63D1}" keepAlive="1" name="Запрос — data" description="Соединение с запросом &quot;data&quot; в книге." type="5" refreshedVersion="8" background="1" saveData="1">
    <dbPr connection="Provider=Microsoft.Mashup.OleDb.1;Data Source=$Workbook$;Location=data;Extended Properties=&quot;&quot;" command="SELECT * FROM [data]"/>
  </connection>
  <connection id="2" xr16:uid="{1E8DB493-9A94-49D1-A7D8-DA3490717F1E}" keepAlive="1" name="Запрос — Параметр1" description="Соединение с запросом &quot;Параметр1&quot; в книге." type="5" refreshedVersion="0" background="1">
    <dbPr connection="Provider=Microsoft.Mashup.OleDb.1;Data Source=$Workbook$;Location=Параметр1;Extended Properties=&quot;&quot;" command="SELECT * FROM [Параметр1]"/>
  </connection>
  <connection id="3" xr16:uid="{F2141082-1ECD-4BE6-8E13-932FE7DDD790}" keepAlive="1" name="Запрос — Параметр2" description="Соединение с запросом &quot;Параметр2&quot; в книге." type="5" refreshedVersion="0" background="1">
    <dbPr connection="Provider=Microsoft.Mashup.OleDb.1;Data Source=$Workbook$;Location=Параметр2;Extended Properties=&quot;&quot;" command="SELECT * FROM [Параметр2]"/>
  </connection>
  <connection id="4" xr16:uid="{04DC31E9-F9DD-4C3D-A787-56616F8076F3}" keepAlive="1" name="Запрос — Параметр3" description="Соединение с запросом &quot;Параметр3&quot; в книге." type="5" refreshedVersion="0" background="1">
    <dbPr connection="Provider=Microsoft.Mashup.OleDb.1;Data Source=$Workbook$;Location=Параметр3;Extended Properties=&quot;&quot;" command="SELECT * FROM [Параметр3]"/>
  </connection>
  <connection id="5" xr16:uid="{CE56B964-6A99-43DA-83B1-899DEA3D81D4}" keepAlive="1" name="Запрос — Преобразовать пример файла" description="Соединение с запросом &quot;Преобразовать пример файла&quot; в книге." type="5" refreshedVersion="0" background="1">
    <dbPr connection="Provider=Microsoft.Mashup.OleDb.1;Data Source=$Workbook$;Location=&quot;Преобразовать пример файла&quot;;Extended Properties=&quot;&quot;" command="SELECT * FROM [Преобразовать пример файла]"/>
  </connection>
  <connection id="6" xr16:uid="{B769FAF2-6A9B-43F3-B94E-FE1E77FD179F}" keepAlive="1" name="Запрос — Преобразовать пример файла (2)" description="Соединение с запросом &quot;Преобразовать пример файла (2)&quot; в книге." type="5" refreshedVersion="0" background="1">
    <dbPr connection="Provider=Microsoft.Mashup.OleDb.1;Data Source=$Workbook$;Location=&quot;Преобразовать пример файла (2)&quot;;Extended Properties=&quot;&quot;" command="SELECT * FROM [Преобразовать пример файла (2)]"/>
  </connection>
  <connection id="7" xr16:uid="{FFCC8B08-4B28-4603-9E8E-9759C9622698}" keepAlive="1" name="Запрос — Преобразовать пример файла (3)" description="Соединение с запросом &quot;Преобразовать пример файла (3)&quot; в книге." type="5" refreshedVersion="0" background="1">
    <dbPr connection="Provider=Microsoft.Mashup.OleDb.1;Data Source=$Workbook$;Location=&quot;Преобразовать пример файла (3)&quot;;Extended Properties=&quot;&quot;" command="SELECT * FROM [Преобразовать пример файла (3)]"/>
  </connection>
  <connection id="8" xr16:uid="{A6629C01-BC28-4CEF-B1CA-D85B6B7515F3}" keepAlive="1" name="Запрос — Преобразовать файл" description="Соединение с запросом &quot;Преобразовать файл&quot; в книге." type="5" refreshedVersion="0" background="1">
    <dbPr connection="Provider=Microsoft.Mashup.OleDb.1;Data Source=$Workbook$;Location=&quot;Преобразовать файл&quot;;Extended Properties=&quot;&quot;" command="SELECT * FROM [Преобразовать файл]"/>
  </connection>
  <connection id="9" xr16:uid="{9D592FB4-0E31-45D8-8FB9-D0C016672363}" keepAlive="1" name="Запрос — Преобразовать файл (2)" description="Соединение с запросом &quot;Преобразовать файл (2)&quot; в книге." type="5" refreshedVersion="0" background="1">
    <dbPr connection="Provider=Microsoft.Mashup.OleDb.1;Data Source=$Workbook$;Location=&quot;Преобразовать файл (2)&quot;;Extended Properties=&quot;&quot;" command="SELECT * FROM [Преобразовать файл (2)]"/>
  </connection>
  <connection id="10" xr16:uid="{D60EEF7D-2869-4087-B3AE-74031D495749}" keepAlive="1" name="Запрос — Преобразовать файл (3)" description="Соединение с запросом &quot;Преобразовать файл (3)&quot; в книге." type="5" refreshedVersion="0" background="1">
    <dbPr connection="Provider=Microsoft.Mashup.OleDb.1;Data Source=$Workbook$;Location=&quot;Преобразовать файл (3)&quot;;Extended Properties=&quot;&quot;" command="SELECT * FROM [Преобразовать файл (3)]"/>
  </connection>
  <connection id="11" xr16:uid="{C4D26875-01F5-4E2B-9DA9-A3B9A453FB72}" keepAlive="1" name="Запрос — Пример файла" description="Соединение с запросом &quot;Пример файла&quot; в книге." type="5" refreshedVersion="0" background="1">
    <dbPr connection="Provider=Microsoft.Mashup.OleDb.1;Data Source=$Workbook$;Location=&quot;Пример файла&quot;;Extended Properties=&quot;&quot;" command="SELECT * FROM [Пример файла]"/>
  </connection>
  <connection id="12" xr16:uid="{07F63ABA-970B-4DC0-855A-4F73C6F1C6DE}" keepAlive="1" name="Запрос — Пример файла (2)" description="Соединение с запросом &quot;Пример файла (2)&quot; в книге." type="5" refreshedVersion="0" background="1">
    <dbPr connection="Provider=Microsoft.Mashup.OleDb.1;Data Source=$Workbook$;Location=&quot;Пример файла (2)&quot;;Extended Properties=&quot;&quot;" command="SELECT * FROM [Пример файла (2)]"/>
  </connection>
  <connection id="13" xr16:uid="{F1A544CF-CE58-4C9E-AE7F-A8ADC5A6CA39}" keepAlive="1" name="Запрос — Пример файла (3)" description="Соединение с запросом &quot;Пример файла (3)&quot; в книге." type="5" refreshedVersion="0" background="1">
    <dbPr connection="Provider=Microsoft.Mashup.OleDb.1;Data Source=$Workbook$;Location=&quot;Пример файла (3)&quot;;Extended Properties=&quot;&quot;" command="SELECT * FROM [Пример файла (3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<sst xmlns="http://schemas.openxmlformats.org/spreadsheetml/2006/main" count="111" uniqueCount="83">
  <si>
    <t>DATE</t>
  </si>
  <si>
    <t>AKRN</t>
  </si>
  <si>
    <t>BANE</t>
  </si>
  <si>
    <t>GAZP</t>
  </si>
  <si>
    <t>LKOH</t>
  </si>
  <si>
    <t>NLMK</t>
  </si>
  <si>
    <t>SBER</t>
  </si>
  <si>
    <t>SELG</t>
  </si>
  <si>
    <t>01/09/21</t>
  </si>
  <si>
    <t>01/10/21</t>
  </si>
  <si>
    <t>02/08/21</t>
  </si>
  <si>
    <t>02/09/21</t>
  </si>
  <si>
    <t>03/08/21</t>
  </si>
  <si>
    <t>03/09/21</t>
  </si>
  <si>
    <t>04/08/21</t>
  </si>
  <si>
    <t>05/08/21</t>
  </si>
  <si>
    <t>06/08/21</t>
  </si>
  <si>
    <t>06/09/21</t>
  </si>
  <si>
    <t>07/09/21</t>
  </si>
  <si>
    <t>08/09/21</t>
  </si>
  <si>
    <t>09/08/21</t>
  </si>
  <si>
    <t>09/09/21</t>
  </si>
  <si>
    <t>10/08/21</t>
  </si>
  <si>
    <t>10/09/21</t>
  </si>
  <si>
    <t>11/08/21</t>
  </si>
  <si>
    <t>12/08/21</t>
  </si>
  <si>
    <t>13/08/21</t>
  </si>
  <si>
    <t>13/09/21</t>
  </si>
  <si>
    <t>14/09/21</t>
  </si>
  <si>
    <t>15/09/21</t>
  </si>
  <si>
    <t>16/08/21</t>
  </si>
  <si>
    <t>16/09/21</t>
  </si>
  <si>
    <t>17/08/21</t>
  </si>
  <si>
    <t>17/09/21</t>
  </si>
  <si>
    <t>18/08/21</t>
  </si>
  <si>
    <t>19/08/21</t>
  </si>
  <si>
    <t>20/08/21</t>
  </si>
  <si>
    <t>20/09/21</t>
  </si>
  <si>
    <t>21/09/21</t>
  </si>
  <si>
    <t>22/09/21</t>
  </si>
  <si>
    <t>23/08/21</t>
  </si>
  <si>
    <t>23/09/21</t>
  </si>
  <si>
    <t>24/08/21</t>
  </si>
  <si>
    <t>24/09/21</t>
  </si>
  <si>
    <t>25/08/21</t>
  </si>
  <si>
    <t>26/08/21</t>
  </si>
  <si>
    <t>27/08/21</t>
  </si>
  <si>
    <t>27/09/21</t>
  </si>
  <si>
    <t>28/09/21</t>
  </si>
  <si>
    <t>29/09/21</t>
  </si>
  <si>
    <t>30/08/21</t>
  </si>
  <si>
    <t>30/09/21</t>
  </si>
  <si>
    <t>31/08/21</t>
  </si>
  <si>
    <t>w1</t>
  </si>
  <si>
    <t>w2</t>
  </si>
  <si>
    <t>w3</t>
  </si>
  <si>
    <t>w4</t>
  </si>
  <si>
    <t>w5</t>
  </si>
  <si>
    <t>w6</t>
  </si>
  <si>
    <t>w7</t>
  </si>
  <si>
    <t>S1</t>
  </si>
  <si>
    <t>S2</t>
  </si>
  <si>
    <t>S3</t>
  </si>
  <si>
    <t>S4</t>
  </si>
  <si>
    <t>S5</t>
  </si>
  <si>
    <t>S6</t>
  </si>
  <si>
    <t>S7</t>
  </si>
  <si>
    <t>x1</t>
  </si>
  <si>
    <t>x2</t>
  </si>
  <si>
    <t>x3</t>
  </si>
  <si>
    <t>x4</t>
  </si>
  <si>
    <t>x5</t>
  </si>
  <si>
    <t>x6</t>
  </si>
  <si>
    <t>x7</t>
  </si>
  <si>
    <t>M1</t>
  </si>
  <si>
    <t>M2</t>
  </si>
  <si>
    <t>M3</t>
  </si>
  <si>
    <t>M4</t>
  </si>
  <si>
    <t>M5</t>
  </si>
  <si>
    <t>M6</t>
  </si>
  <si>
    <t>M7</t>
  </si>
  <si>
    <t>S(P)^2</t>
  </si>
  <si>
    <t>S(P)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</si>
</sst>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theme="9"/>
      </patternFill>
    </fill>
  </fills>
  <borders count="5">
    <border>
      <left/>
      <right/>
      <top/>
      <bottom/>
      <diagonal/>
    </border>
    <border>
      <left/>
      <right/>
      <top/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0" xfId="0" applyFill="1" applyBorder="1" applyAlignment="1"/>
    <xf numFmtId="0" fontId="0" fillId="0" borderId="3" xfId="0" applyFill="1" applyBorder="1" applyAlignment="1"/>
    <xf numFmtId="0" fontId="3" fillId="0" borderId="4" xfId="0" applyFont="1" applyFill="1" applyBorder="1" applyAlignment="1">
      <alignment horizontal="center"/>
    </xf>
  </cellXfs>
  <cellStyles count="1">
    <cellStyle name="Обычный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8" tint="0.39997558519241921"/>
        </patternFill>
      </fill>
    </dxf>
    <dxf>
      <border outline="0">
        <bottom style="thin">
          <color theme="9" tint="0.39997558519241921"/>
        </bottom>
      </border>
    </dxf>
    <dxf>
      <border outline="0">
        <top style="thin">
          <color theme="9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3C71C97-C377-41B7-8040-650A7BDDFAC6}" autoFormatId="16" applyNumberFormats="0" applyBorderFormats="0" applyFontFormats="0" applyPatternFormats="0" applyAlignmentFormats="0" applyWidthHeightFormats="0">
  <queryTableRefresh nextId="9">
    <queryTableFields count="8">
      <queryTableField id="1" name="DATE" tableColumnId="1"/>
      <queryTableField id="2" name="AKRN" tableColumnId="2"/>
      <queryTableField id="3" name="BANE" tableColumnId="3"/>
      <queryTableField id="4" name="GAZP" tableColumnId="4"/>
      <queryTableField id="5" name="LKOH" tableColumnId="5"/>
      <queryTableField id="6" name="NLMK" tableColumnId="6"/>
      <queryTableField id="7" name="SBER" tableColumnId="7"/>
      <queryTableField id="8" name="SELG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D3E0BA-2A31-4C66-930E-8544F4C3AABC}" name="data" displayName="data" ref="A17:H62" tableType="queryTable" totalsRowShown="0">
  <autoFilter ref="A17:H62" xr:uid="{66D3E0BA-2A31-4C66-930E-8544F4C3AABC}"/>
  <tableColumns count="8">
    <tableColumn id="1" xr3:uid="{15390256-5C89-474E-849B-E241D35A5F5C}" uniqueName="1" name="DATE" queryTableFieldId="1"/>
    <tableColumn id="2" xr3:uid="{F6D0083A-150E-47A0-86CD-3BEF3481869B}" uniqueName="2" name="AKRN" queryTableFieldId="2"/>
    <tableColumn id="3" xr3:uid="{EE621530-9888-4B82-9A82-73B8C2F81FA8}" uniqueName="3" name="BANE" queryTableFieldId="3"/>
    <tableColumn id="4" xr3:uid="{FDE58C07-44DB-4A6F-8297-9818A6545C90}" uniqueName="4" name="GAZP" queryTableFieldId="4"/>
    <tableColumn id="5" xr3:uid="{09CFF3BE-0B3D-4C8C-99D3-4D58010C0E40}" uniqueName="5" name="LKOH" queryTableFieldId="5"/>
    <tableColumn id="6" xr3:uid="{E89CA7DC-F59A-4021-9AF4-401C91DFA2F7}" uniqueName="6" name="NLMK" queryTableFieldId="6"/>
    <tableColumn id="7" xr3:uid="{0EC276BF-83C8-4C47-A59C-D7B60EADC906}" uniqueName="7" name="SBER" queryTableFieldId="7"/>
    <tableColumn id="8" xr3:uid="{70C7928D-3975-422D-9C74-EDA269EBC44B}" uniqueName="8" name="SELG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9EC52D-68B3-409A-9934-AD8AF2949718}" name="Таблица2" displayName="Таблица2" ref="J17:P61" totalsRowShown="0" headerRowDxfId="0" headerRowBorderDxfId="1" tableBorderDxfId="2">
  <autoFilter ref="J17:P61" xr:uid="{189EC52D-68B3-409A-9934-AD8AF2949718}"/>
  <tableColumns count="7">
    <tableColumn id="1" xr3:uid="{AAE886EE-D620-44F0-9D70-B7F116D78C92}" name="AKRN">
      <calculatedColumnFormula>(B19-data[[#This Row],[AKRN]])/data[[#This Row],[AKRN]]</calculatedColumnFormula>
    </tableColumn>
    <tableColumn id="2" xr3:uid="{9D4DB26A-0CF2-4557-ADFE-95FC00384CFA}" name="BANE">
      <calculatedColumnFormula>(C19-data[[#This Row],[BANE]])/data[[#This Row],[BANE]]</calculatedColumnFormula>
    </tableColumn>
    <tableColumn id="3" xr3:uid="{BDFC4E2F-0F3B-4748-AD98-6851CFD24E76}" name="GAZP">
      <calculatedColumnFormula>(D19-data[[#This Row],[GAZP]])/data[[#This Row],[GAZP]]</calculatedColumnFormula>
    </tableColumn>
    <tableColumn id="4" xr3:uid="{C0FC5635-87A8-4031-A336-20CC9248986B}" name="LKOH">
      <calculatedColumnFormula>(E19-data[[#This Row],[LKOH]])/data[[#This Row],[LKOH]]</calculatedColumnFormula>
    </tableColumn>
    <tableColumn id="5" xr3:uid="{E8593461-4DC0-44F3-AD48-356E01D6DB60}" name="NLMK">
      <calculatedColumnFormula>(F19-data[[#This Row],[NLMK]])/data[[#This Row],[NLMK]]</calculatedColumnFormula>
    </tableColumn>
    <tableColumn id="6" xr3:uid="{07CFD3A6-92E5-42F4-8560-7C98A6A62012}" name="SBER">
      <calculatedColumnFormula>(G19-data[[#This Row],[SBER]])/data[[#This Row],[SBER]]</calculatedColumnFormula>
    </tableColumn>
    <tableColumn id="7" xr3:uid="{3307431F-2345-4E8D-85B0-30A32AE06879}" name="SELG">
      <calculatedColumnFormula>(H19-data[[#This Row],[SELG]])/data[[#This Row],[SELG]]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Y62"/>
  <sheetViews>
    <sheetView tabSelected="1" topLeftCell="A13" workbookViewId="0">
      <selection activeCell="S46" sqref="S46"/>
    </sheetView>
  </sheetViews>
  <sheetFormatPr defaultRowHeight="15" x14ac:dyDescent="0.25"/>
  <cols>
    <col min="1" max="1" width="8.7109375" bestFit="1" customWidth="1"/>
    <col min="2" max="2" width="8.28515625" bestFit="1" customWidth="1"/>
    <col min="3" max="4" width="8.140625" bestFit="1" customWidth="1"/>
    <col min="5" max="5" width="8" bestFit="1" customWidth="1"/>
    <col min="6" max="6" width="8.5703125" bestFit="1" customWidth="1"/>
    <col min="7" max="8" width="7.5703125" bestFit="1" customWidth="1"/>
  </cols>
  <sheetData>
    <row r="10" spans="10:16" x14ac:dyDescent="0.25">
      <c r="J10" t="s">
        <v>53</v>
      </c>
      <c r="K10" t="s">
        <v>54</v>
      </c>
      <c r="L10" t="s">
        <v>55</v>
      </c>
      <c r="M10" t="s">
        <v>56</v>
      </c>
      <c r="N10" t="s">
        <v>57</v>
      </c>
      <c r="O10" t="s">
        <v>58</v>
      </c>
      <c r="P10" t="s">
        <v>59</v>
      </c>
    </row>
    <row r="11" spans="10:16" x14ac:dyDescent="0.25">
      <c r="J11">
        <v>6.7196634018824003E-2</v>
      </c>
      <c r="K11">
        <v>0</v>
      </c>
      <c r="L11">
        <v>0</v>
      </c>
      <c r="M11">
        <v>7.2505744515435649E-2</v>
      </c>
      <c r="N11">
        <v>0.22573866024386513</v>
      </c>
      <c r="O11">
        <v>8.7508441439147502E-2</v>
      </c>
      <c r="P11">
        <f>1-SUM(J11:O11)</f>
        <v>0.54705051978272778</v>
      </c>
    </row>
    <row r="13" spans="10:16" x14ac:dyDescent="0.25">
      <c r="J13" t="s">
        <v>60</v>
      </c>
      <c r="K13" t="s">
        <v>61</v>
      </c>
      <c r="L13" t="s">
        <v>62</v>
      </c>
      <c r="M13" t="s">
        <v>63</v>
      </c>
      <c r="N13" t="s">
        <v>64</v>
      </c>
      <c r="O13" t="s">
        <v>65</v>
      </c>
      <c r="P13" t="s">
        <v>66</v>
      </c>
    </row>
    <row r="14" spans="10:16" x14ac:dyDescent="0.25">
      <c r="J14">
        <f>_xlfn.STDEV.S(Таблица2[AKRN])*SQRT(250)</f>
        <v>1.5486156702791809</v>
      </c>
      <c r="K14">
        <f>_xlfn.STDEV.S(Таблица2[BANE])*SQRT(250)</f>
        <v>0.65802437455851692</v>
      </c>
      <c r="L14">
        <f>_xlfn.STDEV.S(Таблица2[GAZP])*SQRT(250)</f>
        <v>1.7684311240098411</v>
      </c>
      <c r="M14">
        <f>_xlfn.STDEV.S(Таблица2[LKOH])*SQRT(250)</f>
        <v>0.62677894762575204</v>
      </c>
      <c r="N14">
        <f>_xlfn.STDEV.S(Таблица2[NLMK])*SQRT(250)</f>
        <v>1.3343833749000162</v>
      </c>
      <c r="O14">
        <f>_xlfn.STDEV.S(Таблица2[SBER])*SQRT(250)</f>
        <v>0.44221876510776148</v>
      </c>
      <c r="P14">
        <f>_xlfn.STDEV.S(Таблица2[SELG])*SQRT(250)</f>
        <v>0.35020083699579252</v>
      </c>
    </row>
    <row r="16" spans="10:16" ht="15.75" thickBot="1" x14ac:dyDescent="0.3"/>
    <row r="17" spans="1:25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J17" s="1" t="s">
        <v>1</v>
      </c>
      <c r="K17" s="1" t="s">
        <v>2</v>
      </c>
      <c r="L17" s="1" t="s">
        <v>3</v>
      </c>
      <c r="M17" s="1" t="s">
        <v>4</v>
      </c>
      <c r="N17" s="1" t="s">
        <v>5</v>
      </c>
      <c r="O17" s="1" t="s">
        <v>6</v>
      </c>
      <c r="P17" s="2" t="s">
        <v>7</v>
      </c>
      <c r="R17" s="5"/>
      <c r="S17" s="5" t="s">
        <v>1</v>
      </c>
      <c r="T17" s="5" t="s">
        <v>2</v>
      </c>
      <c r="U17" s="5" t="s">
        <v>3</v>
      </c>
      <c r="V17" s="5" t="s">
        <v>4</v>
      </c>
      <c r="W17" s="5" t="s">
        <v>5</v>
      </c>
      <c r="X17" s="5" t="s">
        <v>6</v>
      </c>
      <c r="Y17" s="5" t="s">
        <v>7</v>
      </c>
    </row>
    <row r="18" spans="1:25" x14ac:dyDescent="0.25">
      <c r="A18" t="s">
        <v>8</v>
      </c>
      <c r="B18">
        <v>6536</v>
      </c>
      <c r="C18">
        <v>1454</v>
      </c>
      <c r="D18">
        <v>312.89</v>
      </c>
      <c r="E18">
        <v>6334</v>
      </c>
      <c r="F18">
        <v>246.4</v>
      </c>
      <c r="G18">
        <v>334.57</v>
      </c>
      <c r="H18">
        <v>43.65</v>
      </c>
      <c r="J18">
        <f>(B19-data[[#This Row],[AKRN]])/data[[#This Row],[AKRN]]</f>
        <v>9.6695226438188495E-2</v>
      </c>
      <c r="K18">
        <f>(C19-data[[#This Row],[BANE]])/data[[#This Row],[BANE]]</f>
        <v>6.8775790921595595E-3</v>
      </c>
      <c r="L18">
        <f>(D19-data[[#This Row],[GAZP]])/data[[#This Row],[GAZP]]</f>
        <v>0.16095113298603347</v>
      </c>
      <c r="M18">
        <f>(E19-data[[#This Row],[LKOH]])/data[[#This Row],[LKOH]]</f>
        <v>0.10317335017366593</v>
      </c>
      <c r="N18">
        <f>(F19-data[[#This Row],[NLMK]])/data[[#This Row],[NLMK]]</f>
        <v>-0.13758116883116886</v>
      </c>
      <c r="O18">
        <f>(G19-data[[#This Row],[SBER]])/data[[#This Row],[SBER]]</f>
        <v>1.1686642556116882E-2</v>
      </c>
      <c r="P18">
        <f>(H19-data[[#This Row],[SELG]])/data[[#This Row],[SELG]]</f>
        <v>3.5738831615120328E-2</v>
      </c>
      <c r="R18" s="3" t="s">
        <v>1</v>
      </c>
      <c r="S18" s="3">
        <v>1</v>
      </c>
      <c r="T18" s="3" cm="1">
        <f t="array" ref="T18:Y18">TRANSPOSE(S19:S24)</f>
        <v>0.32434492961524802</v>
      </c>
      <c r="U18" s="3">
        <v>0.93388967274568613</v>
      </c>
      <c r="V18" s="3">
        <v>0.59724848435239208</v>
      </c>
      <c r="W18" s="3">
        <v>-0.8441540427456119</v>
      </c>
      <c r="X18" s="3">
        <v>0.41117556052519411</v>
      </c>
      <c r="Y18" s="3">
        <v>0.63561701378788904</v>
      </c>
    </row>
    <row r="19" spans="1:25" x14ac:dyDescent="0.25">
      <c r="A19" t="s">
        <v>9</v>
      </c>
      <c r="B19">
        <v>7168</v>
      </c>
      <c r="C19">
        <v>1464</v>
      </c>
      <c r="D19">
        <v>363.25</v>
      </c>
      <c r="E19">
        <v>6987.5</v>
      </c>
      <c r="F19">
        <v>212.5</v>
      </c>
      <c r="G19">
        <v>338.48</v>
      </c>
      <c r="H19">
        <v>45.21</v>
      </c>
      <c r="J19">
        <f>(B20-data[[#This Row],[AKRN]])/data[[#This Row],[AKRN]]</f>
        <v>-0.15569196428571427</v>
      </c>
      <c r="K19">
        <f>(C20-data[[#This Row],[BANE]])/data[[#This Row],[BANE]]</f>
        <v>-4.3715846994535519E-2</v>
      </c>
      <c r="L19">
        <f>(D20-data[[#This Row],[GAZP]])/data[[#This Row],[GAZP]]</f>
        <v>-0.21059876118375775</v>
      </c>
      <c r="M19">
        <f>(E20-data[[#This Row],[LKOH]])/data[[#This Row],[LKOH]]</f>
        <v>-9.7245080500894449E-2</v>
      </c>
      <c r="N19">
        <f>(F20-data[[#This Row],[NLMK]])/data[[#This Row],[NLMK]]</f>
        <v>0.20875294117647064</v>
      </c>
      <c r="O19">
        <f>(G20-data[[#This Row],[SBER]])/data[[#This Row],[SBER]]</f>
        <v>-9.4451666272748841E-2</v>
      </c>
      <c r="P19">
        <f>(H20-data[[#This Row],[SELG]])/data[[#This Row],[SELG]]</f>
        <v>-3.1851360318513551E-2</v>
      </c>
      <c r="R19" s="3" t="s">
        <v>2</v>
      </c>
      <c r="S19" s="3">
        <v>0.32434492961524802</v>
      </c>
      <c r="T19" s="3">
        <v>1</v>
      </c>
      <c r="U19" s="3" cm="1">
        <f t="array" ref="U19:Y19">TRANSPOSE(T20:T24)</f>
        <v>0.34297654485839235</v>
      </c>
      <c r="V19" s="3">
        <v>-2.7765882412551676E-2</v>
      </c>
      <c r="W19" s="3">
        <v>-0.31873502656266073</v>
      </c>
      <c r="X19" s="3">
        <v>0.47314176791665497</v>
      </c>
      <c r="Y19" s="3">
        <v>0.42212125247176624</v>
      </c>
    </row>
    <row r="20" spans="1:25" x14ac:dyDescent="0.25">
      <c r="A20" t="s">
        <v>10</v>
      </c>
      <c r="B20">
        <v>6052</v>
      </c>
      <c r="C20">
        <v>1400</v>
      </c>
      <c r="D20">
        <v>286.75</v>
      </c>
      <c r="E20">
        <v>6308</v>
      </c>
      <c r="F20">
        <v>256.86</v>
      </c>
      <c r="G20">
        <v>306.51</v>
      </c>
      <c r="H20">
        <v>43.77</v>
      </c>
      <c r="J20">
        <f>(B21-data[[#This Row],[AKRN]])/data[[#This Row],[AKRN]]</f>
        <v>0.10508922670191673</v>
      </c>
      <c r="K20">
        <f>(C21-data[[#This Row],[BANE]])/data[[#This Row],[BANE]]</f>
        <v>6.142857142857143E-2</v>
      </c>
      <c r="L20">
        <f>(D21-data[[#This Row],[GAZP]])/data[[#This Row],[GAZP]]</f>
        <v>8.9102005231037534E-2</v>
      </c>
      <c r="M20">
        <f>(E21-data[[#This Row],[LKOH]])/data[[#This Row],[LKOH]]</f>
        <v>6.737476220672162E-3</v>
      </c>
      <c r="N20">
        <f>(F21-data[[#This Row],[NLMK]])/data[[#This Row],[NLMK]]</f>
        <v>-4.4849334267694503E-2</v>
      </c>
      <c r="O20">
        <f>(G21-data[[#This Row],[SBER]])/data[[#This Row],[SBER]]</f>
        <v>7.3374441290659384E-2</v>
      </c>
      <c r="P20">
        <f>(H21-data[[#This Row],[SELG]])/data[[#This Row],[SELG]]</f>
        <v>-1.1423349326023363E-3</v>
      </c>
      <c r="R20" s="3" t="s">
        <v>3</v>
      </c>
      <c r="S20" s="3">
        <v>0.93388967274568613</v>
      </c>
      <c r="T20" s="3">
        <v>0.34297654485839235</v>
      </c>
      <c r="U20" s="3">
        <v>1</v>
      </c>
      <c r="V20" s="3" cm="1">
        <f t="array" ref="V20:Y20">TRANSPOSE(U21:U24)</f>
        <v>0.75268482209131227</v>
      </c>
      <c r="W20" s="3">
        <v>-0.95042139267633119</v>
      </c>
      <c r="X20" s="3">
        <v>0.42802427142904104</v>
      </c>
      <c r="Y20" s="3">
        <v>0.79187787792060615</v>
      </c>
    </row>
    <row r="21" spans="1:25" x14ac:dyDescent="0.25">
      <c r="A21" t="s">
        <v>11</v>
      </c>
      <c r="B21">
        <v>6688</v>
      </c>
      <c r="C21">
        <v>1486</v>
      </c>
      <c r="D21">
        <v>312.3</v>
      </c>
      <c r="E21">
        <v>6350.5</v>
      </c>
      <c r="F21">
        <v>245.34</v>
      </c>
      <c r="G21">
        <v>329</v>
      </c>
      <c r="H21">
        <v>43.72</v>
      </c>
      <c r="J21">
        <f>(B22-data[[#This Row],[AKRN]])/data[[#This Row],[AKRN]]</f>
        <v>-0.10167464114832536</v>
      </c>
      <c r="K21">
        <f>(C22-data[[#This Row],[BANE]])/data[[#This Row],[BANE]]</f>
        <v>-6.6621803499327059E-2</v>
      </c>
      <c r="L21">
        <f>(D22-data[[#This Row],[GAZP]])/data[[#This Row],[GAZP]]</f>
        <v>-8.0723663144412539E-2</v>
      </c>
      <c r="M21">
        <f>(E22-data[[#This Row],[LKOH]])/data[[#This Row],[LKOH]]</f>
        <v>-8.4245335012991095E-3</v>
      </c>
      <c r="N21">
        <f>(F22-data[[#This Row],[NLMK]])/data[[#This Row],[NLMK]]</f>
        <v>5.16018586451455E-2</v>
      </c>
      <c r="O21">
        <f>(G22-data[[#This Row],[SBER]])/data[[#This Row],[SBER]]</f>
        <v>-5.8085106382978764E-2</v>
      </c>
      <c r="P21">
        <f>(H22-data[[#This Row],[SELG]])/data[[#This Row],[SELG]]</f>
        <v>1.601097895699915E-3</v>
      </c>
      <c r="R21" s="3" t="s">
        <v>4</v>
      </c>
      <c r="S21" s="3">
        <v>0.59724848435239208</v>
      </c>
      <c r="T21" s="3">
        <v>-2.7765882412551676E-2</v>
      </c>
      <c r="U21" s="3">
        <v>0.75268482209131227</v>
      </c>
      <c r="V21" s="3">
        <v>1</v>
      </c>
      <c r="W21" s="3" cm="1">
        <f t="array" ref="W21:Y21">TRANSPOSE(V22:V24)</f>
        <v>-0.71612039989939724</v>
      </c>
      <c r="X21" s="3">
        <v>0.46586423684361572</v>
      </c>
      <c r="Y21" s="3">
        <v>0.65863276420475259</v>
      </c>
    </row>
    <row r="22" spans="1:25" x14ac:dyDescent="0.25">
      <c r="A22" t="s">
        <v>12</v>
      </c>
      <c r="B22">
        <v>6008</v>
      </c>
      <c r="C22">
        <v>1387</v>
      </c>
      <c r="D22">
        <v>287.08999999999997</v>
      </c>
      <c r="E22">
        <v>6297</v>
      </c>
      <c r="F22">
        <v>258</v>
      </c>
      <c r="G22">
        <v>309.89</v>
      </c>
      <c r="H22">
        <v>43.79</v>
      </c>
      <c r="J22">
        <f>(B23-data[[#This Row],[AKRN]])/data[[#This Row],[AKRN]]</f>
        <v>0.1284953395472703</v>
      </c>
      <c r="K22">
        <f>(C23-data[[#This Row],[BANE]])/data[[#This Row],[BANE]]</f>
        <v>5.371304974765681E-2</v>
      </c>
      <c r="L22">
        <f>(D23-data[[#This Row],[GAZP]])/data[[#This Row],[GAZP]]</f>
        <v>0.10745759169598393</v>
      </c>
      <c r="M22">
        <f>(E23-data[[#This Row],[LKOH]])/data[[#This Row],[LKOH]]</f>
        <v>5.2405907575035727E-3</v>
      </c>
      <c r="N22">
        <f>(F23-data[[#This Row],[NLMK]])/data[[#This Row],[NLMK]]</f>
        <v>-4.527131782945739E-2</v>
      </c>
      <c r="O22">
        <f>(G23-data[[#This Row],[SBER]])/data[[#This Row],[SBER]]</f>
        <v>6.3958178708573996E-2</v>
      </c>
      <c r="P22">
        <f>(H23-data[[#This Row],[SELG]])/data[[#This Row],[SELG]]</f>
        <v>4.795615437314475E-3</v>
      </c>
      <c r="R22" s="3" t="s">
        <v>5</v>
      </c>
      <c r="S22" s="3">
        <v>-0.8441540427456119</v>
      </c>
      <c r="T22" s="3">
        <v>-0.31873502656266073</v>
      </c>
      <c r="U22" s="3">
        <v>-0.95042139267633119</v>
      </c>
      <c r="V22" s="3">
        <v>-0.71612039989939724</v>
      </c>
      <c r="W22" s="3">
        <v>1</v>
      </c>
      <c r="X22" s="3" cm="1">
        <f t="array" ref="X22:Y22">TRANSPOSE(W23:W24)</f>
        <v>-0.36995533597685054</v>
      </c>
      <c r="Y22" s="3">
        <v>-0.78069831569256187</v>
      </c>
    </row>
    <row r="23" spans="1:25" x14ac:dyDescent="0.25">
      <c r="A23" t="s">
        <v>13</v>
      </c>
      <c r="B23">
        <v>6780</v>
      </c>
      <c r="C23">
        <v>1461.5</v>
      </c>
      <c r="D23">
        <v>317.94</v>
      </c>
      <c r="E23">
        <v>6330</v>
      </c>
      <c r="F23">
        <v>246.32</v>
      </c>
      <c r="G23">
        <v>329.71</v>
      </c>
      <c r="H23">
        <v>44</v>
      </c>
      <c r="J23">
        <f>(B24-data[[#This Row],[AKRN]])/data[[#This Row],[AKRN]]</f>
        <v>-0.12300884955752213</v>
      </c>
      <c r="K23">
        <f>(C24-data[[#This Row],[BANE]])/data[[#This Row],[BANE]]</f>
        <v>-4.5159083133766681E-2</v>
      </c>
      <c r="L23">
        <f>(D24-data[[#This Row],[GAZP]])/data[[#This Row],[GAZP]]</f>
        <v>-9.4357425929420646E-2</v>
      </c>
      <c r="M23">
        <f>(E24-data[[#This Row],[LKOH]])/data[[#This Row],[LKOH]]</f>
        <v>-1.5007898894154818E-2</v>
      </c>
      <c r="N23">
        <f>(F24-data[[#This Row],[NLMK]])/data[[#This Row],[NLMK]]</f>
        <v>4.7174407275089335E-2</v>
      </c>
      <c r="O23">
        <f>(G24-data[[#This Row],[SBER]])/data[[#This Row],[SBER]]</f>
        <v>-5.6443541293864176E-2</v>
      </c>
      <c r="P23">
        <f>(H24-data[[#This Row],[SELG]])/data[[#This Row],[SELG]]</f>
        <v>-3.1818181818181949E-3</v>
      </c>
      <c r="R23" s="3" t="s">
        <v>6</v>
      </c>
      <c r="S23" s="3">
        <v>0.41117556052519411</v>
      </c>
      <c r="T23" s="3">
        <v>0.47314176791665497</v>
      </c>
      <c r="U23" s="3">
        <v>0.42802427142904104</v>
      </c>
      <c r="V23" s="3">
        <v>0.46586423684361572</v>
      </c>
      <c r="W23" s="3">
        <v>-0.36995533597685054</v>
      </c>
      <c r="X23" s="3">
        <v>1</v>
      </c>
      <c r="Y23" s="3" cm="1">
        <f t="array" ref="Y23">TRANSPOSE(X24)</f>
        <v>0.31285864767021293</v>
      </c>
    </row>
    <row r="24" spans="1:25" ht="15.75" thickBot="1" x14ac:dyDescent="0.3">
      <c r="A24" t="s">
        <v>14</v>
      </c>
      <c r="B24">
        <v>5946</v>
      </c>
      <c r="C24">
        <v>1395.5</v>
      </c>
      <c r="D24">
        <v>287.94</v>
      </c>
      <c r="E24">
        <v>6235</v>
      </c>
      <c r="F24">
        <v>257.94</v>
      </c>
      <c r="G24">
        <v>311.10000000000002</v>
      </c>
      <c r="H24">
        <v>43.86</v>
      </c>
      <c r="J24">
        <f>(B25-data[[#This Row],[AKRN]])/data[[#This Row],[AKRN]]</f>
        <v>8.0726538849646822E-3</v>
      </c>
      <c r="K24">
        <f>(C25-data[[#This Row],[BANE]])/data[[#This Row],[BANE]]</f>
        <v>-2.5438910784664995E-2</v>
      </c>
      <c r="L24">
        <f>(D25-data[[#This Row],[GAZP]])/data[[#This Row],[GAZP]]</f>
        <v>-6.9111620476488477E-3</v>
      </c>
      <c r="M24">
        <f>(E25-data[[#This Row],[LKOH]])/data[[#This Row],[LKOH]]</f>
        <v>1.2349639133921411E-2</v>
      </c>
      <c r="N24">
        <f>(F25-data[[#This Row],[NLMK]])/data[[#This Row],[NLMK]]</f>
        <v>1.7058230596262609E-2</v>
      </c>
      <c r="O24">
        <f>(G25-data[[#This Row],[SBER]])/data[[#This Row],[SBER]]</f>
        <v>1.5171970427515172E-2</v>
      </c>
      <c r="P24">
        <f>(H25-data[[#This Row],[SELG]])/data[[#This Row],[SELG]]</f>
        <v>7.0679434564524003E-3</v>
      </c>
      <c r="R24" s="4" t="s">
        <v>7</v>
      </c>
      <c r="S24" s="4">
        <v>0.63561701378788904</v>
      </c>
      <c r="T24" s="4">
        <v>0.42212125247176624</v>
      </c>
      <c r="U24" s="4">
        <v>0.79187787792060615</v>
      </c>
      <c r="V24" s="4">
        <v>0.65863276420475259</v>
      </c>
      <c r="W24" s="4">
        <v>-0.78069831569256187</v>
      </c>
      <c r="X24" s="4">
        <v>0.31285864767021293</v>
      </c>
      <c r="Y24" s="4">
        <v>1</v>
      </c>
    </row>
    <row r="25" spans="1:25" x14ac:dyDescent="0.25">
      <c r="A25" t="s">
        <v>15</v>
      </c>
      <c r="B25">
        <v>5994</v>
      </c>
      <c r="C25">
        <v>1360</v>
      </c>
      <c r="D25">
        <v>285.95</v>
      </c>
      <c r="E25">
        <v>6312</v>
      </c>
      <c r="F25">
        <v>262.33999999999997</v>
      </c>
      <c r="G25">
        <v>315.82</v>
      </c>
      <c r="H25">
        <v>44.17</v>
      </c>
      <c r="J25">
        <f>(B26-data[[#This Row],[AKRN]])/data[[#This Row],[AKRN]]</f>
        <v>-2.3356690023356688E-3</v>
      </c>
      <c r="K25">
        <f>(C26-data[[#This Row],[BANE]])/data[[#This Row],[BANE]]</f>
        <v>-3.6764705882352941E-3</v>
      </c>
      <c r="L25">
        <f>(D26-data[[#This Row],[GAZP]])/data[[#This Row],[GAZP]]</f>
        <v>-1.2869382759223665E-2</v>
      </c>
      <c r="M25">
        <f>(E26-data[[#This Row],[LKOH]])/data[[#This Row],[LKOH]]</f>
        <v>-1.2040557667934094E-2</v>
      </c>
      <c r="N25">
        <f>(F26-data[[#This Row],[NLMK]])/data[[#This Row],[NLMK]]</f>
        <v>-2.409087443775251E-2</v>
      </c>
      <c r="O25">
        <f>(G26-data[[#This Row],[SBER]])/data[[#This Row],[SBER]]</f>
        <v>1.0543980748527592E-2</v>
      </c>
      <c r="P25">
        <f>(H26-data[[#This Row],[SELG]])/data[[#This Row],[SELG]]</f>
        <v>-5.8863482001359543E-3</v>
      </c>
    </row>
    <row r="26" spans="1:25" x14ac:dyDescent="0.25">
      <c r="A26" t="s">
        <v>16</v>
      </c>
      <c r="B26">
        <v>5980</v>
      </c>
      <c r="C26">
        <v>1355</v>
      </c>
      <c r="D26">
        <v>282.27</v>
      </c>
      <c r="E26">
        <v>6236</v>
      </c>
      <c r="F26">
        <v>256.02</v>
      </c>
      <c r="G26">
        <v>319.14999999999998</v>
      </c>
      <c r="H26">
        <v>43.91</v>
      </c>
      <c r="J26">
        <f>(B27-data[[#This Row],[AKRN]])/data[[#This Row],[AKRN]]</f>
        <v>0.16086956521739129</v>
      </c>
      <c r="K26">
        <f>(C27-data[[#This Row],[BANE]])/data[[#This Row],[BANE]]</f>
        <v>6.8634686346863469E-2</v>
      </c>
      <c r="L26">
        <f>(D27-data[[#This Row],[GAZP]])/data[[#This Row],[GAZP]]</f>
        <v>0.16530272434194221</v>
      </c>
      <c r="M26">
        <f>(E27-data[[#This Row],[LKOH]])/data[[#This Row],[LKOH]]</f>
        <v>1.4271969211032713E-2</v>
      </c>
      <c r="N26">
        <f>(F27-data[[#This Row],[NLMK]])/data[[#This Row],[NLMK]]</f>
        <v>-7.2806811967814966E-2</v>
      </c>
      <c r="O26">
        <f>(G27-data[[#This Row],[SBER]])/data[[#This Row],[SBER]]</f>
        <v>3.202255992480034E-2</v>
      </c>
      <c r="P26">
        <f>(H27-data[[#This Row],[SELG]])/data[[#This Row],[SELG]]</f>
        <v>2.4823502618993475E-2</v>
      </c>
      <c r="S26" t="s">
        <v>67</v>
      </c>
      <c r="T26" t="s">
        <v>68</v>
      </c>
      <c r="U26" t="s">
        <v>69</v>
      </c>
      <c r="V26" t="s">
        <v>70</v>
      </c>
      <c r="W26" t="s">
        <v>71</v>
      </c>
      <c r="X26" t="s">
        <v>72</v>
      </c>
      <c r="Y26" t="s">
        <v>73</v>
      </c>
    </row>
    <row r="27" spans="1:25" x14ac:dyDescent="0.25">
      <c r="A27" t="s">
        <v>17</v>
      </c>
      <c r="B27">
        <v>6942</v>
      </c>
      <c r="C27">
        <v>1448</v>
      </c>
      <c r="D27">
        <v>328.93</v>
      </c>
      <c r="E27">
        <v>6325</v>
      </c>
      <c r="F27">
        <v>237.38</v>
      </c>
      <c r="G27">
        <v>329.37</v>
      </c>
      <c r="H27">
        <v>45</v>
      </c>
      <c r="J27">
        <f>(B28-data[[#This Row],[AKRN]])/data[[#This Row],[AKRN]]</f>
        <v>-6.9432440218957073E-2</v>
      </c>
      <c r="K27">
        <f>(C28-data[[#This Row],[BANE]])/data[[#This Row],[BANE]]</f>
        <v>3.453038674033149E-4</v>
      </c>
      <c r="L27">
        <f>(D28-data[[#This Row],[GAZP]])/data[[#This Row],[GAZP]]</f>
        <v>-3.6481926245705426E-3</v>
      </c>
      <c r="M27">
        <f>(E28-data[[#This Row],[LKOH]])/data[[#This Row],[LKOH]]</f>
        <v>-7.1146245059288534E-3</v>
      </c>
      <c r="N27">
        <f>(F28-data[[#This Row],[NLMK]])/data[[#This Row],[NLMK]]</f>
        <v>-4.9709326817760843E-3</v>
      </c>
      <c r="O27">
        <f>(G28-data[[#This Row],[SBER]])/data[[#This Row],[SBER]]</f>
        <v>-1.0353098339253802E-2</v>
      </c>
      <c r="P27">
        <f>(H28-data[[#This Row],[SELG]])/data[[#This Row],[SELG]]</f>
        <v>-1.0666666666666597E-2</v>
      </c>
      <c r="R27" t="s">
        <v>67</v>
      </c>
      <c r="S27" cm="1">
        <f t="array" ref="S27:Y33">MMULT(TRANSPOSE(J14:P14),J14:P14)</f>
        <v>2.3982104942342368</v>
      </c>
      <c r="T27">
        <v>1.0190268578669766</v>
      </c>
      <c r="U27">
        <v>2.7386201504510654</v>
      </c>
      <c r="V27">
        <v>0.97063970009433365</v>
      </c>
      <c r="W27">
        <v>2.0664470045301844</v>
      </c>
      <c r="X27">
        <v>0.68482690933738766</v>
      </c>
      <c r="Y27">
        <v>0.54232650391656945</v>
      </c>
    </row>
    <row r="28" spans="1:25" x14ac:dyDescent="0.25">
      <c r="A28" t="s">
        <v>18</v>
      </c>
      <c r="B28">
        <v>6460</v>
      </c>
      <c r="C28">
        <v>1448.5</v>
      </c>
      <c r="D28">
        <v>327.73</v>
      </c>
      <c r="E28">
        <v>6280</v>
      </c>
      <c r="F28">
        <v>236.2</v>
      </c>
      <c r="G28">
        <v>325.95999999999998</v>
      </c>
      <c r="H28">
        <v>44.52</v>
      </c>
      <c r="J28">
        <f>(B29-data[[#This Row],[AKRN]])/data[[#This Row],[AKRN]]</f>
        <v>3.7461300309597524E-2</v>
      </c>
      <c r="K28">
        <f>(C29-data[[#This Row],[BANE]])/data[[#This Row],[BANE]]</f>
        <v>-5.1777701070072485E-3</v>
      </c>
      <c r="L28">
        <f>(D29-data[[#This Row],[GAZP]])/data[[#This Row],[GAZP]]</f>
        <v>-3.9666798889328244E-4</v>
      </c>
      <c r="M28">
        <f>(E29-data[[#This Row],[LKOH]])/data[[#This Row],[LKOH]]</f>
        <v>9.792993630573248E-3</v>
      </c>
      <c r="N28">
        <f>(F29-data[[#This Row],[NLMK]])/data[[#This Row],[NLMK]]</f>
        <v>2.5402201524133057E-4</v>
      </c>
      <c r="O28">
        <f>(G29-data[[#This Row],[SBER]])/data[[#This Row],[SBER]]</f>
        <v>1.7609522640814852E-2</v>
      </c>
      <c r="P28">
        <f>(H29-data[[#This Row],[SELG]])/data[[#This Row],[SELG]]</f>
        <v>8.0862533692722238E-3</v>
      </c>
      <c r="R28" t="s">
        <v>68</v>
      </c>
      <c r="S28">
        <v>1.0190268578669766</v>
      </c>
      <c r="T28">
        <v>0.43299607751312735</v>
      </c>
      <c r="U28">
        <v>1.1636707843263907</v>
      </c>
      <c r="V28">
        <v>0.4124358249978809</v>
      </c>
      <c r="W28">
        <v>0.87805678568986623</v>
      </c>
      <c r="X28">
        <v>0.29099072632807443</v>
      </c>
      <c r="Y28">
        <v>0.23044068673402551</v>
      </c>
    </row>
    <row r="29" spans="1:25" x14ac:dyDescent="0.25">
      <c r="A29" t="s">
        <v>19</v>
      </c>
      <c r="B29">
        <v>6702</v>
      </c>
      <c r="C29">
        <v>1441</v>
      </c>
      <c r="D29">
        <v>327.60000000000002</v>
      </c>
      <c r="E29">
        <v>6341.5</v>
      </c>
      <c r="F29">
        <v>236.26</v>
      </c>
      <c r="G29">
        <v>331.7</v>
      </c>
      <c r="H29">
        <v>44.88</v>
      </c>
      <c r="J29">
        <f>(B30-data[[#This Row],[AKRN]])/data[[#This Row],[AKRN]]</f>
        <v>-0.10772903610862429</v>
      </c>
      <c r="K29">
        <f>(C30-data[[#This Row],[BANE]])/data[[#This Row],[BANE]]</f>
        <v>-7.2866065232477448E-2</v>
      </c>
      <c r="L29">
        <f>(D30-data[[#This Row],[GAZP]])/data[[#This Row],[GAZP]]</f>
        <v>-0.12490842490842495</v>
      </c>
      <c r="M29">
        <f>(E30-data[[#This Row],[LKOH]])/data[[#This Row],[LKOH]]</f>
        <v>-8.1211069936134982E-3</v>
      </c>
      <c r="N29">
        <f>(F30-data[[#This Row],[NLMK]])/data[[#This Row],[NLMK]]</f>
        <v>7.4748158808092768E-2</v>
      </c>
      <c r="O29">
        <f>(G30-data[[#This Row],[SBER]])/data[[#This Row],[SBER]]</f>
        <v>-1.4440759722640832E-2</v>
      </c>
      <c r="P29">
        <f>(H30-data[[#This Row],[SELG]])/data[[#This Row],[SELG]]</f>
        <v>-2.5846702317290634E-2</v>
      </c>
      <c r="R29" t="s">
        <v>69</v>
      </c>
      <c r="S29">
        <v>2.7386201504510654</v>
      </c>
      <c r="T29">
        <v>1.1636707843263907</v>
      </c>
      <c r="U29">
        <v>3.1273486403667103</v>
      </c>
      <c r="V29">
        <v>1.1084153988555141</v>
      </c>
      <c r="W29">
        <v>2.3597650915344808</v>
      </c>
      <c r="X29">
        <v>0.78203342783776253</v>
      </c>
      <c r="Y29">
        <v>0.61930605979765652</v>
      </c>
    </row>
    <row r="30" spans="1:25" x14ac:dyDescent="0.25">
      <c r="A30" t="s">
        <v>20</v>
      </c>
      <c r="B30">
        <v>5980</v>
      </c>
      <c r="C30">
        <v>1336</v>
      </c>
      <c r="D30">
        <v>286.68</v>
      </c>
      <c r="E30">
        <v>6290</v>
      </c>
      <c r="F30">
        <v>253.92</v>
      </c>
      <c r="G30">
        <v>326.91000000000003</v>
      </c>
      <c r="H30">
        <v>43.72</v>
      </c>
      <c r="J30">
        <f>(B31-data[[#This Row],[AKRN]])/data[[#This Row],[AKRN]]</f>
        <v>9.0969899665551843E-2</v>
      </c>
      <c r="K30">
        <f>(C31-data[[#This Row],[BANE]])/data[[#This Row],[BANE]]</f>
        <v>8.720059880239521E-2</v>
      </c>
      <c r="L30">
        <f>(D31-data[[#This Row],[GAZP]])/data[[#This Row],[GAZP]]</f>
        <v>0.13216827124319794</v>
      </c>
      <c r="M30">
        <f>(E31-data[[#This Row],[LKOH]])/data[[#This Row],[LKOH]]</f>
        <v>-3.2591414944356119E-3</v>
      </c>
      <c r="N30">
        <f>(F31-data[[#This Row],[NLMK]])/data[[#This Row],[NLMK]]</f>
        <v>-0.10830182734719597</v>
      </c>
      <c r="O30">
        <f>(G31-data[[#This Row],[SBER]])/data[[#This Row],[SBER]]</f>
        <v>-2.7530512985226331E-3</v>
      </c>
      <c r="P30">
        <f>(H31-data[[#This Row],[SELG]])/data[[#This Row],[SELG]]</f>
        <v>1.7612076852699065E-2</v>
      </c>
      <c r="R30" t="s">
        <v>70</v>
      </c>
      <c r="S30">
        <v>0.97063970009433365</v>
      </c>
      <c r="T30">
        <v>0.4124358249978809</v>
      </c>
      <c r="U30">
        <v>1.1084153988555141</v>
      </c>
      <c r="V30">
        <v>0.39285184918684524</v>
      </c>
      <c r="W30">
        <v>0.83636340744913151</v>
      </c>
      <c r="X30">
        <v>0.2771734122146024</v>
      </c>
      <c r="Y30">
        <v>0.21949851206988036</v>
      </c>
    </row>
    <row r="31" spans="1:25" x14ac:dyDescent="0.25">
      <c r="A31" t="s">
        <v>21</v>
      </c>
      <c r="B31">
        <v>6524</v>
      </c>
      <c r="C31">
        <v>1452.5</v>
      </c>
      <c r="D31">
        <v>324.57</v>
      </c>
      <c r="E31">
        <v>6269.5</v>
      </c>
      <c r="F31">
        <v>226.42</v>
      </c>
      <c r="G31">
        <v>326.01</v>
      </c>
      <c r="H31">
        <v>44.49</v>
      </c>
      <c r="J31">
        <f>(B32-data[[#This Row],[AKRN]])/data[[#This Row],[AKRN]]</f>
        <v>-8.4610668301655423E-2</v>
      </c>
      <c r="K31">
        <f>(C32-data[[#This Row],[BANE]])/data[[#This Row],[BANE]]</f>
        <v>-7.5387263339070573E-2</v>
      </c>
      <c r="L31">
        <f>(D32-data[[#This Row],[GAZP]])/data[[#This Row],[GAZP]]</f>
        <v>-0.11079274116523394</v>
      </c>
      <c r="M31">
        <f>(E32-data[[#This Row],[LKOH]])/data[[#This Row],[LKOH]]</f>
        <v>2.4563362309594067E-2</v>
      </c>
      <c r="N31">
        <f>(F32-data[[#This Row],[NLMK]])/data[[#This Row],[NLMK]]</f>
        <v>0.13346877484321173</v>
      </c>
      <c r="O31">
        <f>(G32-data[[#This Row],[SBER]])/data[[#This Row],[SBER]]</f>
        <v>1.257630134044975E-2</v>
      </c>
      <c r="P31">
        <f>(H32-data[[#This Row],[SELG]])/data[[#This Row],[SELG]]</f>
        <v>-2.135311305911447E-2</v>
      </c>
      <c r="R31" t="s">
        <v>71</v>
      </c>
      <c r="S31">
        <v>2.0664470045301844</v>
      </c>
      <c r="T31">
        <v>0.87805678568986623</v>
      </c>
      <c r="U31">
        <v>2.3597650915344808</v>
      </c>
      <c r="V31">
        <v>0.83636340744913151</v>
      </c>
      <c r="W31">
        <v>1.7805789912095573</v>
      </c>
      <c r="X31">
        <v>0.59008936822861235</v>
      </c>
      <c r="Y31">
        <v>0.46730217476325608</v>
      </c>
    </row>
    <row r="32" spans="1:25" x14ac:dyDescent="0.25">
      <c r="A32" t="s">
        <v>22</v>
      </c>
      <c r="B32">
        <v>5972</v>
      </c>
      <c r="C32">
        <v>1343</v>
      </c>
      <c r="D32">
        <v>288.61</v>
      </c>
      <c r="E32">
        <v>6423.5</v>
      </c>
      <c r="F32">
        <v>256.64</v>
      </c>
      <c r="G32">
        <v>330.11</v>
      </c>
      <c r="H32">
        <v>43.54</v>
      </c>
      <c r="J32">
        <f>(B33-data[[#This Row],[AKRN]])/data[[#This Row],[AKRN]]</f>
        <v>0.11486939048894843</v>
      </c>
      <c r="K32">
        <f>(C33-data[[#This Row],[BANE]])/data[[#This Row],[BANE]]</f>
        <v>7.6693968726731204E-2</v>
      </c>
      <c r="L32">
        <f>(D33-data[[#This Row],[GAZP]])/data[[#This Row],[GAZP]]</f>
        <v>0.13104189044038664</v>
      </c>
      <c r="M32">
        <f>(E33-data[[#This Row],[LKOH]])/data[[#This Row],[LKOH]]</f>
        <v>-1.922627850860123E-2</v>
      </c>
      <c r="N32">
        <f>(F33-data[[#This Row],[NLMK]])/data[[#This Row],[NLMK]]</f>
        <v>-9.897132169576052E-2</v>
      </c>
      <c r="O32">
        <f>(G33-data[[#This Row],[SBER]])/data[[#This Row],[SBER]]</f>
        <v>-1.1693072006300971E-2</v>
      </c>
      <c r="P32">
        <f>(H33-data[[#This Row],[SELG]])/data[[#This Row],[SELG]]</f>
        <v>4.5016077170418028E-2</v>
      </c>
      <c r="R32" t="s">
        <v>72</v>
      </c>
      <c r="S32">
        <v>0.68482690933738766</v>
      </c>
      <c r="T32">
        <v>0.29099072632807443</v>
      </c>
      <c r="U32">
        <v>0.78203342783776253</v>
      </c>
      <c r="V32">
        <v>0.2771734122146024</v>
      </c>
      <c r="W32">
        <v>0.59008936822861235</v>
      </c>
      <c r="X32">
        <v>0.19555743621343352</v>
      </c>
      <c r="Y32">
        <v>0.15486538167598385</v>
      </c>
    </row>
    <row r="33" spans="1:25" x14ac:dyDescent="0.25">
      <c r="A33" t="s">
        <v>23</v>
      </c>
      <c r="B33">
        <v>6658</v>
      </c>
      <c r="C33">
        <v>1446</v>
      </c>
      <c r="D33">
        <v>326.43</v>
      </c>
      <c r="E33">
        <v>6300</v>
      </c>
      <c r="F33">
        <v>231.24</v>
      </c>
      <c r="G33">
        <v>326.25</v>
      </c>
      <c r="H33">
        <v>45.5</v>
      </c>
      <c r="J33">
        <f>(B34-data[[#This Row],[AKRN]])/data[[#This Row],[AKRN]]</f>
        <v>-9.8828477020126163E-2</v>
      </c>
      <c r="K33">
        <f>(C34-data[[#This Row],[BANE]])/data[[#This Row],[BANE]]</f>
        <v>-5.9474412171507604E-2</v>
      </c>
      <c r="L33">
        <f>(D34-data[[#This Row],[GAZP]])/data[[#This Row],[GAZP]]</f>
        <v>-0.11052905676561585</v>
      </c>
      <c r="M33">
        <f>(E34-data[[#This Row],[LKOH]])/data[[#This Row],[LKOH]]</f>
        <v>2.3809523809523808E-2</v>
      </c>
      <c r="N33">
        <f>(F34-data[[#This Row],[NLMK]])/data[[#This Row],[NLMK]]</f>
        <v>0.1002421726344922</v>
      </c>
      <c r="O33">
        <f>(G34-data[[#This Row],[SBER]])/data[[#This Row],[SBER]]</f>
        <v>1.1187739463601463E-2</v>
      </c>
      <c r="P33">
        <f>(H34-data[[#This Row],[SELG]])/data[[#This Row],[SELG]]</f>
        <v>-4.0879120879120864E-2</v>
      </c>
      <c r="R33" t="s">
        <v>73</v>
      </c>
      <c r="S33">
        <v>0.54232650391656945</v>
      </c>
      <c r="T33">
        <v>0.23044068673402551</v>
      </c>
      <c r="U33">
        <v>0.61930605979765652</v>
      </c>
      <c r="V33">
        <v>0.21949851206988036</v>
      </c>
      <c r="W33">
        <v>0.46730217476325608</v>
      </c>
      <c r="X33">
        <v>0.15486538167598385</v>
      </c>
      <c r="Y33">
        <v>0.12264062623255365</v>
      </c>
    </row>
    <row r="34" spans="1:25" x14ac:dyDescent="0.25">
      <c r="A34" t="s">
        <v>24</v>
      </c>
      <c r="B34">
        <v>6000</v>
      </c>
      <c r="C34">
        <v>1360</v>
      </c>
      <c r="D34">
        <v>290.35000000000002</v>
      </c>
      <c r="E34">
        <v>6450</v>
      </c>
      <c r="F34">
        <v>254.42</v>
      </c>
      <c r="G34">
        <v>329.9</v>
      </c>
      <c r="H34">
        <v>43.64</v>
      </c>
      <c r="J34">
        <f>(B35-data[[#This Row],[AKRN]])/data[[#This Row],[AKRN]]</f>
        <v>-1.2E-2</v>
      </c>
      <c r="K34">
        <f>(C35-data[[#This Row],[BANE]])/data[[#This Row],[BANE]]</f>
        <v>-2.2058823529411764E-3</v>
      </c>
      <c r="L34">
        <f>(D35-data[[#This Row],[GAZP]])/data[[#This Row],[GAZP]]</f>
        <v>9.9190631995866897E-3</v>
      </c>
      <c r="M34">
        <f>(E35-data[[#This Row],[LKOH]])/data[[#This Row],[LKOH]]</f>
        <v>8.4496124031007754E-3</v>
      </c>
      <c r="N34">
        <f>(F35-data[[#This Row],[NLMK]])/data[[#This Row],[NLMK]]</f>
        <v>-8.725729109346745E-3</v>
      </c>
      <c r="O34">
        <f>(G35-data[[#This Row],[SBER]])/data[[#This Row],[SBER]]</f>
        <v>-4.0315247044558477E-3</v>
      </c>
      <c r="P34">
        <f>(H35-data[[#This Row],[SELG]])/data[[#This Row],[SELG]]</f>
        <v>3.4372135655361727E-3</v>
      </c>
    </row>
    <row r="35" spans="1:25" x14ac:dyDescent="0.25">
      <c r="A35" t="s">
        <v>25</v>
      </c>
      <c r="B35">
        <v>5928</v>
      </c>
      <c r="C35">
        <v>1357</v>
      </c>
      <c r="D35">
        <v>293.23</v>
      </c>
      <c r="E35">
        <v>6504.5</v>
      </c>
      <c r="F35">
        <v>252.2</v>
      </c>
      <c r="G35">
        <v>328.57</v>
      </c>
      <c r="H35">
        <v>43.79</v>
      </c>
      <c r="J35">
        <f>(B36-data[[#This Row],[AKRN]])/data[[#This Row],[AKRN]]</f>
        <v>-4.7233468286099868E-3</v>
      </c>
      <c r="K35">
        <f>(C36-data[[#This Row],[BANE]])/data[[#This Row],[BANE]]</f>
        <v>2.9476787030213707E-2</v>
      </c>
      <c r="L35">
        <f>(D36-data[[#This Row],[GAZP]])/data[[#This Row],[GAZP]]</f>
        <v>-1.807454898884935E-3</v>
      </c>
      <c r="M35">
        <f>(E36-data[[#This Row],[LKOH]])/data[[#This Row],[LKOH]]</f>
        <v>-1.1530478899223614E-2</v>
      </c>
      <c r="N35">
        <f>(F36-data[[#This Row],[NLMK]])/data[[#This Row],[NLMK]]</f>
        <v>-5.3132434575732558E-3</v>
      </c>
      <c r="O35">
        <f>(G36-data[[#This Row],[SBER]])/data[[#This Row],[SBER]]</f>
        <v>3.3478406427858189E-4</v>
      </c>
      <c r="P35">
        <f>(H36-data[[#This Row],[SELG]])/data[[#This Row],[SELG]]</f>
        <v>2.283626398720715E-4</v>
      </c>
      <c r="R35" t="s">
        <v>74</v>
      </c>
      <c r="S35" cm="1">
        <f t="array" ref="S35:Y41">S18:Y24*S27:Y33</f>
        <v>2.3982104942342368</v>
      </c>
      <c r="T35">
        <v>0.33051619449091185</v>
      </c>
      <c r="U35">
        <v>2.5575690760794871</v>
      </c>
      <c r="V35">
        <v>0.57971308973360114</v>
      </c>
      <c r="W35">
        <v>-1.7443995929937148</v>
      </c>
      <c r="X35">
        <v>0.28158408830953663</v>
      </c>
      <c r="Y35">
        <v>0.34471195291747581</v>
      </c>
    </row>
    <row r="36" spans="1:25" x14ac:dyDescent="0.25">
      <c r="A36" t="s">
        <v>26</v>
      </c>
      <c r="B36">
        <v>5900</v>
      </c>
      <c r="C36">
        <v>1397</v>
      </c>
      <c r="D36">
        <v>292.7</v>
      </c>
      <c r="E36">
        <v>6429.5</v>
      </c>
      <c r="F36">
        <v>250.86</v>
      </c>
      <c r="G36">
        <v>328.68</v>
      </c>
      <c r="H36">
        <v>43.8</v>
      </c>
      <c r="J36">
        <f>(B37-data[[#This Row],[AKRN]])/data[[#This Row],[AKRN]]</f>
        <v>0.14237288135593221</v>
      </c>
      <c r="K36">
        <f>(C37-data[[#This Row],[BANE]])/data[[#This Row],[BANE]]</f>
        <v>4.0801717967072298E-2</v>
      </c>
      <c r="L36">
        <f>(D37-data[[#This Row],[GAZP]])/data[[#This Row],[GAZP]]</f>
        <v>0.1368295182781005</v>
      </c>
      <c r="M36">
        <f>(E37-data[[#This Row],[LKOH]])/data[[#This Row],[LKOH]]</f>
        <v>-1.3997978069834357E-3</v>
      </c>
      <c r="N36">
        <f>(F37-data[[#This Row],[NLMK]])/data[[#This Row],[NLMK]]</f>
        <v>-6.4258949214701447E-2</v>
      </c>
      <c r="O36">
        <f>(G37-data[[#This Row],[SBER]])/data[[#This Row],[SBER]]</f>
        <v>-3.8639406109285072E-3</v>
      </c>
      <c r="P36">
        <f>(H37-data[[#This Row],[SELG]])/data[[#This Row],[SELG]]</f>
        <v>2.7625570776255728E-2</v>
      </c>
      <c r="R36" t="s">
        <v>75</v>
      </c>
      <c r="S36">
        <v>0.33051619449091185</v>
      </c>
      <c r="T36">
        <v>0.43299607751312735</v>
      </c>
      <c r="U36">
        <v>0.39911178496092098</v>
      </c>
      <c r="V36">
        <v>-1.1451644619614901E-2</v>
      </c>
      <c r="W36">
        <v>-0.27986745291038401</v>
      </c>
      <c r="X36">
        <v>0.13767986670221666</v>
      </c>
      <c r="Y36">
        <v>9.7273911304620778E-2</v>
      </c>
    </row>
    <row r="37" spans="1:25" x14ac:dyDescent="0.25">
      <c r="A37" t="s">
        <v>27</v>
      </c>
      <c r="B37">
        <v>6740</v>
      </c>
      <c r="C37">
        <v>1454</v>
      </c>
      <c r="D37">
        <v>332.75</v>
      </c>
      <c r="E37">
        <v>6420.5</v>
      </c>
      <c r="F37">
        <v>234.74</v>
      </c>
      <c r="G37">
        <v>327.41000000000003</v>
      </c>
      <c r="H37">
        <v>45.01</v>
      </c>
      <c r="J37">
        <f>(B38-data[[#This Row],[AKRN]])/data[[#This Row],[AKRN]]</f>
        <v>1.3056379821958458E-2</v>
      </c>
      <c r="K37">
        <f>(C38-data[[#This Row],[BANE]])/data[[#This Row],[BANE]]</f>
        <v>-1.2035763411279229E-2</v>
      </c>
      <c r="L37">
        <f>(D38-data[[#This Row],[GAZP]])/data[[#This Row],[GAZP]]</f>
        <v>1.8722764838467371E-2</v>
      </c>
      <c r="M37">
        <f>(E38-data[[#This Row],[LKOH]])/data[[#This Row],[LKOH]]</f>
        <v>2.3284790904135193E-2</v>
      </c>
      <c r="N37">
        <f>(F38-data[[#This Row],[NLMK]])/data[[#This Row],[NLMK]]</f>
        <v>-2.2066967708954617E-2</v>
      </c>
      <c r="O37">
        <f>(G38-data[[#This Row],[SBER]])/data[[#This Row],[SBER]]</f>
        <v>-2.840475245105546E-3</v>
      </c>
      <c r="P37">
        <f>(H38-data[[#This Row],[SELG]])/data[[#This Row],[SELG]]</f>
        <v>-4.8878027105087509E-3</v>
      </c>
      <c r="R37" t="s">
        <v>76</v>
      </c>
      <c r="S37">
        <v>2.5575690760794871</v>
      </c>
      <c r="T37">
        <v>0.39911178496092098</v>
      </c>
      <c r="U37">
        <v>3.1273486403667103</v>
      </c>
      <c r="V37">
        <v>0.83428744729083359</v>
      </c>
      <c r="W37">
        <v>-2.2427712246851912</v>
      </c>
      <c r="X37">
        <v>0.33472928818341385</v>
      </c>
      <c r="Y37">
        <v>0.49041476841594028</v>
      </c>
    </row>
    <row r="38" spans="1:25" x14ac:dyDescent="0.25">
      <c r="A38" t="s">
        <v>28</v>
      </c>
      <c r="B38">
        <v>6828</v>
      </c>
      <c r="C38">
        <v>1436.5</v>
      </c>
      <c r="D38">
        <v>338.98</v>
      </c>
      <c r="E38">
        <v>6570</v>
      </c>
      <c r="F38">
        <v>229.56</v>
      </c>
      <c r="G38">
        <v>326.48</v>
      </c>
      <c r="H38">
        <v>44.79</v>
      </c>
      <c r="J38">
        <f>(B39-data[[#This Row],[AKRN]])/data[[#This Row],[AKRN]]</f>
        <v>-3.2220269478617459E-3</v>
      </c>
      <c r="K38">
        <f>(C39-data[[#This Row],[BANE]])/data[[#This Row],[BANE]]</f>
        <v>5.7083188304907759E-2</v>
      </c>
      <c r="L38">
        <f>(D39-data[[#This Row],[GAZP]])/data[[#This Row],[GAZP]]</f>
        <v>1.2862115759041703E-2</v>
      </c>
      <c r="M38">
        <f>(E39-data[[#This Row],[LKOH]])/data[[#This Row],[LKOH]]</f>
        <v>2.3515981735159817E-2</v>
      </c>
      <c r="N38">
        <f>(F39-data[[#This Row],[NLMK]])/data[[#This Row],[NLMK]]</f>
        <v>3.2235581111692327E-3</v>
      </c>
      <c r="O38">
        <f>(G39-data[[#This Row],[SBER]])/data[[#This Row],[SBER]]</f>
        <v>2.1532712570448333E-2</v>
      </c>
      <c r="P38">
        <f>(H39-data[[#This Row],[SELG]])/data[[#This Row],[SELG]]</f>
        <v>-2.9024335789239243E-3</v>
      </c>
      <c r="R38" t="s">
        <v>77</v>
      </c>
      <c r="S38">
        <v>0.57971308973360114</v>
      </c>
      <c r="T38">
        <v>-1.1451644619614901E-2</v>
      </c>
      <c r="U38">
        <v>0.83428744729083359</v>
      </c>
      <c r="V38">
        <v>0.39285184918684524</v>
      </c>
      <c r="W38">
        <v>-0.59893689780369452</v>
      </c>
      <c r="X38">
        <v>0.12912518015469665</v>
      </c>
      <c r="Y38">
        <v>0.14456891174341555</v>
      </c>
    </row>
    <row r="39" spans="1:25" x14ac:dyDescent="0.25">
      <c r="A39" t="s">
        <v>29</v>
      </c>
      <c r="B39">
        <v>6806</v>
      </c>
      <c r="C39">
        <v>1518.5</v>
      </c>
      <c r="D39">
        <v>343.34</v>
      </c>
      <c r="E39">
        <v>6724.5</v>
      </c>
      <c r="F39">
        <v>230.3</v>
      </c>
      <c r="G39">
        <v>333.51</v>
      </c>
      <c r="H39">
        <v>44.66</v>
      </c>
      <c r="J39">
        <f>(B40-data[[#This Row],[AKRN]])/data[[#This Row],[AKRN]]</f>
        <v>-0.13076697032030563</v>
      </c>
      <c r="K39">
        <f>(C40-data[[#This Row],[BANE]])/data[[#This Row],[BANE]]</f>
        <v>-6.815936779716826E-2</v>
      </c>
      <c r="L39">
        <f>(D40-data[[#This Row],[GAZP]])/data[[#This Row],[GAZP]]</f>
        <v>-0.1405021261723072</v>
      </c>
      <c r="M39">
        <f>(E40-data[[#This Row],[LKOH]])/data[[#This Row],[LKOH]]</f>
        <v>-3.405457654844226E-2</v>
      </c>
      <c r="N39">
        <f>(F40-data[[#This Row],[NLMK]])/data[[#This Row],[NLMK]]</f>
        <v>9.0838037342596559E-2</v>
      </c>
      <c r="O39">
        <f>(G40-data[[#This Row],[SBER]])/data[[#This Row],[SBER]]</f>
        <v>-1.2443404995352396E-2</v>
      </c>
      <c r="P39">
        <f>(H40-data[[#This Row],[SELG]])/data[[#This Row],[SELG]]</f>
        <v>-1.9928347514554266E-2</v>
      </c>
      <c r="R39" t="s">
        <v>78</v>
      </c>
      <c r="S39">
        <v>-1.7443995929937148</v>
      </c>
      <c r="T39">
        <v>-0.27986745291038401</v>
      </c>
      <c r="U39">
        <v>-2.2427712246851912</v>
      </c>
      <c r="V39">
        <v>-0.59893689780369452</v>
      </c>
      <c r="W39">
        <v>1.7805789912095573</v>
      </c>
      <c r="X39">
        <v>-0.21830671047938377</v>
      </c>
      <c r="Y39">
        <v>-0.3648220207571452</v>
      </c>
    </row>
    <row r="40" spans="1:25" x14ac:dyDescent="0.25">
      <c r="A40" t="s">
        <v>30</v>
      </c>
      <c r="B40">
        <v>5916</v>
      </c>
      <c r="C40">
        <v>1415</v>
      </c>
      <c r="D40">
        <v>295.10000000000002</v>
      </c>
      <c r="E40">
        <v>6495.5</v>
      </c>
      <c r="F40">
        <v>251.22</v>
      </c>
      <c r="G40">
        <v>329.36</v>
      </c>
      <c r="H40">
        <v>43.77</v>
      </c>
      <c r="J40">
        <f>(B41-data[[#This Row],[AKRN]])/data[[#This Row],[AKRN]]</f>
        <v>0.13759296822177147</v>
      </c>
      <c r="K40">
        <f>(C41-data[[#This Row],[BANE]])/data[[#This Row],[BANE]]</f>
        <v>2.8268551236749116E-2</v>
      </c>
      <c r="L40">
        <f>(D41-data[[#This Row],[GAZP]])/data[[#This Row],[GAZP]]</f>
        <v>0.14706879024059633</v>
      </c>
      <c r="M40">
        <f>(E41-data[[#This Row],[LKOH]])/data[[#This Row],[LKOH]]</f>
        <v>2.5941036101916712E-2</v>
      </c>
      <c r="N40">
        <f>(F41-data[[#This Row],[NLMK]])/data[[#This Row],[NLMK]]</f>
        <v>-9.7922139957009768E-2</v>
      </c>
      <c r="O40">
        <f>(G41-data[[#This Row],[SBER]])/data[[#This Row],[SBER]]</f>
        <v>-7.1957736215691173E-3</v>
      </c>
      <c r="P40">
        <f>(H41-data[[#This Row],[SELG]])/data[[#This Row],[SELG]]</f>
        <v>1.690655700251302E-2</v>
      </c>
      <c r="R40" t="s">
        <v>79</v>
      </c>
      <c r="S40">
        <v>0.28158408830953663</v>
      </c>
      <c r="T40">
        <v>0.13767986670221666</v>
      </c>
      <c r="U40">
        <v>0.33472928818341385</v>
      </c>
      <c r="V40">
        <v>0.12912518015469665</v>
      </c>
      <c r="W40">
        <v>-0.21830671047938377</v>
      </c>
      <c r="X40">
        <v>0.19555743621343352</v>
      </c>
      <c r="Y40">
        <v>4.8450973882079681E-2</v>
      </c>
    </row>
    <row r="41" spans="1:25" x14ac:dyDescent="0.25">
      <c r="A41" t="s">
        <v>31</v>
      </c>
      <c r="B41">
        <v>6730</v>
      </c>
      <c r="C41">
        <v>1455</v>
      </c>
      <c r="D41">
        <v>338.5</v>
      </c>
      <c r="E41">
        <v>6664</v>
      </c>
      <c r="F41">
        <v>226.62</v>
      </c>
      <c r="G41">
        <v>326.99</v>
      </c>
      <c r="H41">
        <v>44.51</v>
      </c>
      <c r="J41">
        <f>(B42-data[[#This Row],[AKRN]])/data[[#This Row],[AKRN]]</f>
        <v>-0.12213967310549777</v>
      </c>
      <c r="K41">
        <f>(C42-data[[#This Row],[BANE]])/data[[#This Row],[BANE]]</f>
        <v>4.4329896907216497E-2</v>
      </c>
      <c r="L41">
        <f>(D42-data[[#This Row],[GAZP]])/data[[#This Row],[GAZP]]</f>
        <v>-0.11870014771048747</v>
      </c>
      <c r="M41">
        <f>(E42-data[[#This Row],[LKOH]])/data[[#This Row],[LKOH]]</f>
        <v>-1.4480792316926771E-2</v>
      </c>
      <c r="N41">
        <f>(F42-data[[#This Row],[NLMK]])/data[[#This Row],[NLMK]]</f>
        <v>0.10643367752184275</v>
      </c>
      <c r="O41">
        <f>(G42-data[[#This Row],[SBER]])/data[[#This Row],[SBER]]</f>
        <v>2.2967063212942264E-2</v>
      </c>
      <c r="P41">
        <f>(H42-data[[#This Row],[SELG]])/data[[#This Row],[SELG]]</f>
        <v>-6.0660525724555384E-3</v>
      </c>
      <c r="R41" t="s">
        <v>80</v>
      </c>
      <c r="S41">
        <v>0.34471195291747581</v>
      </c>
      <c r="T41">
        <v>9.7273911304620778E-2</v>
      </c>
      <c r="U41">
        <v>0.49041476841594028</v>
      </c>
      <c r="V41">
        <v>0.14456891174341555</v>
      </c>
      <c r="W41">
        <v>-0.3648220207571452</v>
      </c>
      <c r="X41">
        <v>4.8450973882079681E-2</v>
      </c>
      <c r="Y41">
        <v>0.12264062623255365</v>
      </c>
    </row>
    <row r="42" spans="1:25" x14ac:dyDescent="0.25">
      <c r="A42" t="s">
        <v>32</v>
      </c>
      <c r="B42">
        <v>5908</v>
      </c>
      <c r="C42">
        <v>1519.5</v>
      </c>
      <c r="D42">
        <v>298.32</v>
      </c>
      <c r="E42">
        <v>6567.5</v>
      </c>
      <c r="F42">
        <v>250.74</v>
      </c>
      <c r="G42">
        <v>334.5</v>
      </c>
      <c r="H42">
        <v>44.24</v>
      </c>
      <c r="J42">
        <f>(B43-data[[#This Row],[AKRN]])/data[[#This Row],[AKRN]]</f>
        <v>0.13033175355450238</v>
      </c>
      <c r="K42">
        <f>(C43-data[[#This Row],[BANE]])/data[[#This Row],[BANE]]</f>
        <v>-3.6854228364593615E-2</v>
      </c>
      <c r="L42">
        <f>(D43-data[[#This Row],[GAZP]])/data[[#This Row],[GAZP]]</f>
        <v>0.12127916331456157</v>
      </c>
      <c r="M42">
        <f>(E43-data[[#This Row],[LKOH]])/data[[#This Row],[LKOH]]</f>
        <v>5.024743052912067E-3</v>
      </c>
      <c r="N42">
        <f>(F43-data[[#This Row],[NLMK]])/data[[#This Row],[NLMK]]</f>
        <v>-0.11821009810959565</v>
      </c>
      <c r="O42">
        <f>(G43-data[[#This Row],[SBER]])/data[[#This Row],[SBER]]</f>
        <v>-1.4768310911808663E-2</v>
      </c>
      <c r="P42">
        <f>(H43-data[[#This Row],[SELG]])/data[[#This Row],[SELG]]</f>
        <v>-5.4249547920434448E-3</v>
      </c>
    </row>
    <row r="43" spans="1:25" x14ac:dyDescent="0.25">
      <c r="A43" t="s">
        <v>33</v>
      </c>
      <c r="B43">
        <v>6678</v>
      </c>
      <c r="C43">
        <v>1463.5</v>
      </c>
      <c r="D43">
        <v>334.5</v>
      </c>
      <c r="E43">
        <v>6600.5</v>
      </c>
      <c r="F43">
        <v>221.1</v>
      </c>
      <c r="G43">
        <v>329.56</v>
      </c>
      <c r="H43">
        <v>44</v>
      </c>
      <c r="J43">
        <f>(B44-data[[#This Row],[AKRN]])/data[[#This Row],[AKRN]]</f>
        <v>-0.11290805630428272</v>
      </c>
      <c r="K43">
        <f>(C44-data[[#This Row],[BANE]])/data[[#This Row],[BANE]]</f>
        <v>3.8947728049197133E-2</v>
      </c>
      <c r="L43">
        <f>(D44-data[[#This Row],[GAZP]])/data[[#This Row],[GAZP]]</f>
        <v>-0.11793721973094166</v>
      </c>
      <c r="M43">
        <f>(E44-data[[#This Row],[LKOH]])/data[[#This Row],[LKOH]]</f>
        <v>-2.3558821301416559E-2</v>
      </c>
      <c r="N43">
        <f>(F44-data[[#This Row],[NLMK]])/data[[#This Row],[NLMK]]</f>
        <v>0.11171415649027597</v>
      </c>
      <c r="O43">
        <f>(G44-data[[#This Row],[SBER]])/data[[#This Row],[SBER]]</f>
        <v>1.6203422745478743E-2</v>
      </c>
      <c r="P43">
        <f>(H44-data[[#This Row],[SELG]])/data[[#This Row],[SELG]]</f>
        <v>1.8181818181817794E-3</v>
      </c>
    </row>
    <row r="44" spans="1:25" x14ac:dyDescent="0.25">
      <c r="A44" t="s">
        <v>34</v>
      </c>
      <c r="B44">
        <v>5924</v>
      </c>
      <c r="C44">
        <v>1520.5</v>
      </c>
      <c r="D44">
        <v>295.05</v>
      </c>
      <c r="E44">
        <v>6445</v>
      </c>
      <c r="F44">
        <v>245.8</v>
      </c>
      <c r="G44">
        <v>334.9</v>
      </c>
      <c r="H44">
        <v>44.08</v>
      </c>
      <c r="J44">
        <f>(B45-data[[#This Row],[AKRN]])/data[[#This Row],[AKRN]]</f>
        <v>4.0513166779203242E-3</v>
      </c>
      <c r="K44">
        <f>(C45-data[[#This Row],[BANE]])/data[[#This Row],[BANE]]</f>
        <v>-4.1433738901677078E-2</v>
      </c>
      <c r="L44">
        <f>(D45-data[[#This Row],[GAZP]])/data[[#This Row],[GAZP]]</f>
        <v>-4.6432807998644451E-3</v>
      </c>
      <c r="M44">
        <f>(E45-data[[#This Row],[LKOH]])/data[[#This Row],[LKOH]]</f>
        <v>-1.7532971295577966E-2</v>
      </c>
      <c r="N44">
        <f>(F45-data[[#This Row],[NLMK]])/data[[#This Row],[NLMK]]</f>
        <v>-2.1562245728234383E-2</v>
      </c>
      <c r="O44">
        <f>(G45-data[[#This Row],[SBER]])/data[[#This Row],[SBER]]</f>
        <v>-6.5989847715735434E-3</v>
      </c>
      <c r="P44">
        <f>(H45-data[[#This Row],[SELG]])/data[[#This Row],[SELG]]</f>
        <v>-1.3611615245007979E-3</v>
      </c>
      <c r="R44" t="s">
        <v>81</v>
      </c>
      <c r="S44" cm="1">
        <f t="array" ref="S44">MMULT(MMULT(J11:P11,S35:Y41),TRANSPOSE(J11:P11))</f>
        <v>2.2621612909936091E-2</v>
      </c>
    </row>
    <row r="45" spans="1:25" x14ac:dyDescent="0.25">
      <c r="A45" t="s">
        <v>35</v>
      </c>
      <c r="B45">
        <v>5948</v>
      </c>
      <c r="C45">
        <v>1457.5</v>
      </c>
      <c r="D45">
        <v>293.68</v>
      </c>
      <c r="E45">
        <v>6332</v>
      </c>
      <c r="F45">
        <v>240.5</v>
      </c>
      <c r="G45">
        <v>332.69</v>
      </c>
      <c r="H45">
        <v>44.02</v>
      </c>
      <c r="J45">
        <f>(B46-data[[#This Row],[AKRN]])/data[[#This Row],[AKRN]]</f>
        <v>4.0349697377269674E-3</v>
      </c>
      <c r="K45">
        <f>(C46-data[[#This Row],[BANE]])/data[[#This Row],[BANE]]</f>
        <v>-8.2332761578044599E-3</v>
      </c>
      <c r="L45">
        <f>(D46-data[[#This Row],[GAZP]])/data[[#This Row],[GAZP]]</f>
        <v>-3.7796240806320268E-3</v>
      </c>
      <c r="M45">
        <f>(E46-data[[#This Row],[LKOH]])/data[[#This Row],[LKOH]]</f>
        <v>1.184459886291851E-3</v>
      </c>
      <c r="N45">
        <f>(F46-data[[#This Row],[NLMK]])/data[[#This Row],[NLMK]]</f>
        <v>-7.1517671517671473E-3</v>
      </c>
      <c r="O45">
        <f>(G46-data[[#This Row],[SBER]])/data[[#This Row],[SBER]]</f>
        <v>-2.1100724398088255E-2</v>
      </c>
      <c r="P45">
        <f>(H46-data[[#This Row],[SELG]])/data[[#This Row],[SELG]]</f>
        <v>-3.407542026351787E-3</v>
      </c>
    </row>
    <row r="46" spans="1:25" x14ac:dyDescent="0.25">
      <c r="A46" t="s">
        <v>36</v>
      </c>
      <c r="B46">
        <v>5972</v>
      </c>
      <c r="C46">
        <v>1445.5</v>
      </c>
      <c r="D46">
        <v>292.57</v>
      </c>
      <c r="E46">
        <v>6339.5</v>
      </c>
      <c r="F46">
        <v>238.78</v>
      </c>
      <c r="G46">
        <v>325.67</v>
      </c>
      <c r="H46">
        <v>43.87</v>
      </c>
      <c r="J46">
        <f>(B47-data[[#This Row],[AKRN]])/data[[#This Row],[AKRN]]</f>
        <v>7.3342263898191568E-2</v>
      </c>
      <c r="K46">
        <f>(C47-data[[#This Row],[BANE]])/data[[#This Row],[BANE]]</f>
        <v>-1.9024558976132824E-2</v>
      </c>
      <c r="L46">
        <f>(D47-data[[#This Row],[GAZP]])/data[[#This Row],[GAZP]]</f>
        <v>0.11323785760672658</v>
      </c>
      <c r="M46">
        <f>(E47-data[[#This Row],[LKOH]])/data[[#This Row],[LKOH]]</f>
        <v>3.3362252543575992E-2</v>
      </c>
      <c r="N46">
        <f>(F47-data[[#This Row],[NLMK]])/data[[#This Row],[NLMK]]</f>
        <v>-0.11064578272887171</v>
      </c>
      <c r="O46">
        <f>(G47-data[[#This Row],[SBER]])/data[[#This Row],[SBER]]</f>
        <v>3.8382411643688393E-3</v>
      </c>
      <c r="P46">
        <f>(H47-data[[#This Row],[SELG]])/data[[#This Row],[SELG]]</f>
        <v>-4.330977889218093E-3</v>
      </c>
      <c r="R46" t="s">
        <v>82</v>
      </c>
      <c r="S46">
        <f>SQRT(S44)</f>
        <v>0.15040483007515448</v>
      </c>
    </row>
    <row r="47" spans="1:25" x14ac:dyDescent="0.25">
      <c r="A47" t="s">
        <v>37</v>
      </c>
      <c r="B47">
        <v>6410</v>
      </c>
      <c r="C47">
        <v>1418</v>
      </c>
      <c r="D47">
        <v>325.7</v>
      </c>
      <c r="E47">
        <v>6551</v>
      </c>
      <c r="F47">
        <v>212.36</v>
      </c>
      <c r="G47">
        <v>326.92</v>
      </c>
      <c r="H47">
        <v>43.68</v>
      </c>
      <c r="J47">
        <f>(B48-data[[#This Row],[AKRN]])/data[[#This Row],[AKRN]]</f>
        <v>9.5163806552262087E-2</v>
      </c>
      <c r="K47">
        <f>(C48-data[[#This Row],[BANE]])/data[[#This Row],[BANE]]</f>
        <v>-9.1678420310296188E-3</v>
      </c>
      <c r="L47">
        <f>(D48-data[[#This Row],[GAZP]])/data[[#This Row],[GAZP]]</f>
        <v>2.9474976972674313E-2</v>
      </c>
      <c r="M47">
        <f>(E48-data[[#This Row],[LKOH]])/data[[#This Row],[LKOH]]</f>
        <v>8.2430163333842166E-3</v>
      </c>
      <c r="N47">
        <f>(F48-data[[#This Row],[NLMK]])/data[[#This Row],[NLMK]]</f>
        <v>7.7227349783386056E-3</v>
      </c>
      <c r="O47">
        <f>(G48-data[[#This Row],[SBER]])/data[[#This Row],[SBER]]</f>
        <v>-1.1225988009298958E-2</v>
      </c>
      <c r="P47">
        <f>(H48-data[[#This Row],[SELG]])/data[[#This Row],[SELG]]</f>
        <v>7.3260073260073329E-3</v>
      </c>
    </row>
    <row r="48" spans="1:25" x14ac:dyDescent="0.25">
      <c r="A48" t="s">
        <v>38</v>
      </c>
      <c r="B48">
        <v>7020</v>
      </c>
      <c r="C48">
        <v>1405</v>
      </c>
      <c r="D48">
        <v>335.3</v>
      </c>
      <c r="E48">
        <v>6605</v>
      </c>
      <c r="F48">
        <v>214</v>
      </c>
      <c r="G48">
        <v>323.25</v>
      </c>
      <c r="H48">
        <v>44</v>
      </c>
      <c r="J48">
        <f>(B49-data[[#This Row],[AKRN]])/data[[#This Row],[AKRN]]</f>
        <v>-2.8490028490028488E-4</v>
      </c>
      <c r="K48">
        <f>(C49-data[[#This Row],[BANE]])/data[[#This Row],[BANE]]</f>
        <v>8.1850533807829185E-3</v>
      </c>
      <c r="L48">
        <f>(D49-data[[#This Row],[GAZP]])/data[[#This Row],[GAZP]]</f>
        <v>1.5776916194452619E-2</v>
      </c>
      <c r="M48">
        <f>(E49-data[[#This Row],[LKOH]])/data[[#This Row],[LKOH]]</f>
        <v>1.4685844057532173E-2</v>
      </c>
      <c r="N48">
        <f>(F49-data[[#This Row],[NLMK]])/data[[#This Row],[NLMK]]</f>
        <v>3.1869158878504639E-2</v>
      </c>
      <c r="O48">
        <f>(G49-data[[#This Row],[SBER]])/data[[#This Row],[SBER]]</f>
        <v>1.4075792730085109E-2</v>
      </c>
      <c r="P48">
        <f>(H49-data[[#This Row],[SELG]])/data[[#This Row],[SELG]]</f>
        <v>-3.4090909090908768E-3</v>
      </c>
    </row>
    <row r="49" spans="1:16" x14ac:dyDescent="0.25">
      <c r="A49" t="s">
        <v>39</v>
      </c>
      <c r="B49">
        <v>7018</v>
      </c>
      <c r="C49">
        <v>1416.5</v>
      </c>
      <c r="D49">
        <v>340.59</v>
      </c>
      <c r="E49">
        <v>6702</v>
      </c>
      <c r="F49">
        <v>220.82</v>
      </c>
      <c r="G49">
        <v>327.8</v>
      </c>
      <c r="H49">
        <v>43.85</v>
      </c>
      <c r="J49">
        <f>(B50-data[[#This Row],[AKRN]])/data[[#This Row],[AKRN]]</f>
        <v>-0.14135081219720719</v>
      </c>
      <c r="K49">
        <f>(C50-data[[#This Row],[BANE]])/data[[#This Row],[BANE]]</f>
        <v>3.9887045534768795E-2</v>
      </c>
      <c r="L49">
        <f>(D50-data[[#This Row],[GAZP]])/data[[#This Row],[GAZP]]</f>
        <v>-0.12595789659120932</v>
      </c>
      <c r="M49">
        <f>(E50-data[[#This Row],[LKOH]])/data[[#This Row],[LKOH]]</f>
        <v>-3.3795881826320498E-2</v>
      </c>
      <c r="N49">
        <f>(F50-data[[#This Row],[NLMK]])/data[[#This Row],[NLMK]]</f>
        <v>8.6676931437369875E-2</v>
      </c>
      <c r="O49">
        <f>(G50-data[[#This Row],[SBER]])/data[[#This Row],[SBER]]</f>
        <v>4.3319097010372665E-3</v>
      </c>
      <c r="P49">
        <f>(H50-data[[#This Row],[SELG]])/data[[#This Row],[SELG]]</f>
        <v>3.1927023945268087E-3</v>
      </c>
    </row>
    <row r="50" spans="1:16" x14ac:dyDescent="0.25">
      <c r="A50" t="s">
        <v>40</v>
      </c>
      <c r="B50">
        <v>6026</v>
      </c>
      <c r="C50">
        <v>1473</v>
      </c>
      <c r="D50">
        <v>297.69</v>
      </c>
      <c r="E50">
        <v>6475.5</v>
      </c>
      <c r="F50">
        <v>239.96</v>
      </c>
      <c r="G50">
        <v>329.22</v>
      </c>
      <c r="H50">
        <v>43.99</v>
      </c>
      <c r="J50">
        <f>(B51-data[[#This Row],[AKRN]])/data[[#This Row],[AKRN]]</f>
        <v>0.18353800199137071</v>
      </c>
      <c r="K50">
        <f>(C51-data[[#This Row],[BANE]])/data[[#This Row],[BANE]]</f>
        <v>-3.9714867617107942E-2</v>
      </c>
      <c r="L50">
        <f>(D51-data[[#This Row],[GAZP]])/data[[#This Row],[GAZP]]</f>
        <v>0.15378413786153391</v>
      </c>
      <c r="M50">
        <f>(E51-data[[#This Row],[LKOH]])/data[[#This Row],[LKOH]]</f>
        <v>5.0266388695853599E-2</v>
      </c>
      <c r="N50">
        <f>(F51-data[[#This Row],[NLMK]])/data[[#This Row],[NLMK]]</f>
        <v>-6.6011001833638949E-2</v>
      </c>
      <c r="O50">
        <f>(G51-data[[#This Row],[SBER]])/data[[#This Row],[SBER]]</f>
        <v>-6.6824615758460763E-3</v>
      </c>
      <c r="P50">
        <f>(H51-data[[#This Row],[SELG]])/data[[#This Row],[SELG]]</f>
        <v>1.1593543987269788E-2</v>
      </c>
    </row>
    <row r="51" spans="1:16" x14ac:dyDescent="0.25">
      <c r="A51" t="s">
        <v>41</v>
      </c>
      <c r="B51">
        <v>7132</v>
      </c>
      <c r="C51">
        <v>1414.5</v>
      </c>
      <c r="D51">
        <v>343.47</v>
      </c>
      <c r="E51">
        <v>6801</v>
      </c>
      <c r="F51">
        <v>224.12</v>
      </c>
      <c r="G51">
        <v>327.02</v>
      </c>
      <c r="H51">
        <v>44.5</v>
      </c>
      <c r="J51">
        <f>(B52-data[[#This Row],[AKRN]])/data[[#This Row],[AKRN]]</f>
        <v>-0.14610207515423443</v>
      </c>
      <c r="K51">
        <f>(C52-data[[#This Row],[BANE]])/data[[#This Row],[BANE]]</f>
        <v>3.5348179568752212E-2</v>
      </c>
      <c r="L51">
        <f>(D52-data[[#This Row],[GAZP]])/data[[#This Row],[GAZP]]</f>
        <v>-0.13034617288263906</v>
      </c>
      <c r="M51">
        <f>(E52-data[[#This Row],[LKOH]])/data[[#This Row],[LKOH]]</f>
        <v>-4.6022643728863402E-2</v>
      </c>
      <c r="N51">
        <f>(F52-data[[#This Row],[NLMK]])/data[[#This Row],[NLMK]]</f>
        <v>6.8177761913260762E-2</v>
      </c>
      <c r="O51">
        <f>(G52-data[[#This Row],[SBER]])/data[[#This Row],[SBER]]</f>
        <v>-6.6968381138768204E-3</v>
      </c>
      <c r="P51">
        <f>(H52-data[[#This Row],[SELG]])/data[[#This Row],[SELG]]</f>
        <v>-5.393258426966337E-3</v>
      </c>
    </row>
    <row r="52" spans="1:16" x14ac:dyDescent="0.25">
      <c r="A52" t="s">
        <v>42</v>
      </c>
      <c r="B52">
        <v>6090</v>
      </c>
      <c r="C52">
        <v>1464.5</v>
      </c>
      <c r="D52">
        <v>298.7</v>
      </c>
      <c r="E52">
        <v>6488</v>
      </c>
      <c r="F52">
        <v>239.4</v>
      </c>
      <c r="G52">
        <v>324.83</v>
      </c>
      <c r="H52">
        <v>44.26</v>
      </c>
      <c r="J52">
        <f>(B53-data[[#This Row],[AKRN]])/data[[#This Row],[AKRN]]</f>
        <v>0.16157635467980297</v>
      </c>
      <c r="K52">
        <f>(C53-data[[#This Row],[BANE]])/data[[#This Row],[BANE]]</f>
        <v>-3.3799931717309661E-2</v>
      </c>
      <c r="L52">
        <f>(D53-data[[#This Row],[GAZP]])/data[[#This Row],[GAZP]]</f>
        <v>0.15262805490458664</v>
      </c>
      <c r="M52">
        <f>(E53-data[[#This Row],[LKOH]])/data[[#This Row],[LKOH]]</f>
        <v>5.1942046855733663E-2</v>
      </c>
      <c r="N52">
        <f>(F53-data[[#This Row],[NLMK]])/data[[#This Row],[NLMK]]</f>
        <v>-6.2238930659983316E-2</v>
      </c>
      <c r="O52">
        <f>(G53-data[[#This Row],[SBER]])/data[[#This Row],[SBER]]</f>
        <v>1.877905365883735E-3</v>
      </c>
      <c r="P52">
        <f>(H53-data[[#This Row],[SELG]])/data[[#This Row],[SELG]]</f>
        <v>1.7171260732038073E-2</v>
      </c>
    </row>
    <row r="53" spans="1:16" x14ac:dyDescent="0.25">
      <c r="A53" t="s">
        <v>43</v>
      </c>
      <c r="B53">
        <v>7074</v>
      </c>
      <c r="C53">
        <v>1415</v>
      </c>
      <c r="D53">
        <v>344.29</v>
      </c>
      <c r="E53">
        <v>6825</v>
      </c>
      <c r="F53">
        <v>224.5</v>
      </c>
      <c r="G53">
        <v>325.44</v>
      </c>
      <c r="H53">
        <v>45.02</v>
      </c>
      <c r="J53">
        <f>(B54-data[[#This Row],[AKRN]])/data[[#This Row],[AKRN]]</f>
        <v>-8.00113090189426E-2</v>
      </c>
      <c r="K53">
        <f>(C54-data[[#This Row],[BANE]])/data[[#This Row],[BANE]]</f>
        <v>3.03886925795053E-2</v>
      </c>
      <c r="L53">
        <f>(D54-data[[#This Row],[GAZP]])/data[[#This Row],[GAZP]]</f>
        <v>-0.13822649510587012</v>
      </c>
      <c r="M53">
        <f>(E54-data[[#This Row],[LKOH]])/data[[#This Row],[LKOH]]</f>
        <v>-5.7728937728937731E-2</v>
      </c>
      <c r="N53">
        <f>(F54-data[[#This Row],[NLMK]])/data[[#This Row],[NLMK]]</f>
        <v>8.9977728285077899E-2</v>
      </c>
      <c r="O53">
        <f>(G54-data[[#This Row],[SBER]])/data[[#This Row],[SBER]]</f>
        <v>-2.6733038348082734E-3</v>
      </c>
      <c r="P53">
        <f>(H54-data[[#This Row],[SELG]])/data[[#This Row],[SELG]]</f>
        <v>-2.2656597067969859E-2</v>
      </c>
    </row>
    <row r="54" spans="1:16" x14ac:dyDescent="0.25">
      <c r="A54" t="s">
        <v>44</v>
      </c>
      <c r="B54">
        <v>6508</v>
      </c>
      <c r="C54">
        <v>1458</v>
      </c>
      <c r="D54">
        <v>296.7</v>
      </c>
      <c r="E54">
        <v>6431</v>
      </c>
      <c r="F54">
        <v>244.7</v>
      </c>
      <c r="G54">
        <v>324.57</v>
      </c>
      <c r="H54">
        <v>44</v>
      </c>
      <c r="J54">
        <f>(B55-data[[#This Row],[AKRN]])/data[[#This Row],[AKRN]]</f>
        <v>-1.3214505224339274E-2</v>
      </c>
      <c r="K54">
        <f>(C55-data[[#This Row],[BANE]])/data[[#This Row],[BANE]]</f>
        <v>-1.5775034293552811E-2</v>
      </c>
      <c r="L54">
        <f>(D55-data[[#This Row],[GAZP]])/data[[#This Row],[GAZP]]</f>
        <v>-7.9541624536569391E-3</v>
      </c>
      <c r="M54">
        <f>(E55-data[[#This Row],[LKOH]])/data[[#This Row],[LKOH]]</f>
        <v>-1.3605971077592909E-2</v>
      </c>
      <c r="N54">
        <f>(F55-data[[#This Row],[NLMK]])/data[[#This Row],[NLMK]]</f>
        <v>-1.3567633837351833E-2</v>
      </c>
      <c r="O54">
        <f>(G55-data[[#This Row],[SBER]])/data[[#This Row],[SBER]]</f>
        <v>-6.2544289367469971E-3</v>
      </c>
      <c r="P54">
        <f>(H55-data[[#This Row],[SELG]])/data[[#This Row],[SELG]]</f>
        <v>-1.6136363636363657E-2</v>
      </c>
    </row>
    <row r="55" spans="1:16" x14ac:dyDescent="0.25">
      <c r="A55" t="s">
        <v>45</v>
      </c>
      <c r="B55">
        <v>6422</v>
      </c>
      <c r="C55">
        <v>1435</v>
      </c>
      <c r="D55">
        <v>294.33999999999997</v>
      </c>
      <c r="E55">
        <v>6343.5</v>
      </c>
      <c r="F55">
        <v>241.38</v>
      </c>
      <c r="G55">
        <v>322.54000000000002</v>
      </c>
      <c r="H55">
        <v>43.29</v>
      </c>
      <c r="J55">
        <f>(B56-data[[#This Row],[AKRN]])/data[[#This Row],[AKRN]]</f>
        <v>1.7440049828713795E-2</v>
      </c>
      <c r="K55">
        <f>(C56-data[[#This Row],[BANE]])/data[[#This Row],[BANE]]</f>
        <v>4.8780487804878049E-3</v>
      </c>
      <c r="L55">
        <f>(D56-data[[#This Row],[GAZP]])/data[[#This Row],[GAZP]]</f>
        <v>1.8074335802133759E-2</v>
      </c>
      <c r="M55">
        <f>(E56-data[[#This Row],[LKOH]])/data[[#This Row],[LKOH]]</f>
        <v>1.3557184519586979E-2</v>
      </c>
      <c r="N55">
        <f>(F56-data[[#This Row],[NLMK]])/data[[#This Row],[NLMK]]</f>
        <v>2.2288507747120705E-2</v>
      </c>
      <c r="O55">
        <f>(G56-data[[#This Row],[SBER]])/data[[#This Row],[SBER]]</f>
        <v>1.5098902461710188E-2</v>
      </c>
      <c r="P55">
        <f>(H56-data[[#This Row],[SELG]])/data[[#This Row],[SELG]]</f>
        <v>7.3920073920073987E-3</v>
      </c>
    </row>
    <row r="56" spans="1:16" x14ac:dyDescent="0.25">
      <c r="A56" t="s">
        <v>46</v>
      </c>
      <c r="B56">
        <v>6534</v>
      </c>
      <c r="C56">
        <v>1442</v>
      </c>
      <c r="D56">
        <v>299.66000000000003</v>
      </c>
      <c r="E56">
        <v>6429.5</v>
      </c>
      <c r="F56">
        <v>246.76</v>
      </c>
      <c r="G56">
        <v>327.41000000000003</v>
      </c>
      <c r="H56">
        <v>43.61</v>
      </c>
      <c r="J56">
        <f>(B57-data[[#This Row],[AKRN]])/data[[#This Row],[AKRN]]</f>
        <v>8.1114172023262932E-2</v>
      </c>
      <c r="K56">
        <f>(C57-data[[#This Row],[BANE]])/data[[#This Row],[BANE]]</f>
        <v>6.9348127600554787E-4</v>
      </c>
      <c r="L56">
        <f>(D57-data[[#This Row],[GAZP]])/data[[#This Row],[GAZP]]</f>
        <v>0.18531001802042305</v>
      </c>
      <c r="M56">
        <f>(E57-data[[#This Row],[LKOH]])/data[[#This Row],[LKOH]]</f>
        <v>8.6554164398475769E-2</v>
      </c>
      <c r="N56">
        <f>(F57-data[[#This Row],[NLMK]])/data[[#This Row],[NLMK]]</f>
        <v>-9.5720538174744713E-2</v>
      </c>
      <c r="O56">
        <f>(G57-data[[#This Row],[SBER]])/data[[#This Row],[SBER]]</f>
        <v>1.3041751931828537E-2</v>
      </c>
      <c r="P56">
        <f>(H57-data[[#This Row],[SELG]])/data[[#This Row],[SELG]]</f>
        <v>3.5313001605136417E-2</v>
      </c>
    </row>
    <row r="57" spans="1:16" x14ac:dyDescent="0.25">
      <c r="A57" t="s">
        <v>47</v>
      </c>
      <c r="B57">
        <v>7064</v>
      </c>
      <c r="C57">
        <v>1443</v>
      </c>
      <c r="D57">
        <v>355.19</v>
      </c>
      <c r="E57">
        <v>6986</v>
      </c>
      <c r="F57">
        <v>223.14</v>
      </c>
      <c r="G57">
        <v>331.68</v>
      </c>
      <c r="H57">
        <v>45.15</v>
      </c>
      <c r="J57">
        <f>(B58-data[[#This Row],[AKRN]])/data[[#This Row],[AKRN]]</f>
        <v>-1.3306908267270668E-2</v>
      </c>
      <c r="K57">
        <f>(C58-data[[#This Row],[BANE]])/data[[#This Row],[BANE]]</f>
        <v>2.0097020097020097E-2</v>
      </c>
      <c r="L57">
        <f>(D58-data[[#This Row],[GAZP]])/data[[#This Row],[GAZP]]</f>
        <v>-3.1532419268560617E-3</v>
      </c>
      <c r="M57">
        <f>(E58-data[[#This Row],[LKOH]])/data[[#This Row],[LKOH]]</f>
        <v>-2.576581734898368E-3</v>
      </c>
      <c r="N57">
        <f>(F58-data[[#This Row],[NLMK]])/data[[#This Row],[NLMK]]</f>
        <v>-2.1242269427265308E-2</v>
      </c>
      <c r="O57">
        <f>(G58-data[[#This Row],[SBER]])/data[[#This Row],[SBER]]</f>
        <v>-7.1755909310178348E-3</v>
      </c>
      <c r="P57">
        <f>(H58-data[[#This Row],[SELG]])/data[[#This Row],[SELG]]</f>
        <v>1.4396456256921342E-2</v>
      </c>
    </row>
    <row r="58" spans="1:16" x14ac:dyDescent="0.25">
      <c r="A58" t="s">
        <v>48</v>
      </c>
      <c r="B58">
        <v>6970</v>
      </c>
      <c r="C58">
        <v>1472</v>
      </c>
      <c r="D58">
        <v>354.07</v>
      </c>
      <c r="E58">
        <v>6968</v>
      </c>
      <c r="F58">
        <v>218.4</v>
      </c>
      <c r="G58">
        <v>329.3</v>
      </c>
      <c r="H58">
        <v>45.8</v>
      </c>
      <c r="J58">
        <f>(B59-data[[#This Row],[AKRN]])/data[[#This Row],[AKRN]]</f>
        <v>-1.721664275466284E-2</v>
      </c>
      <c r="K58">
        <f>(C59-data[[#This Row],[BANE]])/data[[#This Row],[BANE]]</f>
        <v>-1.5285326086956522E-2</v>
      </c>
      <c r="L58">
        <f>(D59-data[[#This Row],[GAZP]])/data[[#This Row],[GAZP]]</f>
        <v>1.9233484904115011E-2</v>
      </c>
      <c r="M58">
        <f>(E59-data[[#This Row],[LKOH]])/data[[#This Row],[LKOH]]</f>
        <v>3.4443168771526979E-3</v>
      </c>
      <c r="N58">
        <f>(F59-data[[#This Row],[NLMK]])/data[[#This Row],[NLMK]]</f>
        <v>5.4945054945057027E-4</v>
      </c>
      <c r="O58">
        <f>(G59-data[[#This Row],[SBER]])/data[[#This Row],[SBER]]</f>
        <v>-2.64196781050715E-3</v>
      </c>
      <c r="P58">
        <f>(H59-data[[#This Row],[SELG]])/data[[#This Row],[SELG]]</f>
        <v>-2.4017467248908173E-3</v>
      </c>
    </row>
    <row r="59" spans="1:16" x14ac:dyDescent="0.25">
      <c r="A59" t="s">
        <v>49</v>
      </c>
      <c r="B59">
        <v>6850</v>
      </c>
      <c r="C59">
        <v>1449.5</v>
      </c>
      <c r="D59">
        <v>360.88</v>
      </c>
      <c r="E59">
        <v>6992</v>
      </c>
      <c r="F59">
        <v>218.52</v>
      </c>
      <c r="G59">
        <v>328.43</v>
      </c>
      <c r="H59">
        <v>45.69</v>
      </c>
      <c r="J59">
        <f>(B60-data[[#This Row],[AKRN]])/data[[#This Row],[AKRN]]</f>
        <v>-5.6058394160583939E-2</v>
      </c>
      <c r="K59">
        <f>(C60-data[[#This Row],[BANE]])/data[[#This Row],[BANE]]</f>
        <v>-2.0696791997240429E-3</v>
      </c>
      <c r="L59">
        <f>(D60-data[[#This Row],[GAZP]])/data[[#This Row],[GAZP]]</f>
        <v>-0.15437264464641981</v>
      </c>
      <c r="M59">
        <f>(E60-data[[#This Row],[LKOH]])/data[[#This Row],[LKOH]]</f>
        <v>-7.9090389016018309E-2</v>
      </c>
      <c r="N59">
        <f>(F60-data[[#This Row],[NLMK]])/data[[#This Row],[NLMK]]</f>
        <v>0.1484532308255537</v>
      </c>
      <c r="O59">
        <f>(G60-data[[#This Row],[SBER]])/data[[#This Row],[SBER]]</f>
        <v>-4.5671832658415523E-4</v>
      </c>
      <c r="P59">
        <f>(H60-data[[#This Row],[SELG]])/data[[#This Row],[SELG]]</f>
        <v>-5.5810899540380765E-2</v>
      </c>
    </row>
    <row r="60" spans="1:16" x14ac:dyDescent="0.25">
      <c r="A60" t="s">
        <v>50</v>
      </c>
      <c r="B60">
        <v>6466</v>
      </c>
      <c r="C60">
        <v>1446.5</v>
      </c>
      <c r="D60">
        <v>305.17</v>
      </c>
      <c r="E60">
        <v>6439</v>
      </c>
      <c r="F60">
        <v>250.96</v>
      </c>
      <c r="G60">
        <v>328.28</v>
      </c>
      <c r="H60">
        <v>43.14</v>
      </c>
      <c r="J60">
        <f>(B61-data[[#This Row],[AKRN]])/data[[#This Row],[AKRN]]</f>
        <v>8.2585833591091867E-2</v>
      </c>
      <c r="K60">
        <f>(C61-data[[#This Row],[BANE]])/data[[#This Row],[BANE]]</f>
        <v>5.1849291393017633E-3</v>
      </c>
      <c r="L60">
        <f>(D61-data[[#This Row],[GAZP]])/data[[#This Row],[GAZP]]</f>
        <v>0.18229183733656648</v>
      </c>
      <c r="M60">
        <f>(E61-data[[#This Row],[LKOH]])/data[[#This Row],[LKOH]]</f>
        <v>7.2138530827768291E-2</v>
      </c>
      <c r="N60">
        <f>(F61-data[[#This Row],[NLMK]])/data[[#This Row],[NLMK]]</f>
        <v>-0.13683455530761876</v>
      </c>
      <c r="O60">
        <f>(G61-data[[#This Row],[SBER]])/data[[#This Row],[SBER]]</f>
        <v>3.8716948946021804E-2</v>
      </c>
      <c r="P60">
        <f>(H61-data[[#This Row],[SELG]])/data[[#This Row],[SELG]]</f>
        <v>5.7487250811311931E-2</v>
      </c>
    </row>
    <row r="61" spans="1:16" x14ac:dyDescent="0.25">
      <c r="A61" t="s">
        <v>51</v>
      </c>
      <c r="B61">
        <v>7000</v>
      </c>
      <c r="C61">
        <v>1454</v>
      </c>
      <c r="D61">
        <v>360.8</v>
      </c>
      <c r="E61">
        <v>6903.5</v>
      </c>
      <c r="F61">
        <v>216.62</v>
      </c>
      <c r="G61">
        <v>340.99</v>
      </c>
      <c r="H61">
        <v>45.62</v>
      </c>
      <c r="J61">
        <f>(B62-data[[#This Row],[AKRN]])/data[[#This Row],[AKRN]]</f>
        <v>-6.257142857142857E-2</v>
      </c>
      <c r="K61">
        <f>(C62-data[[#This Row],[BANE]])/data[[#This Row],[BANE]]</f>
        <v>-6.1898211829436037E-3</v>
      </c>
      <c r="L61">
        <f>(D62-data[[#This Row],[GAZP]])/data[[#This Row],[GAZP]]</f>
        <v>-0.15285476718403557</v>
      </c>
      <c r="M61">
        <f>(E62-data[[#This Row],[LKOH]])/data[[#This Row],[LKOH]]</f>
        <v>-8.9809516911711448E-2</v>
      </c>
      <c r="N61">
        <f>(F62-data[[#This Row],[NLMK]])/data[[#This Row],[NLMK]]</f>
        <v>0.1430154187055673</v>
      </c>
      <c r="O61">
        <f>(G62-data[[#This Row],[SBER]])/data[[#This Row],[SBER]]</f>
        <v>-3.827091703569023E-2</v>
      </c>
      <c r="P61">
        <f>(H62-data[[#This Row],[SELG]])/data[[#This Row],[SELG]]</f>
        <v>-4.3840420868040339E-2</v>
      </c>
    </row>
    <row r="62" spans="1:16" x14ac:dyDescent="0.25">
      <c r="A62" t="s">
        <v>52</v>
      </c>
      <c r="B62">
        <v>6562</v>
      </c>
      <c r="C62">
        <v>1445</v>
      </c>
      <c r="D62">
        <v>305.64999999999998</v>
      </c>
      <c r="E62">
        <v>6283.5</v>
      </c>
      <c r="F62">
        <v>247.6</v>
      </c>
      <c r="G62">
        <v>327.94</v>
      </c>
      <c r="H62">
        <v>43.62</v>
      </c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F3DE17-3ECD-4DA1-A78D-ACB7F6BFD7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deque</dc:creator>
  <cp:lastModifiedBy>deque(genudza)akaMelnikGennadiy</cp:lastModifiedBy>
  <dcterms:created xsi:type="dcterms:W3CDTF">2015-06-05T18:19:34Z</dcterms:created>
  <dcterms:modified xsi:type="dcterms:W3CDTF">2023-05-15T08:40:03Z</dcterms:modified>
</cp:coreProperties>
</file>