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95" activeTab="1"/>
  </bookViews>
  <sheets>
    <sheet name="Example1" sheetId="1" r:id="rId1"/>
    <sheet name="Example2" sheetId="2" r:id="rId2"/>
    <sheet name="Example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8" i="1"/>
  <c r="I3" i="2"/>
  <c r="I2" i="2"/>
  <c r="F2" i="2"/>
  <c r="B7" i="2"/>
  <c r="B8" i="2" s="1"/>
  <c r="B13" i="2"/>
  <c r="B12" i="2"/>
  <c r="B11" i="2"/>
  <c r="B8" i="3"/>
  <c r="B9" i="3"/>
  <c r="B10" i="3" s="1"/>
  <c r="F2" i="3"/>
  <c r="I2" i="3" s="1"/>
  <c r="F3" i="3"/>
  <c r="F4" i="3"/>
  <c r="F5" i="3"/>
  <c r="F6" i="3"/>
  <c r="F7" i="3"/>
  <c r="F8" i="3"/>
  <c r="F9" i="3"/>
  <c r="F10" i="3"/>
  <c r="F11" i="3"/>
  <c r="F12" i="3"/>
  <c r="F13" i="3"/>
  <c r="E3" i="3"/>
  <c r="E2" i="3"/>
  <c r="E4" i="3"/>
  <c r="E5" i="3"/>
  <c r="E6" i="3"/>
  <c r="E7" i="3"/>
  <c r="E8" i="3"/>
  <c r="E9" i="3"/>
  <c r="E10" i="3"/>
  <c r="E11" i="3"/>
  <c r="E12" i="3"/>
  <c r="E13" i="3"/>
  <c r="H2" i="3"/>
  <c r="G2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3" i="2"/>
  <c r="J2" i="2"/>
  <c r="E5" i="2" l="1"/>
  <c r="G5" i="2" s="1"/>
  <c r="E7" i="2"/>
  <c r="G7" i="2" s="1"/>
  <c r="E9" i="2"/>
  <c r="G9" i="2" s="1"/>
  <c r="E11" i="2"/>
  <c r="G11" i="2" s="1"/>
  <c r="E13" i="2"/>
  <c r="G13" i="2" s="1"/>
  <c r="E15" i="2"/>
  <c r="E17" i="2"/>
  <c r="E19" i="2"/>
  <c r="E21" i="2"/>
  <c r="G21" i="2" s="1"/>
  <c r="E23" i="2"/>
  <c r="E25" i="2"/>
  <c r="E3" i="2"/>
  <c r="G3" i="2" s="1"/>
  <c r="E4" i="2"/>
  <c r="E6" i="2"/>
  <c r="E8" i="2"/>
  <c r="E10" i="2"/>
  <c r="E12" i="2"/>
  <c r="G12" i="2" s="1"/>
  <c r="E14" i="2"/>
  <c r="G14" i="2" s="1"/>
  <c r="E16" i="2"/>
  <c r="G16" i="2" s="1"/>
  <c r="E18" i="2"/>
  <c r="G18" i="2" s="1"/>
  <c r="E20" i="2"/>
  <c r="G20" i="2" s="1"/>
  <c r="E22" i="2"/>
  <c r="G22" i="2" s="1"/>
  <c r="E24" i="2"/>
  <c r="G24" i="2" s="1"/>
  <c r="E2" i="2"/>
  <c r="G25" i="2"/>
  <c r="G17" i="2"/>
  <c r="G8" i="2"/>
  <c r="G23" i="2"/>
  <c r="G19" i="2"/>
  <c r="G15" i="2"/>
  <c r="G10" i="2"/>
  <c r="G6" i="2"/>
  <c r="G4" i="2"/>
  <c r="G3" i="3"/>
  <c r="G4" i="3" s="1"/>
  <c r="B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8" i="1"/>
  <c r="G9" i="1"/>
  <c r="E8" i="1"/>
  <c r="B37" i="1"/>
  <c r="B38" i="1"/>
  <c r="B39" i="1"/>
  <c r="B40" i="1"/>
  <c r="B41" i="1"/>
  <c r="B42" i="1"/>
  <c r="B43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9" i="1"/>
  <c r="B10" i="1"/>
  <c r="B11" i="1"/>
  <c r="B12" i="1"/>
  <c r="B13" i="1"/>
  <c r="B14" i="1"/>
  <c r="B15" i="1"/>
  <c r="B16" i="1"/>
  <c r="B17" i="1"/>
  <c r="B18" i="1"/>
  <c r="B19" i="1"/>
  <c r="H2" i="2" l="1"/>
  <c r="J3" i="2" s="1"/>
  <c r="G2" i="2"/>
  <c r="G26" i="2" s="1"/>
  <c r="I4" i="3"/>
  <c r="G5" i="3"/>
  <c r="I3" i="3"/>
  <c r="E9" i="1"/>
  <c r="E10" i="1"/>
  <c r="E11" i="1" s="1"/>
  <c r="B44" i="1"/>
  <c r="H3" i="2" l="1"/>
  <c r="J4" i="2" s="1"/>
  <c r="I4" i="2" s="1"/>
  <c r="I5" i="3"/>
  <c r="G6" i="3"/>
  <c r="E12" i="1"/>
  <c r="H4" i="2" l="1"/>
  <c r="J5" i="2" s="1"/>
  <c r="I6" i="3"/>
  <c r="G7" i="3"/>
  <c r="E13" i="1"/>
  <c r="H5" i="2" l="1"/>
  <c r="J6" i="2" s="1"/>
  <c r="I5" i="2"/>
  <c r="I7" i="3"/>
  <c r="G8" i="3"/>
  <c r="E14" i="1"/>
  <c r="H6" i="2" l="1"/>
  <c r="J7" i="2" s="1"/>
  <c r="I6" i="2"/>
  <c r="I8" i="3"/>
  <c r="G9" i="3"/>
  <c r="E15" i="1"/>
  <c r="H7" i="2" l="1"/>
  <c r="J8" i="2" s="1"/>
  <c r="I8" i="2" s="1"/>
  <c r="H8" i="2" s="1"/>
  <c r="J9" i="2" s="1"/>
  <c r="I9" i="2" s="1"/>
  <c r="H9" i="2" s="1"/>
  <c r="J10" i="2" s="1"/>
  <c r="I10" i="2" s="1"/>
  <c r="I7" i="2"/>
  <c r="I9" i="3"/>
  <c r="G10" i="3"/>
  <c r="H10" i="2"/>
  <c r="J11" i="2" s="1"/>
  <c r="I11" i="2" s="1"/>
  <c r="E16" i="1"/>
  <c r="I10" i="3" l="1"/>
  <c r="G11" i="3"/>
  <c r="H11" i="2"/>
  <c r="J12" i="2" s="1"/>
  <c r="I12" i="2" s="1"/>
  <c r="E17" i="1"/>
  <c r="I11" i="3" l="1"/>
  <c r="G12" i="3"/>
  <c r="H12" i="2"/>
  <c r="J13" i="2" s="1"/>
  <c r="I13" i="2" s="1"/>
  <c r="E18" i="1"/>
  <c r="I12" i="3" l="1"/>
  <c r="G13" i="3"/>
  <c r="I13" i="3" s="1"/>
  <c r="H13" i="2"/>
  <c r="J14" i="2" s="1"/>
  <c r="I14" i="2" s="1"/>
  <c r="E19" i="1"/>
  <c r="I14" i="3" l="1"/>
  <c r="H14" i="2"/>
  <c r="J15" i="2" s="1"/>
  <c r="I15" i="2" s="1"/>
  <c r="E20" i="1"/>
  <c r="H15" i="2" l="1"/>
  <c r="J16" i="2" s="1"/>
  <c r="I16" i="2" s="1"/>
  <c r="E21" i="1"/>
  <c r="H16" i="2" l="1"/>
  <c r="J17" i="2" s="1"/>
  <c r="I17" i="2" s="1"/>
  <c r="E22" i="1"/>
  <c r="H17" i="2" l="1"/>
  <c r="J18" i="2" s="1"/>
  <c r="I18" i="2" s="1"/>
  <c r="E23" i="1"/>
  <c r="H18" i="2" l="1"/>
  <c r="J19" i="2" s="1"/>
  <c r="I19" i="2" s="1"/>
  <c r="E24" i="1"/>
  <c r="H19" i="2" l="1"/>
  <c r="J20" i="2" s="1"/>
  <c r="I20" i="2" s="1"/>
  <c r="E25" i="1"/>
  <c r="H20" i="2" l="1"/>
  <c r="J21" i="2" s="1"/>
  <c r="I21" i="2" s="1"/>
  <c r="E26" i="1"/>
  <c r="H21" i="2" l="1"/>
  <c r="J22" i="2" s="1"/>
  <c r="I22" i="2" s="1"/>
  <c r="E27" i="1"/>
  <c r="H22" i="2" l="1"/>
  <c r="J23" i="2" s="1"/>
  <c r="I23" i="2" s="1"/>
  <c r="E28" i="1"/>
  <c r="H23" i="2" l="1"/>
  <c r="J24" i="2" s="1"/>
  <c r="I24" i="2" s="1"/>
  <c r="E29" i="1"/>
  <c r="H24" i="2" l="1"/>
  <c r="J25" i="2" s="1"/>
  <c r="I25" i="2" s="1"/>
  <c r="E30" i="1"/>
  <c r="H25" i="2" l="1"/>
  <c r="E31" i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H44" i="1" l="1"/>
</calcChain>
</file>

<file path=xl/sharedStrings.xml><?xml version="1.0" encoding="utf-8"?>
<sst xmlns="http://schemas.openxmlformats.org/spreadsheetml/2006/main" count="95" uniqueCount="71">
  <si>
    <t>Сумма</t>
  </si>
  <si>
    <t>Процентная ставка</t>
  </si>
  <si>
    <t>Способ погашения</t>
  </si>
  <si>
    <t>Сумма аннуитетного платежа</t>
  </si>
  <si>
    <t>Платеж по кредиту</t>
  </si>
  <si>
    <t>Сумма процентов</t>
  </si>
  <si>
    <t>Проценты</t>
  </si>
  <si>
    <t>Платежи по кредиту</t>
  </si>
  <si>
    <t>i</t>
  </si>
  <si>
    <t>График погашения кредита</t>
  </si>
  <si>
    <t>Условия кредитования</t>
  </si>
  <si>
    <t>Сумма кредита</t>
  </si>
  <si>
    <t>Срок, мес.</t>
  </si>
  <si>
    <t>Номер месяца</t>
  </si>
  <si>
    <t>1 месяц</t>
  </si>
  <si>
    <t>2 месяц</t>
  </si>
  <si>
    <t>3 месяц</t>
  </si>
  <si>
    <t>4 месяц</t>
  </si>
  <si>
    <t>5 месяц</t>
  </si>
  <si>
    <t>6 месяц</t>
  </si>
  <si>
    <t>7 месяц</t>
  </si>
  <si>
    <t>8 месяц</t>
  </si>
  <si>
    <t>9 месяц</t>
  </si>
  <si>
    <t>10 месяц</t>
  </si>
  <si>
    <t>11 месяц</t>
  </si>
  <si>
    <t>12 месяц</t>
  </si>
  <si>
    <t>13 месяц</t>
  </si>
  <si>
    <t>14 месяц</t>
  </si>
  <si>
    <t>15 месяц</t>
  </si>
  <si>
    <t>16 месяц</t>
  </si>
  <si>
    <t>17 месяц</t>
  </si>
  <si>
    <t>18 месяц</t>
  </si>
  <si>
    <t>19 месяц</t>
  </si>
  <si>
    <t>20 месяц</t>
  </si>
  <si>
    <t>21 месяц</t>
  </si>
  <si>
    <t>22 месяц</t>
  </si>
  <si>
    <t>23 месяц</t>
  </si>
  <si>
    <t>24 месяц</t>
  </si>
  <si>
    <t>25 месяц</t>
  </si>
  <si>
    <t>26 месяц</t>
  </si>
  <si>
    <t>27 месяц</t>
  </si>
  <si>
    <t>28 месяц</t>
  </si>
  <si>
    <t>29 месяц</t>
  </si>
  <si>
    <t>30 месяц</t>
  </si>
  <si>
    <t>31 месяц</t>
  </si>
  <si>
    <t>32 месяц</t>
  </si>
  <si>
    <t>33 месяц</t>
  </si>
  <si>
    <t>34 месяц</t>
  </si>
  <si>
    <t>35 месяц</t>
  </si>
  <si>
    <t>36 месяц</t>
  </si>
  <si>
    <t>итого:</t>
  </si>
  <si>
    <t>Остаток задолженности по кредиту</t>
  </si>
  <si>
    <t>Выплата процентов</t>
  </si>
  <si>
    <t>Выплата осн.долга</t>
  </si>
  <si>
    <t>Итоговый платеж</t>
  </si>
  <si>
    <t>Полная Стоимость Кредита</t>
  </si>
  <si>
    <t>Ежемесячная комиссия</t>
  </si>
  <si>
    <t>аннуитет</t>
  </si>
  <si>
    <t>i(ежемесячная процентная ставка)</t>
  </si>
  <si>
    <t>ПЛТ</t>
  </si>
  <si>
    <t>БП</t>
  </si>
  <si>
    <t>ЧБП</t>
  </si>
  <si>
    <t>ПСК</t>
  </si>
  <si>
    <t>Период</t>
  </si>
  <si>
    <t>Комиссия</t>
  </si>
  <si>
    <t>Сумма осн.долга</t>
  </si>
  <si>
    <t>Остаток осн.долга</t>
  </si>
  <si>
    <t>ИТОГО:</t>
  </si>
  <si>
    <t>Комиссия единовременно</t>
  </si>
  <si>
    <t>http://exceltable.com/otchety/kalkulyator-rascheta-kredita</t>
  </si>
  <si>
    <t>описание: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</si>
</sst>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#\ 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F4B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/>
    <xf numFmtId="8" fontId="0" fillId="0" borderId="1" xfId="0" applyNumberFormat="1" applyBorder="1"/>
    <xf numFmtId="0" fontId="2" fillId="0" borderId="0" xfId="0" applyFont="1" applyFill="1" applyBorder="1" applyAlignment="1">
      <alignment horizontal="right"/>
    </xf>
    <xf numFmtId="0" fontId="2" fillId="0" borderId="1" xfId="0" applyFont="1" applyFill="1" applyBorder="1" applyAlignment="1">
      <alignment wrapText="1"/>
    </xf>
    <xf numFmtId="4" fontId="0" fillId="0" borderId="0" xfId="0" applyNumberFormat="1"/>
    <xf numFmtId="4" fontId="0" fillId="0" borderId="1" xfId="0" applyNumberFormat="1" applyBorder="1"/>
    <xf numFmtId="9" fontId="0" fillId="0" borderId="1" xfId="1" applyNumberFormat="1" applyFont="1" applyBorder="1"/>
    <xf numFmtId="0" fontId="2" fillId="0" borderId="0" xfId="0" applyFont="1" applyAlignment="1">
      <alignment horizontal="center"/>
    </xf>
    <xf numFmtId="8" fontId="0" fillId="0" borderId="0" xfId="0" applyNumberFormat="1"/>
    <xf numFmtId="44" fontId="0" fillId="0" borderId="1" xfId="2" applyFont="1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44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44" fontId="0" fillId="0" borderId="1" xfId="0" applyNumberFormat="1" applyBorder="1"/>
    <xf numFmtId="0" fontId="2" fillId="2" borderId="1" xfId="0" applyFont="1" applyFill="1" applyBorder="1" applyAlignment="1">
      <alignment horizontal="center" vertical="center" wrapText="1"/>
    </xf>
    <xf numFmtId="44" fontId="0" fillId="2" borderId="1" xfId="0" applyNumberFormat="1" applyFill="1" applyBorder="1"/>
    <xf numFmtId="44" fontId="2" fillId="2" borderId="0" xfId="0" applyNumberFormat="1" applyFont="1" applyFill="1"/>
    <xf numFmtId="0" fontId="0" fillId="0" borderId="1" xfId="0" applyFill="1" applyBorder="1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wrapText="1"/>
    </xf>
    <xf numFmtId="4" fontId="0" fillId="2" borderId="1" xfId="0" applyNumberFormat="1" applyFill="1" applyBorder="1"/>
    <xf numFmtId="10" fontId="0" fillId="0" borderId="1" xfId="1" applyNumberFormat="1" applyFont="1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/>
    <xf numFmtId="4" fontId="2" fillId="2" borderId="0" xfId="0" applyNumberFormat="1" applyFont="1" applyFill="1"/>
    <xf numFmtId="8" fontId="2" fillId="0" borderId="0" xfId="0" applyNumberFormat="1" applyFont="1" applyBorder="1"/>
    <xf numFmtId="0" fontId="3" fillId="0" borderId="0" xfId="3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2F4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table.com/otchety/kalkulyator-rascheta-kredit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table.com/otchety/kalkulyator-rascheta-kredit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otchety/kalkulyator-rascheta-kredi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J9" sqref="J9"/>
    </sheetView>
  </sheetViews>
  <sheetFormatPr defaultRowHeight="15" x14ac:dyDescent="0.25"/>
  <cols>
    <col min="1" max="1" width="20.5703125" bestFit="1" customWidth="1"/>
    <col min="2" max="2" width="12.7109375" customWidth="1"/>
    <col min="3" max="3" width="5.140625" customWidth="1"/>
    <col min="4" max="4" width="10.5703125" customWidth="1"/>
    <col min="5" max="5" width="17.7109375" customWidth="1"/>
    <col min="6" max="6" width="11.140625" customWidth="1"/>
    <col min="7" max="7" width="11.28515625" customWidth="1"/>
    <col min="8" max="8" width="10.140625" bestFit="1" customWidth="1"/>
  </cols>
  <sheetData>
    <row r="1" spans="1:8" x14ac:dyDescent="0.25">
      <c r="A1" s="9" t="s">
        <v>10</v>
      </c>
      <c r="B1" s="9"/>
      <c r="D1" s="24" t="s">
        <v>70</v>
      </c>
      <c r="E1" s="34" t="s">
        <v>69</v>
      </c>
    </row>
    <row r="2" spans="1:8" x14ac:dyDescent="0.25">
      <c r="A2" s="1" t="s">
        <v>11</v>
      </c>
      <c r="B2" s="2">
        <v>100000</v>
      </c>
    </row>
    <row r="3" spans="1:8" x14ac:dyDescent="0.25">
      <c r="A3" s="1" t="s">
        <v>1</v>
      </c>
      <c r="B3" s="8">
        <v>0.18</v>
      </c>
    </row>
    <row r="4" spans="1:8" x14ac:dyDescent="0.25">
      <c r="A4" s="1" t="s">
        <v>12</v>
      </c>
      <c r="B4" s="1">
        <v>36</v>
      </c>
    </row>
    <row r="6" spans="1:8" x14ac:dyDescent="0.25">
      <c r="A6" s="9" t="s">
        <v>9</v>
      </c>
      <c r="B6" s="9"/>
    </row>
    <row r="7" spans="1:8" ht="42.75" customHeight="1" x14ac:dyDescent="0.25">
      <c r="A7" s="23" t="s">
        <v>13</v>
      </c>
      <c r="B7" s="23" t="s">
        <v>7</v>
      </c>
      <c r="D7" s="23" t="s">
        <v>13</v>
      </c>
      <c r="E7" s="5" t="s">
        <v>51</v>
      </c>
      <c r="F7" s="5" t="s">
        <v>52</v>
      </c>
      <c r="G7" s="5" t="s">
        <v>53</v>
      </c>
      <c r="H7" s="26" t="s">
        <v>54</v>
      </c>
    </row>
    <row r="8" spans="1:8" x14ac:dyDescent="0.25">
      <c r="A8" s="1" t="s">
        <v>14</v>
      </c>
      <c r="B8" s="3">
        <f>PMT($B$3/12,$B$4,$B$2)</f>
        <v>-3615.2395535916839</v>
      </c>
      <c r="D8" s="1">
        <v>1</v>
      </c>
      <c r="E8" s="6">
        <f>$B$2</f>
        <v>100000</v>
      </c>
      <c r="F8" s="7">
        <f>E8*($B$3/12)</f>
        <v>1500</v>
      </c>
      <c r="G8" s="7">
        <f>IF(D9&lt;=$B$4,$B$2/$B$4,0)</f>
        <v>2777.7777777777778</v>
      </c>
      <c r="H8" s="27">
        <f>F8+G8</f>
        <v>4277.7777777777774</v>
      </c>
    </row>
    <row r="9" spans="1:8" x14ac:dyDescent="0.25">
      <c r="A9" s="1" t="s">
        <v>15</v>
      </c>
      <c r="B9" s="3">
        <f t="shared" ref="B9:B43" si="0">PMT($B$3/12,$B$4,$B$2)</f>
        <v>-3615.2395535916839</v>
      </c>
      <c r="D9" s="1">
        <v>2</v>
      </c>
      <c r="E9" s="7">
        <f>IF(D10&gt;$B$4,0,E8-G9)</f>
        <v>97222.222222222219</v>
      </c>
      <c r="F9" s="7">
        <f t="shared" ref="F9:F43" si="1">E9*($B$3/12)</f>
        <v>1458.3333333333333</v>
      </c>
      <c r="G9" s="7">
        <f>IF(D10&lt;=$B$4,$B$2/$B$4,0)</f>
        <v>2777.7777777777778</v>
      </c>
      <c r="H9" s="27">
        <f t="shared" ref="H9:H43" si="2">F9+G9</f>
        <v>4236.1111111111113</v>
      </c>
    </row>
    <row r="10" spans="1:8" x14ac:dyDescent="0.25">
      <c r="A10" s="1" t="s">
        <v>16</v>
      </c>
      <c r="B10" s="3">
        <f t="shared" si="0"/>
        <v>-3615.2395535916839</v>
      </c>
      <c r="D10" s="1">
        <v>3</v>
      </c>
      <c r="E10" s="7">
        <f t="shared" ref="E10:E43" si="3">IF(D11&gt;$B$4,0,E9-G10)</f>
        <v>94444.444444444438</v>
      </c>
      <c r="F10" s="7">
        <f t="shared" si="1"/>
        <v>1416.6666666666665</v>
      </c>
      <c r="G10" s="7">
        <f t="shared" ref="G10:G43" si="4">IF(D11&lt;=$B$4,$B$2/$B$4,0)</f>
        <v>2777.7777777777778</v>
      </c>
      <c r="H10" s="27">
        <f t="shared" si="2"/>
        <v>4194.4444444444443</v>
      </c>
    </row>
    <row r="11" spans="1:8" x14ac:dyDescent="0.25">
      <c r="A11" s="1" t="s">
        <v>17</v>
      </c>
      <c r="B11" s="3">
        <f t="shared" si="0"/>
        <v>-3615.2395535916839</v>
      </c>
      <c r="D11" s="1">
        <v>4</v>
      </c>
      <c r="E11" s="7">
        <f t="shared" si="3"/>
        <v>91666.666666666657</v>
      </c>
      <c r="F11" s="7">
        <f t="shared" si="1"/>
        <v>1374.9999999999998</v>
      </c>
      <c r="G11" s="7">
        <f t="shared" si="4"/>
        <v>2777.7777777777778</v>
      </c>
      <c r="H11" s="27">
        <f t="shared" si="2"/>
        <v>4152.7777777777774</v>
      </c>
    </row>
    <row r="12" spans="1:8" x14ac:dyDescent="0.25">
      <c r="A12" s="1" t="s">
        <v>18</v>
      </c>
      <c r="B12" s="3">
        <f t="shared" si="0"/>
        <v>-3615.2395535916839</v>
      </c>
      <c r="D12" s="1">
        <v>5</v>
      </c>
      <c r="E12" s="7">
        <f t="shared" si="3"/>
        <v>88888.888888888876</v>
      </c>
      <c r="F12" s="7">
        <f t="shared" si="1"/>
        <v>1333.333333333333</v>
      </c>
      <c r="G12" s="7">
        <f t="shared" si="4"/>
        <v>2777.7777777777778</v>
      </c>
      <c r="H12" s="27">
        <f t="shared" si="2"/>
        <v>4111.1111111111113</v>
      </c>
    </row>
    <row r="13" spans="1:8" x14ac:dyDescent="0.25">
      <c r="A13" s="1" t="s">
        <v>19</v>
      </c>
      <c r="B13" s="3">
        <f t="shared" si="0"/>
        <v>-3615.2395535916839</v>
      </c>
      <c r="D13" s="1">
        <v>6</v>
      </c>
      <c r="E13" s="7">
        <f t="shared" si="3"/>
        <v>86111.111111111095</v>
      </c>
      <c r="F13" s="7">
        <f t="shared" si="1"/>
        <v>1291.6666666666663</v>
      </c>
      <c r="G13" s="7">
        <f t="shared" si="4"/>
        <v>2777.7777777777778</v>
      </c>
      <c r="H13" s="27">
        <f t="shared" si="2"/>
        <v>4069.4444444444443</v>
      </c>
    </row>
    <row r="14" spans="1:8" x14ac:dyDescent="0.25">
      <c r="A14" s="1" t="s">
        <v>20</v>
      </c>
      <c r="B14" s="3">
        <f t="shared" si="0"/>
        <v>-3615.2395535916839</v>
      </c>
      <c r="D14" s="1">
        <v>7</v>
      </c>
      <c r="E14" s="7">
        <f t="shared" si="3"/>
        <v>83333.333333333314</v>
      </c>
      <c r="F14" s="7">
        <f t="shared" si="1"/>
        <v>1249.9999999999998</v>
      </c>
      <c r="G14" s="7">
        <f t="shared" si="4"/>
        <v>2777.7777777777778</v>
      </c>
      <c r="H14" s="27">
        <f t="shared" si="2"/>
        <v>4027.7777777777774</v>
      </c>
    </row>
    <row r="15" spans="1:8" x14ac:dyDescent="0.25">
      <c r="A15" s="1" t="s">
        <v>21</v>
      </c>
      <c r="B15" s="3">
        <f t="shared" si="0"/>
        <v>-3615.2395535916839</v>
      </c>
      <c r="D15" s="1">
        <v>8</v>
      </c>
      <c r="E15" s="7">
        <f t="shared" si="3"/>
        <v>80555.555555555533</v>
      </c>
      <c r="F15" s="7">
        <f t="shared" si="1"/>
        <v>1208.333333333333</v>
      </c>
      <c r="G15" s="7">
        <f t="shared" si="4"/>
        <v>2777.7777777777778</v>
      </c>
      <c r="H15" s="27">
        <f t="shared" si="2"/>
        <v>3986.1111111111109</v>
      </c>
    </row>
    <row r="16" spans="1:8" x14ac:dyDescent="0.25">
      <c r="A16" s="1" t="s">
        <v>22</v>
      </c>
      <c r="B16" s="3">
        <f t="shared" si="0"/>
        <v>-3615.2395535916839</v>
      </c>
      <c r="D16" s="1">
        <v>9</v>
      </c>
      <c r="E16" s="7">
        <f t="shared" si="3"/>
        <v>77777.777777777752</v>
      </c>
      <c r="F16" s="7">
        <f t="shared" si="1"/>
        <v>1166.6666666666663</v>
      </c>
      <c r="G16" s="7">
        <f t="shared" si="4"/>
        <v>2777.7777777777778</v>
      </c>
      <c r="H16" s="27">
        <f t="shared" si="2"/>
        <v>3944.4444444444443</v>
      </c>
    </row>
    <row r="17" spans="1:8" x14ac:dyDescent="0.25">
      <c r="A17" s="1" t="s">
        <v>23</v>
      </c>
      <c r="B17" s="3">
        <f t="shared" si="0"/>
        <v>-3615.2395535916839</v>
      </c>
      <c r="D17" s="1">
        <v>10</v>
      </c>
      <c r="E17" s="7">
        <f t="shared" si="3"/>
        <v>74999.999999999971</v>
      </c>
      <c r="F17" s="7">
        <f t="shared" si="1"/>
        <v>1124.9999999999995</v>
      </c>
      <c r="G17" s="7">
        <f t="shared" si="4"/>
        <v>2777.7777777777778</v>
      </c>
      <c r="H17" s="27">
        <f t="shared" si="2"/>
        <v>3902.7777777777774</v>
      </c>
    </row>
    <row r="18" spans="1:8" x14ac:dyDescent="0.25">
      <c r="A18" s="1" t="s">
        <v>24</v>
      </c>
      <c r="B18" s="3">
        <f t="shared" si="0"/>
        <v>-3615.2395535916839</v>
      </c>
      <c r="D18" s="1">
        <v>11</v>
      </c>
      <c r="E18" s="7">
        <f t="shared" si="3"/>
        <v>72222.22222222219</v>
      </c>
      <c r="F18" s="7">
        <f t="shared" si="1"/>
        <v>1083.3333333333328</v>
      </c>
      <c r="G18" s="7">
        <f t="shared" si="4"/>
        <v>2777.7777777777778</v>
      </c>
      <c r="H18" s="27">
        <f t="shared" si="2"/>
        <v>3861.1111111111104</v>
      </c>
    </row>
    <row r="19" spans="1:8" x14ac:dyDescent="0.25">
      <c r="A19" s="1" t="s">
        <v>25</v>
      </c>
      <c r="B19" s="3">
        <f t="shared" si="0"/>
        <v>-3615.2395535916839</v>
      </c>
      <c r="D19" s="1">
        <v>12</v>
      </c>
      <c r="E19" s="7">
        <f t="shared" si="3"/>
        <v>69444.444444444409</v>
      </c>
      <c r="F19" s="7">
        <f t="shared" si="1"/>
        <v>1041.6666666666661</v>
      </c>
      <c r="G19" s="7">
        <f t="shared" si="4"/>
        <v>2777.7777777777778</v>
      </c>
      <c r="H19" s="27">
        <f t="shared" si="2"/>
        <v>3819.4444444444439</v>
      </c>
    </row>
    <row r="20" spans="1:8" x14ac:dyDescent="0.25">
      <c r="A20" s="1" t="s">
        <v>26</v>
      </c>
      <c r="B20" s="3">
        <f t="shared" si="0"/>
        <v>-3615.2395535916839</v>
      </c>
      <c r="D20" s="1">
        <v>13</v>
      </c>
      <c r="E20" s="7">
        <f t="shared" si="3"/>
        <v>66666.666666666628</v>
      </c>
      <c r="F20" s="7">
        <f t="shared" si="1"/>
        <v>999.99999999999943</v>
      </c>
      <c r="G20" s="7">
        <f t="shared" si="4"/>
        <v>2777.7777777777778</v>
      </c>
      <c r="H20" s="27">
        <f t="shared" si="2"/>
        <v>3777.7777777777774</v>
      </c>
    </row>
    <row r="21" spans="1:8" x14ac:dyDescent="0.25">
      <c r="A21" s="1" t="s">
        <v>27</v>
      </c>
      <c r="B21" s="3">
        <f t="shared" si="0"/>
        <v>-3615.2395535916839</v>
      </c>
      <c r="D21" s="1">
        <v>14</v>
      </c>
      <c r="E21" s="7">
        <f t="shared" si="3"/>
        <v>63888.888888888847</v>
      </c>
      <c r="F21" s="7">
        <f t="shared" si="1"/>
        <v>958.33333333333269</v>
      </c>
      <c r="G21" s="7">
        <f t="shared" si="4"/>
        <v>2777.7777777777778</v>
      </c>
      <c r="H21" s="27">
        <f t="shared" si="2"/>
        <v>3736.1111111111104</v>
      </c>
    </row>
    <row r="22" spans="1:8" x14ac:dyDescent="0.25">
      <c r="A22" s="1" t="s">
        <v>28</v>
      </c>
      <c r="B22" s="3">
        <f t="shared" si="0"/>
        <v>-3615.2395535916839</v>
      </c>
      <c r="D22" s="1">
        <v>15</v>
      </c>
      <c r="E22" s="7">
        <f t="shared" si="3"/>
        <v>61111.111111111066</v>
      </c>
      <c r="F22" s="7">
        <f t="shared" si="1"/>
        <v>916.66666666666595</v>
      </c>
      <c r="G22" s="7">
        <f t="shared" si="4"/>
        <v>2777.7777777777778</v>
      </c>
      <c r="H22" s="27">
        <f t="shared" si="2"/>
        <v>3694.4444444444439</v>
      </c>
    </row>
    <row r="23" spans="1:8" x14ac:dyDescent="0.25">
      <c r="A23" s="1" t="s">
        <v>29</v>
      </c>
      <c r="B23" s="3">
        <f t="shared" si="0"/>
        <v>-3615.2395535916839</v>
      </c>
      <c r="D23" s="1">
        <v>16</v>
      </c>
      <c r="E23" s="7">
        <f t="shared" si="3"/>
        <v>58333.333333333285</v>
      </c>
      <c r="F23" s="7">
        <f t="shared" si="1"/>
        <v>874.9999999999992</v>
      </c>
      <c r="G23" s="7">
        <f t="shared" si="4"/>
        <v>2777.7777777777778</v>
      </c>
      <c r="H23" s="27">
        <f t="shared" si="2"/>
        <v>3652.7777777777769</v>
      </c>
    </row>
    <row r="24" spans="1:8" x14ac:dyDescent="0.25">
      <c r="A24" s="1" t="s">
        <v>30</v>
      </c>
      <c r="B24" s="3">
        <f t="shared" si="0"/>
        <v>-3615.2395535916839</v>
      </c>
      <c r="D24" s="1">
        <v>17</v>
      </c>
      <c r="E24" s="7">
        <f t="shared" si="3"/>
        <v>55555.555555555504</v>
      </c>
      <c r="F24" s="7">
        <f t="shared" si="1"/>
        <v>833.33333333333258</v>
      </c>
      <c r="G24" s="7">
        <f t="shared" si="4"/>
        <v>2777.7777777777778</v>
      </c>
      <c r="H24" s="27">
        <f t="shared" si="2"/>
        <v>3611.1111111111104</v>
      </c>
    </row>
    <row r="25" spans="1:8" x14ac:dyDescent="0.25">
      <c r="A25" s="1" t="s">
        <v>31</v>
      </c>
      <c r="B25" s="3">
        <f t="shared" si="0"/>
        <v>-3615.2395535916839</v>
      </c>
      <c r="D25" s="1">
        <v>18</v>
      </c>
      <c r="E25" s="7">
        <f t="shared" si="3"/>
        <v>52777.777777777723</v>
      </c>
      <c r="F25" s="7">
        <f t="shared" si="1"/>
        <v>791.66666666666583</v>
      </c>
      <c r="G25" s="7">
        <f t="shared" si="4"/>
        <v>2777.7777777777778</v>
      </c>
      <c r="H25" s="27">
        <f t="shared" si="2"/>
        <v>3569.4444444444434</v>
      </c>
    </row>
    <row r="26" spans="1:8" x14ac:dyDescent="0.25">
      <c r="A26" s="1" t="s">
        <v>32</v>
      </c>
      <c r="B26" s="3">
        <f t="shared" si="0"/>
        <v>-3615.2395535916839</v>
      </c>
      <c r="D26" s="1">
        <v>19</v>
      </c>
      <c r="E26" s="7">
        <f t="shared" si="3"/>
        <v>49999.999999999942</v>
      </c>
      <c r="F26" s="7">
        <f t="shared" si="1"/>
        <v>749.99999999999909</v>
      </c>
      <c r="G26" s="7">
        <f t="shared" si="4"/>
        <v>2777.7777777777778</v>
      </c>
      <c r="H26" s="27">
        <f t="shared" si="2"/>
        <v>3527.7777777777769</v>
      </c>
    </row>
    <row r="27" spans="1:8" x14ac:dyDescent="0.25">
      <c r="A27" s="1" t="s">
        <v>33</v>
      </c>
      <c r="B27" s="3">
        <f t="shared" si="0"/>
        <v>-3615.2395535916839</v>
      </c>
      <c r="D27" s="1">
        <v>20</v>
      </c>
      <c r="E27" s="7">
        <f t="shared" si="3"/>
        <v>47222.222222222161</v>
      </c>
      <c r="F27" s="7">
        <f t="shared" si="1"/>
        <v>708.33333333333235</v>
      </c>
      <c r="G27" s="7">
        <f t="shared" si="4"/>
        <v>2777.7777777777778</v>
      </c>
      <c r="H27" s="27">
        <f t="shared" si="2"/>
        <v>3486.1111111111104</v>
      </c>
    </row>
    <row r="28" spans="1:8" x14ac:dyDescent="0.25">
      <c r="A28" s="1" t="s">
        <v>34</v>
      </c>
      <c r="B28" s="3">
        <f t="shared" si="0"/>
        <v>-3615.2395535916839</v>
      </c>
      <c r="D28" s="1">
        <v>21</v>
      </c>
      <c r="E28" s="7">
        <f t="shared" si="3"/>
        <v>44444.44444444438</v>
      </c>
      <c r="F28" s="7">
        <f t="shared" si="1"/>
        <v>666.66666666666572</v>
      </c>
      <c r="G28" s="7">
        <f t="shared" si="4"/>
        <v>2777.7777777777778</v>
      </c>
      <c r="H28" s="27">
        <f t="shared" si="2"/>
        <v>3444.4444444444434</v>
      </c>
    </row>
    <row r="29" spans="1:8" x14ac:dyDescent="0.25">
      <c r="A29" s="1" t="s">
        <v>35</v>
      </c>
      <c r="B29" s="3">
        <f t="shared" si="0"/>
        <v>-3615.2395535916839</v>
      </c>
      <c r="D29" s="1">
        <v>22</v>
      </c>
      <c r="E29" s="7">
        <f t="shared" si="3"/>
        <v>41666.666666666599</v>
      </c>
      <c r="F29" s="7">
        <f t="shared" si="1"/>
        <v>624.99999999999898</v>
      </c>
      <c r="G29" s="7">
        <f t="shared" si="4"/>
        <v>2777.7777777777778</v>
      </c>
      <c r="H29" s="27">
        <f t="shared" si="2"/>
        <v>3402.7777777777769</v>
      </c>
    </row>
    <row r="30" spans="1:8" x14ac:dyDescent="0.25">
      <c r="A30" s="1" t="s">
        <v>36</v>
      </c>
      <c r="B30" s="3">
        <f t="shared" si="0"/>
        <v>-3615.2395535916839</v>
      </c>
      <c r="D30" s="1">
        <v>23</v>
      </c>
      <c r="E30" s="7">
        <f t="shared" si="3"/>
        <v>38888.888888888818</v>
      </c>
      <c r="F30" s="7">
        <f t="shared" si="1"/>
        <v>583.33333333333223</v>
      </c>
      <c r="G30" s="7">
        <f t="shared" si="4"/>
        <v>2777.7777777777778</v>
      </c>
      <c r="H30" s="27">
        <f t="shared" si="2"/>
        <v>3361.1111111111099</v>
      </c>
    </row>
    <row r="31" spans="1:8" x14ac:dyDescent="0.25">
      <c r="A31" s="1" t="s">
        <v>37</v>
      </c>
      <c r="B31" s="3">
        <f t="shared" si="0"/>
        <v>-3615.2395535916839</v>
      </c>
      <c r="D31" s="1">
        <v>24</v>
      </c>
      <c r="E31" s="7">
        <f t="shared" si="3"/>
        <v>36111.111111111037</v>
      </c>
      <c r="F31" s="7">
        <f t="shared" si="1"/>
        <v>541.66666666666549</v>
      </c>
      <c r="G31" s="7">
        <f t="shared" si="4"/>
        <v>2777.7777777777778</v>
      </c>
      <c r="H31" s="27">
        <f t="shared" si="2"/>
        <v>3319.4444444444434</v>
      </c>
    </row>
    <row r="32" spans="1:8" x14ac:dyDescent="0.25">
      <c r="A32" s="1" t="s">
        <v>38</v>
      </c>
      <c r="B32" s="3">
        <f t="shared" si="0"/>
        <v>-3615.2395535916839</v>
      </c>
      <c r="D32" s="1">
        <v>25</v>
      </c>
      <c r="E32" s="7">
        <f t="shared" si="3"/>
        <v>33333.333333333256</v>
      </c>
      <c r="F32" s="7">
        <f t="shared" si="1"/>
        <v>499.99999999999881</v>
      </c>
      <c r="G32" s="7">
        <f t="shared" si="4"/>
        <v>2777.7777777777778</v>
      </c>
      <c r="H32" s="27">
        <f t="shared" si="2"/>
        <v>3277.7777777777765</v>
      </c>
    </row>
    <row r="33" spans="1:8" x14ac:dyDescent="0.25">
      <c r="A33" s="1" t="s">
        <v>39</v>
      </c>
      <c r="B33" s="3">
        <f t="shared" si="0"/>
        <v>-3615.2395535916839</v>
      </c>
      <c r="D33" s="1">
        <v>26</v>
      </c>
      <c r="E33" s="7">
        <f t="shared" si="3"/>
        <v>30555.555555555478</v>
      </c>
      <c r="F33" s="7">
        <f t="shared" si="1"/>
        <v>458.33333333333218</v>
      </c>
      <c r="G33" s="7">
        <f t="shared" si="4"/>
        <v>2777.7777777777778</v>
      </c>
      <c r="H33" s="27">
        <f t="shared" si="2"/>
        <v>3236.1111111111099</v>
      </c>
    </row>
    <row r="34" spans="1:8" x14ac:dyDescent="0.25">
      <c r="A34" s="1" t="s">
        <v>40</v>
      </c>
      <c r="B34" s="3">
        <f t="shared" si="0"/>
        <v>-3615.2395535916839</v>
      </c>
      <c r="D34" s="1">
        <v>27</v>
      </c>
      <c r="E34" s="7">
        <f t="shared" si="3"/>
        <v>27777.777777777701</v>
      </c>
      <c r="F34" s="7">
        <f t="shared" si="1"/>
        <v>416.66666666666549</v>
      </c>
      <c r="G34" s="7">
        <f t="shared" si="4"/>
        <v>2777.7777777777778</v>
      </c>
      <c r="H34" s="27">
        <f t="shared" si="2"/>
        <v>3194.4444444444434</v>
      </c>
    </row>
    <row r="35" spans="1:8" x14ac:dyDescent="0.25">
      <c r="A35" s="1" t="s">
        <v>41</v>
      </c>
      <c r="B35" s="3">
        <f t="shared" si="0"/>
        <v>-3615.2395535916839</v>
      </c>
      <c r="D35" s="1">
        <v>28</v>
      </c>
      <c r="E35" s="7">
        <f t="shared" si="3"/>
        <v>24999.999999999924</v>
      </c>
      <c r="F35" s="7">
        <f t="shared" si="1"/>
        <v>374.99999999999886</v>
      </c>
      <c r="G35" s="7">
        <f t="shared" si="4"/>
        <v>2777.7777777777778</v>
      </c>
      <c r="H35" s="27">
        <f t="shared" si="2"/>
        <v>3152.7777777777765</v>
      </c>
    </row>
    <row r="36" spans="1:8" x14ac:dyDescent="0.25">
      <c r="A36" s="1" t="s">
        <v>42</v>
      </c>
      <c r="B36" s="3">
        <f t="shared" si="0"/>
        <v>-3615.2395535916839</v>
      </c>
      <c r="D36" s="1">
        <v>29</v>
      </c>
      <c r="E36" s="7">
        <f t="shared" si="3"/>
        <v>22222.222222222146</v>
      </c>
      <c r="F36" s="7">
        <f t="shared" si="1"/>
        <v>333.33333333333218</v>
      </c>
      <c r="G36" s="7">
        <f t="shared" si="4"/>
        <v>2777.7777777777778</v>
      </c>
      <c r="H36" s="27">
        <f t="shared" si="2"/>
        <v>3111.1111111111099</v>
      </c>
    </row>
    <row r="37" spans="1:8" x14ac:dyDescent="0.25">
      <c r="A37" s="1" t="s">
        <v>43</v>
      </c>
      <c r="B37" s="3">
        <f t="shared" si="0"/>
        <v>-3615.2395535916839</v>
      </c>
      <c r="D37" s="1">
        <v>30</v>
      </c>
      <c r="E37" s="7">
        <f t="shared" si="3"/>
        <v>19444.444444444369</v>
      </c>
      <c r="F37" s="7">
        <f t="shared" si="1"/>
        <v>291.66666666666555</v>
      </c>
      <c r="G37" s="7">
        <f t="shared" si="4"/>
        <v>2777.7777777777778</v>
      </c>
      <c r="H37" s="27">
        <f t="shared" si="2"/>
        <v>3069.4444444444434</v>
      </c>
    </row>
    <row r="38" spans="1:8" x14ac:dyDescent="0.25">
      <c r="A38" s="1" t="s">
        <v>44</v>
      </c>
      <c r="B38" s="3">
        <f t="shared" si="0"/>
        <v>-3615.2395535916839</v>
      </c>
      <c r="D38" s="1">
        <v>31</v>
      </c>
      <c r="E38" s="7">
        <f t="shared" si="3"/>
        <v>16666.666666666591</v>
      </c>
      <c r="F38" s="7">
        <f t="shared" si="1"/>
        <v>249.99999999999886</v>
      </c>
      <c r="G38" s="7">
        <f t="shared" si="4"/>
        <v>2777.7777777777778</v>
      </c>
      <c r="H38" s="27">
        <f t="shared" si="2"/>
        <v>3027.7777777777765</v>
      </c>
    </row>
    <row r="39" spans="1:8" x14ac:dyDescent="0.25">
      <c r="A39" s="1" t="s">
        <v>45</v>
      </c>
      <c r="B39" s="3">
        <f t="shared" si="0"/>
        <v>-3615.2395535916839</v>
      </c>
      <c r="D39" s="1">
        <v>32</v>
      </c>
      <c r="E39" s="7">
        <f t="shared" si="3"/>
        <v>13888.888888888814</v>
      </c>
      <c r="F39" s="7">
        <f t="shared" si="1"/>
        <v>208.33333333333221</v>
      </c>
      <c r="G39" s="7">
        <f t="shared" si="4"/>
        <v>2777.7777777777778</v>
      </c>
      <c r="H39" s="27">
        <f t="shared" si="2"/>
        <v>2986.1111111111099</v>
      </c>
    </row>
    <row r="40" spans="1:8" x14ac:dyDescent="0.25">
      <c r="A40" s="1" t="s">
        <v>46</v>
      </c>
      <c r="B40" s="3">
        <f t="shared" si="0"/>
        <v>-3615.2395535916839</v>
      </c>
      <c r="D40" s="1">
        <v>33</v>
      </c>
      <c r="E40" s="7">
        <f t="shared" si="3"/>
        <v>11111.111111111037</v>
      </c>
      <c r="F40" s="7">
        <f t="shared" si="1"/>
        <v>166.66666666666555</v>
      </c>
      <c r="G40" s="7">
        <f t="shared" si="4"/>
        <v>2777.7777777777778</v>
      </c>
      <c r="H40" s="27">
        <f t="shared" si="2"/>
        <v>2944.4444444444434</v>
      </c>
    </row>
    <row r="41" spans="1:8" x14ac:dyDescent="0.25">
      <c r="A41" s="1" t="s">
        <v>47</v>
      </c>
      <c r="B41" s="3">
        <f t="shared" si="0"/>
        <v>-3615.2395535916839</v>
      </c>
      <c r="D41" s="1">
        <v>34</v>
      </c>
      <c r="E41" s="7">
        <f t="shared" si="3"/>
        <v>8333.3333333332594</v>
      </c>
      <c r="F41" s="7">
        <f t="shared" si="1"/>
        <v>124.99999999999889</v>
      </c>
      <c r="G41" s="7">
        <f t="shared" si="4"/>
        <v>2777.7777777777778</v>
      </c>
      <c r="H41" s="27">
        <f t="shared" si="2"/>
        <v>2902.7777777777769</v>
      </c>
    </row>
    <row r="42" spans="1:8" x14ac:dyDescent="0.25">
      <c r="A42" s="1" t="s">
        <v>48</v>
      </c>
      <c r="B42" s="3">
        <f t="shared" si="0"/>
        <v>-3615.2395535916839</v>
      </c>
      <c r="D42" s="1">
        <v>35</v>
      </c>
      <c r="E42" s="7">
        <f t="shared" si="3"/>
        <v>5555.555555555482</v>
      </c>
      <c r="F42" s="7">
        <f t="shared" si="1"/>
        <v>83.33333333333222</v>
      </c>
      <c r="G42" s="7">
        <f t="shared" si="4"/>
        <v>2777.7777777777778</v>
      </c>
      <c r="H42" s="27">
        <f t="shared" si="2"/>
        <v>2861.1111111111099</v>
      </c>
    </row>
    <row r="43" spans="1:8" x14ac:dyDescent="0.25">
      <c r="A43" s="1" t="s">
        <v>49</v>
      </c>
      <c r="B43" s="3">
        <f t="shared" si="0"/>
        <v>-3615.2395535916839</v>
      </c>
      <c r="D43" s="1">
        <v>36</v>
      </c>
      <c r="E43" s="7">
        <f t="shared" si="3"/>
        <v>2777.7777777777042</v>
      </c>
      <c r="F43" s="7">
        <f t="shared" si="1"/>
        <v>41.666666666665563</v>
      </c>
      <c r="G43" s="7">
        <f t="shared" si="4"/>
        <v>2777.7777777777778</v>
      </c>
      <c r="H43" s="27">
        <f t="shared" si="2"/>
        <v>2819.4444444444434</v>
      </c>
    </row>
    <row r="44" spans="1:8" x14ac:dyDescent="0.25">
      <c r="A44" s="4" t="s">
        <v>50</v>
      </c>
      <c r="B44" s="33">
        <f>SUM(B8:B43)</f>
        <v>-130148.62392930071</v>
      </c>
      <c r="G44" s="4" t="s">
        <v>50</v>
      </c>
      <c r="H44" s="32">
        <f>SUM(H8:H43)</f>
        <v>127749.99999999996</v>
      </c>
    </row>
  </sheetData>
  <mergeCells count="2">
    <mergeCell ref="A1:B1"/>
    <mergeCell ref="A6:B6"/>
  </mergeCells>
  <hyperlinks>
    <hyperlink ref="E1" r:id="rId1"/>
  </hyperlinks>
  <pageMargins left="0.7" right="0.7" top="0.75" bottom="0.75" header="0.3" footer="0.3"/>
  <pageSetup paperSize="9" orientation="portrait" horizontalDpi="300" verticalDpi="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L17" sqref="L17"/>
    </sheetView>
  </sheetViews>
  <sheetFormatPr defaultRowHeight="15" x14ac:dyDescent="0.25"/>
  <cols>
    <col min="1" max="1" width="22.5703125" bestFit="1" customWidth="1"/>
    <col min="2" max="2" width="12.5703125" bestFit="1" customWidth="1"/>
    <col min="3" max="3" width="7.5703125" customWidth="1"/>
    <col min="4" max="4" width="8.140625" bestFit="1" customWidth="1"/>
    <col min="5" max="5" width="17.140625" customWidth="1"/>
    <col min="6" max="6" width="12" customWidth="1"/>
    <col min="7" max="7" width="12.28515625" customWidth="1"/>
    <col min="8" max="8" width="11.5703125" bestFit="1" customWidth="1"/>
    <col min="9" max="9" width="10.7109375" customWidth="1"/>
    <col min="10" max="10" width="13.85546875" customWidth="1"/>
    <col min="11" max="11" width="10.28515625" bestFit="1" customWidth="1"/>
    <col min="12" max="12" width="55.5703125" bestFit="1" customWidth="1"/>
  </cols>
  <sheetData>
    <row r="1" spans="1:12" ht="43.5" customHeight="1" x14ac:dyDescent="0.25">
      <c r="A1" s="15" t="s">
        <v>10</v>
      </c>
      <c r="B1" s="15"/>
      <c r="D1" s="17" t="s">
        <v>63</v>
      </c>
      <c r="E1" s="17" t="s">
        <v>3</v>
      </c>
      <c r="F1" s="17" t="s">
        <v>64</v>
      </c>
      <c r="G1" s="19" t="s">
        <v>4</v>
      </c>
      <c r="H1" s="17" t="s">
        <v>65</v>
      </c>
      <c r="I1" s="17" t="s">
        <v>5</v>
      </c>
      <c r="J1" s="17" t="s">
        <v>66</v>
      </c>
      <c r="K1" s="14"/>
    </row>
    <row r="2" spans="1:12" x14ac:dyDescent="0.25">
      <c r="A2" s="1" t="s">
        <v>0</v>
      </c>
      <c r="B2" s="11">
        <v>500000</v>
      </c>
      <c r="D2" s="1">
        <v>1</v>
      </c>
      <c r="E2" s="18">
        <f>ABS($B$8)</f>
        <v>23314.73243239873</v>
      </c>
      <c r="F2" s="18">
        <f>$B$2*$B$4</f>
        <v>5000</v>
      </c>
      <c r="G2" s="20">
        <f>E2+F2</f>
        <v>28314.73243239873</v>
      </c>
      <c r="H2" s="18">
        <f>E2-I2</f>
        <v>18711.992706371333</v>
      </c>
      <c r="I2" s="18">
        <f>J2*$B$7</f>
        <v>4602.7397260273965</v>
      </c>
      <c r="J2" s="18">
        <f>$B$2</f>
        <v>500000</v>
      </c>
      <c r="K2" s="24" t="s">
        <v>70</v>
      </c>
      <c r="L2" s="34" t="s">
        <v>69</v>
      </c>
    </row>
    <row r="3" spans="1:12" x14ac:dyDescent="0.25">
      <c r="A3" s="1" t="s">
        <v>1</v>
      </c>
      <c r="B3" s="12">
        <v>0.12</v>
      </c>
      <c r="D3" s="1">
        <v>2</v>
      </c>
      <c r="E3" s="18">
        <f>ABS($B$8)</f>
        <v>23314.73243239873</v>
      </c>
      <c r="F3" s="18">
        <f>$B$2*$B$4</f>
        <v>5000</v>
      </c>
      <c r="G3" s="20">
        <f>E3+F3</f>
        <v>28314.73243239873</v>
      </c>
      <c r="H3" s="18">
        <f>E3-I3</f>
        <v>18884.245570736835</v>
      </c>
      <c r="I3" s="18">
        <f>J3*$B$7</f>
        <v>4430.486861661896</v>
      </c>
      <c r="J3" s="18">
        <f>J2-H2</f>
        <v>481288.00729362865</v>
      </c>
    </row>
    <row r="4" spans="1:12" x14ac:dyDescent="0.25">
      <c r="A4" s="1" t="s">
        <v>56</v>
      </c>
      <c r="B4" s="12">
        <v>0.01</v>
      </c>
      <c r="D4" s="1">
        <v>3</v>
      </c>
      <c r="E4" s="18">
        <f t="shared" ref="E4:E25" si="0">ABS($B$8)</f>
        <v>23314.73243239873</v>
      </c>
      <c r="F4" s="18">
        <f t="shared" ref="F4:F25" si="1">$B$2*$B$4</f>
        <v>5000</v>
      </c>
      <c r="G4" s="20">
        <f t="shared" ref="G4:G25" si="2">E4+F4</f>
        <v>28314.73243239873</v>
      </c>
      <c r="H4" s="18">
        <f t="shared" ref="H4:H25" si="3">E4-I4</f>
        <v>19058.08410530581</v>
      </c>
      <c r="I4" s="18">
        <f t="shared" ref="I3:I25" si="4">J4*$B$7</f>
        <v>4256.648327092922</v>
      </c>
      <c r="J4" s="18">
        <f t="shared" ref="J4:J25" si="5">J3-H3</f>
        <v>462403.76172289182</v>
      </c>
    </row>
    <row r="5" spans="1:12" x14ac:dyDescent="0.25">
      <c r="A5" s="1" t="s">
        <v>12</v>
      </c>
      <c r="B5" s="1">
        <v>24</v>
      </c>
      <c r="D5" s="1">
        <v>4</v>
      </c>
      <c r="E5" s="18">
        <f t="shared" si="0"/>
        <v>23314.73243239873</v>
      </c>
      <c r="F5" s="18">
        <f t="shared" si="1"/>
        <v>5000</v>
      </c>
      <c r="G5" s="20">
        <f t="shared" si="2"/>
        <v>28314.73243239873</v>
      </c>
      <c r="H5" s="18">
        <f t="shared" si="3"/>
        <v>19233.522906932732</v>
      </c>
      <c r="I5" s="18">
        <f t="shared" si="4"/>
        <v>4081.2095254659966</v>
      </c>
      <c r="J5" s="18">
        <f t="shared" si="5"/>
        <v>443345.67761758598</v>
      </c>
    </row>
    <row r="6" spans="1:12" x14ac:dyDescent="0.25">
      <c r="A6" s="1" t="s">
        <v>2</v>
      </c>
      <c r="B6" s="13" t="s">
        <v>57</v>
      </c>
      <c r="D6" s="1">
        <v>5</v>
      </c>
      <c r="E6" s="18">
        <f t="shared" si="0"/>
        <v>23314.73243239873</v>
      </c>
      <c r="F6" s="18">
        <f t="shared" si="1"/>
        <v>5000</v>
      </c>
      <c r="G6" s="20">
        <f t="shared" si="2"/>
        <v>28314.73243239873</v>
      </c>
      <c r="H6" s="18">
        <f t="shared" si="3"/>
        <v>19410.576706843127</v>
      </c>
      <c r="I6" s="18">
        <f t="shared" si="4"/>
        <v>3904.1557255556022</v>
      </c>
      <c r="J6" s="18">
        <f t="shared" si="5"/>
        <v>424112.15471065324</v>
      </c>
    </row>
    <row r="7" spans="1:12" x14ac:dyDescent="0.25">
      <c r="A7" s="31" t="s">
        <v>58</v>
      </c>
      <c r="B7" s="29">
        <f>$B$12</f>
        <v>9.2054794520547937E-3</v>
      </c>
      <c r="D7" s="1">
        <v>6</v>
      </c>
      <c r="E7" s="18">
        <f t="shared" si="0"/>
        <v>23314.73243239873</v>
      </c>
      <c r="F7" s="18">
        <f t="shared" si="1"/>
        <v>5000</v>
      </c>
      <c r="G7" s="20">
        <f t="shared" si="2"/>
        <v>28314.73243239873</v>
      </c>
      <c r="H7" s="18">
        <f t="shared" si="3"/>
        <v>19589.260371870507</v>
      </c>
      <c r="I7" s="18">
        <f t="shared" si="4"/>
        <v>3725.4720605282246</v>
      </c>
      <c r="J7" s="18">
        <f t="shared" si="5"/>
        <v>404701.57800381014</v>
      </c>
    </row>
    <row r="8" spans="1:12" x14ac:dyDescent="0.25">
      <c r="A8" s="13" t="s">
        <v>59</v>
      </c>
      <c r="B8" s="3">
        <f>PMT(B7,B5,B2)</f>
        <v>-23314.73243239873</v>
      </c>
      <c r="D8" s="1">
        <v>7</v>
      </c>
      <c r="E8" s="18">
        <f t="shared" si="0"/>
        <v>23314.73243239873</v>
      </c>
      <c r="F8" s="18">
        <f t="shared" si="1"/>
        <v>5000</v>
      </c>
      <c r="G8" s="20">
        <f t="shared" si="2"/>
        <v>28314.73243239873</v>
      </c>
      <c r="H8" s="18">
        <f t="shared" si="3"/>
        <v>19769.58890570471</v>
      </c>
      <c r="I8" s="18">
        <f t="shared" si="4"/>
        <v>3545.1435266940193</v>
      </c>
      <c r="J8" s="18">
        <f t="shared" si="5"/>
        <v>385112.31763193966</v>
      </c>
    </row>
    <row r="9" spans="1:12" x14ac:dyDescent="0.25">
      <c r="A9" s="30" t="s">
        <v>55</v>
      </c>
      <c r="B9" s="30"/>
      <c r="D9" s="1">
        <v>8</v>
      </c>
      <c r="E9" s="18">
        <f t="shared" si="0"/>
        <v>23314.73243239873</v>
      </c>
      <c r="F9" s="18">
        <f t="shared" si="1"/>
        <v>5000</v>
      </c>
      <c r="G9" s="20">
        <f t="shared" si="2"/>
        <v>28314.73243239873</v>
      </c>
      <c r="H9" s="18">
        <f t="shared" si="3"/>
        <v>19951.577450151744</v>
      </c>
      <c r="I9" s="18">
        <f t="shared" si="4"/>
        <v>3363.1549822469842</v>
      </c>
      <c r="J9" s="18">
        <f t="shared" si="5"/>
        <v>365342.72872623493</v>
      </c>
    </row>
    <row r="10" spans="1:12" x14ac:dyDescent="0.25">
      <c r="A10" s="1" t="s">
        <v>60</v>
      </c>
      <c r="B10" s="1">
        <v>28</v>
      </c>
      <c r="D10" s="1">
        <v>9</v>
      </c>
      <c r="E10" s="18">
        <f t="shared" si="0"/>
        <v>23314.73243239873</v>
      </c>
      <c r="F10" s="18">
        <f t="shared" si="1"/>
        <v>5000</v>
      </c>
      <c r="G10" s="20">
        <f t="shared" si="2"/>
        <v>28314.73243239873</v>
      </c>
      <c r="H10" s="18">
        <f t="shared" si="3"/>
        <v>20135.241286405198</v>
      </c>
      <c r="I10" s="18">
        <f t="shared" si="4"/>
        <v>3179.4911459935329</v>
      </c>
      <c r="J10" s="18">
        <f t="shared" si="5"/>
        <v>345391.1512760832</v>
      </c>
    </row>
    <row r="11" spans="1:12" x14ac:dyDescent="0.25">
      <c r="A11" s="1" t="s">
        <v>61</v>
      </c>
      <c r="B11" s="1">
        <f>365/B10</f>
        <v>13.035714285714286</v>
      </c>
      <c r="D11" s="1">
        <v>10</v>
      </c>
      <c r="E11" s="18">
        <f t="shared" si="0"/>
        <v>23314.73243239873</v>
      </c>
      <c r="F11" s="18">
        <f t="shared" si="1"/>
        <v>5000</v>
      </c>
      <c r="G11" s="20">
        <f t="shared" si="2"/>
        <v>28314.73243239873</v>
      </c>
      <c r="H11" s="18">
        <f t="shared" si="3"/>
        <v>20320.595836329365</v>
      </c>
      <c r="I11" s="18">
        <f t="shared" si="4"/>
        <v>2994.1365960693643</v>
      </c>
      <c r="J11" s="18">
        <f t="shared" si="5"/>
        <v>325255.90998967801</v>
      </c>
    </row>
    <row r="12" spans="1:12" x14ac:dyDescent="0.25">
      <c r="A12" s="31" t="s">
        <v>8</v>
      </c>
      <c r="B12" s="28">
        <f>B3/B11</f>
        <v>9.2054794520547937E-3</v>
      </c>
      <c r="D12" s="1">
        <v>11</v>
      </c>
      <c r="E12" s="18">
        <f t="shared" si="0"/>
        <v>23314.73243239873</v>
      </c>
      <c r="F12" s="18">
        <f t="shared" si="1"/>
        <v>5000</v>
      </c>
      <c r="G12" s="20">
        <f t="shared" si="2"/>
        <v>28314.73243239873</v>
      </c>
      <c r="H12" s="18">
        <f t="shared" si="3"/>
        <v>20507.656663754206</v>
      </c>
      <c r="I12" s="18">
        <f t="shared" si="4"/>
        <v>2807.075768644524</v>
      </c>
      <c r="J12" s="18">
        <f t="shared" si="5"/>
        <v>304935.31415334862</v>
      </c>
    </row>
    <row r="13" spans="1:12" x14ac:dyDescent="0.25">
      <c r="A13" s="1" t="s">
        <v>62</v>
      </c>
      <c r="B13" s="12">
        <f>B12*B11</f>
        <v>0.12</v>
      </c>
      <c r="D13" s="1">
        <v>12</v>
      </c>
      <c r="E13" s="18">
        <f t="shared" si="0"/>
        <v>23314.73243239873</v>
      </c>
      <c r="F13" s="18">
        <f t="shared" si="1"/>
        <v>5000</v>
      </c>
      <c r="G13" s="20">
        <f t="shared" si="2"/>
        <v>28314.73243239873</v>
      </c>
      <c r="H13" s="18">
        <f t="shared" si="3"/>
        <v>20696.43947578219</v>
      </c>
      <c r="I13" s="18">
        <f t="shared" si="4"/>
        <v>2618.2929566165403</v>
      </c>
      <c r="J13" s="18">
        <f t="shared" si="5"/>
        <v>284427.65748959442</v>
      </c>
    </row>
    <row r="14" spans="1:12" x14ac:dyDescent="0.25">
      <c r="D14" s="1">
        <v>13</v>
      </c>
      <c r="E14" s="18">
        <f t="shared" si="0"/>
        <v>23314.73243239873</v>
      </c>
      <c r="F14" s="18">
        <f t="shared" si="1"/>
        <v>5000</v>
      </c>
      <c r="G14" s="20">
        <f t="shared" si="2"/>
        <v>28314.73243239873</v>
      </c>
      <c r="H14" s="18">
        <f t="shared" si="3"/>
        <v>20886.960124107198</v>
      </c>
      <c r="I14" s="18">
        <f t="shared" si="4"/>
        <v>2427.7723082915313</v>
      </c>
      <c r="J14" s="18">
        <f t="shared" si="5"/>
        <v>263731.21801381221</v>
      </c>
    </row>
    <row r="15" spans="1:12" x14ac:dyDescent="0.25">
      <c r="D15" s="1">
        <v>14</v>
      </c>
      <c r="E15" s="18">
        <f t="shared" si="0"/>
        <v>23314.73243239873</v>
      </c>
      <c r="F15" s="18">
        <f t="shared" si="1"/>
        <v>5000</v>
      </c>
      <c r="G15" s="20">
        <f t="shared" si="2"/>
        <v>28314.73243239873</v>
      </c>
      <c r="H15" s="18">
        <f t="shared" si="3"/>
        <v>21079.234606345555</v>
      </c>
      <c r="I15" s="18">
        <f t="shared" si="4"/>
        <v>2235.4978260531748</v>
      </c>
      <c r="J15" s="18">
        <f t="shared" si="5"/>
        <v>242844.25788970501</v>
      </c>
    </row>
    <row r="16" spans="1:12" x14ac:dyDescent="0.25">
      <c r="D16" s="1">
        <v>15</v>
      </c>
      <c r="E16" s="18">
        <f t="shared" si="0"/>
        <v>23314.73243239873</v>
      </c>
      <c r="F16" s="18">
        <f t="shared" si="1"/>
        <v>5000</v>
      </c>
      <c r="G16" s="20">
        <f t="shared" si="2"/>
        <v>28314.73243239873</v>
      </c>
      <c r="H16" s="18">
        <f t="shared" si="3"/>
        <v>21273.279067379313</v>
      </c>
      <c r="I16" s="18">
        <f t="shared" si="4"/>
        <v>2041.4533650194182</v>
      </c>
      <c r="J16" s="18">
        <f t="shared" si="5"/>
        <v>221765.02328335945</v>
      </c>
    </row>
    <row r="17" spans="4:10" x14ac:dyDescent="0.25">
      <c r="D17" s="1">
        <v>16</v>
      </c>
      <c r="E17" s="18">
        <f t="shared" si="0"/>
        <v>23314.73243239873</v>
      </c>
      <c r="F17" s="18">
        <f t="shared" si="1"/>
        <v>5000</v>
      </c>
      <c r="G17" s="20">
        <f t="shared" si="2"/>
        <v>28314.73243239873</v>
      </c>
      <c r="H17" s="18">
        <f t="shared" si="3"/>
        <v>21469.1098007119</v>
      </c>
      <c r="I17" s="18">
        <f t="shared" si="4"/>
        <v>1845.6226316868308</v>
      </c>
      <c r="J17" s="18">
        <f t="shared" si="5"/>
        <v>200491.74421598014</v>
      </c>
    </row>
    <row r="18" spans="4:10" x14ac:dyDescent="0.25">
      <c r="D18" s="1">
        <v>17</v>
      </c>
      <c r="E18" s="18">
        <f t="shared" si="0"/>
        <v>23314.73243239873</v>
      </c>
      <c r="F18" s="18">
        <f t="shared" si="1"/>
        <v>5000</v>
      </c>
      <c r="G18" s="20">
        <f t="shared" si="2"/>
        <v>28314.73243239873</v>
      </c>
      <c r="H18" s="18">
        <f t="shared" si="3"/>
        <v>21666.743249836261</v>
      </c>
      <c r="I18" s="18">
        <f t="shared" si="4"/>
        <v>1647.9891825624693</v>
      </c>
      <c r="J18" s="18">
        <f t="shared" si="5"/>
        <v>179022.63441526826</v>
      </c>
    </row>
    <row r="19" spans="4:10" x14ac:dyDescent="0.25">
      <c r="D19" s="1">
        <v>18</v>
      </c>
      <c r="E19" s="18">
        <f t="shared" si="0"/>
        <v>23314.73243239873</v>
      </c>
      <c r="F19" s="18">
        <f t="shared" si="1"/>
        <v>5000</v>
      </c>
      <c r="G19" s="20">
        <f t="shared" si="2"/>
        <v>28314.73243239873</v>
      </c>
      <c r="H19" s="18">
        <f t="shared" si="3"/>
        <v>21866.196009615574</v>
      </c>
      <c r="I19" s="18">
        <f t="shared" si="4"/>
        <v>1448.5364227831546</v>
      </c>
      <c r="J19" s="18">
        <f t="shared" si="5"/>
        <v>157355.891165432</v>
      </c>
    </row>
    <row r="20" spans="4:10" x14ac:dyDescent="0.25">
      <c r="D20" s="1">
        <v>19</v>
      </c>
      <c r="E20" s="18">
        <f t="shared" si="0"/>
        <v>23314.73243239873</v>
      </c>
      <c r="F20" s="18">
        <f t="shared" si="1"/>
        <v>5000</v>
      </c>
      <c r="G20" s="20">
        <f t="shared" si="2"/>
        <v>28314.73243239873</v>
      </c>
      <c r="H20" s="18">
        <f t="shared" si="3"/>
        <v>22067.484827676693</v>
      </c>
      <c r="I20" s="18">
        <f t="shared" si="4"/>
        <v>1247.2476047220359</v>
      </c>
      <c r="J20" s="18">
        <f t="shared" si="5"/>
        <v>135489.69515581641</v>
      </c>
    </row>
    <row r="21" spans="4:10" x14ac:dyDescent="0.25">
      <c r="D21" s="1">
        <v>20</v>
      </c>
      <c r="E21" s="18">
        <f t="shared" si="0"/>
        <v>23314.73243239873</v>
      </c>
      <c r="F21" s="18">
        <f t="shared" si="1"/>
        <v>5000</v>
      </c>
      <c r="G21" s="20">
        <f t="shared" si="2"/>
        <v>28314.73243239873</v>
      </c>
      <c r="H21" s="18">
        <f t="shared" si="3"/>
        <v>22270.626605816404</v>
      </c>
      <c r="I21" s="18">
        <f t="shared" si="4"/>
        <v>1044.1058265823272</v>
      </c>
      <c r="J21" s="18">
        <f t="shared" si="5"/>
        <v>113422.21032813971</v>
      </c>
    </row>
    <row r="22" spans="4:10" x14ac:dyDescent="0.25">
      <c r="D22" s="1">
        <v>21</v>
      </c>
      <c r="E22" s="18">
        <f t="shared" si="0"/>
        <v>23314.73243239873</v>
      </c>
      <c r="F22" s="18">
        <f t="shared" si="1"/>
        <v>5000</v>
      </c>
      <c r="G22" s="20">
        <f t="shared" si="2"/>
        <v>28314.73243239873</v>
      </c>
      <c r="H22" s="18">
        <f t="shared" si="3"/>
        <v>22475.638401420631</v>
      </c>
      <c r="I22" s="18">
        <f t="shared" si="4"/>
        <v>839.09403097809945</v>
      </c>
      <c r="J22" s="18">
        <f t="shared" si="5"/>
        <v>91151.58372232331</v>
      </c>
    </row>
    <row r="23" spans="4:10" x14ac:dyDescent="0.25">
      <c r="D23" s="1">
        <v>22</v>
      </c>
      <c r="E23" s="18">
        <f t="shared" si="0"/>
        <v>23314.73243239873</v>
      </c>
      <c r="F23" s="18">
        <f t="shared" si="1"/>
        <v>5000</v>
      </c>
      <c r="G23" s="20">
        <f t="shared" si="2"/>
        <v>28314.73243239873</v>
      </c>
      <c r="H23" s="18">
        <f t="shared" si="3"/>
        <v>22682.537428896721</v>
      </c>
      <c r="I23" s="18">
        <f t="shared" si="4"/>
        <v>632.19500350200826</v>
      </c>
      <c r="J23" s="18">
        <f t="shared" si="5"/>
        <v>68675.945320902683</v>
      </c>
    </row>
    <row r="24" spans="4:10" x14ac:dyDescent="0.25">
      <c r="D24" s="1">
        <v>23</v>
      </c>
      <c r="E24" s="18">
        <f t="shared" si="0"/>
        <v>23314.73243239873</v>
      </c>
      <c r="F24" s="18">
        <f t="shared" si="1"/>
        <v>5000</v>
      </c>
      <c r="G24" s="20">
        <f t="shared" si="2"/>
        <v>28314.73243239873</v>
      </c>
      <c r="H24" s="18">
        <f t="shared" si="3"/>
        <v>22891.341061118896</v>
      </c>
      <c r="I24" s="18">
        <f t="shared" si="4"/>
        <v>423.39137127983565</v>
      </c>
      <c r="J24" s="18">
        <f t="shared" si="5"/>
        <v>45993.407892005962</v>
      </c>
    </row>
    <row r="25" spans="4:10" x14ac:dyDescent="0.25">
      <c r="D25" s="1">
        <v>24</v>
      </c>
      <c r="E25" s="18">
        <f t="shared" si="0"/>
        <v>23314.73243239873</v>
      </c>
      <c r="F25" s="18">
        <f t="shared" si="1"/>
        <v>5000</v>
      </c>
      <c r="G25" s="20">
        <f t="shared" si="2"/>
        <v>28314.73243239873</v>
      </c>
      <c r="H25" s="18">
        <f t="shared" si="3"/>
        <v>23102.066830887004</v>
      </c>
      <c r="I25" s="18">
        <f t="shared" si="4"/>
        <v>212.66560151172749</v>
      </c>
      <c r="J25" s="18">
        <f t="shared" si="5"/>
        <v>23102.066830887066</v>
      </c>
    </row>
    <row r="26" spans="4:10" x14ac:dyDescent="0.25">
      <c r="F26" s="16" t="s">
        <v>67</v>
      </c>
      <c r="G26" s="21">
        <f>SUM(G2:G25)</f>
        <v>679553.57837756933</v>
      </c>
    </row>
  </sheetData>
  <mergeCells count="2">
    <mergeCell ref="A1:B1"/>
    <mergeCell ref="A9:B9"/>
  </mergeCells>
  <hyperlinks>
    <hyperlink ref="L2" r:id="rId1"/>
  </hyperlinks>
  <pageMargins left="0.7" right="0.7" top="0.75" bottom="0.75" header="0.3" footer="0.3"/>
  <pageSetup paperSize="9" orientation="portrait" horizontalDpi="300" verticalDpi="0" copies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5" sqref="K5"/>
    </sheetView>
  </sheetViews>
  <sheetFormatPr defaultRowHeight="15" x14ac:dyDescent="0.25"/>
  <cols>
    <col min="1" max="1" width="25.7109375" bestFit="1" customWidth="1"/>
    <col min="2" max="2" width="12.5703125" bestFit="1" customWidth="1"/>
    <col min="3" max="3" width="11.85546875" customWidth="1"/>
    <col min="4" max="4" width="8.140625" bestFit="1" customWidth="1"/>
    <col min="5" max="6" width="11.42578125" customWidth="1"/>
    <col min="7" max="7" width="12.5703125" bestFit="1" customWidth="1"/>
    <col min="8" max="8" width="10.5703125" customWidth="1"/>
    <col min="9" max="9" width="12.5703125" bestFit="1" customWidth="1"/>
    <col min="10" max="10" width="10.28515625" bestFit="1" customWidth="1"/>
    <col min="11" max="11" width="55.5703125" bestFit="1" customWidth="1"/>
  </cols>
  <sheetData>
    <row r="1" spans="1:11" ht="27.75" customHeight="1" x14ac:dyDescent="0.25">
      <c r="A1" s="15" t="s">
        <v>10</v>
      </c>
      <c r="B1" s="15"/>
      <c r="D1" s="17" t="s">
        <v>63</v>
      </c>
      <c r="E1" s="17" t="s">
        <v>65</v>
      </c>
      <c r="F1" s="17" t="s">
        <v>6</v>
      </c>
      <c r="G1" s="17" t="s">
        <v>66</v>
      </c>
      <c r="H1" s="17" t="s">
        <v>64</v>
      </c>
      <c r="I1" s="19" t="s">
        <v>4</v>
      </c>
      <c r="J1" s="14"/>
    </row>
    <row r="2" spans="1:11" x14ac:dyDescent="0.25">
      <c r="A2" s="1" t="s">
        <v>0</v>
      </c>
      <c r="B2" s="11">
        <v>200000</v>
      </c>
      <c r="D2" s="1">
        <v>1</v>
      </c>
      <c r="E2" s="18">
        <f>$B$2/$B$4</f>
        <v>16666.666666666668</v>
      </c>
      <c r="F2" s="18">
        <f>G2*($B$9)</f>
        <v>3375.3424657534247</v>
      </c>
      <c r="G2" s="18">
        <f>$B$2</f>
        <v>200000</v>
      </c>
      <c r="H2" s="1">
        <f>$B$5</f>
        <v>2700</v>
      </c>
      <c r="I2" s="20">
        <f>E2+F2+H2</f>
        <v>22742.009132420091</v>
      </c>
      <c r="J2" s="24" t="s">
        <v>70</v>
      </c>
      <c r="K2" s="34" t="s">
        <v>69</v>
      </c>
    </row>
    <row r="3" spans="1:11" x14ac:dyDescent="0.25">
      <c r="A3" s="1" t="s">
        <v>1</v>
      </c>
      <c r="B3" s="12">
        <v>0.22</v>
      </c>
      <c r="D3" s="1">
        <v>2</v>
      </c>
      <c r="E3" s="18">
        <f>$B$2/$B$4</f>
        <v>16666.666666666668</v>
      </c>
      <c r="F3" s="18">
        <f t="shared" ref="F3:F13" si="0">G3*($B$9)</f>
        <v>3094.0639269406392</v>
      </c>
      <c r="G3" s="18">
        <f>G2-E2</f>
        <v>183333.33333333334</v>
      </c>
      <c r="H3" s="1"/>
      <c r="I3" s="20">
        <f>E3+F3</f>
        <v>19760.730593607306</v>
      </c>
    </row>
    <row r="4" spans="1:11" x14ac:dyDescent="0.25">
      <c r="A4" s="1" t="s">
        <v>12</v>
      </c>
      <c r="B4" s="1">
        <v>12</v>
      </c>
      <c r="D4" s="1">
        <v>3</v>
      </c>
      <c r="E4" s="18">
        <f t="shared" ref="E4:E13" si="1">$B$2/$B$4</f>
        <v>16666.666666666668</v>
      </c>
      <c r="F4" s="18">
        <f t="shared" si="0"/>
        <v>2812.7853881278543</v>
      </c>
      <c r="G4" s="18">
        <f t="shared" ref="G4:G13" si="2">G3-E3</f>
        <v>166666.66666666669</v>
      </c>
      <c r="H4" s="1"/>
      <c r="I4" s="20">
        <f t="shared" ref="I4:I13" si="3">E4+F4</f>
        <v>19479.452054794521</v>
      </c>
    </row>
    <row r="5" spans="1:11" x14ac:dyDescent="0.25">
      <c r="A5" s="22" t="s">
        <v>68</v>
      </c>
      <c r="B5" s="1">
        <v>2700</v>
      </c>
      <c r="D5" s="1">
        <v>4</v>
      </c>
      <c r="E5" s="18">
        <f t="shared" si="1"/>
        <v>16666.666666666668</v>
      </c>
      <c r="F5" s="18">
        <f t="shared" si="0"/>
        <v>2531.5068493150688</v>
      </c>
      <c r="G5" s="18">
        <f t="shared" si="2"/>
        <v>150000.00000000003</v>
      </c>
      <c r="H5" s="1"/>
      <c r="I5" s="20">
        <f t="shared" si="3"/>
        <v>19198.173515981736</v>
      </c>
    </row>
    <row r="6" spans="1:11" x14ac:dyDescent="0.25">
      <c r="A6" s="30" t="s">
        <v>55</v>
      </c>
      <c r="B6" s="30"/>
      <c r="C6" s="10"/>
      <c r="D6" s="1">
        <v>5</v>
      </c>
      <c r="E6" s="18">
        <f t="shared" si="1"/>
        <v>16666.666666666668</v>
      </c>
      <c r="F6" s="18">
        <f t="shared" si="0"/>
        <v>2250.2283105022839</v>
      </c>
      <c r="G6" s="18">
        <f t="shared" si="2"/>
        <v>133333.33333333337</v>
      </c>
      <c r="H6" s="1"/>
      <c r="I6" s="20">
        <f t="shared" si="3"/>
        <v>18916.894977168951</v>
      </c>
    </row>
    <row r="7" spans="1:11" x14ac:dyDescent="0.25">
      <c r="A7" s="1" t="s">
        <v>60</v>
      </c>
      <c r="B7" s="1">
        <v>28</v>
      </c>
      <c r="D7" s="1">
        <v>6</v>
      </c>
      <c r="E7" s="18">
        <f t="shared" si="1"/>
        <v>16666.666666666668</v>
      </c>
      <c r="F7" s="18">
        <f t="shared" si="0"/>
        <v>1968.9497716894982</v>
      </c>
      <c r="G7" s="18">
        <f t="shared" si="2"/>
        <v>116666.6666666667</v>
      </c>
      <c r="H7" s="1"/>
      <c r="I7" s="20">
        <f t="shared" si="3"/>
        <v>18635.616438356166</v>
      </c>
    </row>
    <row r="8" spans="1:11" x14ac:dyDescent="0.25">
      <c r="A8" s="1" t="s">
        <v>61</v>
      </c>
      <c r="B8" s="1">
        <f>365/B7</f>
        <v>13.035714285714286</v>
      </c>
      <c r="D8" s="1">
        <v>7</v>
      </c>
      <c r="E8" s="18">
        <f t="shared" si="1"/>
        <v>16666.666666666668</v>
      </c>
      <c r="F8" s="18">
        <f t="shared" si="0"/>
        <v>1687.6712328767128</v>
      </c>
      <c r="G8" s="18">
        <f t="shared" si="2"/>
        <v>100000.00000000003</v>
      </c>
      <c r="H8" s="1"/>
      <c r="I8" s="20">
        <f t="shared" si="3"/>
        <v>18354.337899543381</v>
      </c>
    </row>
    <row r="9" spans="1:11" x14ac:dyDescent="0.25">
      <c r="A9" s="31" t="s">
        <v>8</v>
      </c>
      <c r="B9" s="28">
        <f>B3/B8</f>
        <v>1.6876712328767123E-2</v>
      </c>
      <c r="D9" s="1">
        <v>8</v>
      </c>
      <c r="E9" s="18">
        <f t="shared" si="1"/>
        <v>16666.666666666668</v>
      </c>
      <c r="F9" s="18">
        <f t="shared" si="0"/>
        <v>1406.3926940639274</v>
      </c>
      <c r="G9" s="18">
        <f t="shared" si="2"/>
        <v>83333.333333333358</v>
      </c>
      <c r="H9" s="1"/>
      <c r="I9" s="20">
        <f t="shared" si="3"/>
        <v>18073.059360730596</v>
      </c>
    </row>
    <row r="10" spans="1:11" x14ac:dyDescent="0.25">
      <c r="A10" s="1" t="s">
        <v>62</v>
      </c>
      <c r="B10" s="12">
        <f>B9*B8</f>
        <v>0.22</v>
      </c>
      <c r="D10" s="1">
        <v>9</v>
      </c>
      <c r="E10" s="18">
        <f t="shared" si="1"/>
        <v>16666.666666666668</v>
      </c>
      <c r="F10" s="18">
        <f t="shared" si="0"/>
        <v>1125.1141552511419</v>
      </c>
      <c r="G10" s="18">
        <f t="shared" si="2"/>
        <v>66666.666666666686</v>
      </c>
      <c r="H10" s="1"/>
      <c r="I10" s="20">
        <f t="shared" si="3"/>
        <v>17791.780821917811</v>
      </c>
    </row>
    <row r="11" spans="1:11" x14ac:dyDescent="0.25">
      <c r="D11" s="1">
        <v>10</v>
      </c>
      <c r="E11" s="18">
        <f t="shared" si="1"/>
        <v>16666.666666666668</v>
      </c>
      <c r="F11" s="18">
        <f t="shared" si="0"/>
        <v>843.8356164383564</v>
      </c>
      <c r="G11" s="18">
        <f t="shared" si="2"/>
        <v>50000.000000000015</v>
      </c>
      <c r="H11" s="1"/>
      <c r="I11" s="20">
        <f t="shared" si="3"/>
        <v>17510.502283105023</v>
      </c>
    </row>
    <row r="12" spans="1:11" x14ac:dyDescent="0.25">
      <c r="D12" s="1">
        <v>11</v>
      </c>
      <c r="E12" s="18">
        <f t="shared" si="1"/>
        <v>16666.666666666668</v>
      </c>
      <c r="F12" s="18">
        <f t="shared" si="0"/>
        <v>562.55707762557097</v>
      </c>
      <c r="G12" s="18">
        <f t="shared" si="2"/>
        <v>33333.333333333343</v>
      </c>
      <c r="H12" s="1"/>
      <c r="I12" s="20">
        <f t="shared" si="3"/>
        <v>17229.223744292238</v>
      </c>
    </row>
    <row r="13" spans="1:11" x14ac:dyDescent="0.25">
      <c r="D13" s="1">
        <v>12</v>
      </c>
      <c r="E13" s="18">
        <f t="shared" si="1"/>
        <v>16666.666666666668</v>
      </c>
      <c r="F13" s="18">
        <f t="shared" si="0"/>
        <v>281.27853881278554</v>
      </c>
      <c r="G13" s="18">
        <f t="shared" si="2"/>
        <v>16666.666666666675</v>
      </c>
      <c r="H13" s="1"/>
      <c r="I13" s="20">
        <f t="shared" si="3"/>
        <v>16947.945205479453</v>
      </c>
    </row>
    <row r="14" spans="1:11" x14ac:dyDescent="0.25">
      <c r="H14" s="25" t="s">
        <v>67</v>
      </c>
      <c r="I14" s="21">
        <f>SUM(I2:I13)</f>
        <v>224639.72602739729</v>
      </c>
    </row>
  </sheetData>
  <mergeCells count="2">
    <mergeCell ref="A1:B1"/>
    <mergeCell ref="A6:B6"/>
  </mergeCells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Example1</vt:lpstr>
      <vt:lpstr>Example2</vt:lpstr>
      <vt:lpstr>Example3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webmaster</dc:creator>
  <cp:lastModifiedBy>webmaster</cp:lastModifiedBy>
  <dcterms:created xsi:type="dcterms:W3CDTF">2017-02-27T13:50:30Z</dcterms:created>
  <dcterms:modified xsi:type="dcterms:W3CDTF">2017-02-28T17:40:57Z</dcterms:modified>
</cp:coreProperties>
</file>