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dpb\Desktop\"/>
    </mc:Choice>
  </mc:AlternateContent>
  <xr:revisionPtr revIDLastSave="0" documentId="13_ncr:1_{B25F25B1-479B-49D7-9238-C65096857A15}" xr6:coauthVersionLast="40" xr6:coauthVersionMax="40" xr10:uidLastSave="{00000000-0000-0000-0000-000000000000}"/>
  <bookViews>
    <workbookView xWindow="-120" yWindow="-120" windowWidth="29040" windowHeight="15840" xr2:uid="{B4558FAE-A8C3-44D6-8682-1C76CC3138A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4" i="1" l="1"/>
  <c r="X14" i="1"/>
  <c r="W14" i="1"/>
  <c r="X13" i="1"/>
  <c r="W13" i="1"/>
  <c r="V13" i="1"/>
  <c r="T13" i="1"/>
  <c r="P18" i="1"/>
  <c r="L18" i="1"/>
  <c r="M17" i="1"/>
  <c r="N17" i="1"/>
  <c r="L17" i="1"/>
  <c r="Q17" i="1"/>
  <c r="R17" i="1"/>
  <c r="P17" i="1"/>
  <c r="T17" i="1"/>
  <c r="U7" i="1"/>
  <c r="P14" i="1"/>
  <c r="L14" i="1"/>
  <c r="R13" i="1"/>
  <c r="Q13" i="1"/>
  <c r="P13" i="1"/>
  <c r="M13" i="1"/>
  <c r="N13" i="1"/>
  <c r="L13" i="1"/>
  <c r="M6" i="1"/>
  <c r="N6" i="1"/>
  <c r="L6" i="1"/>
  <c r="L4" i="1"/>
  <c r="L10" i="1"/>
  <c r="M4" i="1"/>
  <c r="N4" i="1"/>
  <c r="L8" i="1"/>
  <c r="M8" i="1"/>
  <c r="M10" i="1" s="1"/>
  <c r="N8" i="1"/>
  <c r="N10" i="1" s="1"/>
  <c r="U4" i="1" l="1"/>
  <c r="R8" i="1"/>
  <c r="R10" i="1" s="1"/>
  <c r="R6" i="1"/>
  <c r="Q6" i="1" l="1"/>
  <c r="Q8" i="1" s="1"/>
  <c r="Q10" i="1" s="1"/>
  <c r="P6" i="1"/>
  <c r="P8" i="1" s="1"/>
  <c r="P10" i="1" s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G46" i="1"/>
  <c r="G47" i="1"/>
  <c r="G48" i="1"/>
  <c r="G49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I3" i="1"/>
  <c r="H3" i="1"/>
  <c r="G3" i="1"/>
</calcChain>
</file>

<file path=xl/sharedStrings.xml><?xml version="1.0" encoding="utf-8"?>
<sst xmlns="http://schemas.openxmlformats.org/spreadsheetml/2006/main" count="36" uniqueCount="31">
  <si>
    <t>Lépéshosszak méretei [$px$]</t>
  </si>
  <si>
    <t>1. trajektória</t>
  </si>
  <si>
    <t>2. trajektória</t>
  </si>
  <si>
    <t>3. trajektória</t>
  </si>
  <si>
    <t>Lépéshosszak méretei [$mu m$]</t>
  </si>
  <si>
    <t>Boltzmann</t>
  </si>
  <si>
    <t>Rácsállandó [$\mu m$]</t>
  </si>
  <si>
    <t>&lt;x&gt; [$px$]</t>
  </si>
  <si>
    <t>&lt;x&gt; [$\mu m$]</t>
  </si>
  <si>
    <t>&lt;x^2&gt; [$(\mu m)^2$]</t>
  </si>
  <si>
    <t>&lt;x^2&gt; [$m^2$]</t>
  </si>
  <si>
    <t>D(&lt;x^2&gt;) [$m^2/s$]</t>
  </si>
  <si>
    <t>&lt;r&gt; [$\mu m$]</t>
  </si>
  <si>
    <t>&lt;r^2&gt; [$(\mu m)^2$]</t>
  </si>
  <si>
    <t>&lt;r^2&gt; [$m^2$]</t>
  </si>
  <si>
    <t>D(&lt;r^2&gt;) [$m^2/s$]</t>
  </si>
  <si>
    <t>&lt;r&gt; [$px$]</t>
  </si>
  <si>
    <t>D(a) [$m^2/s$]</t>
  </si>
  <si>
    <t>R</t>
  </si>
  <si>
    <t>Víz viszkozítása 298 K-n</t>
  </si>
  <si>
    <t>Szobahőmérésklet</t>
  </si>
  <si>
    <t>N_A (D(&lt;r^2&gt;)) [1]</t>
  </si>
  <si>
    <t>N_A (D(&lt;x^2&gt;)) [1]</t>
  </si>
  <si>
    <t>N_A (D(a)) [1]</t>
  </si>
  <si>
    <t>Részecskesugár 1</t>
  </si>
  <si>
    <t>Részecskesugár 2</t>
  </si>
  <si>
    <t>Részecskesugár 3</t>
  </si>
  <si>
    <t>Részecskesugár 4</t>
  </si>
  <si>
    <t>D [$m^2/s$]</t>
  </si>
  <si>
    <t>(&lt;x^2&gt;)</t>
  </si>
  <si>
    <t>(&lt;r^2&gt;)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</si>
</sst>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&quot; K&quot;"/>
    <numFmt numFmtId="172" formatCode="0.00000&quot; Pa * s&quot;"/>
    <numFmt numFmtId="176" formatCode="0.0000&quot; \mu m&quot;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1" xfId="0" applyBorder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2" fontId="0" fillId="0" borderId="6" xfId="0" applyNumberFormat="1" applyBorder="1"/>
    <xf numFmtId="2" fontId="0" fillId="0" borderId="1" xfId="0" applyNumberFormat="1" applyBorder="1"/>
    <xf numFmtId="2" fontId="0" fillId="0" borderId="7" xfId="0" applyNumberFormat="1" applyBorder="1"/>
    <xf numFmtId="11" fontId="0" fillId="0" borderId="6" xfId="0" applyNumberFormat="1" applyBorder="1"/>
    <xf numFmtId="11" fontId="0" fillId="0" borderId="1" xfId="0" applyNumberFormat="1" applyBorder="1"/>
    <xf numFmtId="11" fontId="0" fillId="0" borderId="7" xfId="0" applyNumberFormat="1" applyBorder="1"/>
    <xf numFmtId="2" fontId="0" fillId="0" borderId="0" xfId="0" applyNumberFormat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/>
    <xf numFmtId="11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9" xfId="0" applyNumberFormat="1" applyBorder="1"/>
    <xf numFmtId="2" fontId="0" fillId="0" borderId="10" xfId="0" applyNumberFormat="1" applyBorder="1"/>
    <xf numFmtId="49" fontId="0" fillId="2" borderId="0" xfId="0" applyNumberFormat="1" applyFill="1" applyAlignment="1">
      <alignment horizontal="center"/>
    </xf>
    <xf numFmtId="49" fontId="0" fillId="2" borderId="0" xfId="0" applyNumberFormat="1" applyFill="1"/>
    <xf numFmtId="0" fontId="0" fillId="0" borderId="0" xfId="0" applyNumberFormat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0" borderId="8" xfId="0" applyBorder="1"/>
    <xf numFmtId="0" fontId="0" fillId="2" borderId="1" xfId="0" applyFill="1" applyBorder="1" applyAlignment="1">
      <alignment horizontal="center"/>
    </xf>
    <xf numFmtId="169" fontId="0" fillId="0" borderId="0" xfId="0" applyNumberFormat="1"/>
    <xf numFmtId="172" fontId="0" fillId="0" borderId="0" xfId="0" applyNumberFormat="1"/>
    <xf numFmtId="11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76" fontId="0" fillId="0" borderId="0" xfId="0" applyNumberFormat="1"/>
    <xf numFmtId="0" fontId="0" fillId="2" borderId="2" xfId="0" applyFill="1" applyBorder="1" applyAlignment="1"/>
    <xf numFmtId="11" fontId="0" fillId="0" borderId="2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5F7A6-487F-4F95-BB5D-CDD08582AFDF}">
  <dimension ref="A1:Y52"/>
  <sheetViews>
    <sheetView tabSelected="1" topLeftCell="F1" workbookViewId="0">
      <selection activeCell="S25" sqref="S25"/>
    </sheetView>
  </sheetViews>
  <sheetFormatPr defaultRowHeight="15" x14ac:dyDescent="0.25"/>
  <cols>
    <col min="1" max="3" width="12.28515625" style="1" bestFit="1" customWidth="1"/>
    <col min="5" max="5" width="21.5703125" bestFit="1" customWidth="1"/>
    <col min="7" max="9" width="12.28515625" bestFit="1" customWidth="1"/>
    <col min="12" max="14" width="12" bestFit="1" customWidth="1"/>
    <col min="16" max="16" width="10.140625" customWidth="1"/>
    <col min="17" max="17" width="12" bestFit="1" customWidth="1"/>
    <col min="20" max="20" width="14.140625" bestFit="1" customWidth="1"/>
    <col min="21" max="21" width="16.85546875" customWidth="1"/>
    <col min="22" max="22" width="18.28515625" bestFit="1" customWidth="1"/>
    <col min="23" max="23" width="21.5703125" bestFit="1" customWidth="1"/>
    <col min="24" max="24" width="18.28515625" bestFit="1" customWidth="1"/>
  </cols>
  <sheetData>
    <row r="1" spans="1:25" x14ac:dyDescent="0.25">
      <c r="A1" s="27" t="s">
        <v>0</v>
      </c>
      <c r="B1" s="27"/>
      <c r="C1" s="27"/>
      <c r="E1" s="28" t="s">
        <v>6</v>
      </c>
      <c r="G1" s="27" t="s">
        <v>4</v>
      </c>
      <c r="H1" s="27"/>
      <c r="I1" s="27"/>
    </row>
    <row r="2" spans="1:25" x14ac:dyDescent="0.25">
      <c r="A2" s="1" t="s">
        <v>1</v>
      </c>
      <c r="B2" s="1" t="s">
        <v>2</v>
      </c>
      <c r="C2" s="1" t="s">
        <v>3</v>
      </c>
      <c r="E2" s="2">
        <v>21.53</v>
      </c>
      <c r="G2" s="1" t="s">
        <v>1</v>
      </c>
      <c r="H2" s="1" t="s">
        <v>2</v>
      </c>
      <c r="I2" s="1" t="s">
        <v>3</v>
      </c>
      <c r="V2" s="5"/>
      <c r="W2" s="5"/>
    </row>
    <row r="3" spans="1:25" x14ac:dyDescent="0.25">
      <c r="A3" s="2">
        <v>70.62</v>
      </c>
      <c r="B3" s="2">
        <v>89.01</v>
      </c>
      <c r="C3" s="2">
        <v>29.13</v>
      </c>
      <c r="G3" s="2">
        <f>A3/ $E$2*3.125</f>
        <v>10.250232234091964</v>
      </c>
      <c r="H3" s="2">
        <f>B3/ $E$2*3.125</f>
        <v>12.919472828611239</v>
      </c>
      <c r="I3" s="2">
        <f>C3/ $E$2*3.125</f>
        <v>4.2281119368323266</v>
      </c>
      <c r="L3" s="15" t="s">
        <v>7</v>
      </c>
      <c r="M3" s="16"/>
      <c r="N3" s="17"/>
      <c r="P3" s="15" t="s">
        <v>16</v>
      </c>
      <c r="Q3" s="16"/>
      <c r="R3" s="17"/>
      <c r="U3" s="33" t="s">
        <v>5</v>
      </c>
      <c r="V3" s="33" t="s">
        <v>20</v>
      </c>
      <c r="W3" s="33" t="s">
        <v>19</v>
      </c>
    </row>
    <row r="4" spans="1:25" x14ac:dyDescent="0.25">
      <c r="A4" s="2">
        <v>28.31</v>
      </c>
      <c r="B4" s="2">
        <v>44.65</v>
      </c>
      <c r="C4" s="2">
        <v>24.74</v>
      </c>
      <c r="G4" s="2">
        <f t="shared" ref="G4:G32" si="0">A4/ $E$2*3.125</f>
        <v>4.1090919647004176</v>
      </c>
      <c r="H4" s="2">
        <f t="shared" ref="H4:H32" si="1">B4/ $E$2*3.125</f>
        <v>6.4807826288899211</v>
      </c>
      <c r="I4" s="2">
        <f t="shared" ref="I4:I32" si="2">C4/ $E$2*3.125</f>
        <v>3.5909196470041795</v>
      </c>
      <c r="L4" s="25">
        <f>SUM(A3:A49)/COUNTA(A3:A49)</f>
        <v>53.391489361702114</v>
      </c>
      <c r="M4" s="14">
        <f t="shared" ref="M4:N4" si="3">SUM(B3:B49)/COUNTA(B3:B49)</f>
        <v>38.511333333333326</v>
      </c>
      <c r="N4" s="26">
        <f t="shared" si="3"/>
        <v>40.959285714285727</v>
      </c>
      <c r="P4" s="6">
        <v>239.92</v>
      </c>
      <c r="Q4" s="3">
        <v>357.18</v>
      </c>
      <c r="R4" s="7">
        <v>181.3</v>
      </c>
      <c r="U4">
        <f>1.38064852*POWER(10,-23)</f>
        <v>1.3806485200000002E-23</v>
      </c>
      <c r="V4" s="34">
        <v>298</v>
      </c>
      <c r="W4" s="35">
        <v>8.8999999999999995E-4</v>
      </c>
    </row>
    <row r="5" spans="1:25" x14ac:dyDescent="0.25">
      <c r="A5" s="2">
        <v>65.86</v>
      </c>
      <c r="B5" s="2">
        <v>34.6</v>
      </c>
      <c r="C5" s="2">
        <v>80.650000000000006</v>
      </c>
      <c r="G5" s="2">
        <f t="shared" si="0"/>
        <v>9.5593358104969806</v>
      </c>
      <c r="H5" s="2">
        <f t="shared" si="1"/>
        <v>5.0220622387366465</v>
      </c>
      <c r="I5" s="2">
        <f t="shared" si="2"/>
        <v>11.706049698095681</v>
      </c>
      <c r="L5" s="15" t="s">
        <v>8</v>
      </c>
      <c r="M5" s="16"/>
      <c r="N5" s="17"/>
      <c r="P5" s="15" t="s">
        <v>12</v>
      </c>
      <c r="Q5" s="16"/>
      <c r="R5" s="17"/>
    </row>
    <row r="6" spans="1:25" x14ac:dyDescent="0.25">
      <c r="A6" s="2">
        <v>55.66</v>
      </c>
      <c r="B6" s="2">
        <v>33.979999999999997</v>
      </c>
      <c r="C6" s="2">
        <v>47.36</v>
      </c>
      <c r="G6" s="2">
        <f t="shared" si="0"/>
        <v>8.0788434742220154</v>
      </c>
      <c r="H6" s="2">
        <f t="shared" si="1"/>
        <v>4.932071528100324</v>
      </c>
      <c r="I6" s="2">
        <f t="shared" si="2"/>
        <v>6.8741291221551313</v>
      </c>
      <c r="L6" s="8">
        <f>SUM(G3:G49)/COUNTA(G3:G49)</f>
        <v>7.7495775315986606</v>
      </c>
      <c r="M6" s="9">
        <f t="shared" ref="M6:N6" si="4">SUM(H3:H49)/COUNTA(H3:H49)</f>
        <v>5.5897778293853548</v>
      </c>
      <c r="N6" s="10">
        <f t="shared" si="4"/>
        <v>5.9450890783624173</v>
      </c>
      <c r="P6" s="8">
        <f>P4/$E$2*3.125</f>
        <v>34.823502090106821</v>
      </c>
      <c r="Q6" s="9">
        <f t="shared" ref="Q6" si="5">Q4/$E$2*3.125</f>
        <v>51.843358104969809</v>
      </c>
      <c r="R6" s="10">
        <f>R4/$E$2*3.125</f>
        <v>26.315025545750114</v>
      </c>
      <c r="U6" s="21" t="s">
        <v>18</v>
      </c>
    </row>
    <row r="7" spans="1:25" x14ac:dyDescent="0.25">
      <c r="A7" s="2">
        <v>72.349999999999994</v>
      </c>
      <c r="B7" s="2">
        <v>66.459999999999994</v>
      </c>
      <c r="C7" s="2">
        <v>74.11</v>
      </c>
      <c r="G7" s="2">
        <f t="shared" si="0"/>
        <v>10.501335346028796</v>
      </c>
      <c r="H7" s="2">
        <f t="shared" si="1"/>
        <v>9.6464235949837427</v>
      </c>
      <c r="I7" s="2">
        <f t="shared" si="2"/>
        <v>10.756792847189967</v>
      </c>
      <c r="L7" s="18" t="s">
        <v>9</v>
      </c>
      <c r="M7" s="19"/>
      <c r="N7" s="20"/>
      <c r="P7" s="18" t="s">
        <v>13</v>
      </c>
      <c r="Q7" s="19"/>
      <c r="R7" s="20"/>
      <c r="U7">
        <f>U4*6.022*POWER(10,23)</f>
        <v>8.3142653874400008</v>
      </c>
    </row>
    <row r="8" spans="1:25" x14ac:dyDescent="0.25">
      <c r="A8" s="2">
        <v>86.17</v>
      </c>
      <c r="B8" s="2">
        <v>24.61</v>
      </c>
      <c r="C8" s="2">
        <v>20.75</v>
      </c>
      <c r="G8" s="2">
        <f t="shared" si="0"/>
        <v>12.507257315373895</v>
      </c>
      <c r="H8" s="2">
        <f t="shared" si="1"/>
        <v>3.572050627032048</v>
      </c>
      <c r="I8" s="2">
        <f t="shared" si="2"/>
        <v>3.0117858801672082</v>
      </c>
      <c r="L8" s="8">
        <f>SUMSQ(G6:G52)/COUNTA(G6:G52)</f>
        <v>73.458184649251848</v>
      </c>
      <c r="M8" s="9">
        <f>SUMSQ(H6:H52)/COUNTA(H6:H52)</f>
        <v>33.37081018682813</v>
      </c>
      <c r="N8" s="10">
        <f>SUMSQ(I6:I52)/COUNTA(I6:I52)</f>
        <v>42.946445760430933</v>
      </c>
      <c r="P8" s="8">
        <f>POWER(P6,2)</f>
        <v>1212.6762978196741</v>
      </c>
      <c r="Q8" s="9">
        <f t="shared" ref="Q8" si="6">POWER(Q6,2)</f>
        <v>2687.7337796001389</v>
      </c>
      <c r="R8" s="10">
        <f>POWER(R6,2)</f>
        <v>692.48056947348107</v>
      </c>
    </row>
    <row r="9" spans="1:25" x14ac:dyDescent="0.25">
      <c r="A9" s="2">
        <v>47.27</v>
      </c>
      <c r="B9" s="2">
        <v>30.99</v>
      </c>
      <c r="C9" s="2">
        <v>45.02</v>
      </c>
      <c r="G9" s="2">
        <f t="shared" si="0"/>
        <v>6.8610659544821182</v>
      </c>
      <c r="H9" s="2">
        <f t="shared" si="1"/>
        <v>4.4980840687412904</v>
      </c>
      <c r="I9" s="2">
        <f t="shared" si="2"/>
        <v>6.5344867626567575</v>
      </c>
      <c r="L9" s="15" t="s">
        <v>10</v>
      </c>
      <c r="M9" s="16"/>
      <c r="N9" s="17"/>
      <c r="P9" s="15" t="s">
        <v>14</v>
      </c>
      <c r="Q9" s="16"/>
      <c r="R9" s="17"/>
      <c r="U9" s="33" t="s">
        <v>24</v>
      </c>
      <c r="V9" s="33" t="s">
        <v>25</v>
      </c>
      <c r="W9" s="33" t="s">
        <v>26</v>
      </c>
      <c r="X9" s="33" t="s">
        <v>27</v>
      </c>
    </row>
    <row r="10" spans="1:25" x14ac:dyDescent="0.25">
      <c r="A10" s="2">
        <v>36.950000000000003</v>
      </c>
      <c r="B10" s="2">
        <v>24</v>
      </c>
      <c r="C10" s="2">
        <v>70.59</v>
      </c>
      <c r="G10" s="2">
        <f t="shared" si="0"/>
        <v>5.3631560613098008</v>
      </c>
      <c r="H10" s="2">
        <f t="shared" si="1"/>
        <v>3.4835113794705062</v>
      </c>
      <c r="I10" s="2">
        <f t="shared" si="2"/>
        <v>10.245877844867627</v>
      </c>
      <c r="L10" s="11">
        <f>L8*POWER(10,-12)</f>
        <v>7.3458184649251849E-11</v>
      </c>
      <c r="M10" s="12">
        <f>M8*POWER(10,-12)</f>
        <v>3.337081018682813E-11</v>
      </c>
      <c r="N10" s="13">
        <f>N8*POWER(10,-12)</f>
        <v>4.2946445760430931E-11</v>
      </c>
      <c r="P10" s="11">
        <f>P8*POWER(10,-12)</f>
        <v>1.2126762978196742E-9</v>
      </c>
      <c r="Q10" s="12">
        <f t="shared" ref="Q10:R10" si="7">Q8*POWER(10,-12)</f>
        <v>2.6877337796001389E-9</v>
      </c>
      <c r="R10" s="13">
        <f t="shared" si="7"/>
        <v>6.9248056947348106E-10</v>
      </c>
      <c r="U10" s="39">
        <v>0.52</v>
      </c>
      <c r="V10" s="39">
        <v>1E-4</v>
      </c>
      <c r="W10" s="39">
        <v>1E-3</v>
      </c>
      <c r="X10" s="39">
        <v>1.4</v>
      </c>
    </row>
    <row r="11" spans="1:25" x14ac:dyDescent="0.25">
      <c r="A11" s="2">
        <v>37.549999999999997</v>
      </c>
      <c r="B11" s="2">
        <v>37.18</v>
      </c>
      <c r="C11" s="2">
        <v>42.47</v>
      </c>
      <c r="G11" s="2">
        <f t="shared" si="0"/>
        <v>5.4502438457965621</v>
      </c>
      <c r="H11" s="2">
        <f t="shared" si="1"/>
        <v>5.3965397120297256</v>
      </c>
      <c r="I11" s="2">
        <f t="shared" si="2"/>
        <v>6.1643636785880158</v>
      </c>
      <c r="P11" s="4"/>
      <c r="Q11" s="4"/>
      <c r="R11" s="4"/>
    </row>
    <row r="12" spans="1:25" x14ac:dyDescent="0.25">
      <c r="A12" s="2">
        <v>33.75</v>
      </c>
      <c r="B12" s="2">
        <v>26.73</v>
      </c>
      <c r="C12" s="2">
        <v>66.75</v>
      </c>
      <c r="G12" s="2">
        <f t="shared" si="0"/>
        <v>4.8986878773803992</v>
      </c>
      <c r="H12" s="2">
        <f t="shared" si="1"/>
        <v>3.8797607988852763</v>
      </c>
      <c r="I12" s="2">
        <f t="shared" si="2"/>
        <v>9.6885160241523458</v>
      </c>
      <c r="L12" s="15" t="s">
        <v>11</v>
      </c>
      <c r="M12" s="16"/>
      <c r="N12" s="17"/>
      <c r="P12" s="15" t="s">
        <v>15</v>
      </c>
      <c r="Q12" s="16"/>
      <c r="R12" s="17"/>
      <c r="T12" s="31" t="s">
        <v>17</v>
      </c>
      <c r="V12" s="40" t="s">
        <v>28</v>
      </c>
      <c r="W12" s="40" t="s">
        <v>28</v>
      </c>
      <c r="X12" s="40" t="s">
        <v>28</v>
      </c>
    </row>
    <row r="13" spans="1:25" x14ac:dyDescent="0.25">
      <c r="A13" s="2">
        <v>52.03</v>
      </c>
      <c r="B13" s="2">
        <v>46.72</v>
      </c>
      <c r="C13" s="2">
        <v>40.03</v>
      </c>
      <c r="G13" s="2">
        <f t="shared" si="0"/>
        <v>7.5519623780771008</v>
      </c>
      <c r="H13" s="2">
        <f t="shared" si="1"/>
        <v>6.7812354853692511</v>
      </c>
      <c r="I13" s="2">
        <f t="shared" si="2"/>
        <v>5.8102066883418484</v>
      </c>
      <c r="L13" s="11">
        <f>L10/(2*COUNTA(G3:G49)*30)</f>
        <v>2.6049001648670869E-14</v>
      </c>
      <c r="M13" s="12">
        <f>M10/(2*COUNTA(H3:H49)*30)</f>
        <v>1.8539338992682294E-14</v>
      </c>
      <c r="N13" s="13">
        <f t="shared" ref="M13:N13" si="8">N10/(2*COUNTA(I3:I49)*30)</f>
        <v>1.7042240381123385E-14</v>
      </c>
      <c r="P13" s="11">
        <f>P10/(2*COUNTA(G3:G49)*30)</f>
        <v>4.3002705596442347E-13</v>
      </c>
      <c r="Q13" s="12">
        <f>Q10/(2*COUNTA(H3:H49)*30)</f>
        <v>1.4931854331111883E-12</v>
      </c>
      <c r="R13" s="13">
        <f>R10/(2*COUNTA(I3:I49)*30)</f>
        <v>2.7479387677519088E-13</v>
      </c>
      <c r="T13" s="32">
        <f>$U$4*$V$4/(6 * PI() * $W$4 * 0.52*POWER(10,-6))</f>
        <v>4.7163380089233538E-13</v>
      </c>
      <c r="V13" s="41">
        <f>$L$14*V10/$U$10</f>
        <v>3.9506782706715742E-18</v>
      </c>
      <c r="W13" s="41">
        <f>$L$14*W10/$U$10</f>
        <v>3.9506782706715737E-17</v>
      </c>
      <c r="X13" s="41">
        <f>$L$14*X10/$U$10</f>
        <v>5.5309495789402035E-14</v>
      </c>
      <c r="Y13" t="s">
        <v>29</v>
      </c>
    </row>
    <row r="14" spans="1:25" x14ac:dyDescent="0.25">
      <c r="A14" s="2">
        <v>86.46</v>
      </c>
      <c r="B14" s="2">
        <v>65.03</v>
      </c>
      <c r="C14" s="2">
        <v>27.91</v>
      </c>
      <c r="G14" s="2">
        <f t="shared" si="0"/>
        <v>12.549349744542498</v>
      </c>
      <c r="H14" s="2">
        <f t="shared" si="1"/>
        <v>9.4388643752902937</v>
      </c>
      <c r="I14" s="2">
        <f t="shared" si="2"/>
        <v>4.0510334417092428</v>
      </c>
      <c r="L14" s="22">
        <f>AVERAGE(L13:N13)</f>
        <v>2.0543527007492184E-14</v>
      </c>
      <c r="M14" s="23"/>
      <c r="N14" s="24"/>
      <c r="P14" s="22">
        <f>AVERAGE(P13:R13)</f>
        <v>7.326687886169343E-13</v>
      </c>
      <c r="Q14" s="23"/>
      <c r="R14" s="24"/>
      <c r="V14" s="41">
        <f>$P$14*V10/$U$10</f>
        <v>1.4089784396479507E-16</v>
      </c>
      <c r="W14" s="41">
        <f>$P$14*W10/$U$10</f>
        <v>1.4089784396479505E-15</v>
      </c>
      <c r="X14" s="41">
        <f>$P$14*X10/$U$10</f>
        <v>1.9725698155071309E-12</v>
      </c>
      <c r="Y14" t="s">
        <v>30</v>
      </c>
    </row>
    <row r="15" spans="1:25" x14ac:dyDescent="0.25">
      <c r="A15" s="2">
        <v>68.78</v>
      </c>
      <c r="B15" s="2">
        <v>13.81</v>
      </c>
      <c r="C15" s="2">
        <v>39.64</v>
      </c>
      <c r="G15" s="2">
        <f t="shared" si="0"/>
        <v>9.9831630283325588</v>
      </c>
      <c r="H15" s="2">
        <f t="shared" si="1"/>
        <v>2.0044705062703203</v>
      </c>
      <c r="I15" s="2">
        <f t="shared" si="2"/>
        <v>5.7535996284254525</v>
      </c>
    </row>
    <row r="16" spans="1:25" x14ac:dyDescent="0.25">
      <c r="A16" s="2">
        <v>43.53</v>
      </c>
      <c r="B16" s="2">
        <v>56.28</v>
      </c>
      <c r="C16" s="2">
        <v>48.34</v>
      </c>
      <c r="G16" s="2">
        <f t="shared" si="0"/>
        <v>6.318218764514631</v>
      </c>
      <c r="H16" s="2">
        <f t="shared" si="1"/>
        <v>8.168834184858337</v>
      </c>
      <c r="I16" s="2">
        <f t="shared" si="2"/>
        <v>7.0163725034835114</v>
      </c>
      <c r="L16" s="15" t="s">
        <v>22</v>
      </c>
      <c r="M16" s="16"/>
      <c r="N16" s="17"/>
      <c r="P16" s="15" t="s">
        <v>21</v>
      </c>
      <c r="Q16" s="16"/>
      <c r="R16" s="17"/>
      <c r="T16" s="31" t="s">
        <v>23</v>
      </c>
    </row>
    <row r="17" spans="1:20" x14ac:dyDescent="0.25">
      <c r="A17" s="2">
        <v>58.72</v>
      </c>
      <c r="B17" s="2">
        <v>29.14</v>
      </c>
      <c r="C17" s="2">
        <v>17.48</v>
      </c>
      <c r="G17" s="2">
        <f t="shared" si="0"/>
        <v>8.5229911751045044</v>
      </c>
      <c r="H17" s="2">
        <f t="shared" si="1"/>
        <v>4.2295633999071063</v>
      </c>
      <c r="I17" s="2">
        <f t="shared" si="2"/>
        <v>2.5371574547143521</v>
      </c>
      <c r="L17" s="11">
        <f>($U$7 * $V$4)/(L13 * 6 * PI() * $W$4 * 0.52*POWER(10,-6))</f>
        <v>1.090321536034208E+25</v>
      </c>
      <c r="M17" s="12">
        <f t="shared" ref="M17:N17" si="9">($U$7 * $V$4)/(M13 * 6 * PI() * $W$4 * 0.52*POWER(10,-6))</f>
        <v>1.531974117359145E+25</v>
      </c>
      <c r="N17" s="13">
        <f t="shared" si="9"/>
        <v>1.6665524517067198E+25</v>
      </c>
      <c r="P17" s="11">
        <f>($U$7 * $V$4)/(P13 * 6 * PI() * $W$4 * 0.52*POWER(10,-6))</f>
        <v>6.6046512878217937E+23</v>
      </c>
      <c r="Q17" s="12">
        <f t="shared" ref="Q17:R17" si="10">($U$7 * $V$4)/(Q13 * 6 * PI() * $W$4 * 0.52*POWER(10,-6))</f>
        <v>1.9020937962513284E+23</v>
      </c>
      <c r="R17" s="13">
        <f t="shared" si="10"/>
        <v>1.0335669711072916E+24</v>
      </c>
      <c r="T17" s="32">
        <f>U7*298/(6 * PI() * 0.89*POWER(10,-3) * 0.52*POWER(10,-6) * T13)</f>
        <v>6.0219999999999989E+23</v>
      </c>
    </row>
    <row r="18" spans="1:20" x14ac:dyDescent="0.25">
      <c r="A18" s="2">
        <v>38.22</v>
      </c>
      <c r="B18" s="2">
        <v>20.8</v>
      </c>
      <c r="C18" s="2">
        <v>33.520000000000003</v>
      </c>
      <c r="G18" s="2">
        <f t="shared" si="0"/>
        <v>5.5474918718067805</v>
      </c>
      <c r="H18" s="2">
        <f t="shared" si="1"/>
        <v>3.0190431955411055</v>
      </c>
      <c r="I18" s="2">
        <f t="shared" si="2"/>
        <v>4.8653042266604736</v>
      </c>
      <c r="L18" s="36">
        <f>($U$7 * $V$4)/(L14 * 6 * PI() * $W$4 * 0.52*POWER(10,-6))</f>
        <v>1.3825175920073688E+25</v>
      </c>
      <c r="M18" s="37"/>
      <c r="N18" s="38"/>
      <c r="P18" s="36">
        <f>($U$7 * $V$4)/(P14 * 6 * PI() * $W$4 * 0.52*POWER(10,-6))</f>
        <v>3.8764838807110584E+23</v>
      </c>
      <c r="Q18" s="37"/>
      <c r="R18" s="38"/>
    </row>
    <row r="19" spans="1:20" x14ac:dyDescent="0.25">
      <c r="A19" s="2">
        <v>78.09</v>
      </c>
      <c r="B19" s="2">
        <v>50.71</v>
      </c>
      <c r="C19" s="2">
        <v>65.510000000000005</v>
      </c>
      <c r="G19" s="2">
        <f t="shared" si="0"/>
        <v>11.33447515095216</v>
      </c>
      <c r="H19" s="2">
        <f t="shared" si="1"/>
        <v>7.3603692522062243</v>
      </c>
      <c r="I19" s="2">
        <f t="shared" si="2"/>
        <v>9.5085346028797026</v>
      </c>
      <c r="P19" s="4"/>
      <c r="Q19" s="4"/>
      <c r="R19" s="4"/>
    </row>
    <row r="20" spans="1:20" x14ac:dyDescent="0.25">
      <c r="A20" s="2">
        <v>31.3</v>
      </c>
      <c r="B20" s="2">
        <v>48.8</v>
      </c>
      <c r="C20" s="2">
        <v>5.54</v>
      </c>
      <c r="G20" s="2">
        <f t="shared" si="0"/>
        <v>4.5430794240594521</v>
      </c>
      <c r="H20" s="2">
        <f t="shared" si="1"/>
        <v>7.0831398049233618</v>
      </c>
      <c r="I20" s="2">
        <f t="shared" si="2"/>
        <v>0.80411054342777522</v>
      </c>
      <c r="P20" s="4"/>
      <c r="Q20" s="4"/>
      <c r="R20" s="4"/>
    </row>
    <row r="21" spans="1:20" x14ac:dyDescent="0.25">
      <c r="A21" s="2">
        <v>26.36</v>
      </c>
      <c r="B21" s="2">
        <v>61.37</v>
      </c>
      <c r="C21" s="2">
        <v>56.84</v>
      </c>
      <c r="G21" s="2">
        <f t="shared" si="0"/>
        <v>3.8260566651184393</v>
      </c>
      <c r="H21" s="2">
        <f t="shared" si="1"/>
        <v>8.907628889921039</v>
      </c>
      <c r="I21" s="2">
        <f t="shared" si="2"/>
        <v>8.2501161170459838</v>
      </c>
    </row>
    <row r="22" spans="1:20" x14ac:dyDescent="0.25">
      <c r="A22" s="2">
        <v>57.78</v>
      </c>
      <c r="B22" s="2">
        <v>25.9</v>
      </c>
      <c r="C22" s="2">
        <v>22.51</v>
      </c>
      <c r="G22" s="2">
        <f t="shared" si="0"/>
        <v>8.3865536460752441</v>
      </c>
      <c r="H22" s="2">
        <f t="shared" si="1"/>
        <v>3.7592893636785876</v>
      </c>
      <c r="I22" s="2">
        <f t="shared" si="2"/>
        <v>3.2672433813283788</v>
      </c>
    </row>
    <row r="23" spans="1:20" x14ac:dyDescent="0.25">
      <c r="A23" s="2">
        <v>19.920000000000002</v>
      </c>
      <c r="B23" s="2">
        <v>39.94</v>
      </c>
      <c r="C23" s="2">
        <v>24.67</v>
      </c>
      <c r="G23" s="2">
        <f t="shared" si="0"/>
        <v>2.8913144449605204</v>
      </c>
      <c r="H23" s="2">
        <f t="shared" si="1"/>
        <v>5.7971435206688335</v>
      </c>
      <c r="I23" s="2">
        <f t="shared" si="2"/>
        <v>3.5807594054807246</v>
      </c>
    </row>
    <row r="24" spans="1:20" x14ac:dyDescent="0.25">
      <c r="A24" s="2">
        <v>15.79</v>
      </c>
      <c r="B24" s="2">
        <v>37.380000000000003</v>
      </c>
      <c r="C24" s="2">
        <v>27.17</v>
      </c>
      <c r="G24" s="2">
        <f t="shared" si="0"/>
        <v>2.2918601950766369</v>
      </c>
      <c r="H24" s="2">
        <f t="shared" si="1"/>
        <v>5.4255689735253139</v>
      </c>
      <c r="I24" s="2">
        <f t="shared" si="2"/>
        <v>3.943625174175569</v>
      </c>
    </row>
    <row r="25" spans="1:20" x14ac:dyDescent="0.25">
      <c r="A25" s="2">
        <v>20.07</v>
      </c>
      <c r="B25" s="2">
        <v>24.3</v>
      </c>
      <c r="C25" s="2">
        <v>38.21</v>
      </c>
      <c r="G25" s="2">
        <f t="shared" si="0"/>
        <v>2.9130863910822109</v>
      </c>
      <c r="H25" s="2">
        <f t="shared" si="1"/>
        <v>3.5270552717138872</v>
      </c>
      <c r="I25" s="2">
        <f t="shared" si="2"/>
        <v>5.5460404087320017</v>
      </c>
    </row>
    <row r="26" spans="1:20" x14ac:dyDescent="0.25">
      <c r="A26" s="2">
        <v>89.43</v>
      </c>
      <c r="B26" s="2">
        <v>19.649999999999999</v>
      </c>
      <c r="C26" s="2">
        <v>14.47</v>
      </c>
      <c r="G26" s="2">
        <f t="shared" si="0"/>
        <v>12.980434277751973</v>
      </c>
      <c r="H26" s="2">
        <f t="shared" si="1"/>
        <v>2.8521249419414767</v>
      </c>
      <c r="I26" s="2">
        <f t="shared" si="2"/>
        <v>2.1002670692057595</v>
      </c>
    </row>
    <row r="27" spans="1:20" x14ac:dyDescent="0.25">
      <c r="A27" s="2">
        <v>51.54</v>
      </c>
      <c r="B27" s="2">
        <v>28.26</v>
      </c>
      <c r="C27" s="2">
        <v>25.05</v>
      </c>
      <c r="G27" s="2">
        <f t="shared" si="0"/>
        <v>7.4808406874129112</v>
      </c>
      <c r="H27" s="2">
        <f t="shared" si="1"/>
        <v>4.1018346493265208</v>
      </c>
      <c r="I27" s="2">
        <f t="shared" si="2"/>
        <v>3.6359150023223408</v>
      </c>
    </row>
    <row r="28" spans="1:20" x14ac:dyDescent="0.25">
      <c r="A28" s="2">
        <v>53.37</v>
      </c>
      <c r="B28" s="2">
        <v>16.940000000000001</v>
      </c>
      <c r="C28" s="2">
        <v>82.95</v>
      </c>
      <c r="G28" s="2">
        <f t="shared" si="0"/>
        <v>7.7464584300975377</v>
      </c>
      <c r="H28" s="2">
        <f t="shared" si="1"/>
        <v>2.4587784486762656</v>
      </c>
      <c r="I28" s="2">
        <f t="shared" si="2"/>
        <v>12.039886205294938</v>
      </c>
    </row>
    <row r="29" spans="1:20" x14ac:dyDescent="0.25">
      <c r="A29" s="2">
        <v>41.2</v>
      </c>
      <c r="B29" s="2">
        <v>29.12</v>
      </c>
      <c r="C29" s="2">
        <v>25.88</v>
      </c>
      <c r="G29" s="2">
        <f t="shared" si="0"/>
        <v>5.9800278680910361</v>
      </c>
      <c r="H29" s="2">
        <f t="shared" si="1"/>
        <v>4.2266604737575468</v>
      </c>
      <c r="I29" s="2">
        <f t="shared" si="2"/>
        <v>3.7563864375290286</v>
      </c>
    </row>
    <row r="30" spans="1:20" x14ac:dyDescent="0.25">
      <c r="A30" s="2">
        <v>48.96</v>
      </c>
      <c r="B30" s="2">
        <v>27.74</v>
      </c>
      <c r="C30" s="2">
        <v>34.42</v>
      </c>
      <c r="G30" s="2">
        <f t="shared" si="0"/>
        <v>7.1063632141198321</v>
      </c>
      <c r="H30" s="2">
        <f t="shared" si="1"/>
        <v>4.0263585694379938</v>
      </c>
      <c r="I30" s="2">
        <f t="shared" si="2"/>
        <v>4.9959359033906177</v>
      </c>
    </row>
    <row r="31" spans="1:20" x14ac:dyDescent="0.25">
      <c r="A31" s="2">
        <v>81.17</v>
      </c>
      <c r="B31" s="2">
        <v>31.66</v>
      </c>
      <c r="C31" s="2">
        <v>57.43</v>
      </c>
      <c r="G31" s="2">
        <f t="shared" si="0"/>
        <v>11.781525777984207</v>
      </c>
      <c r="H31" s="2">
        <f t="shared" si="1"/>
        <v>4.5953320947515097</v>
      </c>
      <c r="I31" s="2">
        <f t="shared" si="2"/>
        <v>8.3357524384579644</v>
      </c>
    </row>
    <row r="32" spans="1:20" x14ac:dyDescent="0.25">
      <c r="A32" s="2">
        <v>86.46</v>
      </c>
      <c r="B32" s="2">
        <v>69.58</v>
      </c>
      <c r="C32" s="2">
        <v>75.67</v>
      </c>
      <c r="G32" s="2">
        <f t="shared" si="0"/>
        <v>12.549349744542498</v>
      </c>
      <c r="H32" s="2">
        <f t="shared" si="1"/>
        <v>10.099280074314908</v>
      </c>
      <c r="I32" s="2">
        <f t="shared" si="2"/>
        <v>10.983221086855551</v>
      </c>
    </row>
    <row r="33" spans="1:9" x14ac:dyDescent="0.25">
      <c r="A33" s="2">
        <v>32.950000000000003</v>
      </c>
      <c r="B33" s="2"/>
      <c r="C33" s="2">
        <v>19.52</v>
      </c>
      <c r="G33" s="2">
        <f>A33/ $E$2*3.125</f>
        <v>4.7825708313980497</v>
      </c>
      <c r="H33" s="2"/>
      <c r="I33" s="2">
        <f>C33/ $E$2*3.125</f>
        <v>2.8332559219693447</v>
      </c>
    </row>
    <row r="34" spans="1:9" x14ac:dyDescent="0.25">
      <c r="A34" s="2">
        <v>46.57</v>
      </c>
      <c r="B34" s="2"/>
      <c r="C34" s="2">
        <v>25.05</v>
      </c>
      <c r="G34" s="2">
        <f t="shared" ref="G34:G49" si="11">A34/ $E$2*3.125</f>
        <v>6.7594635392475606</v>
      </c>
      <c r="H34" s="2"/>
      <c r="I34" s="2">
        <f t="shared" ref="I34:I44" si="12">C34/ $E$2*3.125</f>
        <v>3.6359150023223408</v>
      </c>
    </row>
    <row r="35" spans="1:9" x14ac:dyDescent="0.25">
      <c r="A35" s="2">
        <v>63.96</v>
      </c>
      <c r="B35" s="2"/>
      <c r="C35" s="2">
        <v>42.8</v>
      </c>
      <c r="G35" s="2">
        <f t="shared" si="11"/>
        <v>9.2835578262888987</v>
      </c>
      <c r="H35" s="2"/>
      <c r="I35" s="2">
        <f t="shared" si="12"/>
        <v>6.2122619600557361</v>
      </c>
    </row>
    <row r="36" spans="1:9" x14ac:dyDescent="0.25">
      <c r="A36" s="2">
        <v>49.48</v>
      </c>
      <c r="B36" s="2"/>
      <c r="C36" s="2">
        <v>31.76</v>
      </c>
      <c r="G36" s="2">
        <f t="shared" si="11"/>
        <v>7.1818392940083591</v>
      </c>
      <c r="H36" s="2"/>
      <c r="I36" s="2">
        <f t="shared" si="12"/>
        <v>4.6098467254993034</v>
      </c>
    </row>
    <row r="37" spans="1:9" x14ac:dyDescent="0.25">
      <c r="A37" s="2">
        <v>41.77</v>
      </c>
      <c r="B37" s="2"/>
      <c r="C37" s="2">
        <v>19.75</v>
      </c>
      <c r="G37" s="2">
        <f t="shared" si="11"/>
        <v>6.06276126335346</v>
      </c>
      <c r="H37" s="2"/>
      <c r="I37" s="2">
        <f t="shared" si="12"/>
        <v>2.8666395726892708</v>
      </c>
    </row>
    <row r="38" spans="1:9" x14ac:dyDescent="0.25">
      <c r="A38" s="2">
        <v>96.2</v>
      </c>
      <c r="B38" s="2"/>
      <c r="C38" s="2">
        <v>53.63</v>
      </c>
      <c r="G38" s="2">
        <f t="shared" si="11"/>
        <v>13.963074779377612</v>
      </c>
      <c r="H38" s="2"/>
      <c r="I38" s="2">
        <f t="shared" si="12"/>
        <v>7.7841964700418016</v>
      </c>
    </row>
    <row r="39" spans="1:9" x14ac:dyDescent="0.25">
      <c r="A39" s="2">
        <v>40.61</v>
      </c>
      <c r="B39" s="2"/>
      <c r="C39" s="2">
        <v>61.54</v>
      </c>
      <c r="G39" s="2">
        <f t="shared" si="11"/>
        <v>5.894391546679052</v>
      </c>
      <c r="H39" s="2"/>
      <c r="I39" s="2">
        <f t="shared" si="12"/>
        <v>8.9323037621922889</v>
      </c>
    </row>
    <row r="40" spans="1:9" x14ac:dyDescent="0.25">
      <c r="A40" s="2">
        <v>113</v>
      </c>
      <c r="B40" s="2"/>
      <c r="C40" s="2">
        <v>17.98</v>
      </c>
      <c r="G40" s="2">
        <f t="shared" si="11"/>
        <v>16.401532745006968</v>
      </c>
      <c r="H40" s="2"/>
      <c r="I40" s="2">
        <f t="shared" si="12"/>
        <v>2.6097306084533209</v>
      </c>
    </row>
    <row r="41" spans="1:9" x14ac:dyDescent="0.25">
      <c r="A41" s="2">
        <v>71.62</v>
      </c>
      <c r="B41" s="2"/>
      <c r="C41" s="2">
        <v>36.43</v>
      </c>
      <c r="G41" s="2">
        <f t="shared" si="11"/>
        <v>10.395378541569903</v>
      </c>
      <c r="H41" s="2"/>
      <c r="I41" s="2">
        <f t="shared" si="12"/>
        <v>5.287679981421272</v>
      </c>
    </row>
    <row r="42" spans="1:9" x14ac:dyDescent="0.25">
      <c r="A42" s="2">
        <v>48.12</v>
      </c>
      <c r="B42" s="2"/>
      <c r="C42" s="2">
        <v>50.16</v>
      </c>
      <c r="G42" s="2">
        <f t="shared" si="11"/>
        <v>6.9844403158383637</v>
      </c>
      <c r="H42" s="2"/>
      <c r="I42" s="2">
        <f t="shared" si="12"/>
        <v>7.2805387830933572</v>
      </c>
    </row>
    <row r="43" spans="1:9" x14ac:dyDescent="0.25">
      <c r="A43" s="2">
        <v>17.829999999999998</v>
      </c>
      <c r="B43" s="2"/>
      <c r="C43" s="2">
        <v>72.16</v>
      </c>
      <c r="G43" s="2">
        <f t="shared" si="11"/>
        <v>2.58795866233163</v>
      </c>
      <c r="H43" s="2"/>
      <c r="I43" s="2">
        <f t="shared" si="12"/>
        <v>10.473757547607988</v>
      </c>
    </row>
    <row r="44" spans="1:9" x14ac:dyDescent="0.25">
      <c r="A44" s="2">
        <v>14.1</v>
      </c>
      <c r="B44" s="2"/>
      <c r="C44" s="2">
        <v>24.7</v>
      </c>
      <c r="G44" s="2">
        <f t="shared" si="11"/>
        <v>2.0465629354389221</v>
      </c>
      <c r="H44" s="2"/>
      <c r="I44" s="2">
        <f t="shared" si="12"/>
        <v>3.5851137947050624</v>
      </c>
    </row>
    <row r="45" spans="1:9" x14ac:dyDescent="0.25">
      <c r="A45" s="2">
        <v>81.25</v>
      </c>
      <c r="B45" s="2"/>
      <c r="C45" s="2"/>
      <c r="G45" s="2">
        <f t="shared" si="11"/>
        <v>11.793137482582443</v>
      </c>
      <c r="H45" s="2"/>
      <c r="I45" s="2"/>
    </row>
    <row r="46" spans="1:9" x14ac:dyDescent="0.25">
      <c r="A46" s="2">
        <v>15.93</v>
      </c>
      <c r="B46" s="2"/>
      <c r="C46" s="2"/>
      <c r="G46" s="2">
        <f t="shared" si="11"/>
        <v>2.3121806781235485</v>
      </c>
      <c r="H46" s="2"/>
      <c r="I46" s="2"/>
    </row>
    <row r="47" spans="1:9" x14ac:dyDescent="0.25">
      <c r="A47" s="2">
        <v>30.56</v>
      </c>
      <c r="B47" s="2"/>
      <c r="C47" s="2"/>
      <c r="G47" s="2">
        <f t="shared" si="11"/>
        <v>4.4356711565257783</v>
      </c>
      <c r="H47" s="2"/>
      <c r="I47" s="2"/>
    </row>
    <row r="48" spans="1:9" x14ac:dyDescent="0.25">
      <c r="A48" s="2">
        <v>111.93</v>
      </c>
      <c r="B48" s="2"/>
      <c r="C48" s="2"/>
      <c r="G48" s="2">
        <f t="shared" si="11"/>
        <v>16.246226196005573</v>
      </c>
      <c r="H48" s="2"/>
      <c r="I48" s="2"/>
    </row>
    <row r="49" spans="1:10" x14ac:dyDescent="0.25">
      <c r="A49" s="2">
        <v>49.85</v>
      </c>
      <c r="B49" s="2"/>
      <c r="C49" s="2"/>
      <c r="G49" s="2">
        <f t="shared" si="11"/>
        <v>7.2355434277751973</v>
      </c>
      <c r="H49" s="2"/>
      <c r="I49" s="2"/>
    </row>
    <row r="51" spans="1:10" x14ac:dyDescent="0.25">
      <c r="G51" s="29"/>
      <c r="H51" s="30"/>
      <c r="I51" s="30"/>
      <c r="J51" s="30"/>
    </row>
    <row r="52" spans="1:10" x14ac:dyDescent="0.25">
      <c r="G52" s="30"/>
      <c r="H52" s="30"/>
      <c r="I52" s="30"/>
      <c r="J52" s="30"/>
    </row>
  </sheetData>
  <mergeCells count="18">
    <mergeCell ref="L18:N18"/>
    <mergeCell ref="P18:R18"/>
    <mergeCell ref="L12:N12"/>
    <mergeCell ref="P12:R12"/>
    <mergeCell ref="L14:N14"/>
    <mergeCell ref="P14:R14"/>
    <mergeCell ref="L16:N16"/>
    <mergeCell ref="P16:R16"/>
    <mergeCell ref="P7:R7"/>
    <mergeCell ref="P9:R9"/>
    <mergeCell ref="L5:N5"/>
    <mergeCell ref="L7:N7"/>
    <mergeCell ref="L9:N9"/>
    <mergeCell ref="A1:C1"/>
    <mergeCell ref="G1:I1"/>
    <mergeCell ref="P3:R3"/>
    <mergeCell ref="P5:R5"/>
    <mergeCell ref="L3:N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Lordpb</dc:creator>
  <cp:lastModifiedBy>Lordpb</cp:lastModifiedBy>
  <dcterms:created xsi:type="dcterms:W3CDTF">2019-02-23T20:09:12Z</dcterms:created>
  <dcterms:modified xsi:type="dcterms:W3CDTF">2019-02-24T15:01:37Z</dcterms:modified>
</cp:coreProperties>
</file>